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tdick\Downloads\"/>
    </mc:Choice>
  </mc:AlternateContent>
  <xr:revisionPtr revIDLastSave="0" documentId="8_{A979216F-9915-4342-85A0-54E4F364067E}" xr6:coauthVersionLast="43" xr6:coauthVersionMax="43" xr10:uidLastSave="{00000000-0000-0000-0000-000000000000}"/>
  <bookViews>
    <workbookView xWindow="4905" yWindow="2940" windowWidth="19560" windowHeight="16575" firstSheet="1" activeTab="1" xr2:uid="{00000000-000D-0000-FFFF-FFFF00000000}"/>
  </bookViews>
  <sheets>
    <sheet name="Data" sheetId="8" state="hidden" r:id="rId1"/>
    <sheet name="Cover" sheetId="10" r:id="rId2"/>
    <sheet name="Team Selector" sheetId="9" state="hidden" r:id="rId3"/>
    <sheet name="Player Price List" sheetId="55" r:id="rId4"/>
    <sheet name="2019 Price Proposals" sheetId="54" state="hidden" r:id="rId5"/>
    <sheet name="New Players" sheetId="11" state="hidden" r:id="rId6"/>
    <sheet name="Rules" sheetId="7" r:id="rId7"/>
    <sheet name="Transfer Sheet" sheetId="40" r:id="rId8"/>
    <sheet name="Points - Teams W3" sheetId="47" state="hidden" r:id="rId9"/>
    <sheet name="Teams - Window 1" sheetId="13" state="hidden" r:id="rId10"/>
    <sheet name="Teams - Window 2" sheetId="68" state="hidden" r:id="rId11"/>
    <sheet name="Teams - Player List W3" sheetId="67" state="hidden" r:id="rId12"/>
    <sheet name="Weekly League Table" sheetId="35" state="hidden" r:id="rId13"/>
    <sheet name="Weekly Total League Table" sheetId="36" state="hidden" r:id="rId14"/>
    <sheet name="League Position Tracker" sheetId="32" state="hidden" r:id="rId15"/>
    <sheet name="Teams - Player List W1" sheetId="45" state="hidden" r:id="rId16"/>
    <sheet name="Teams - Player List W2" sheetId="66" state="hidden" r:id="rId17"/>
    <sheet name="Points - Teams W1" sheetId="25" state="hidden" r:id="rId18"/>
    <sheet name="Points - Teams W2" sheetId="43" state="hidden" r:id="rId19"/>
    <sheet name="Team Points Checker" sheetId="29" r:id="rId20"/>
    <sheet name="League Table" sheetId="28" r:id="rId21"/>
    <sheet name="Team of the Week" sheetId="33" r:id="rId22"/>
    <sheet name="Points - Player Total" sheetId="24" r:id="rId23"/>
    <sheet name="Points - Summary" sheetId="39" r:id="rId24"/>
    <sheet name="Appearances" sheetId="37" state="hidden" r:id="rId25"/>
    <sheet name="Points - Runs" sheetId="12" state="hidden" r:id="rId26"/>
    <sheet name="Points - Runs 50s" sheetId="21" state="hidden" r:id="rId27"/>
    <sheet name="Points - Runs 100s" sheetId="23" state="hidden" r:id="rId28"/>
    <sheet name="Points - Wickets" sheetId="19" state="hidden" r:id="rId29"/>
    <sheet name="Points - 4 fers" sheetId="22" state="hidden" r:id="rId30"/>
    <sheet name="Points - 7 fers" sheetId="56" state="hidden" r:id="rId31"/>
    <sheet name="Points - Hattrick" sheetId="26" state="hidden" r:id="rId32"/>
    <sheet name="Points - Fielding" sheetId="20" state="hidden" r:id="rId33"/>
    <sheet name="Points - Fielding Bonus" sheetId="65" state="hidden" r:id="rId34"/>
    <sheet name="Teams - Window 3" sheetId="49" state="hidden" r:id="rId35"/>
    <sheet name="Payments" sheetId="18" state="hidden" r:id="rId36"/>
  </sheets>
  <definedNames>
    <definedName name="_xlnm._FilterDatabase" localSheetId="4" hidden="1">'2019 Price Proposals'!$A$4:$J$4</definedName>
    <definedName name="_xlnm._FilterDatabase" localSheetId="20" hidden="1">'League Table'!$B$5:$H$5</definedName>
    <definedName name="_xlnm._FilterDatabase" localSheetId="15" hidden="1">'Teams - Player List W1'!$A$4:$AP$48</definedName>
    <definedName name="_xlnm._FilterDatabase" localSheetId="16" hidden="1">'Teams - Player List W2'!$A$4:$AP$48</definedName>
    <definedName name="_xlnm._FilterDatabase" localSheetId="11" hidden="1">'Teams - Player List W3'!$A$4:$AP$48</definedName>
    <definedName name="_xlnm._FilterDatabase" localSheetId="9" hidden="1">'Teams - Window 1'!$A$4:$AR$63</definedName>
    <definedName name="_xlnm._FilterDatabase" localSheetId="10" hidden="1">'Teams - Window 2'!$A$4:$AR$63</definedName>
    <definedName name="_xlnm._FilterDatabase" localSheetId="12" hidden="1">'Weekly League Table'!$D$6:$E$6</definedName>
    <definedName name="_xlnm._FilterDatabase" localSheetId="13" hidden="1">'Weekly Total League Table'!$D$6:$E$6</definedName>
    <definedName name="_xlnm.Print_Area" localSheetId="1">Cover!$A$1:$P$46</definedName>
    <definedName name="_xlnm.Print_Area" localSheetId="0">Data!$L$3:$M$55</definedName>
    <definedName name="_xlnm.Print_Area" localSheetId="14">'League Position Tracker'!$A$50:$T$92</definedName>
    <definedName name="_xlnm.Print_Area" localSheetId="20">'League Table'!$B$1:$H$46</definedName>
    <definedName name="_xlnm.Print_Area" localSheetId="22">'Points - Player Total'!$A$1:$AD$68</definedName>
    <definedName name="_xlnm.Print_Area" localSheetId="23">'Points - Summary'!$A$1:$S$67</definedName>
    <definedName name="_xlnm.Print_Area" localSheetId="6">Rules!$A$1:$I$46</definedName>
    <definedName name="_xlnm.Print_Area" localSheetId="19">'Team Points Checker'!$A$1:$N$37</definedName>
    <definedName name="_xlnm.Print_Area" localSheetId="2">'Team Selector'!$A$1:$F$48,'Team Selector'!$H$1:$I$32</definedName>
    <definedName name="_xlnm.Print_Area" localSheetId="34">'Teams - Window 3'!$A$1:$BE$64</definedName>
    <definedName name="_xlnm.Print_Area" localSheetId="12">'Weekly League Table'!$B$1:$D$47</definedName>
    <definedName name="_xlnm.Print_Area" localSheetId="13">'Weekly Total League Table'!$A$1:$D$47</definedName>
    <definedName name="_xlnm.Print_Titles" localSheetId="34">'Teams - Window 3'!$A:$D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 i="29" l="1"/>
  <c r="L77" i="55"/>
  <c r="L76" i="55"/>
  <c r="L75" i="55"/>
  <c r="L74" i="55"/>
  <c r="L73" i="55"/>
  <c r="L72" i="55"/>
  <c r="L71" i="55"/>
  <c r="L70" i="55"/>
  <c r="L69" i="55"/>
  <c r="L68" i="55"/>
  <c r="L67" i="55"/>
  <c r="L66" i="55"/>
  <c r="L65" i="55"/>
  <c r="L64" i="55"/>
  <c r="L63" i="55"/>
  <c r="L62" i="55"/>
  <c r="L61" i="55"/>
  <c r="L60" i="55"/>
  <c r="L59" i="55"/>
  <c r="L58" i="55"/>
  <c r="L57" i="55"/>
  <c r="L56" i="55"/>
  <c r="L55" i="55"/>
  <c r="L54" i="55"/>
  <c r="L53" i="55"/>
  <c r="L52" i="55"/>
  <c r="L51" i="55"/>
  <c r="L50" i="55"/>
  <c r="L49" i="55"/>
  <c r="L48" i="55"/>
  <c r="L47" i="55"/>
  <c r="L46" i="55"/>
  <c r="L45" i="55"/>
  <c r="L44" i="55"/>
  <c r="L43" i="55"/>
  <c r="L42" i="55"/>
  <c r="L41" i="55"/>
  <c r="L40" i="55"/>
  <c r="L39" i="55"/>
  <c r="L38" i="55"/>
  <c r="L37" i="55"/>
  <c r="L36" i="55"/>
  <c r="L35" i="55"/>
  <c r="L34" i="55"/>
  <c r="L33" i="55"/>
  <c r="L32" i="55"/>
  <c r="L31" i="55"/>
  <c r="L30" i="55"/>
  <c r="L29" i="55"/>
  <c r="L28" i="55"/>
  <c r="L27" i="55"/>
  <c r="L26" i="55"/>
  <c r="L25" i="55"/>
  <c r="L24" i="55"/>
  <c r="L23" i="55"/>
  <c r="L22" i="55"/>
  <c r="L21" i="55"/>
  <c r="L20" i="55"/>
  <c r="L19" i="55"/>
  <c r="L18" i="55"/>
  <c r="L17" i="55"/>
  <c r="L16" i="55"/>
  <c r="L15" i="55"/>
  <c r="L14" i="55"/>
  <c r="L13" i="55"/>
  <c r="L12" i="55"/>
  <c r="L11" i="55"/>
  <c r="L10" i="55"/>
  <c r="L9" i="55"/>
  <c r="L8" i="55"/>
  <c r="K77" i="55"/>
  <c r="K76" i="55"/>
  <c r="K75" i="55"/>
  <c r="K74" i="55"/>
  <c r="K73" i="55"/>
  <c r="K72" i="55"/>
  <c r="K71" i="55"/>
  <c r="K70" i="55"/>
  <c r="K69" i="55"/>
  <c r="K68" i="55"/>
  <c r="K67" i="55"/>
  <c r="K66" i="55"/>
  <c r="K65" i="55"/>
  <c r="K64" i="55"/>
  <c r="K63" i="55"/>
  <c r="K62" i="55"/>
  <c r="K61" i="55"/>
  <c r="K60" i="55"/>
  <c r="K59" i="55"/>
  <c r="K58" i="55"/>
  <c r="K57" i="55"/>
  <c r="K56" i="55"/>
  <c r="K55" i="55"/>
  <c r="K54" i="55"/>
  <c r="K53" i="55"/>
  <c r="K52" i="55"/>
  <c r="K51" i="55"/>
  <c r="K50" i="55"/>
  <c r="K49" i="55"/>
  <c r="K48" i="55"/>
  <c r="K47" i="55"/>
  <c r="K46" i="55"/>
  <c r="K45" i="55"/>
  <c r="K44" i="55"/>
  <c r="K43" i="55"/>
  <c r="K42" i="55"/>
  <c r="K41" i="55"/>
  <c r="K40" i="55"/>
  <c r="K39" i="55"/>
  <c r="K38" i="55"/>
  <c r="K37" i="55"/>
  <c r="K36" i="55"/>
  <c r="K35" i="55"/>
  <c r="K34" i="55"/>
  <c r="K33" i="55"/>
  <c r="K32" i="55"/>
  <c r="K31" i="55"/>
  <c r="K30" i="55"/>
  <c r="K29" i="55"/>
  <c r="K28" i="55"/>
  <c r="K27" i="55"/>
  <c r="K26" i="55"/>
  <c r="K25" i="55"/>
  <c r="K24" i="55"/>
  <c r="K23" i="55"/>
  <c r="K22" i="55"/>
  <c r="K21" i="55"/>
  <c r="K20" i="55"/>
  <c r="K19" i="55"/>
  <c r="K18" i="55"/>
  <c r="K17" i="55"/>
  <c r="K16" i="55"/>
  <c r="K15" i="55"/>
  <c r="K14" i="55"/>
  <c r="K13" i="55"/>
  <c r="K12" i="55"/>
  <c r="K11" i="55"/>
  <c r="K10" i="55"/>
  <c r="K9" i="55"/>
  <c r="K8" i="55"/>
  <c r="J77" i="55"/>
  <c r="J76" i="55"/>
  <c r="J75" i="55"/>
  <c r="J74" i="55"/>
  <c r="J73" i="55"/>
  <c r="J72" i="55"/>
  <c r="J71" i="55"/>
  <c r="J70" i="55"/>
  <c r="J69" i="55"/>
  <c r="J68" i="55"/>
  <c r="J67" i="55"/>
  <c r="J66" i="55"/>
  <c r="J65" i="55"/>
  <c r="J64" i="55"/>
  <c r="J63" i="55"/>
  <c r="J62" i="55"/>
  <c r="J61" i="55"/>
  <c r="J60" i="55"/>
  <c r="J59" i="55"/>
  <c r="J58" i="55"/>
  <c r="J57" i="55"/>
  <c r="J56" i="55"/>
  <c r="J55" i="55"/>
  <c r="J54" i="55"/>
  <c r="J53" i="55"/>
  <c r="J52" i="55"/>
  <c r="J51" i="55"/>
  <c r="J50" i="55"/>
  <c r="J49" i="55"/>
  <c r="J48" i="55"/>
  <c r="J47" i="55"/>
  <c r="J46" i="55"/>
  <c r="J45" i="55"/>
  <c r="J44" i="55"/>
  <c r="J43" i="55"/>
  <c r="J42" i="55"/>
  <c r="J41" i="55"/>
  <c r="J40" i="55"/>
  <c r="J39" i="55"/>
  <c r="J38" i="55"/>
  <c r="J37" i="55"/>
  <c r="J36" i="55"/>
  <c r="J35" i="55"/>
  <c r="J34" i="55"/>
  <c r="J33" i="55"/>
  <c r="J32" i="55"/>
  <c r="J31" i="55"/>
  <c r="J30" i="55"/>
  <c r="J29" i="55"/>
  <c r="J28" i="55"/>
  <c r="J27" i="55"/>
  <c r="J26" i="55"/>
  <c r="J25" i="55"/>
  <c r="J24" i="55"/>
  <c r="J23" i="55"/>
  <c r="J22" i="55"/>
  <c r="J21" i="55"/>
  <c r="J20" i="55"/>
  <c r="J19" i="55"/>
  <c r="J18" i="55"/>
  <c r="J17" i="55"/>
  <c r="J16" i="55"/>
  <c r="J15" i="55"/>
  <c r="J14" i="55"/>
  <c r="J13" i="55"/>
  <c r="J12" i="55"/>
  <c r="J11" i="55"/>
  <c r="J10" i="55"/>
  <c r="J9" i="55"/>
  <c r="J8" i="55"/>
  <c r="I77" i="55"/>
  <c r="I76" i="55"/>
  <c r="I75" i="55"/>
  <c r="I74" i="55"/>
  <c r="I73" i="55"/>
  <c r="I72" i="55"/>
  <c r="I71" i="55"/>
  <c r="I70" i="55"/>
  <c r="I69" i="55"/>
  <c r="I68" i="55"/>
  <c r="I67" i="55"/>
  <c r="I66" i="55"/>
  <c r="I65" i="55"/>
  <c r="I64" i="55"/>
  <c r="I63" i="55"/>
  <c r="I62" i="55"/>
  <c r="I61" i="55"/>
  <c r="I60" i="55"/>
  <c r="I59" i="55"/>
  <c r="I58" i="55"/>
  <c r="I57" i="55"/>
  <c r="I56" i="55"/>
  <c r="I55" i="55"/>
  <c r="I54" i="55"/>
  <c r="I53" i="55"/>
  <c r="I52" i="55"/>
  <c r="I51" i="55"/>
  <c r="I50" i="55"/>
  <c r="I49" i="55"/>
  <c r="I48" i="55"/>
  <c r="I47" i="55"/>
  <c r="I46" i="55"/>
  <c r="I45" i="55"/>
  <c r="I44" i="55"/>
  <c r="I43" i="55"/>
  <c r="I42" i="55"/>
  <c r="I41" i="55"/>
  <c r="I40" i="55"/>
  <c r="I39" i="55"/>
  <c r="I38" i="55"/>
  <c r="I37" i="55"/>
  <c r="I36" i="55"/>
  <c r="I35" i="55"/>
  <c r="I34" i="55"/>
  <c r="I33" i="55"/>
  <c r="I32" i="55"/>
  <c r="I31" i="55"/>
  <c r="I30" i="55"/>
  <c r="I29" i="55"/>
  <c r="I28" i="55"/>
  <c r="I27" i="55"/>
  <c r="I26" i="55"/>
  <c r="I25" i="55"/>
  <c r="I24" i="55"/>
  <c r="I23" i="55"/>
  <c r="I22" i="55"/>
  <c r="I21" i="55"/>
  <c r="I20" i="55"/>
  <c r="I19" i="55"/>
  <c r="I18" i="55"/>
  <c r="I17" i="55"/>
  <c r="I16" i="55"/>
  <c r="I15" i="55"/>
  <c r="I14" i="55"/>
  <c r="I13" i="55"/>
  <c r="I12" i="55"/>
  <c r="I11" i="55"/>
  <c r="I10" i="55"/>
  <c r="I9" i="55"/>
  <c r="I8" i="55"/>
  <c r="G77" i="55"/>
  <c r="G76" i="55"/>
  <c r="G75" i="55"/>
  <c r="G74" i="55"/>
  <c r="G73" i="55"/>
  <c r="G72" i="55"/>
  <c r="G71" i="55"/>
  <c r="G70" i="55"/>
  <c r="G69" i="55"/>
  <c r="G68" i="55"/>
  <c r="G67" i="55"/>
  <c r="G66" i="55"/>
  <c r="G65" i="55"/>
  <c r="G64" i="55"/>
  <c r="G63" i="55"/>
  <c r="G62" i="55"/>
  <c r="G61" i="55"/>
  <c r="G60" i="55"/>
  <c r="G59" i="55"/>
  <c r="G58" i="55"/>
  <c r="G57" i="55"/>
  <c r="G56" i="55"/>
  <c r="G55" i="55"/>
  <c r="G54" i="55"/>
  <c r="G53" i="55"/>
  <c r="G52" i="55"/>
  <c r="G51" i="55"/>
  <c r="G50" i="55"/>
  <c r="G49" i="55"/>
  <c r="G48" i="55"/>
  <c r="G47" i="55"/>
  <c r="G46" i="55"/>
  <c r="G45" i="55"/>
  <c r="G44" i="55"/>
  <c r="G43" i="55"/>
  <c r="G42" i="55"/>
  <c r="G41" i="55"/>
  <c r="G40" i="55"/>
  <c r="G39" i="55"/>
  <c r="G38" i="55"/>
  <c r="G37" i="55"/>
  <c r="G36" i="55"/>
  <c r="G35" i="55"/>
  <c r="G34" i="55"/>
  <c r="G33" i="55"/>
  <c r="G32" i="55"/>
  <c r="G31" i="55"/>
  <c r="G30" i="55"/>
  <c r="G29" i="55"/>
  <c r="G28" i="55"/>
  <c r="G27" i="55"/>
  <c r="G26" i="55"/>
  <c r="G25" i="55"/>
  <c r="G24" i="55"/>
  <c r="G23" i="55"/>
  <c r="G22" i="55"/>
  <c r="G21" i="55"/>
  <c r="G20" i="55"/>
  <c r="G19" i="55"/>
  <c r="G18" i="55"/>
  <c r="G17" i="55"/>
  <c r="G16" i="55"/>
  <c r="G15" i="55"/>
  <c r="G14" i="55"/>
  <c r="G13" i="55"/>
  <c r="G12" i="55"/>
  <c r="G11" i="55"/>
  <c r="G10" i="55"/>
  <c r="G9" i="55"/>
  <c r="G8" i="55"/>
  <c r="F77" i="55"/>
  <c r="F76" i="55"/>
  <c r="F75" i="55"/>
  <c r="F74" i="55"/>
  <c r="F73" i="55"/>
  <c r="F72" i="55"/>
  <c r="F71" i="55"/>
  <c r="F70" i="55"/>
  <c r="F69" i="55"/>
  <c r="F68" i="55"/>
  <c r="F67" i="55"/>
  <c r="F66" i="55"/>
  <c r="F65" i="55"/>
  <c r="F64" i="55"/>
  <c r="F63" i="55"/>
  <c r="F62" i="55"/>
  <c r="F61" i="55"/>
  <c r="F60" i="55"/>
  <c r="F59" i="55"/>
  <c r="F58" i="55"/>
  <c r="F57" i="55"/>
  <c r="F56" i="55"/>
  <c r="F55" i="55"/>
  <c r="F54" i="55"/>
  <c r="F53" i="55"/>
  <c r="F52" i="55"/>
  <c r="F51" i="55"/>
  <c r="F50" i="55"/>
  <c r="F49" i="55"/>
  <c r="F48" i="55"/>
  <c r="F47" i="55"/>
  <c r="F46" i="55"/>
  <c r="F45" i="55"/>
  <c r="F44" i="55"/>
  <c r="F43" i="55"/>
  <c r="F42" i="55"/>
  <c r="F41" i="55"/>
  <c r="F40" i="55"/>
  <c r="F39" i="55"/>
  <c r="F38" i="55"/>
  <c r="F37" i="55"/>
  <c r="F36" i="55"/>
  <c r="F35" i="55"/>
  <c r="F34" i="55"/>
  <c r="F33" i="55"/>
  <c r="F32" i="55"/>
  <c r="F31" i="55"/>
  <c r="F30" i="55"/>
  <c r="F29" i="55"/>
  <c r="F28" i="55"/>
  <c r="F27" i="55"/>
  <c r="F26" i="55"/>
  <c r="F25" i="55"/>
  <c r="F24" i="55"/>
  <c r="F23" i="55"/>
  <c r="F22" i="55"/>
  <c r="F21" i="55"/>
  <c r="F20" i="55"/>
  <c r="F19" i="55"/>
  <c r="F18" i="55"/>
  <c r="F17" i="55"/>
  <c r="F16" i="55"/>
  <c r="F15" i="55"/>
  <c r="F14" i="55"/>
  <c r="F13" i="55"/>
  <c r="F12" i="55"/>
  <c r="F11" i="55"/>
  <c r="F10" i="55"/>
  <c r="F9" i="55"/>
  <c r="F8" i="55"/>
  <c r="E77" i="55"/>
  <c r="E76" i="55"/>
  <c r="E75" i="55"/>
  <c r="E74" i="55"/>
  <c r="E73" i="55"/>
  <c r="E72" i="55"/>
  <c r="E71" i="55"/>
  <c r="E70" i="55"/>
  <c r="E69" i="55"/>
  <c r="E68" i="55"/>
  <c r="E67" i="55"/>
  <c r="E66" i="55"/>
  <c r="E65" i="55"/>
  <c r="E64" i="55"/>
  <c r="E63" i="55"/>
  <c r="E62" i="55"/>
  <c r="E61" i="55"/>
  <c r="E60" i="55"/>
  <c r="E59" i="55"/>
  <c r="E58" i="55"/>
  <c r="E57" i="55"/>
  <c r="E56" i="55"/>
  <c r="E55" i="55"/>
  <c r="E54" i="55"/>
  <c r="E53" i="55"/>
  <c r="E52" i="55"/>
  <c r="E51" i="55"/>
  <c r="E50" i="55"/>
  <c r="E49" i="55"/>
  <c r="E48" i="55"/>
  <c r="E47" i="55"/>
  <c r="E46" i="55"/>
  <c r="E45" i="55"/>
  <c r="E44" i="55"/>
  <c r="E43" i="55"/>
  <c r="E42" i="55"/>
  <c r="E41" i="55"/>
  <c r="E40" i="55"/>
  <c r="E39" i="55"/>
  <c r="E38" i="55"/>
  <c r="E37" i="55"/>
  <c r="E36" i="55"/>
  <c r="E35" i="55"/>
  <c r="E34" i="55"/>
  <c r="E33" i="55"/>
  <c r="E32" i="55"/>
  <c r="E31" i="55"/>
  <c r="E30" i="55"/>
  <c r="E29" i="55"/>
  <c r="E28" i="55"/>
  <c r="E27" i="55"/>
  <c r="E26" i="55"/>
  <c r="E25" i="55"/>
  <c r="E24" i="55"/>
  <c r="E23" i="55"/>
  <c r="E22" i="55"/>
  <c r="E21" i="55"/>
  <c r="E20" i="55"/>
  <c r="E19" i="55"/>
  <c r="E18" i="55"/>
  <c r="E17" i="55"/>
  <c r="E16" i="55"/>
  <c r="E15" i="55"/>
  <c r="E14" i="55"/>
  <c r="E13" i="55"/>
  <c r="E12" i="55"/>
  <c r="E11" i="55"/>
  <c r="E10" i="55"/>
  <c r="E9" i="55"/>
  <c r="E8" i="55"/>
  <c r="D77" i="55"/>
  <c r="D76" i="55"/>
  <c r="D75" i="55"/>
  <c r="D74" i="55"/>
  <c r="D73" i="55"/>
  <c r="D72" i="55"/>
  <c r="D71" i="55"/>
  <c r="D70" i="55"/>
  <c r="D69" i="55"/>
  <c r="D68" i="55"/>
  <c r="D67" i="55"/>
  <c r="D66" i="55"/>
  <c r="D65" i="55"/>
  <c r="D64" i="55"/>
  <c r="D63" i="55"/>
  <c r="D62" i="55"/>
  <c r="D61" i="55"/>
  <c r="D60" i="55"/>
  <c r="D59" i="55"/>
  <c r="D58" i="55"/>
  <c r="D57" i="55"/>
  <c r="D56" i="55"/>
  <c r="D55" i="55"/>
  <c r="D54" i="55"/>
  <c r="D53" i="55"/>
  <c r="D52" i="55"/>
  <c r="D51" i="55"/>
  <c r="D50" i="55"/>
  <c r="D49" i="55"/>
  <c r="D48" i="55"/>
  <c r="D47" i="55"/>
  <c r="D46" i="55"/>
  <c r="D45" i="55"/>
  <c r="D44" i="55"/>
  <c r="D43" i="55"/>
  <c r="D42" i="55"/>
  <c r="D41" i="55"/>
  <c r="D40" i="55"/>
  <c r="D39" i="55"/>
  <c r="D38" i="55"/>
  <c r="D37" i="55"/>
  <c r="D36" i="55"/>
  <c r="D35" i="55"/>
  <c r="D34" i="55"/>
  <c r="D33" i="55"/>
  <c r="D32" i="55"/>
  <c r="D31" i="55"/>
  <c r="D30" i="55"/>
  <c r="D29" i="55"/>
  <c r="D28" i="55"/>
  <c r="D27" i="55"/>
  <c r="D26" i="55"/>
  <c r="D25" i="55"/>
  <c r="D24" i="55"/>
  <c r="D23" i="55"/>
  <c r="D22" i="55"/>
  <c r="D21" i="55"/>
  <c r="D20" i="55"/>
  <c r="D19" i="55"/>
  <c r="D18" i="55"/>
  <c r="D17" i="55"/>
  <c r="D16" i="55"/>
  <c r="D15" i="55"/>
  <c r="D14" i="55"/>
  <c r="D13" i="55"/>
  <c r="D12" i="55"/>
  <c r="D11" i="55"/>
  <c r="D10" i="55"/>
  <c r="D9" i="55"/>
  <c r="D8" i="55"/>
  <c r="S8" i="32" l="1"/>
  <c r="S9" i="32"/>
  <c r="S10" i="32"/>
  <c r="S11" i="32"/>
  <c r="S12" i="32"/>
  <c r="S13" i="32"/>
  <c r="S14" i="32"/>
  <c r="S15" i="32"/>
  <c r="S16" i="32"/>
  <c r="S17" i="32"/>
  <c r="S18" i="32"/>
  <c r="S19" i="32"/>
  <c r="S20" i="32"/>
  <c r="S21" i="32"/>
  <c r="S22" i="32"/>
  <c r="S23" i="32"/>
  <c r="S24" i="32"/>
  <c r="S25" i="32"/>
  <c r="S26" i="32"/>
  <c r="S27" i="32"/>
  <c r="S28" i="32"/>
  <c r="S29" i="32"/>
  <c r="S30" i="32"/>
  <c r="S31" i="32"/>
  <c r="S32" i="32"/>
  <c r="S33" i="32"/>
  <c r="S34" i="32"/>
  <c r="S35" i="32"/>
  <c r="S36" i="32"/>
  <c r="S37" i="32"/>
  <c r="S38" i="32"/>
  <c r="S39" i="32"/>
  <c r="S40" i="32"/>
  <c r="S41" i="32"/>
  <c r="S42" i="32"/>
  <c r="S43" i="32"/>
  <c r="S44" i="32"/>
  <c r="S45" i="32"/>
  <c r="S46" i="32"/>
  <c r="S47" i="32"/>
  <c r="S7" i="32"/>
  <c r="AR2" i="36"/>
  <c r="AO2" i="36"/>
  <c r="AU2" i="36"/>
  <c r="R47" i="32" l="1"/>
  <c r="R46" i="32"/>
  <c r="R45" i="32"/>
  <c r="R44" i="32"/>
  <c r="R43" i="32"/>
  <c r="R42" i="32"/>
  <c r="R41" i="32"/>
  <c r="R40" i="32"/>
  <c r="R39" i="32"/>
  <c r="R38" i="32"/>
  <c r="R37" i="32"/>
  <c r="R36" i="32"/>
  <c r="R35" i="32"/>
  <c r="R34" i="32"/>
  <c r="R33" i="32"/>
  <c r="R32" i="32"/>
  <c r="R31" i="32"/>
  <c r="R30" i="32"/>
  <c r="R29" i="32"/>
  <c r="R28" i="32"/>
  <c r="R27" i="32"/>
  <c r="R26" i="32"/>
  <c r="R25" i="32"/>
  <c r="R24" i="32"/>
  <c r="R23" i="32"/>
  <c r="R22" i="32"/>
  <c r="R21" i="32"/>
  <c r="R20" i="32"/>
  <c r="R19" i="32"/>
  <c r="R18" i="32"/>
  <c r="R17" i="32"/>
  <c r="R16" i="32"/>
  <c r="R15" i="32"/>
  <c r="R14" i="32"/>
  <c r="R13" i="32"/>
  <c r="R12" i="32"/>
  <c r="R11" i="32"/>
  <c r="R10" i="32"/>
  <c r="R9" i="32"/>
  <c r="R8" i="32"/>
  <c r="R7" i="32"/>
  <c r="Q8" i="32" l="1"/>
  <c r="Q9" i="32"/>
  <c r="Q10" i="32"/>
  <c r="Q11" i="32"/>
  <c r="Q12" i="32"/>
  <c r="Q13" i="32"/>
  <c r="Q14" i="32"/>
  <c r="Q15" i="32"/>
  <c r="Q16" i="32"/>
  <c r="Q17" i="32"/>
  <c r="Q18" i="32"/>
  <c r="Q19" i="32"/>
  <c r="Q20" i="32"/>
  <c r="Q21" i="32"/>
  <c r="Q22" i="32"/>
  <c r="Q23" i="32"/>
  <c r="Q24" i="32"/>
  <c r="Q25" i="32"/>
  <c r="Q26" i="32"/>
  <c r="Q27" i="32"/>
  <c r="Q28" i="32"/>
  <c r="Q29" i="32"/>
  <c r="Q30" i="32"/>
  <c r="Q31" i="32"/>
  <c r="Q32" i="32"/>
  <c r="Q33" i="32"/>
  <c r="Q34" i="32"/>
  <c r="Q35" i="32"/>
  <c r="Q36" i="32"/>
  <c r="Q37" i="32"/>
  <c r="Q38" i="32"/>
  <c r="Q39" i="32"/>
  <c r="Q40" i="32"/>
  <c r="Q41" i="32"/>
  <c r="Q42" i="32"/>
  <c r="Q43" i="32"/>
  <c r="Q44" i="32"/>
  <c r="Q45" i="32"/>
  <c r="Q46" i="32"/>
  <c r="Q47" i="32"/>
  <c r="Q7" i="32"/>
  <c r="F26" i="39"/>
  <c r="P8" i="32" l="1"/>
  <c r="P9" i="32"/>
  <c r="P10" i="32"/>
  <c r="P11" i="32"/>
  <c r="P12" i="32"/>
  <c r="P13" i="32"/>
  <c r="P14" i="32"/>
  <c r="P15" i="32"/>
  <c r="P16" i="32"/>
  <c r="P17" i="32"/>
  <c r="P18" i="32"/>
  <c r="P19" i="32"/>
  <c r="P20" i="32"/>
  <c r="P21" i="32"/>
  <c r="P22" i="32"/>
  <c r="P23" i="32"/>
  <c r="P24" i="32"/>
  <c r="P25" i="32"/>
  <c r="P26" i="32"/>
  <c r="P27" i="32"/>
  <c r="P28" i="32"/>
  <c r="P29" i="32"/>
  <c r="P30" i="32"/>
  <c r="P31" i="32"/>
  <c r="P32" i="32"/>
  <c r="P33" i="32"/>
  <c r="P34" i="32"/>
  <c r="P35" i="32"/>
  <c r="P36" i="32"/>
  <c r="P37" i="32"/>
  <c r="P38" i="32"/>
  <c r="P39" i="32"/>
  <c r="P40" i="32"/>
  <c r="P41" i="32"/>
  <c r="P42" i="32"/>
  <c r="P43" i="32"/>
  <c r="P44" i="32"/>
  <c r="P45" i="32"/>
  <c r="P46" i="32"/>
  <c r="P47" i="32"/>
  <c r="P7" i="32"/>
  <c r="O8" i="32" l="1"/>
  <c r="O9" i="32"/>
  <c r="O10" i="32"/>
  <c r="O11" i="32"/>
  <c r="O12" i="32"/>
  <c r="O13" i="32"/>
  <c r="O14" i="32"/>
  <c r="O15" i="32"/>
  <c r="O16" i="32"/>
  <c r="O17" i="32"/>
  <c r="O18" i="32"/>
  <c r="O19" i="32"/>
  <c r="O20" i="32"/>
  <c r="O21" i="32"/>
  <c r="O22" i="32"/>
  <c r="O23" i="32"/>
  <c r="O24" i="32"/>
  <c r="O25" i="32"/>
  <c r="O26" i="32"/>
  <c r="O27" i="32"/>
  <c r="O28" i="32"/>
  <c r="O29" i="32"/>
  <c r="O30" i="32"/>
  <c r="O31" i="32"/>
  <c r="O32" i="32"/>
  <c r="O33" i="32"/>
  <c r="O34" i="32"/>
  <c r="O35" i="32"/>
  <c r="O36" i="32"/>
  <c r="O37" i="32"/>
  <c r="O38" i="32"/>
  <c r="O39" i="32"/>
  <c r="O40" i="32"/>
  <c r="O41" i="32"/>
  <c r="O42" i="32"/>
  <c r="O43" i="32"/>
  <c r="O44" i="32"/>
  <c r="O45" i="32"/>
  <c r="O46" i="32"/>
  <c r="O47" i="32"/>
  <c r="O7" i="32"/>
  <c r="N47" i="32" l="1"/>
  <c r="N46" i="32"/>
  <c r="N45" i="32"/>
  <c r="N44" i="32"/>
  <c r="N43" i="32"/>
  <c r="N42" i="32"/>
  <c r="N41" i="32"/>
  <c r="N40" i="32"/>
  <c r="N39" i="32"/>
  <c r="N38" i="32"/>
  <c r="N37" i="32"/>
  <c r="N36" i="32"/>
  <c r="N35" i="32"/>
  <c r="N34" i="32"/>
  <c r="N33" i="32"/>
  <c r="N32" i="32"/>
  <c r="N31" i="32"/>
  <c r="N30" i="32"/>
  <c r="N29" i="32"/>
  <c r="N28" i="32"/>
  <c r="N27" i="32"/>
  <c r="N26" i="32"/>
  <c r="N25" i="32"/>
  <c r="N24" i="32"/>
  <c r="N23" i="32"/>
  <c r="N22" i="32"/>
  <c r="N21" i="32"/>
  <c r="N20" i="32"/>
  <c r="N19" i="32"/>
  <c r="N18" i="32"/>
  <c r="N17" i="32"/>
  <c r="N16" i="32"/>
  <c r="N15" i="32"/>
  <c r="N14" i="32"/>
  <c r="N13" i="32"/>
  <c r="N12" i="32"/>
  <c r="N11" i="32"/>
  <c r="N10" i="32"/>
  <c r="N9" i="32"/>
  <c r="N8" i="32"/>
  <c r="N7" i="32"/>
  <c r="AT17" i="68" l="1"/>
  <c r="M47" i="32"/>
  <c r="M46" i="32"/>
  <c r="M45" i="32"/>
  <c r="M44" i="32"/>
  <c r="M43" i="32"/>
  <c r="M42" i="32"/>
  <c r="M41" i="32"/>
  <c r="M40" i="32"/>
  <c r="M39" i="32"/>
  <c r="M38" i="32"/>
  <c r="M37" i="32"/>
  <c r="M36" i="32"/>
  <c r="M35" i="32"/>
  <c r="M34" i="32"/>
  <c r="M33" i="32"/>
  <c r="M32" i="32"/>
  <c r="M31" i="32"/>
  <c r="M30" i="32"/>
  <c r="M29" i="32"/>
  <c r="M28" i="32"/>
  <c r="M27" i="32"/>
  <c r="M26" i="32"/>
  <c r="M25" i="32"/>
  <c r="M24" i="32"/>
  <c r="M23" i="32"/>
  <c r="M22" i="32"/>
  <c r="M21" i="32"/>
  <c r="M20" i="32"/>
  <c r="M19" i="32"/>
  <c r="M18" i="32"/>
  <c r="M17" i="32"/>
  <c r="M16" i="32"/>
  <c r="M15" i="32"/>
  <c r="M14" i="32"/>
  <c r="M13" i="32"/>
  <c r="M12" i="32"/>
  <c r="M11" i="32"/>
  <c r="M10" i="32"/>
  <c r="M9" i="32"/>
  <c r="M8" i="32"/>
  <c r="M7" i="32"/>
  <c r="L47" i="32" l="1"/>
  <c r="L46" i="32"/>
  <c r="L45" i="32"/>
  <c r="L44" i="32"/>
  <c r="L43" i="32"/>
  <c r="L42" i="32"/>
  <c r="L41" i="32"/>
  <c r="L40" i="32"/>
  <c r="L39" i="32"/>
  <c r="L38" i="32"/>
  <c r="L37" i="32"/>
  <c r="L36" i="32"/>
  <c r="L35" i="32"/>
  <c r="L34" i="32"/>
  <c r="L33" i="32"/>
  <c r="L32" i="32"/>
  <c r="L31" i="32"/>
  <c r="L30" i="32"/>
  <c r="L29" i="32"/>
  <c r="L28" i="32"/>
  <c r="L27" i="32"/>
  <c r="L26" i="32"/>
  <c r="L25" i="32"/>
  <c r="L24" i="32"/>
  <c r="L23" i="32"/>
  <c r="L22" i="32"/>
  <c r="L21" i="32"/>
  <c r="L20" i="32"/>
  <c r="L19" i="32"/>
  <c r="L18" i="32"/>
  <c r="L17" i="32"/>
  <c r="L16" i="32"/>
  <c r="L15" i="32"/>
  <c r="L14" i="32"/>
  <c r="L13" i="32"/>
  <c r="L12" i="32"/>
  <c r="L11" i="32"/>
  <c r="L10" i="32"/>
  <c r="L9" i="32"/>
  <c r="L8" i="32"/>
  <c r="L7" i="32"/>
  <c r="AR94" i="43" l="1"/>
  <c r="AQ94" i="43"/>
  <c r="AP94" i="43"/>
  <c r="AO94" i="43"/>
  <c r="AN94" i="43"/>
  <c r="AM94" i="43"/>
  <c r="AL94" i="43"/>
  <c r="AK94" i="43"/>
  <c r="AJ94" i="43"/>
  <c r="AI94" i="43"/>
  <c r="AH94" i="43"/>
  <c r="AG94" i="43"/>
  <c r="AF94" i="43"/>
  <c r="AE94" i="43"/>
  <c r="AD94" i="43"/>
  <c r="AC94" i="43"/>
  <c r="AB94" i="43"/>
  <c r="AA94" i="43"/>
  <c r="Z94" i="43"/>
  <c r="Y94" i="43"/>
  <c r="X94" i="43"/>
  <c r="W94" i="43"/>
  <c r="V94" i="43"/>
  <c r="U94" i="43"/>
  <c r="T94" i="43"/>
  <c r="S94" i="43"/>
  <c r="R94" i="43"/>
  <c r="Q94" i="43"/>
  <c r="P94" i="43"/>
  <c r="O94" i="43"/>
  <c r="N94" i="43"/>
  <c r="M94" i="43"/>
  <c r="L94" i="43"/>
  <c r="K94" i="43"/>
  <c r="J94" i="43"/>
  <c r="I94" i="43"/>
  <c r="H94" i="43"/>
  <c r="G94" i="43"/>
  <c r="F94" i="43"/>
  <c r="E94" i="43"/>
  <c r="D94" i="43"/>
  <c r="AR93" i="43"/>
  <c r="AQ93" i="43"/>
  <c r="AP93" i="43"/>
  <c r="AO93" i="43"/>
  <c r="AN93" i="43"/>
  <c r="AM93" i="43"/>
  <c r="AL93" i="43"/>
  <c r="AK93" i="43"/>
  <c r="AJ93" i="43"/>
  <c r="AI93" i="43"/>
  <c r="AH93" i="43"/>
  <c r="AG93" i="43"/>
  <c r="AF93" i="43"/>
  <c r="AE93" i="43"/>
  <c r="AD93" i="43"/>
  <c r="AC93" i="43"/>
  <c r="AB93" i="43"/>
  <c r="AA93" i="43"/>
  <c r="Z93" i="43"/>
  <c r="Y93" i="43"/>
  <c r="X93" i="43"/>
  <c r="W93" i="43"/>
  <c r="V93" i="43"/>
  <c r="U93" i="43"/>
  <c r="T93" i="43"/>
  <c r="S93" i="43"/>
  <c r="R93" i="43"/>
  <c r="Q93" i="43"/>
  <c r="P93" i="43"/>
  <c r="O93" i="43"/>
  <c r="N93" i="43"/>
  <c r="M93" i="43"/>
  <c r="L93" i="43"/>
  <c r="K93" i="43"/>
  <c r="J93" i="43"/>
  <c r="I93" i="43"/>
  <c r="H93" i="43"/>
  <c r="G93" i="43"/>
  <c r="F93" i="43"/>
  <c r="E93" i="43"/>
  <c r="D93" i="43"/>
  <c r="AR92" i="43"/>
  <c r="AQ92" i="43"/>
  <c r="AP92" i="43"/>
  <c r="AO92" i="43"/>
  <c r="AN92" i="43"/>
  <c r="AM92" i="43"/>
  <c r="AL92" i="43"/>
  <c r="AK92" i="43"/>
  <c r="AJ92" i="43"/>
  <c r="AI92" i="43"/>
  <c r="AH92" i="43"/>
  <c r="AG92" i="43"/>
  <c r="AF92" i="43"/>
  <c r="AE92" i="43"/>
  <c r="AD92" i="43"/>
  <c r="AC92" i="43"/>
  <c r="AB92" i="43"/>
  <c r="AA92" i="43"/>
  <c r="Z92" i="43"/>
  <c r="Y92" i="43"/>
  <c r="X92" i="43"/>
  <c r="W92" i="43"/>
  <c r="V92" i="43"/>
  <c r="U92" i="43"/>
  <c r="T92" i="43"/>
  <c r="S92" i="43"/>
  <c r="R92" i="43"/>
  <c r="Q92" i="43"/>
  <c r="P92" i="43"/>
  <c r="O92" i="43"/>
  <c r="N92" i="43"/>
  <c r="M92" i="43"/>
  <c r="L92" i="43"/>
  <c r="K92" i="43"/>
  <c r="J92" i="43"/>
  <c r="I92" i="43"/>
  <c r="H92" i="43"/>
  <c r="G92" i="43"/>
  <c r="F92" i="43"/>
  <c r="E92" i="43"/>
  <c r="D92" i="43"/>
  <c r="AR91" i="43"/>
  <c r="AQ91" i="43"/>
  <c r="AP91" i="43"/>
  <c r="AO91" i="43"/>
  <c r="AN91" i="43"/>
  <c r="AM91" i="43"/>
  <c r="AL91" i="43"/>
  <c r="AK91" i="43"/>
  <c r="AJ91" i="43"/>
  <c r="AI91" i="43"/>
  <c r="AH91" i="43"/>
  <c r="AG91" i="43"/>
  <c r="AF91" i="43"/>
  <c r="AE91" i="43"/>
  <c r="AD91" i="43"/>
  <c r="AC91" i="43"/>
  <c r="AB91" i="43"/>
  <c r="AA91" i="43"/>
  <c r="Z91" i="43"/>
  <c r="Y91" i="43"/>
  <c r="X91" i="43"/>
  <c r="W91" i="43"/>
  <c r="V91" i="43"/>
  <c r="U91" i="43"/>
  <c r="T91" i="43"/>
  <c r="S91" i="43"/>
  <c r="R91" i="43"/>
  <c r="Q91" i="43"/>
  <c r="P91" i="43"/>
  <c r="O91" i="43"/>
  <c r="N91" i="43"/>
  <c r="M91" i="43"/>
  <c r="L91" i="43"/>
  <c r="K91" i="43"/>
  <c r="J91" i="43"/>
  <c r="I91" i="43"/>
  <c r="H91" i="43"/>
  <c r="G91" i="43"/>
  <c r="F91" i="43"/>
  <c r="E91" i="43"/>
  <c r="D91" i="43"/>
  <c r="AR90" i="43"/>
  <c r="AQ90" i="43"/>
  <c r="AP90" i="43"/>
  <c r="AO90" i="43"/>
  <c r="AN90" i="43"/>
  <c r="AM90" i="43"/>
  <c r="AL90" i="43"/>
  <c r="AK90" i="43"/>
  <c r="AJ90" i="43"/>
  <c r="AI90" i="43"/>
  <c r="AH90" i="43"/>
  <c r="AG90" i="43"/>
  <c r="AF90" i="43"/>
  <c r="AE90" i="43"/>
  <c r="AD90" i="43"/>
  <c r="AC90" i="43"/>
  <c r="AB90" i="43"/>
  <c r="AA90" i="43"/>
  <c r="Z90" i="43"/>
  <c r="Y90" i="43"/>
  <c r="X90" i="43"/>
  <c r="W90" i="43"/>
  <c r="V90" i="43"/>
  <c r="U90" i="43"/>
  <c r="T90" i="43"/>
  <c r="S90" i="43"/>
  <c r="R90" i="43"/>
  <c r="Q90" i="43"/>
  <c r="P90" i="43"/>
  <c r="O90" i="43"/>
  <c r="N90" i="43"/>
  <c r="M90" i="43"/>
  <c r="L90" i="43"/>
  <c r="K90" i="43"/>
  <c r="J90" i="43"/>
  <c r="I90" i="43"/>
  <c r="H90" i="43"/>
  <c r="G90" i="43"/>
  <c r="F90" i="43"/>
  <c r="E90" i="43"/>
  <c r="D90" i="43"/>
  <c r="AR89" i="43"/>
  <c r="AQ89" i="43"/>
  <c r="AP89" i="43"/>
  <c r="AO89" i="43"/>
  <c r="AN89" i="43"/>
  <c r="AM89" i="43"/>
  <c r="AL89" i="43"/>
  <c r="AK89" i="43"/>
  <c r="AJ89" i="43"/>
  <c r="AI89" i="43"/>
  <c r="AH89" i="43"/>
  <c r="AG89" i="43"/>
  <c r="AF89" i="43"/>
  <c r="AE89" i="43"/>
  <c r="AD89" i="43"/>
  <c r="AC89" i="43"/>
  <c r="AB89" i="43"/>
  <c r="AA89" i="43"/>
  <c r="Z89" i="43"/>
  <c r="Y89" i="43"/>
  <c r="X89" i="43"/>
  <c r="W89" i="43"/>
  <c r="V89" i="43"/>
  <c r="U89" i="43"/>
  <c r="T89" i="43"/>
  <c r="S89" i="43"/>
  <c r="R89" i="43"/>
  <c r="Q89" i="43"/>
  <c r="P89" i="43"/>
  <c r="O89" i="43"/>
  <c r="N89" i="43"/>
  <c r="M89" i="43"/>
  <c r="L89" i="43"/>
  <c r="K89" i="43"/>
  <c r="J89" i="43"/>
  <c r="I89" i="43"/>
  <c r="H89" i="43"/>
  <c r="G89" i="43"/>
  <c r="F89" i="43"/>
  <c r="E89" i="43"/>
  <c r="D89" i="43"/>
  <c r="AR88" i="43"/>
  <c r="AQ88" i="43"/>
  <c r="AP88" i="43"/>
  <c r="AO88" i="43"/>
  <c r="AN88" i="43"/>
  <c r="AM88" i="43"/>
  <c r="AJ88" i="43"/>
  <c r="AI88" i="43"/>
  <c r="AH88" i="43"/>
  <c r="AG88" i="43"/>
  <c r="AF88" i="43"/>
  <c r="AE88" i="43"/>
  <c r="AD88" i="43"/>
  <c r="AC88" i="43"/>
  <c r="AB88" i="43"/>
  <c r="AA88" i="43"/>
  <c r="Z88" i="43"/>
  <c r="Y88" i="43"/>
  <c r="X88" i="43"/>
  <c r="W88" i="43"/>
  <c r="T88" i="43"/>
  <c r="S88" i="43"/>
  <c r="R88" i="43"/>
  <c r="Q88" i="43"/>
  <c r="P88" i="43"/>
  <c r="O88" i="43"/>
  <c r="N88" i="43"/>
  <c r="M88" i="43"/>
  <c r="L88" i="43"/>
  <c r="K88" i="43"/>
  <c r="J88" i="43"/>
  <c r="I88" i="43"/>
  <c r="H88" i="43"/>
  <c r="G88" i="43"/>
  <c r="F88" i="43"/>
  <c r="E88" i="43"/>
  <c r="AR87" i="43"/>
  <c r="AQ87" i="43"/>
  <c r="AP87" i="43"/>
  <c r="AO87" i="43"/>
  <c r="AN87" i="43"/>
  <c r="AM87" i="43"/>
  <c r="AL87" i="43"/>
  <c r="AK87" i="43"/>
  <c r="AJ87" i="43"/>
  <c r="AI87" i="43"/>
  <c r="AH87" i="43"/>
  <c r="AG87" i="43"/>
  <c r="AF87" i="43"/>
  <c r="AE87" i="43"/>
  <c r="AD87" i="43"/>
  <c r="AC87" i="43"/>
  <c r="AB87" i="43"/>
  <c r="AA87" i="43"/>
  <c r="Z87" i="43"/>
  <c r="Y87" i="43"/>
  <c r="X87" i="43"/>
  <c r="W87" i="43"/>
  <c r="V87" i="43"/>
  <c r="U87" i="43"/>
  <c r="T87" i="43"/>
  <c r="S87" i="43"/>
  <c r="R87" i="43"/>
  <c r="Q87" i="43"/>
  <c r="P87" i="43"/>
  <c r="O87" i="43"/>
  <c r="N87" i="43"/>
  <c r="M87" i="43"/>
  <c r="L87" i="43"/>
  <c r="K87" i="43"/>
  <c r="J87" i="43"/>
  <c r="I87" i="43"/>
  <c r="H87" i="43"/>
  <c r="F87" i="43"/>
  <c r="E87" i="43"/>
  <c r="D87" i="43"/>
  <c r="AR86" i="43"/>
  <c r="AQ86" i="43"/>
  <c r="AP86" i="43"/>
  <c r="AO86" i="43"/>
  <c r="AN86" i="43"/>
  <c r="AM86" i="43"/>
  <c r="AL86" i="43"/>
  <c r="AK86" i="43"/>
  <c r="AJ86" i="43"/>
  <c r="AI86" i="43"/>
  <c r="AH86" i="43"/>
  <c r="AG86" i="43"/>
  <c r="AF86" i="43"/>
  <c r="AE86" i="43"/>
  <c r="AD86" i="43"/>
  <c r="AC86" i="43"/>
  <c r="AB86" i="43"/>
  <c r="AA86" i="43"/>
  <c r="Z86" i="43"/>
  <c r="Y86" i="43"/>
  <c r="X86" i="43"/>
  <c r="W86" i="43"/>
  <c r="V86" i="43"/>
  <c r="U86" i="43"/>
  <c r="T86" i="43"/>
  <c r="S86" i="43"/>
  <c r="R86" i="43"/>
  <c r="Q86" i="43"/>
  <c r="P86" i="43"/>
  <c r="O86" i="43"/>
  <c r="N86" i="43"/>
  <c r="M86" i="43"/>
  <c r="L86" i="43"/>
  <c r="K86" i="43"/>
  <c r="J86" i="43"/>
  <c r="I86" i="43"/>
  <c r="H86" i="43"/>
  <c r="G86" i="43"/>
  <c r="F86" i="43"/>
  <c r="E86" i="43"/>
  <c r="D86" i="43"/>
  <c r="AR85" i="43"/>
  <c r="AQ85" i="43"/>
  <c r="AP85" i="43"/>
  <c r="AO85" i="43"/>
  <c r="AN85" i="43"/>
  <c r="AM85" i="43"/>
  <c r="AL85" i="43"/>
  <c r="AK85" i="43"/>
  <c r="AJ85" i="43"/>
  <c r="AI85" i="43"/>
  <c r="AH85" i="43"/>
  <c r="AG85" i="43"/>
  <c r="AF85" i="43"/>
  <c r="AE85" i="43"/>
  <c r="AD85" i="43"/>
  <c r="AC85" i="43"/>
  <c r="AB85" i="43"/>
  <c r="AA85" i="43"/>
  <c r="Z85" i="43"/>
  <c r="Y85" i="43"/>
  <c r="X85" i="43"/>
  <c r="W85" i="43"/>
  <c r="V85" i="43"/>
  <c r="U85" i="43"/>
  <c r="T85" i="43"/>
  <c r="S85" i="43"/>
  <c r="R85" i="43"/>
  <c r="Q85" i="43"/>
  <c r="P85" i="43"/>
  <c r="O85" i="43"/>
  <c r="N85" i="43"/>
  <c r="M85" i="43"/>
  <c r="L85" i="43"/>
  <c r="K85" i="43"/>
  <c r="J85" i="43"/>
  <c r="I85" i="43"/>
  <c r="H85" i="43"/>
  <c r="G85" i="43"/>
  <c r="F85" i="43"/>
  <c r="E85" i="43"/>
  <c r="D85" i="43"/>
  <c r="AR84" i="43"/>
  <c r="AQ84" i="43"/>
  <c r="AP84" i="43"/>
  <c r="AO84" i="43"/>
  <c r="AN84" i="43"/>
  <c r="AM84" i="43"/>
  <c r="AL84" i="43"/>
  <c r="AK84" i="43"/>
  <c r="AJ84" i="43"/>
  <c r="AI84" i="43"/>
  <c r="AH84" i="43"/>
  <c r="AG84" i="43"/>
  <c r="AF84" i="43"/>
  <c r="AE84" i="43"/>
  <c r="AD84" i="43"/>
  <c r="AC84" i="43"/>
  <c r="AB84" i="43"/>
  <c r="AA84" i="43"/>
  <c r="Z84" i="43"/>
  <c r="Y84" i="43"/>
  <c r="X84" i="43"/>
  <c r="W84" i="43"/>
  <c r="V84" i="43"/>
  <c r="U84" i="43"/>
  <c r="T84" i="43"/>
  <c r="S84" i="43"/>
  <c r="R84" i="43"/>
  <c r="Q84" i="43"/>
  <c r="P84" i="43"/>
  <c r="O84" i="43"/>
  <c r="N84" i="43"/>
  <c r="M84" i="43"/>
  <c r="L84" i="43"/>
  <c r="K84" i="43"/>
  <c r="J84" i="43"/>
  <c r="I84" i="43"/>
  <c r="H84" i="43"/>
  <c r="G84" i="43"/>
  <c r="F84" i="43"/>
  <c r="E84" i="43"/>
  <c r="D84" i="43"/>
  <c r="AR83" i="43"/>
  <c r="AQ83" i="43"/>
  <c r="AP83" i="43"/>
  <c r="AO83" i="43"/>
  <c r="AN83" i="43"/>
  <c r="AM83" i="43"/>
  <c r="AL83" i="43"/>
  <c r="AK83" i="43"/>
  <c r="AJ83" i="43"/>
  <c r="AI83" i="43"/>
  <c r="AH83" i="43"/>
  <c r="AG83" i="43"/>
  <c r="AF83" i="43"/>
  <c r="AE83" i="43"/>
  <c r="AD83" i="43"/>
  <c r="AC83" i="43"/>
  <c r="AB83" i="43"/>
  <c r="AA83" i="43"/>
  <c r="Z83" i="43"/>
  <c r="Y83" i="43"/>
  <c r="X83" i="43"/>
  <c r="W83" i="43"/>
  <c r="V83" i="43"/>
  <c r="U83" i="43"/>
  <c r="T83" i="43"/>
  <c r="S83" i="43"/>
  <c r="R83" i="43"/>
  <c r="Q83" i="43"/>
  <c r="P83" i="43"/>
  <c r="O83" i="43"/>
  <c r="N83" i="43"/>
  <c r="M83" i="43"/>
  <c r="L83" i="43"/>
  <c r="K83" i="43"/>
  <c r="J83" i="43"/>
  <c r="I83" i="43"/>
  <c r="H83" i="43"/>
  <c r="G83" i="43"/>
  <c r="F83" i="43"/>
  <c r="D83" i="43"/>
  <c r="AP82" i="43"/>
  <c r="AO82" i="43"/>
  <c r="AN82" i="43"/>
  <c r="AM82" i="43"/>
  <c r="AL82" i="43"/>
  <c r="AK82" i="43"/>
  <c r="AJ82" i="43"/>
  <c r="AI82" i="43"/>
  <c r="AG82" i="43"/>
  <c r="AE82" i="43"/>
  <c r="AD82" i="43"/>
  <c r="AB82" i="43"/>
  <c r="AA82" i="43"/>
  <c r="Y82" i="43"/>
  <c r="W82" i="43"/>
  <c r="V82" i="43"/>
  <c r="U82" i="43"/>
  <c r="T82" i="43"/>
  <c r="S82" i="43"/>
  <c r="R82" i="43"/>
  <c r="Q82" i="43"/>
  <c r="O82" i="43"/>
  <c r="M82" i="43"/>
  <c r="L82" i="43"/>
  <c r="K82" i="43"/>
  <c r="J82" i="43"/>
  <c r="I82" i="43"/>
  <c r="H82" i="43"/>
  <c r="G82" i="43"/>
  <c r="F82" i="43"/>
  <c r="D82" i="43"/>
  <c r="AR81" i="43"/>
  <c r="AQ81" i="43"/>
  <c r="AP81" i="43"/>
  <c r="AO81" i="43"/>
  <c r="AN81" i="43"/>
  <c r="AM81" i="43"/>
  <c r="AL81" i="43"/>
  <c r="AK81" i="43"/>
  <c r="AJ81" i="43"/>
  <c r="AI81" i="43"/>
  <c r="AH81" i="43"/>
  <c r="AG81" i="43"/>
  <c r="AF81" i="43"/>
  <c r="AE81" i="43"/>
  <c r="AD81" i="43"/>
  <c r="AC81" i="43"/>
  <c r="AB81" i="43"/>
  <c r="AA81" i="43"/>
  <c r="Z81" i="43"/>
  <c r="Y81" i="43"/>
  <c r="X81" i="43"/>
  <c r="W81" i="43"/>
  <c r="V81" i="43"/>
  <c r="U81" i="43"/>
  <c r="T81" i="43"/>
  <c r="S81" i="43"/>
  <c r="R81" i="43"/>
  <c r="Q81" i="43"/>
  <c r="P81" i="43"/>
  <c r="O81" i="43"/>
  <c r="N81" i="43"/>
  <c r="M81" i="43"/>
  <c r="L81" i="43"/>
  <c r="K81" i="43"/>
  <c r="J81" i="43"/>
  <c r="I81" i="43"/>
  <c r="H81" i="43"/>
  <c r="G81" i="43"/>
  <c r="F81" i="43"/>
  <c r="E81" i="43"/>
  <c r="D81" i="43"/>
  <c r="AR80" i="43"/>
  <c r="AQ80" i="43"/>
  <c r="AP80" i="43"/>
  <c r="AO80" i="43"/>
  <c r="AM80" i="43"/>
  <c r="AJ80" i="43"/>
  <c r="AI80" i="43"/>
  <c r="AH80" i="43"/>
  <c r="AG80" i="43"/>
  <c r="AF80" i="43"/>
  <c r="AE80" i="43"/>
  <c r="AD80" i="43"/>
  <c r="AC80" i="43"/>
  <c r="AB80" i="43"/>
  <c r="AA80" i="43"/>
  <c r="Z80" i="43"/>
  <c r="Y80" i="43"/>
  <c r="X80" i="43"/>
  <c r="W80" i="43"/>
  <c r="V80" i="43"/>
  <c r="U80" i="43"/>
  <c r="T80" i="43"/>
  <c r="S80" i="43"/>
  <c r="R80" i="43"/>
  <c r="Q80" i="43"/>
  <c r="P80" i="43"/>
  <c r="O80" i="43"/>
  <c r="N80" i="43"/>
  <c r="M80" i="43"/>
  <c r="K80" i="43"/>
  <c r="I80" i="43"/>
  <c r="H80" i="43"/>
  <c r="G80" i="43"/>
  <c r="F80" i="43"/>
  <c r="E80" i="43"/>
  <c r="D80" i="43"/>
  <c r="AR79" i="43"/>
  <c r="AQ79" i="43"/>
  <c r="AP79" i="43"/>
  <c r="AO79" i="43"/>
  <c r="AN79" i="43"/>
  <c r="AM79" i="43"/>
  <c r="AL79" i="43"/>
  <c r="AK79" i="43"/>
  <c r="AJ79" i="43"/>
  <c r="AI79" i="43"/>
  <c r="AH79" i="43"/>
  <c r="AG79" i="43"/>
  <c r="AE79" i="43"/>
  <c r="AD79" i="43"/>
  <c r="AC79" i="43"/>
  <c r="AB79" i="43"/>
  <c r="Z79" i="43"/>
  <c r="Y79" i="43"/>
  <c r="W79" i="43"/>
  <c r="V79" i="43"/>
  <c r="U79" i="43"/>
  <c r="T79" i="43"/>
  <c r="S79" i="43"/>
  <c r="R79" i="43"/>
  <c r="Q79" i="43"/>
  <c r="P79" i="43"/>
  <c r="O79" i="43"/>
  <c r="N79" i="43"/>
  <c r="M79" i="43"/>
  <c r="L79" i="43"/>
  <c r="J79" i="43"/>
  <c r="I79" i="43"/>
  <c r="H79" i="43"/>
  <c r="G79" i="43"/>
  <c r="F79" i="43"/>
  <c r="E79" i="43"/>
  <c r="D79" i="43"/>
  <c r="AR78" i="43"/>
  <c r="AQ78" i="43"/>
  <c r="AP78" i="43"/>
  <c r="AO78" i="43"/>
  <c r="AM78" i="43"/>
  <c r="AL78" i="43"/>
  <c r="AK78" i="43"/>
  <c r="AJ78" i="43"/>
  <c r="AI78" i="43"/>
  <c r="AH78" i="43"/>
  <c r="AG78" i="43"/>
  <c r="AF78" i="43"/>
  <c r="AE78" i="43"/>
  <c r="AD78" i="43"/>
  <c r="AC78" i="43"/>
  <c r="AB78" i="43"/>
  <c r="AA78" i="43"/>
  <c r="Z78" i="43"/>
  <c r="Y78" i="43"/>
  <c r="X78" i="43"/>
  <c r="W78" i="43"/>
  <c r="V78" i="43"/>
  <c r="U78" i="43"/>
  <c r="T78" i="43"/>
  <c r="S78" i="43"/>
  <c r="R78" i="43"/>
  <c r="P78" i="43"/>
  <c r="O78" i="43"/>
  <c r="N78" i="43"/>
  <c r="M78" i="43"/>
  <c r="L78" i="43"/>
  <c r="K78" i="43"/>
  <c r="J78" i="43"/>
  <c r="I78" i="43"/>
  <c r="H78" i="43"/>
  <c r="G78" i="43"/>
  <c r="F78" i="43"/>
  <c r="E78" i="43"/>
  <c r="D78" i="43"/>
  <c r="AQ77" i="43"/>
  <c r="AO77" i="43"/>
  <c r="AN77" i="43"/>
  <c r="AM77" i="43"/>
  <c r="AL77" i="43"/>
  <c r="AK77" i="43"/>
  <c r="AJ77" i="43"/>
  <c r="AI77" i="43"/>
  <c r="AH77" i="43"/>
  <c r="AF77" i="43"/>
  <c r="AE77" i="43"/>
  <c r="AD77" i="43"/>
  <c r="AC77" i="43"/>
  <c r="AB77" i="43"/>
  <c r="AA77" i="43"/>
  <c r="Y77" i="43"/>
  <c r="X77" i="43"/>
  <c r="W77" i="43"/>
  <c r="T77" i="43"/>
  <c r="S77" i="43"/>
  <c r="R77" i="43"/>
  <c r="Q77" i="43"/>
  <c r="N77" i="43"/>
  <c r="M77" i="43"/>
  <c r="L77" i="43"/>
  <c r="J77" i="43"/>
  <c r="I77" i="43"/>
  <c r="H77" i="43"/>
  <c r="G77" i="43"/>
  <c r="F77" i="43"/>
  <c r="D77" i="43"/>
  <c r="AR76" i="43"/>
  <c r="AQ76" i="43"/>
  <c r="AP76" i="43"/>
  <c r="AM76" i="43"/>
  <c r="AL76" i="43"/>
  <c r="AJ76" i="43"/>
  <c r="AH76" i="43"/>
  <c r="AG76" i="43"/>
  <c r="AE76" i="43"/>
  <c r="AC76" i="43"/>
  <c r="AB76" i="43"/>
  <c r="Z76" i="43"/>
  <c r="Y76" i="43"/>
  <c r="X76" i="43"/>
  <c r="W76" i="43"/>
  <c r="V76" i="43"/>
  <c r="U76" i="43"/>
  <c r="S76" i="43"/>
  <c r="R76" i="43"/>
  <c r="Q76" i="43"/>
  <c r="P76" i="43"/>
  <c r="O76" i="43"/>
  <c r="N76" i="43"/>
  <c r="M76" i="43"/>
  <c r="L76" i="43"/>
  <c r="K76" i="43"/>
  <c r="J76" i="43"/>
  <c r="I76" i="43"/>
  <c r="H76" i="43"/>
  <c r="G76" i="43"/>
  <c r="F76" i="43"/>
  <c r="E76" i="43"/>
  <c r="D76" i="43"/>
  <c r="AR75" i="43"/>
  <c r="AQ75" i="43"/>
  <c r="AP75" i="43"/>
  <c r="AO75" i="43"/>
  <c r="AN75" i="43"/>
  <c r="AM75" i="43"/>
  <c r="AL75" i="43"/>
  <c r="AK75" i="43"/>
  <c r="AJ75" i="43"/>
  <c r="AI75" i="43"/>
  <c r="AH75" i="43"/>
  <c r="AG75" i="43"/>
  <c r="AF75" i="43"/>
  <c r="AE75" i="43"/>
  <c r="AD75" i="43"/>
  <c r="AC75" i="43"/>
  <c r="AB75" i="43"/>
  <c r="AA75" i="43"/>
  <c r="Z75" i="43"/>
  <c r="Y75" i="43"/>
  <c r="X75" i="43"/>
  <c r="W75" i="43"/>
  <c r="V75" i="43"/>
  <c r="U75" i="43"/>
  <c r="T75" i="43"/>
  <c r="S75" i="43"/>
  <c r="R75" i="43"/>
  <c r="Q75" i="43"/>
  <c r="P75" i="43"/>
  <c r="O75" i="43"/>
  <c r="N75" i="43"/>
  <c r="M75" i="43"/>
  <c r="L75" i="43"/>
  <c r="K75" i="43"/>
  <c r="J75" i="43"/>
  <c r="I75" i="43"/>
  <c r="H75" i="43"/>
  <c r="G75" i="43"/>
  <c r="F75" i="43"/>
  <c r="E75" i="43"/>
  <c r="D75" i="43"/>
  <c r="AR74" i="43"/>
  <c r="AQ74" i="43"/>
  <c r="AP74" i="43"/>
  <c r="AO74" i="43"/>
  <c r="AN74" i="43"/>
  <c r="AM74" i="43"/>
  <c r="AL74" i="43"/>
  <c r="AK74" i="43"/>
  <c r="AI74" i="43"/>
  <c r="AH74" i="43"/>
  <c r="AF74" i="43"/>
  <c r="AE74" i="43"/>
  <c r="AC74" i="43"/>
  <c r="AB74" i="43"/>
  <c r="AA74" i="43"/>
  <c r="X74" i="43"/>
  <c r="W74" i="43"/>
  <c r="V74" i="43"/>
  <c r="U74" i="43"/>
  <c r="T74" i="43"/>
  <c r="S74" i="43"/>
  <c r="R74" i="43"/>
  <c r="Q74" i="43"/>
  <c r="O74" i="43"/>
  <c r="N74" i="43"/>
  <c r="L74" i="43"/>
  <c r="K74" i="43"/>
  <c r="J74" i="43"/>
  <c r="I74" i="43"/>
  <c r="G74" i="43"/>
  <c r="F74" i="43"/>
  <c r="E74" i="43"/>
  <c r="D74" i="43"/>
  <c r="AR73" i="43"/>
  <c r="AQ73" i="43"/>
  <c r="AP73" i="43"/>
  <c r="AO73" i="43"/>
  <c r="AN73" i="43"/>
  <c r="AM73" i="43"/>
  <c r="AL73" i="43"/>
  <c r="AK73" i="43"/>
  <c r="AJ73" i="43"/>
  <c r="AH73" i="43"/>
  <c r="AG73" i="43"/>
  <c r="AF73" i="43"/>
  <c r="AE73" i="43"/>
  <c r="AD73" i="43"/>
  <c r="AC73" i="43"/>
  <c r="AB73" i="43"/>
  <c r="AA73" i="43"/>
  <c r="Z73" i="43"/>
  <c r="Y73" i="43"/>
  <c r="X73" i="43"/>
  <c r="W73" i="43"/>
  <c r="V73" i="43"/>
  <c r="U73" i="43"/>
  <c r="T73" i="43"/>
  <c r="R73" i="43"/>
  <c r="Q73" i="43"/>
  <c r="P73" i="43"/>
  <c r="O73" i="43"/>
  <c r="N73" i="43"/>
  <c r="L73" i="43"/>
  <c r="K73" i="43"/>
  <c r="J73" i="43"/>
  <c r="I73" i="43"/>
  <c r="H73" i="43"/>
  <c r="F73" i="43"/>
  <c r="E73" i="43"/>
  <c r="AR72" i="43"/>
  <c r="AQ72" i="43"/>
  <c r="AO72" i="43"/>
  <c r="AN72" i="43"/>
  <c r="AL72" i="43"/>
  <c r="AK72" i="43"/>
  <c r="AJ72" i="43"/>
  <c r="AI72" i="43"/>
  <c r="AH72" i="43"/>
  <c r="AG72" i="43"/>
  <c r="AF72" i="43"/>
  <c r="AD72" i="43"/>
  <c r="AA72" i="43"/>
  <c r="Z72" i="43"/>
  <c r="Y72" i="43"/>
  <c r="X72" i="43"/>
  <c r="V72" i="43"/>
  <c r="U72" i="43"/>
  <c r="T72" i="43"/>
  <c r="S72" i="43"/>
  <c r="Q72" i="43"/>
  <c r="P72" i="43"/>
  <c r="L72" i="43"/>
  <c r="K72" i="43"/>
  <c r="I72" i="43"/>
  <c r="H72" i="43"/>
  <c r="G72" i="43"/>
  <c r="E72" i="43"/>
  <c r="D72" i="43"/>
  <c r="AR71" i="43"/>
  <c r="AP71" i="43"/>
  <c r="AO71" i="43"/>
  <c r="AN71" i="43"/>
  <c r="AL71" i="43"/>
  <c r="AK71" i="43"/>
  <c r="AI71" i="43"/>
  <c r="AG71" i="43"/>
  <c r="AF71" i="43"/>
  <c r="AA71" i="43"/>
  <c r="Z71" i="43"/>
  <c r="Y71" i="43"/>
  <c r="X71" i="43"/>
  <c r="W71" i="43"/>
  <c r="V71" i="43"/>
  <c r="U71" i="43"/>
  <c r="T71" i="43"/>
  <c r="S71" i="43"/>
  <c r="R71" i="43"/>
  <c r="Q71" i="43"/>
  <c r="P71" i="43"/>
  <c r="O71" i="43"/>
  <c r="N71" i="43"/>
  <c r="L71" i="43"/>
  <c r="K71" i="43"/>
  <c r="H71" i="43"/>
  <c r="G71" i="43"/>
  <c r="F71" i="43"/>
  <c r="E71" i="43"/>
  <c r="D71" i="43"/>
  <c r="AR70" i="43"/>
  <c r="AQ70" i="43"/>
  <c r="AP70" i="43"/>
  <c r="AN70" i="43"/>
  <c r="AM70" i="43"/>
  <c r="AK70" i="43"/>
  <c r="AJ70" i="43"/>
  <c r="AI70" i="43"/>
  <c r="AH70" i="43"/>
  <c r="AF70" i="43"/>
  <c r="AE70" i="43"/>
  <c r="AD70" i="43"/>
  <c r="AC70" i="43"/>
  <c r="AB70" i="43"/>
  <c r="AA70" i="43"/>
  <c r="Z70" i="43"/>
  <c r="W70" i="43"/>
  <c r="V70" i="43"/>
  <c r="S70" i="43"/>
  <c r="P70" i="43"/>
  <c r="O70" i="43"/>
  <c r="N70" i="43"/>
  <c r="M70" i="43"/>
  <c r="K70" i="43"/>
  <c r="J70" i="43"/>
  <c r="E70" i="43"/>
  <c r="D70" i="43"/>
  <c r="AR69" i="43"/>
  <c r="AN69" i="43"/>
  <c r="AM69" i="43"/>
  <c r="AL69" i="43"/>
  <c r="AG69" i="43"/>
  <c r="AF69" i="43"/>
  <c r="AC69" i="43"/>
  <c r="AA69" i="43"/>
  <c r="Z69" i="43"/>
  <c r="X69" i="43"/>
  <c r="V69" i="43"/>
  <c r="U69" i="43"/>
  <c r="T69" i="43"/>
  <c r="Q69" i="43"/>
  <c r="P69" i="43"/>
  <c r="O69" i="43"/>
  <c r="J69" i="43"/>
  <c r="F69" i="43"/>
  <c r="AR68" i="43"/>
  <c r="AQ68" i="43"/>
  <c r="AP68" i="43"/>
  <c r="AO68" i="43"/>
  <c r="AN68" i="43"/>
  <c r="AM68" i="43"/>
  <c r="AL68" i="43"/>
  <c r="AK68" i="43"/>
  <c r="AJ68" i="43"/>
  <c r="AI68" i="43"/>
  <c r="AH68" i="43"/>
  <c r="AF68" i="43"/>
  <c r="AE68" i="43"/>
  <c r="AD68" i="43"/>
  <c r="AC68" i="43"/>
  <c r="AB68" i="43"/>
  <c r="AA68" i="43"/>
  <c r="Z68" i="43"/>
  <c r="Y68" i="43"/>
  <c r="X68" i="43"/>
  <c r="W68" i="43"/>
  <c r="U68" i="43"/>
  <c r="T68" i="43"/>
  <c r="S68" i="43"/>
  <c r="R68" i="43"/>
  <c r="Q68" i="43"/>
  <c r="P68" i="43"/>
  <c r="O68" i="43"/>
  <c r="N68" i="43"/>
  <c r="M68" i="43"/>
  <c r="L68" i="43"/>
  <c r="K68" i="43"/>
  <c r="J68" i="43"/>
  <c r="I68" i="43"/>
  <c r="H68" i="43"/>
  <c r="G68" i="43"/>
  <c r="F68" i="43"/>
  <c r="E68" i="43"/>
  <c r="D68" i="43"/>
  <c r="AQ67" i="43"/>
  <c r="AP67" i="43"/>
  <c r="AO67" i="43"/>
  <c r="AN67" i="43"/>
  <c r="AL67" i="43"/>
  <c r="AK67" i="43"/>
  <c r="AJ67" i="43"/>
  <c r="AI67" i="43"/>
  <c r="AH67" i="43"/>
  <c r="AG67" i="43"/>
  <c r="AF67" i="43"/>
  <c r="AE67" i="43"/>
  <c r="AD67" i="43"/>
  <c r="AC67" i="43"/>
  <c r="AB67" i="43"/>
  <c r="Z67" i="43"/>
  <c r="X67" i="43"/>
  <c r="V67" i="43"/>
  <c r="U67" i="43"/>
  <c r="R67" i="43"/>
  <c r="N67" i="43"/>
  <c r="M67" i="43"/>
  <c r="L67" i="43"/>
  <c r="K67" i="43"/>
  <c r="J67" i="43"/>
  <c r="I67" i="43"/>
  <c r="H67" i="43"/>
  <c r="G67" i="43"/>
  <c r="E67" i="43"/>
  <c r="D67" i="43"/>
  <c r="AR66" i="43"/>
  <c r="AQ66" i="43"/>
  <c r="AP66" i="43"/>
  <c r="AO66" i="43"/>
  <c r="AN66" i="43"/>
  <c r="AM66" i="43"/>
  <c r="AL66" i="43"/>
  <c r="AK66" i="43"/>
  <c r="AJ66" i="43"/>
  <c r="AI66" i="43"/>
  <c r="AH66" i="43"/>
  <c r="AG66" i="43"/>
  <c r="AF66" i="43"/>
  <c r="AE66" i="43"/>
  <c r="AD66" i="43"/>
  <c r="AC66" i="43"/>
  <c r="AB66" i="43"/>
  <c r="AA66" i="43"/>
  <c r="Z66" i="43"/>
  <c r="Y66" i="43"/>
  <c r="X66" i="43"/>
  <c r="W66" i="43"/>
  <c r="V66" i="43"/>
  <c r="U66" i="43"/>
  <c r="T66" i="43"/>
  <c r="S66" i="43"/>
  <c r="R66" i="43"/>
  <c r="Q66" i="43"/>
  <c r="P66" i="43"/>
  <c r="O66" i="43"/>
  <c r="N66" i="43"/>
  <c r="M66" i="43"/>
  <c r="L66" i="43"/>
  <c r="K66" i="43"/>
  <c r="J66" i="43"/>
  <c r="I66" i="43"/>
  <c r="H66" i="43"/>
  <c r="G66" i="43"/>
  <c r="F66" i="43"/>
  <c r="E66" i="43"/>
  <c r="D66" i="43"/>
  <c r="AR65" i="43"/>
  <c r="AQ65" i="43"/>
  <c r="AP65" i="43"/>
  <c r="AO65" i="43"/>
  <c r="AN65" i="43"/>
  <c r="AM65" i="43"/>
  <c r="AL65" i="43"/>
  <c r="AK65" i="43"/>
  <c r="AJ65" i="43"/>
  <c r="AI65" i="43"/>
  <c r="AH65" i="43"/>
  <c r="AG65" i="43"/>
  <c r="AF65" i="43"/>
  <c r="AE65" i="43"/>
  <c r="AD65" i="43"/>
  <c r="AC65" i="43"/>
  <c r="AB65" i="43"/>
  <c r="AA65" i="43"/>
  <c r="Z65" i="43"/>
  <c r="Y65" i="43"/>
  <c r="X65" i="43"/>
  <c r="W65" i="43"/>
  <c r="V65" i="43"/>
  <c r="U65" i="43"/>
  <c r="T65" i="43"/>
  <c r="S65" i="43"/>
  <c r="R65" i="43"/>
  <c r="Q65" i="43"/>
  <c r="P65" i="43"/>
  <c r="O65" i="43"/>
  <c r="N65" i="43"/>
  <c r="M65" i="43"/>
  <c r="L65" i="43"/>
  <c r="K65" i="43"/>
  <c r="J65" i="43"/>
  <c r="I65" i="43"/>
  <c r="H65" i="43"/>
  <c r="G65" i="43"/>
  <c r="F65" i="43"/>
  <c r="E65" i="43"/>
  <c r="D65" i="43"/>
  <c r="AR64" i="43"/>
  <c r="AQ64" i="43"/>
  <c r="AP64" i="43"/>
  <c r="AO64" i="43"/>
  <c r="AN64" i="43"/>
  <c r="AM64" i="43"/>
  <c r="AL64" i="43"/>
  <c r="AK64" i="43"/>
  <c r="AJ64" i="43"/>
  <c r="AI64" i="43"/>
  <c r="AH64" i="43"/>
  <c r="AG64" i="43"/>
  <c r="AF64" i="43"/>
  <c r="AE64" i="43"/>
  <c r="AD64" i="43"/>
  <c r="AC64" i="43"/>
  <c r="AB64" i="43"/>
  <c r="AA64" i="43"/>
  <c r="Z64" i="43"/>
  <c r="Y64" i="43"/>
  <c r="X64" i="43"/>
  <c r="W64" i="43"/>
  <c r="V64" i="43"/>
  <c r="U64" i="43"/>
  <c r="T64" i="43"/>
  <c r="S64" i="43"/>
  <c r="R64" i="43"/>
  <c r="Q64" i="43"/>
  <c r="P64" i="43"/>
  <c r="O64" i="43"/>
  <c r="N64" i="43"/>
  <c r="M64" i="43"/>
  <c r="L64" i="43"/>
  <c r="K64" i="43"/>
  <c r="J64" i="43"/>
  <c r="I64" i="43"/>
  <c r="H64" i="43"/>
  <c r="G64" i="43"/>
  <c r="F64" i="43"/>
  <c r="E64" i="43"/>
  <c r="D64" i="43"/>
  <c r="AR63" i="43"/>
  <c r="AQ63" i="43"/>
  <c r="AP63" i="43"/>
  <c r="AO63" i="43"/>
  <c r="AN63" i="43"/>
  <c r="AM63" i="43"/>
  <c r="AL63" i="43"/>
  <c r="AK63" i="43"/>
  <c r="AJ63" i="43"/>
  <c r="AI63" i="43"/>
  <c r="AH63" i="43"/>
  <c r="AG63" i="43"/>
  <c r="AF63" i="43"/>
  <c r="AE63" i="43"/>
  <c r="AD63" i="43"/>
  <c r="AC63" i="43"/>
  <c r="AB63" i="43"/>
  <c r="AA63" i="43"/>
  <c r="Z63" i="43"/>
  <c r="Y63" i="43"/>
  <c r="X63" i="43"/>
  <c r="W63" i="43"/>
  <c r="V63" i="43"/>
  <c r="U63" i="43"/>
  <c r="T63" i="43"/>
  <c r="S63" i="43"/>
  <c r="R63" i="43"/>
  <c r="Q63" i="43"/>
  <c r="P63" i="43"/>
  <c r="O63" i="43"/>
  <c r="N63" i="43"/>
  <c r="M63" i="43"/>
  <c r="L63" i="43"/>
  <c r="K63" i="43"/>
  <c r="J63" i="43"/>
  <c r="I63" i="43"/>
  <c r="H63" i="43"/>
  <c r="G63" i="43"/>
  <c r="F63" i="43"/>
  <c r="E63" i="43"/>
  <c r="D63" i="43"/>
  <c r="AR62" i="43"/>
  <c r="AQ62" i="43"/>
  <c r="AP62" i="43"/>
  <c r="AO62" i="43"/>
  <c r="AN62" i="43"/>
  <c r="AM62" i="43"/>
  <c r="AL62" i="43"/>
  <c r="AK62" i="43"/>
  <c r="AJ62" i="43"/>
  <c r="AI62" i="43"/>
  <c r="AH62" i="43"/>
  <c r="AG62" i="43"/>
  <c r="AF62" i="43"/>
  <c r="AE62" i="43"/>
  <c r="AD62" i="43"/>
  <c r="AC62" i="43"/>
  <c r="AB62" i="43"/>
  <c r="AA62" i="43"/>
  <c r="Z62" i="43"/>
  <c r="Y62" i="43"/>
  <c r="X62" i="43"/>
  <c r="W62" i="43"/>
  <c r="V62" i="43"/>
  <c r="U62" i="43"/>
  <c r="T62" i="43"/>
  <c r="S62" i="43"/>
  <c r="R62" i="43"/>
  <c r="Q62" i="43"/>
  <c r="P62" i="43"/>
  <c r="O62" i="43"/>
  <c r="N62" i="43"/>
  <c r="M62" i="43"/>
  <c r="L62" i="43"/>
  <c r="K62" i="43"/>
  <c r="J62" i="43"/>
  <c r="I62" i="43"/>
  <c r="H62" i="43"/>
  <c r="G62" i="43"/>
  <c r="F62" i="43"/>
  <c r="E62" i="43"/>
  <c r="D62" i="43"/>
  <c r="AR61" i="43"/>
  <c r="AQ61" i="43"/>
  <c r="AP61" i="43"/>
  <c r="AO61" i="43"/>
  <c r="AN61" i="43"/>
  <c r="AM61" i="43"/>
  <c r="AL61" i="43"/>
  <c r="AK61" i="43"/>
  <c r="AJ61" i="43"/>
  <c r="AI61" i="43"/>
  <c r="AH61" i="43"/>
  <c r="AG61" i="43"/>
  <c r="AF61" i="43"/>
  <c r="AE61" i="43"/>
  <c r="AD61" i="43"/>
  <c r="AC61" i="43"/>
  <c r="AB61" i="43"/>
  <c r="AA61" i="43"/>
  <c r="Z61" i="43"/>
  <c r="Y61" i="43"/>
  <c r="X61" i="43"/>
  <c r="W61" i="43"/>
  <c r="V61" i="43"/>
  <c r="U61" i="43"/>
  <c r="T61" i="43"/>
  <c r="S61" i="43"/>
  <c r="R61" i="43"/>
  <c r="Q61" i="43"/>
  <c r="P61" i="43"/>
  <c r="O61" i="43"/>
  <c r="N61" i="43"/>
  <c r="M61" i="43"/>
  <c r="L61" i="43"/>
  <c r="K61" i="43"/>
  <c r="J61" i="43"/>
  <c r="I61" i="43"/>
  <c r="H61" i="43"/>
  <c r="G61" i="43"/>
  <c r="F61" i="43"/>
  <c r="E61" i="43"/>
  <c r="D61" i="43"/>
  <c r="AR60" i="43"/>
  <c r="AP60" i="43"/>
  <c r="AO60" i="43"/>
  <c r="AN60" i="43"/>
  <c r="AM60" i="43"/>
  <c r="AK60" i="43"/>
  <c r="AI60" i="43"/>
  <c r="AH60" i="43"/>
  <c r="AG60" i="43"/>
  <c r="AF60" i="43"/>
  <c r="AE60" i="43"/>
  <c r="AD60" i="43"/>
  <c r="AC60" i="43"/>
  <c r="AB60" i="43"/>
  <c r="AA60" i="43"/>
  <c r="Z60" i="43"/>
  <c r="Y60" i="43"/>
  <c r="X60" i="43"/>
  <c r="W60" i="43"/>
  <c r="V60" i="43"/>
  <c r="U60" i="43"/>
  <c r="T60" i="43"/>
  <c r="S60" i="43"/>
  <c r="R60" i="43"/>
  <c r="P60" i="43"/>
  <c r="M60" i="43"/>
  <c r="L60" i="43"/>
  <c r="K60" i="43"/>
  <c r="J60" i="43"/>
  <c r="I60" i="43"/>
  <c r="H60" i="43"/>
  <c r="G60" i="43"/>
  <c r="F60" i="43"/>
  <c r="E60" i="43"/>
  <c r="D60" i="43"/>
  <c r="AR59" i="43"/>
  <c r="AQ59" i="43"/>
  <c r="AP59" i="43"/>
  <c r="AN59" i="43"/>
  <c r="AL59" i="43"/>
  <c r="AK59" i="43"/>
  <c r="AJ59" i="43"/>
  <c r="AI59" i="43"/>
  <c r="AH59" i="43"/>
  <c r="AG59" i="43"/>
  <c r="AF59" i="43"/>
  <c r="AE59" i="43"/>
  <c r="AC59" i="43"/>
  <c r="AB59" i="43"/>
  <c r="Z59" i="43"/>
  <c r="Y59" i="43"/>
  <c r="X59" i="43"/>
  <c r="W59" i="43"/>
  <c r="V59" i="43"/>
  <c r="U59" i="43"/>
  <c r="T59" i="43"/>
  <c r="S59" i="43"/>
  <c r="R59" i="43"/>
  <c r="Q59" i="43"/>
  <c r="P59" i="43"/>
  <c r="O59" i="43"/>
  <c r="N59" i="43"/>
  <c r="M59" i="43"/>
  <c r="L59" i="43"/>
  <c r="K59" i="43"/>
  <c r="J59" i="43"/>
  <c r="I59" i="43"/>
  <c r="G59" i="43"/>
  <c r="F59" i="43"/>
  <c r="E59" i="43"/>
  <c r="D59" i="43"/>
  <c r="AR58" i="43"/>
  <c r="AQ58" i="43"/>
  <c r="AP58" i="43"/>
  <c r="AO58" i="43"/>
  <c r="AN58" i="43"/>
  <c r="AM58" i="43"/>
  <c r="AL58" i="43"/>
  <c r="AK58" i="43"/>
  <c r="AJ58" i="43"/>
  <c r="AI58" i="43"/>
  <c r="AH58" i="43"/>
  <c r="AG58" i="43"/>
  <c r="AF58" i="43"/>
  <c r="AE58" i="43"/>
  <c r="AD58" i="43"/>
  <c r="AC58" i="43"/>
  <c r="AB58" i="43"/>
  <c r="AA58" i="43"/>
  <c r="Z58" i="43"/>
  <c r="Y58" i="43"/>
  <c r="X58" i="43"/>
  <c r="W58" i="43"/>
  <c r="V58" i="43"/>
  <c r="U58" i="43"/>
  <c r="T58" i="43"/>
  <c r="S58" i="43"/>
  <c r="R58" i="43"/>
  <c r="Q58" i="43"/>
  <c r="P58" i="43"/>
  <c r="O58" i="43"/>
  <c r="N58" i="43"/>
  <c r="M58" i="43"/>
  <c r="L58" i="43"/>
  <c r="K58" i="43"/>
  <c r="J58" i="43"/>
  <c r="I58" i="43"/>
  <c r="H58" i="43"/>
  <c r="G58" i="43"/>
  <c r="F58" i="43"/>
  <c r="E58" i="43"/>
  <c r="D58" i="43"/>
  <c r="AR57" i="43"/>
  <c r="AQ57" i="43"/>
  <c r="AO57" i="43"/>
  <c r="AN57" i="43"/>
  <c r="AL57" i="43"/>
  <c r="AK57" i="43"/>
  <c r="AJ57" i="43"/>
  <c r="AF57" i="43"/>
  <c r="AD57" i="43"/>
  <c r="AC57" i="43"/>
  <c r="AA57" i="43"/>
  <c r="Z57" i="43"/>
  <c r="Y57" i="43"/>
  <c r="X57" i="43"/>
  <c r="V57" i="43"/>
  <c r="S57" i="43"/>
  <c r="Q57" i="43"/>
  <c r="O57" i="43"/>
  <c r="N57" i="43"/>
  <c r="J57" i="43"/>
  <c r="I57" i="43"/>
  <c r="H57" i="43"/>
  <c r="G57" i="43"/>
  <c r="D57" i="43"/>
  <c r="AQ56" i="43"/>
  <c r="AP56" i="43"/>
  <c r="AO56" i="43"/>
  <c r="AN56" i="43"/>
  <c r="AM56" i="43"/>
  <c r="AL56" i="43"/>
  <c r="AK56" i="43"/>
  <c r="AJ56" i="43"/>
  <c r="AI56" i="43"/>
  <c r="AH56" i="43"/>
  <c r="AG56" i="43"/>
  <c r="AF56" i="43"/>
  <c r="AE56" i="43"/>
  <c r="AD56" i="43"/>
  <c r="AC56" i="43"/>
  <c r="AA56" i="43"/>
  <c r="Z56" i="43"/>
  <c r="Y56" i="43"/>
  <c r="X56" i="43"/>
  <c r="W56" i="43"/>
  <c r="V56" i="43"/>
  <c r="U56" i="43"/>
  <c r="T56" i="43"/>
  <c r="R56" i="43"/>
  <c r="Q56" i="43"/>
  <c r="P56" i="43"/>
  <c r="O56" i="43"/>
  <c r="N56" i="43"/>
  <c r="L56" i="43"/>
  <c r="J56" i="43"/>
  <c r="H56" i="43"/>
  <c r="G56" i="43"/>
  <c r="F56" i="43"/>
  <c r="E56" i="43"/>
  <c r="D56" i="43"/>
  <c r="AR55" i="43"/>
  <c r="AQ55" i="43"/>
  <c r="AP55" i="43"/>
  <c r="AO55" i="43"/>
  <c r="AN55" i="43"/>
  <c r="AL55" i="43"/>
  <c r="AK55" i="43"/>
  <c r="AJ55" i="43"/>
  <c r="AI55" i="43"/>
  <c r="AH55" i="43"/>
  <c r="AG55" i="43"/>
  <c r="AF55" i="43"/>
  <c r="AE55" i="43"/>
  <c r="AD55" i="43"/>
  <c r="AC55" i="43"/>
  <c r="AB55" i="43"/>
  <c r="AA55" i="43"/>
  <c r="Z55" i="43"/>
  <c r="W55" i="43"/>
  <c r="U55" i="43"/>
  <c r="S55" i="43"/>
  <c r="R55" i="43"/>
  <c r="P55" i="43"/>
  <c r="N55" i="43"/>
  <c r="M55" i="43"/>
  <c r="L55" i="43"/>
  <c r="K55" i="43"/>
  <c r="J55" i="43"/>
  <c r="I55" i="43"/>
  <c r="E55" i="43"/>
  <c r="D55" i="43"/>
  <c r="AR54" i="43"/>
  <c r="AQ54" i="43"/>
  <c r="AP54" i="43"/>
  <c r="AO54" i="43"/>
  <c r="AN54" i="43"/>
  <c r="AM54" i="43"/>
  <c r="AL54" i="43"/>
  <c r="AK54" i="43"/>
  <c r="AJ54" i="43"/>
  <c r="AI54" i="43"/>
  <c r="AH54" i="43"/>
  <c r="AG54" i="43"/>
  <c r="AF54" i="43"/>
  <c r="AE54" i="43"/>
  <c r="AD54" i="43"/>
  <c r="AC54" i="43"/>
  <c r="AB54" i="43"/>
  <c r="AA54" i="43"/>
  <c r="Z54" i="43"/>
  <c r="Y54" i="43"/>
  <c r="X54" i="43"/>
  <c r="W54" i="43"/>
  <c r="V54" i="43"/>
  <c r="U54" i="43"/>
  <c r="T54" i="43"/>
  <c r="S54" i="43"/>
  <c r="R54" i="43"/>
  <c r="Q54" i="43"/>
  <c r="P54" i="43"/>
  <c r="O54" i="43"/>
  <c r="N54" i="43"/>
  <c r="M54" i="43"/>
  <c r="L54" i="43"/>
  <c r="K54" i="43"/>
  <c r="J54" i="43"/>
  <c r="I54" i="43"/>
  <c r="H54" i="43"/>
  <c r="G54" i="43"/>
  <c r="F54" i="43"/>
  <c r="E54" i="43"/>
  <c r="D54" i="43"/>
  <c r="AR53" i="43"/>
  <c r="AQ53" i="43"/>
  <c r="AP53" i="43"/>
  <c r="AO53" i="43"/>
  <c r="AN53" i="43"/>
  <c r="AM53" i="43"/>
  <c r="AL53" i="43"/>
  <c r="AK53" i="43"/>
  <c r="AJ53" i="43"/>
  <c r="AI53" i="43"/>
  <c r="AH53" i="43"/>
  <c r="AG53" i="43"/>
  <c r="AF53" i="43"/>
  <c r="AE53" i="43"/>
  <c r="AD53" i="43"/>
  <c r="AC53" i="43"/>
  <c r="AB53" i="43"/>
  <c r="AA53" i="43"/>
  <c r="Z53" i="43"/>
  <c r="Y53" i="43"/>
  <c r="X53" i="43"/>
  <c r="W53" i="43"/>
  <c r="V53" i="43"/>
  <c r="U53" i="43"/>
  <c r="S53" i="43"/>
  <c r="R53" i="43"/>
  <c r="Q53" i="43"/>
  <c r="P53" i="43"/>
  <c r="O53" i="43"/>
  <c r="N53" i="43"/>
  <c r="M53" i="43"/>
  <c r="L53" i="43"/>
  <c r="K53" i="43"/>
  <c r="J53" i="43"/>
  <c r="I53" i="43"/>
  <c r="H53" i="43"/>
  <c r="G53" i="43"/>
  <c r="F53" i="43"/>
  <c r="E53" i="43"/>
  <c r="D53" i="43"/>
  <c r="AR52" i="43"/>
  <c r="AQ52" i="43"/>
  <c r="AP52" i="43"/>
  <c r="AO52" i="43"/>
  <c r="AN52" i="43"/>
  <c r="AM52" i="43"/>
  <c r="AL52" i="43"/>
  <c r="AK52" i="43"/>
  <c r="AJ52" i="43"/>
  <c r="AH52" i="43"/>
  <c r="AG52" i="43"/>
  <c r="AF52" i="43"/>
  <c r="AE52" i="43"/>
  <c r="AD52" i="43"/>
  <c r="AC52" i="43"/>
  <c r="AA52" i="43"/>
  <c r="Z52" i="43"/>
  <c r="Y52" i="43"/>
  <c r="X52" i="43"/>
  <c r="W52" i="43"/>
  <c r="V52" i="43"/>
  <c r="U52" i="43"/>
  <c r="R52" i="43"/>
  <c r="Q52" i="43"/>
  <c r="P52" i="43"/>
  <c r="O52" i="43"/>
  <c r="N52" i="43"/>
  <c r="M52" i="43"/>
  <c r="L52" i="43"/>
  <c r="K52" i="43"/>
  <c r="J52" i="43"/>
  <c r="I52" i="43"/>
  <c r="H52" i="43"/>
  <c r="G52" i="43"/>
  <c r="F52" i="43"/>
  <c r="E52" i="43"/>
  <c r="D52" i="43"/>
  <c r="AR51" i="43"/>
  <c r="AQ51" i="43"/>
  <c r="AP51" i="43"/>
  <c r="AO51" i="43"/>
  <c r="AN51" i="43"/>
  <c r="AM51" i="43"/>
  <c r="AL51" i="43"/>
  <c r="AK51" i="43"/>
  <c r="AJ51" i="43"/>
  <c r="AI51" i="43"/>
  <c r="AH51" i="43"/>
  <c r="AG51" i="43"/>
  <c r="AF51" i="43"/>
  <c r="AE51" i="43"/>
  <c r="AD51" i="43"/>
  <c r="AC51" i="43"/>
  <c r="AB51" i="43"/>
  <c r="AA51" i="43"/>
  <c r="Z51" i="43"/>
  <c r="Y51" i="43"/>
  <c r="X51" i="43"/>
  <c r="W51" i="43"/>
  <c r="U51" i="43"/>
  <c r="S51" i="43"/>
  <c r="R51" i="43"/>
  <c r="Q51" i="43"/>
  <c r="P51" i="43"/>
  <c r="O51" i="43"/>
  <c r="N51" i="43"/>
  <c r="M51" i="43"/>
  <c r="L51" i="43"/>
  <c r="K51" i="43"/>
  <c r="J51" i="43"/>
  <c r="I51" i="43"/>
  <c r="H51" i="43"/>
  <c r="G51" i="43"/>
  <c r="F51" i="43"/>
  <c r="E51" i="43"/>
  <c r="AR50" i="43"/>
  <c r="AQ50" i="43"/>
  <c r="AP50" i="43"/>
  <c r="AO50" i="43"/>
  <c r="AN50" i="43"/>
  <c r="AM50" i="43"/>
  <c r="AL50" i="43"/>
  <c r="AK50" i="43"/>
  <c r="AJ50" i="43"/>
  <c r="AI50" i="43"/>
  <c r="AH50" i="43"/>
  <c r="AG50" i="43"/>
  <c r="AF50" i="43"/>
  <c r="AE50" i="43"/>
  <c r="AD50" i="43"/>
  <c r="AC50" i="43"/>
  <c r="AB50" i="43"/>
  <c r="AA50" i="43"/>
  <c r="Z50" i="43"/>
  <c r="Y50" i="43"/>
  <c r="W50" i="43"/>
  <c r="V50" i="43"/>
  <c r="U50" i="43"/>
  <c r="T50" i="43"/>
  <c r="S50" i="43"/>
  <c r="R50" i="43"/>
  <c r="Q50" i="43"/>
  <c r="P50" i="43"/>
  <c r="O50" i="43"/>
  <c r="N50" i="43"/>
  <c r="M50" i="43"/>
  <c r="L50" i="43"/>
  <c r="J50" i="43"/>
  <c r="I50" i="43"/>
  <c r="G50" i="43"/>
  <c r="F50" i="43"/>
  <c r="D50" i="43"/>
  <c r="AR49" i="43"/>
  <c r="AP49" i="43"/>
  <c r="AO49" i="43"/>
  <c r="AN49" i="43"/>
  <c r="AM49" i="43"/>
  <c r="AL49" i="43"/>
  <c r="AJ49" i="43"/>
  <c r="AI49" i="43"/>
  <c r="AH49" i="43"/>
  <c r="AF49" i="43"/>
  <c r="AE49" i="43"/>
  <c r="AD49" i="43"/>
  <c r="AC49" i="43"/>
  <c r="AB49" i="43"/>
  <c r="X49" i="43"/>
  <c r="T49" i="43"/>
  <c r="S49" i="43"/>
  <c r="R49" i="43"/>
  <c r="Q49" i="43"/>
  <c r="P49" i="43"/>
  <c r="O49" i="43"/>
  <c r="N49" i="43"/>
  <c r="M49" i="43"/>
  <c r="L49" i="43"/>
  <c r="K49" i="43"/>
  <c r="J49" i="43"/>
  <c r="I49" i="43"/>
  <c r="H49" i="43"/>
  <c r="F49" i="43"/>
  <c r="E49" i="43"/>
  <c r="D49" i="43"/>
  <c r="AR48" i="43"/>
  <c r="AQ48" i="43"/>
  <c r="AP48" i="43"/>
  <c r="AO48" i="43"/>
  <c r="AN48" i="43"/>
  <c r="AM48" i="43"/>
  <c r="AL48" i="43"/>
  <c r="AK48" i="43"/>
  <c r="AJ48" i="43"/>
  <c r="AI48" i="43"/>
  <c r="AG48" i="43"/>
  <c r="AF48" i="43"/>
  <c r="AE48" i="43"/>
  <c r="AD48" i="43"/>
  <c r="AC48" i="43"/>
  <c r="AB48" i="43"/>
  <c r="AA48" i="43"/>
  <c r="Z48" i="43"/>
  <c r="Y48" i="43"/>
  <c r="X48" i="43"/>
  <c r="V48" i="43"/>
  <c r="U48" i="43"/>
  <c r="T48" i="43"/>
  <c r="S48" i="43"/>
  <c r="R48" i="43"/>
  <c r="Q48" i="43"/>
  <c r="P48" i="43"/>
  <c r="O48" i="43"/>
  <c r="N48" i="43"/>
  <c r="M48" i="43"/>
  <c r="L48" i="43"/>
  <c r="K48" i="43"/>
  <c r="I48" i="43"/>
  <c r="H48" i="43"/>
  <c r="G48" i="43"/>
  <c r="F48" i="43"/>
  <c r="E48" i="43"/>
  <c r="AQ47" i="43"/>
  <c r="AP47" i="43"/>
  <c r="AO47" i="43"/>
  <c r="AM47" i="43"/>
  <c r="AL47" i="43"/>
  <c r="AK47" i="43"/>
  <c r="AJ47" i="43"/>
  <c r="AI47" i="43"/>
  <c r="AH47" i="43"/>
  <c r="AG47" i="43"/>
  <c r="AF47" i="43"/>
  <c r="AE47" i="43"/>
  <c r="AD47" i="43"/>
  <c r="AB47" i="43"/>
  <c r="AA47" i="43"/>
  <c r="Z47" i="43"/>
  <c r="Y47" i="43"/>
  <c r="X47" i="43"/>
  <c r="W47" i="43"/>
  <c r="V47" i="43"/>
  <c r="U47" i="43"/>
  <c r="T47" i="43"/>
  <c r="S47" i="43"/>
  <c r="R47" i="43"/>
  <c r="Q47" i="43"/>
  <c r="P47" i="43"/>
  <c r="N47" i="43"/>
  <c r="M47" i="43"/>
  <c r="L47" i="43"/>
  <c r="K47" i="43"/>
  <c r="J47" i="43"/>
  <c r="I47" i="43"/>
  <c r="H47" i="43"/>
  <c r="G47" i="43"/>
  <c r="F47" i="43"/>
  <c r="E47" i="43"/>
  <c r="D47" i="43"/>
  <c r="AR46" i="43"/>
  <c r="AM46" i="43"/>
  <c r="AL46" i="43"/>
  <c r="AI46" i="43"/>
  <c r="AH46" i="43"/>
  <c r="AG46" i="43"/>
  <c r="AB46" i="43"/>
  <c r="Y46" i="43"/>
  <c r="V46" i="43"/>
  <c r="U46" i="43"/>
  <c r="T46" i="43"/>
  <c r="H46" i="43"/>
  <c r="AQ45" i="43"/>
  <c r="AP45" i="43"/>
  <c r="AO45" i="43"/>
  <c r="AN45" i="43"/>
  <c r="AM45" i="43"/>
  <c r="AL45" i="43"/>
  <c r="AK45" i="43"/>
  <c r="AJ45" i="43"/>
  <c r="AI45" i="43"/>
  <c r="AH45" i="43"/>
  <c r="AG45" i="43"/>
  <c r="AF45" i="43"/>
  <c r="AE45" i="43"/>
  <c r="AD45" i="43"/>
  <c r="AC45" i="43"/>
  <c r="AB45" i="43"/>
  <c r="AA45" i="43"/>
  <c r="Z45" i="43"/>
  <c r="Y45" i="43"/>
  <c r="X45" i="43"/>
  <c r="W45" i="43"/>
  <c r="U45" i="43"/>
  <c r="T45" i="43"/>
  <c r="S45" i="43"/>
  <c r="R45" i="43"/>
  <c r="Q45" i="43"/>
  <c r="P45" i="43"/>
  <c r="O45" i="43"/>
  <c r="M45" i="43"/>
  <c r="L45" i="43"/>
  <c r="K45" i="43"/>
  <c r="J45" i="43"/>
  <c r="I45" i="43"/>
  <c r="H45" i="43"/>
  <c r="G45" i="43"/>
  <c r="F45" i="43"/>
  <c r="E45" i="43"/>
  <c r="D45" i="43"/>
  <c r="AR44" i="43"/>
  <c r="AQ44" i="43"/>
  <c r="AP44" i="43"/>
  <c r="AO44" i="43"/>
  <c r="AN44" i="43"/>
  <c r="AM44" i="43"/>
  <c r="AL44" i="43"/>
  <c r="AK44" i="43"/>
  <c r="AJ44" i="43"/>
  <c r="AI44" i="43"/>
  <c r="AH44" i="43"/>
  <c r="AG44" i="43"/>
  <c r="AF44" i="43"/>
  <c r="AE44" i="43"/>
  <c r="AD44" i="43"/>
  <c r="AC44" i="43"/>
  <c r="AB44" i="43"/>
  <c r="AA44" i="43"/>
  <c r="Z44" i="43"/>
  <c r="Y44" i="43"/>
  <c r="X44" i="43"/>
  <c r="W44" i="43"/>
  <c r="V44" i="43"/>
  <c r="U44" i="43"/>
  <c r="T44" i="43"/>
  <c r="S44" i="43"/>
  <c r="R44" i="43"/>
  <c r="Q44" i="43"/>
  <c r="P44" i="43"/>
  <c r="O44" i="43"/>
  <c r="N44" i="43"/>
  <c r="M44" i="43"/>
  <c r="L44" i="43"/>
  <c r="K44" i="43"/>
  <c r="J44" i="43"/>
  <c r="I44" i="43"/>
  <c r="H44" i="43"/>
  <c r="G44" i="43"/>
  <c r="F44" i="43"/>
  <c r="E44" i="43"/>
  <c r="D44" i="43"/>
  <c r="AQ43" i="43"/>
  <c r="AP43" i="43"/>
  <c r="AK43" i="43"/>
  <c r="AJ43" i="43"/>
  <c r="AH43" i="43"/>
  <c r="AG43" i="43"/>
  <c r="AE43" i="43"/>
  <c r="AD43" i="43"/>
  <c r="AC43" i="43"/>
  <c r="AB43" i="43"/>
  <c r="AA43" i="43"/>
  <c r="W43" i="43"/>
  <c r="V43" i="43"/>
  <c r="S43" i="43"/>
  <c r="R43" i="43"/>
  <c r="O43" i="43"/>
  <c r="N43" i="43"/>
  <c r="M43" i="43"/>
  <c r="J43" i="43"/>
  <c r="I43" i="43"/>
  <c r="G43" i="43"/>
  <c r="D43" i="43"/>
  <c r="AR42" i="43"/>
  <c r="AO42" i="43"/>
  <c r="AN42" i="43"/>
  <c r="AM42" i="43"/>
  <c r="AI42" i="43"/>
  <c r="Y42" i="43"/>
  <c r="X42" i="43"/>
  <c r="W42" i="43"/>
  <c r="V42" i="43"/>
  <c r="T42" i="43"/>
  <c r="S42" i="43"/>
  <c r="Q42" i="43"/>
  <c r="P42" i="43"/>
  <c r="O42" i="43"/>
  <c r="N42" i="43"/>
  <c r="L42" i="43"/>
  <c r="H42" i="43"/>
  <c r="G42" i="43"/>
  <c r="F42" i="43"/>
  <c r="D42" i="43"/>
  <c r="AR41" i="43"/>
  <c r="AQ41" i="43"/>
  <c r="AP41" i="43"/>
  <c r="AO41" i="43"/>
  <c r="AN41" i="43"/>
  <c r="AM41" i="43"/>
  <c r="AL41" i="43"/>
  <c r="AK41" i="43"/>
  <c r="AJ41" i="43"/>
  <c r="AI41" i="43"/>
  <c r="AH41" i="43"/>
  <c r="AG41" i="43"/>
  <c r="AF41" i="43"/>
  <c r="AE41" i="43"/>
  <c r="AD41" i="43"/>
  <c r="AC41" i="43"/>
  <c r="AB41" i="43"/>
  <c r="AA41" i="43"/>
  <c r="Z41" i="43"/>
  <c r="Y41" i="43"/>
  <c r="X41" i="43"/>
  <c r="W41" i="43"/>
  <c r="V41" i="43"/>
  <c r="U41" i="43"/>
  <c r="T41" i="43"/>
  <c r="S41" i="43"/>
  <c r="R41" i="43"/>
  <c r="Q41" i="43"/>
  <c r="P41" i="43"/>
  <c r="O41" i="43"/>
  <c r="N41" i="43"/>
  <c r="M41" i="43"/>
  <c r="L41" i="43"/>
  <c r="K41" i="43"/>
  <c r="J41" i="43"/>
  <c r="I41" i="43"/>
  <c r="H41" i="43"/>
  <c r="G41" i="43"/>
  <c r="F41" i="43"/>
  <c r="E41" i="43"/>
  <c r="D41" i="43"/>
  <c r="AR40" i="43"/>
  <c r="AQ40" i="43"/>
  <c r="AP40" i="43"/>
  <c r="AO40" i="43"/>
  <c r="AN40" i="43"/>
  <c r="AM40" i="43"/>
  <c r="AL40" i="43"/>
  <c r="AK40" i="43"/>
  <c r="AJ40" i="43"/>
  <c r="AI40" i="43"/>
  <c r="AH40" i="43"/>
  <c r="AG40" i="43"/>
  <c r="AF40" i="43"/>
  <c r="AE40" i="43"/>
  <c r="AD40" i="43"/>
  <c r="AC40" i="43"/>
  <c r="AB40" i="43"/>
  <c r="AA40" i="43"/>
  <c r="Z40" i="43"/>
  <c r="Y40" i="43"/>
  <c r="X40" i="43"/>
  <c r="W40" i="43"/>
  <c r="V40" i="43"/>
  <c r="U40" i="43"/>
  <c r="T40" i="43"/>
  <c r="S40" i="43"/>
  <c r="R40" i="43"/>
  <c r="Q40" i="43"/>
  <c r="P40" i="43"/>
  <c r="O40" i="43"/>
  <c r="N40" i="43"/>
  <c r="M40" i="43"/>
  <c r="L40" i="43"/>
  <c r="K40" i="43"/>
  <c r="J40" i="43"/>
  <c r="I40" i="43"/>
  <c r="H40" i="43"/>
  <c r="G40" i="43"/>
  <c r="F40" i="43"/>
  <c r="E40" i="43"/>
  <c r="D40" i="43"/>
  <c r="AR39" i="43"/>
  <c r="AQ39" i="43"/>
  <c r="AP39" i="43"/>
  <c r="AO39" i="43"/>
  <c r="AN39" i="43"/>
  <c r="AM39" i="43"/>
  <c r="AL39" i="43"/>
  <c r="AK39" i="43"/>
  <c r="AJ39" i="43"/>
  <c r="AI39" i="43"/>
  <c r="AH39" i="43"/>
  <c r="AG39" i="43"/>
  <c r="AF39" i="43"/>
  <c r="AE39" i="43"/>
  <c r="AD39" i="43"/>
  <c r="AC39" i="43"/>
  <c r="AB39" i="43"/>
  <c r="AA39" i="43"/>
  <c r="Z39" i="43"/>
  <c r="Y39" i="43"/>
  <c r="X39" i="43"/>
  <c r="W39" i="43"/>
  <c r="V39" i="43"/>
  <c r="U39" i="43"/>
  <c r="T39" i="43"/>
  <c r="S39" i="43"/>
  <c r="R39" i="43"/>
  <c r="Q39" i="43"/>
  <c r="P39" i="43"/>
  <c r="O39" i="43"/>
  <c r="N39" i="43"/>
  <c r="M39" i="43"/>
  <c r="L39" i="43"/>
  <c r="K39" i="43"/>
  <c r="J39" i="43"/>
  <c r="I39" i="43"/>
  <c r="H39" i="43"/>
  <c r="G39" i="43"/>
  <c r="F39" i="43"/>
  <c r="E39" i="43"/>
  <c r="D39" i="43"/>
  <c r="AR38" i="43"/>
  <c r="AQ38" i="43"/>
  <c r="AP38" i="43"/>
  <c r="AO38" i="43"/>
  <c r="AN38" i="43"/>
  <c r="AM38" i="43"/>
  <c r="AL38" i="43"/>
  <c r="AK38" i="43"/>
  <c r="AJ38" i="43"/>
  <c r="AI38" i="43"/>
  <c r="AH38" i="43"/>
  <c r="AG38" i="43"/>
  <c r="AF38" i="43"/>
  <c r="AE38" i="43"/>
  <c r="AD38" i="43"/>
  <c r="AC38" i="43"/>
  <c r="AB38" i="43"/>
  <c r="AA38" i="43"/>
  <c r="Z38" i="43"/>
  <c r="Y38" i="43"/>
  <c r="X38" i="43"/>
  <c r="W38" i="43"/>
  <c r="V38" i="43"/>
  <c r="U38" i="43"/>
  <c r="T38" i="43"/>
  <c r="S38" i="43"/>
  <c r="R38" i="43"/>
  <c r="Q38" i="43"/>
  <c r="P38" i="43"/>
  <c r="O38" i="43"/>
  <c r="N38" i="43"/>
  <c r="M38" i="43"/>
  <c r="L38" i="43"/>
  <c r="K38" i="43"/>
  <c r="J38" i="43"/>
  <c r="I38" i="43"/>
  <c r="H38" i="43"/>
  <c r="G38" i="43"/>
  <c r="F38" i="43"/>
  <c r="E38" i="43"/>
  <c r="D38" i="43"/>
  <c r="AR37" i="43"/>
  <c r="AQ37" i="43"/>
  <c r="AP37" i="43"/>
  <c r="AO37" i="43"/>
  <c r="AN37" i="43"/>
  <c r="AM37" i="43"/>
  <c r="AL37" i="43"/>
  <c r="AK37" i="43"/>
  <c r="AJ37" i="43"/>
  <c r="AI37" i="43"/>
  <c r="AH37" i="43"/>
  <c r="AG37" i="43"/>
  <c r="AF37" i="43"/>
  <c r="AE37" i="43"/>
  <c r="AD37" i="43"/>
  <c r="AC37" i="43"/>
  <c r="AB37" i="43"/>
  <c r="AA37" i="43"/>
  <c r="Z37" i="43"/>
  <c r="Y37" i="43"/>
  <c r="X37" i="43"/>
  <c r="W37" i="43"/>
  <c r="V37" i="43"/>
  <c r="U37" i="43"/>
  <c r="T37" i="43"/>
  <c r="S37" i="43"/>
  <c r="R37" i="43"/>
  <c r="Q37" i="43"/>
  <c r="P37" i="43"/>
  <c r="O37" i="43"/>
  <c r="N37" i="43"/>
  <c r="M37" i="43"/>
  <c r="L37" i="43"/>
  <c r="K37" i="43"/>
  <c r="J37" i="43"/>
  <c r="I37" i="43"/>
  <c r="H37" i="43"/>
  <c r="G37" i="43"/>
  <c r="F37" i="43"/>
  <c r="E37" i="43"/>
  <c r="D37" i="43"/>
  <c r="AR36" i="43"/>
  <c r="AQ36" i="43"/>
  <c r="AP36" i="43"/>
  <c r="AN36" i="43"/>
  <c r="AM36" i="43"/>
  <c r="AL36" i="43"/>
  <c r="AK36" i="43"/>
  <c r="AJ36" i="43"/>
  <c r="AI36" i="43"/>
  <c r="AH36" i="43"/>
  <c r="AG36" i="43"/>
  <c r="AF36" i="43"/>
  <c r="AE36" i="43"/>
  <c r="AD36" i="43"/>
  <c r="AC36" i="43"/>
  <c r="AB36" i="43"/>
  <c r="AA36" i="43"/>
  <c r="Z36" i="43"/>
  <c r="Y36" i="43"/>
  <c r="X36" i="43"/>
  <c r="W36" i="43"/>
  <c r="V36" i="43"/>
  <c r="U36" i="43"/>
  <c r="T36" i="43"/>
  <c r="S36" i="43"/>
  <c r="R36" i="43"/>
  <c r="Q36" i="43"/>
  <c r="P36" i="43"/>
  <c r="O36" i="43"/>
  <c r="N36" i="43"/>
  <c r="M36" i="43"/>
  <c r="L36" i="43"/>
  <c r="K36" i="43"/>
  <c r="J36" i="43"/>
  <c r="I36" i="43"/>
  <c r="H36" i="43"/>
  <c r="G36" i="43"/>
  <c r="F36" i="43"/>
  <c r="E36" i="43"/>
  <c r="D36" i="43"/>
  <c r="AR35" i="43"/>
  <c r="AQ35" i="43"/>
  <c r="AP35" i="43"/>
  <c r="AO35" i="43"/>
  <c r="AN35" i="43"/>
  <c r="AM35" i="43"/>
  <c r="AL35" i="43"/>
  <c r="AK35" i="43"/>
  <c r="AJ35" i="43"/>
  <c r="AI35" i="43"/>
  <c r="AH35" i="43"/>
  <c r="AG35" i="43"/>
  <c r="AF35" i="43"/>
  <c r="AE35" i="43"/>
  <c r="AD35" i="43"/>
  <c r="AC35" i="43"/>
  <c r="AB35" i="43"/>
  <c r="AA35" i="43"/>
  <c r="Z35" i="43"/>
  <c r="Y35" i="43"/>
  <c r="X35" i="43"/>
  <c r="W35" i="43"/>
  <c r="V35" i="43"/>
  <c r="U35" i="43"/>
  <c r="T35" i="43"/>
  <c r="S35" i="43"/>
  <c r="R35" i="43"/>
  <c r="Q35" i="43"/>
  <c r="P35" i="43"/>
  <c r="O35" i="43"/>
  <c r="N35" i="43"/>
  <c r="M35" i="43"/>
  <c r="L35" i="43"/>
  <c r="K35" i="43"/>
  <c r="J35" i="43"/>
  <c r="I35" i="43"/>
  <c r="H35" i="43"/>
  <c r="G35" i="43"/>
  <c r="F35" i="43"/>
  <c r="E35" i="43"/>
  <c r="D35" i="43"/>
  <c r="AR34" i="43"/>
  <c r="AQ34" i="43"/>
  <c r="AP34" i="43"/>
  <c r="AO34" i="43"/>
  <c r="AN34" i="43"/>
  <c r="AM34" i="43"/>
  <c r="AL34" i="43"/>
  <c r="AK34" i="43"/>
  <c r="AJ34" i="43"/>
  <c r="AI34" i="43"/>
  <c r="AH34" i="43"/>
  <c r="AG34" i="43"/>
  <c r="AF34" i="43"/>
  <c r="AE34" i="43"/>
  <c r="AD34" i="43"/>
  <c r="AC34" i="43"/>
  <c r="AB34" i="43"/>
  <c r="AA34" i="43"/>
  <c r="Z34" i="43"/>
  <c r="Y34" i="43"/>
  <c r="X34" i="43"/>
  <c r="W34" i="43"/>
  <c r="V34" i="43"/>
  <c r="U34" i="43"/>
  <c r="T34" i="43"/>
  <c r="S34" i="43"/>
  <c r="R34" i="43"/>
  <c r="Q34" i="43"/>
  <c r="P34" i="43"/>
  <c r="O34" i="43"/>
  <c r="N34" i="43"/>
  <c r="M34" i="43"/>
  <c r="L34" i="43"/>
  <c r="K34" i="43"/>
  <c r="J34" i="43"/>
  <c r="I34" i="43"/>
  <c r="H34" i="43"/>
  <c r="G34" i="43"/>
  <c r="F34" i="43"/>
  <c r="E34" i="43"/>
  <c r="D34" i="43"/>
  <c r="AR33" i="43"/>
  <c r="AQ33" i="43"/>
  <c r="AO33" i="43"/>
  <c r="AN33" i="43"/>
  <c r="AM33" i="43"/>
  <c r="AK33" i="43"/>
  <c r="AJ33" i="43"/>
  <c r="AI33" i="43"/>
  <c r="AH33" i="43"/>
  <c r="AG33" i="43"/>
  <c r="AF33" i="43"/>
  <c r="AE33" i="43"/>
  <c r="AC33" i="43"/>
  <c r="AA33" i="43"/>
  <c r="Z33" i="43"/>
  <c r="Y33" i="43"/>
  <c r="X33" i="43"/>
  <c r="W33" i="43"/>
  <c r="V33" i="43"/>
  <c r="U33" i="43"/>
  <c r="S33" i="43"/>
  <c r="Q33" i="43"/>
  <c r="O33" i="43"/>
  <c r="N33" i="43"/>
  <c r="L33" i="43"/>
  <c r="K33" i="43"/>
  <c r="J33" i="43"/>
  <c r="H33" i="43"/>
  <c r="G33" i="43"/>
  <c r="F33" i="43"/>
  <c r="E33" i="43"/>
  <c r="D33" i="43"/>
  <c r="AR32" i="43"/>
  <c r="AQ32" i="43"/>
  <c r="AP32" i="43"/>
  <c r="AO32" i="43"/>
  <c r="AN32" i="43"/>
  <c r="AM32" i="43"/>
  <c r="AL32" i="43"/>
  <c r="AK32" i="43"/>
  <c r="AG32" i="43"/>
  <c r="AD32" i="43"/>
  <c r="AB32" i="43"/>
  <c r="AA32" i="43"/>
  <c r="X32" i="43"/>
  <c r="V32" i="43"/>
  <c r="U32" i="43"/>
  <c r="T32" i="43"/>
  <c r="P32" i="43"/>
  <c r="O32" i="43"/>
  <c r="K32" i="43"/>
  <c r="J32" i="43"/>
  <c r="E32" i="43"/>
  <c r="D32" i="43"/>
  <c r="AR31" i="43"/>
  <c r="AQ31" i="43"/>
  <c r="AP31" i="43"/>
  <c r="AO31" i="43"/>
  <c r="AN31" i="43"/>
  <c r="AL31" i="43"/>
  <c r="AK31" i="43"/>
  <c r="AJ31" i="43"/>
  <c r="AI31" i="43"/>
  <c r="AH31" i="43"/>
  <c r="AG31" i="43"/>
  <c r="AF31" i="43"/>
  <c r="AE31" i="43"/>
  <c r="AD31" i="43"/>
  <c r="AC31" i="43"/>
  <c r="AB31" i="43"/>
  <c r="AA31" i="43"/>
  <c r="Z31" i="43"/>
  <c r="Y31" i="43"/>
  <c r="X31" i="43"/>
  <c r="W31" i="43"/>
  <c r="V31" i="43"/>
  <c r="U31" i="43"/>
  <c r="T31" i="43"/>
  <c r="S31" i="43"/>
  <c r="R31" i="43"/>
  <c r="Q31" i="43"/>
  <c r="P31" i="43"/>
  <c r="O31" i="43"/>
  <c r="N31" i="43"/>
  <c r="M31" i="43"/>
  <c r="L31" i="43"/>
  <c r="K31" i="43"/>
  <c r="J31" i="43"/>
  <c r="I31" i="43"/>
  <c r="H31" i="43"/>
  <c r="G31" i="43"/>
  <c r="F31" i="43"/>
  <c r="E31" i="43"/>
  <c r="D31" i="43"/>
  <c r="AM30" i="43"/>
  <c r="AJ30" i="43"/>
  <c r="AG30" i="43"/>
  <c r="AF30" i="43"/>
  <c r="AD30" i="43"/>
  <c r="AB30" i="43"/>
  <c r="Z30" i="43"/>
  <c r="Y30" i="43"/>
  <c r="W30" i="43"/>
  <c r="V30" i="43"/>
  <c r="U30" i="43"/>
  <c r="T30" i="43"/>
  <c r="S30" i="43"/>
  <c r="R30" i="43"/>
  <c r="Q30" i="43"/>
  <c r="P30" i="43"/>
  <c r="N30" i="43"/>
  <c r="M30" i="43"/>
  <c r="I30" i="43"/>
  <c r="H30" i="43"/>
  <c r="G30" i="43"/>
  <c r="F30" i="43"/>
  <c r="AR29" i="43"/>
  <c r="AQ29" i="43"/>
  <c r="AP29" i="43"/>
  <c r="AO29" i="43"/>
  <c r="AN29" i="43"/>
  <c r="AM29" i="43"/>
  <c r="AL29" i="43"/>
  <c r="AK29" i="43"/>
  <c r="AJ29" i="43"/>
  <c r="AI29" i="43"/>
  <c r="AH29" i="43"/>
  <c r="AE29" i="43"/>
  <c r="AD29" i="43"/>
  <c r="AC29" i="43"/>
  <c r="AB29" i="43"/>
  <c r="AA29" i="43"/>
  <c r="Z29" i="43"/>
  <c r="Y29" i="43"/>
  <c r="X29" i="43"/>
  <c r="W29" i="43"/>
  <c r="S29" i="43"/>
  <c r="R29" i="43"/>
  <c r="Q29" i="43"/>
  <c r="P29" i="43"/>
  <c r="O29" i="43"/>
  <c r="N29" i="43"/>
  <c r="M29" i="43"/>
  <c r="L29" i="43"/>
  <c r="J29" i="43"/>
  <c r="I29" i="43"/>
  <c r="H29" i="43"/>
  <c r="G29" i="43"/>
  <c r="F29" i="43"/>
  <c r="E29" i="43"/>
  <c r="D29" i="43"/>
  <c r="AR28" i="43"/>
  <c r="AQ28" i="43"/>
  <c r="AP28" i="43"/>
  <c r="AO28" i="43"/>
  <c r="AN28" i="43"/>
  <c r="AM28" i="43"/>
  <c r="AL28" i="43"/>
  <c r="AK28" i="43"/>
  <c r="AJ28" i="43"/>
  <c r="AI28" i="43"/>
  <c r="AH28" i="43"/>
  <c r="AG28" i="43"/>
  <c r="AF28" i="43"/>
  <c r="AE28" i="43"/>
  <c r="AD28" i="43"/>
  <c r="AC28" i="43"/>
  <c r="AB28" i="43"/>
  <c r="AA28" i="43"/>
  <c r="Z28" i="43"/>
  <c r="Y28" i="43"/>
  <c r="X28" i="43"/>
  <c r="W28" i="43"/>
  <c r="V28" i="43"/>
  <c r="U28" i="43"/>
  <c r="T28" i="43"/>
  <c r="S28" i="43"/>
  <c r="R28" i="43"/>
  <c r="Q28" i="43"/>
  <c r="P28" i="43"/>
  <c r="O28" i="43"/>
  <c r="N28" i="43"/>
  <c r="M28" i="43"/>
  <c r="L28" i="43"/>
  <c r="K28" i="43"/>
  <c r="J28" i="43"/>
  <c r="I28" i="43"/>
  <c r="H28" i="43"/>
  <c r="G28" i="43"/>
  <c r="F28" i="43"/>
  <c r="E28" i="43"/>
  <c r="D28" i="43"/>
  <c r="AR27" i="43"/>
  <c r="AQ27" i="43"/>
  <c r="AP27" i="43"/>
  <c r="AO27" i="43"/>
  <c r="AN27" i="43"/>
  <c r="AM27" i="43"/>
  <c r="AL27" i="43"/>
  <c r="AK27" i="43"/>
  <c r="AJ27" i="43"/>
  <c r="AI27" i="43"/>
  <c r="AH27" i="43"/>
  <c r="AG27" i="43"/>
  <c r="AF27" i="43"/>
  <c r="AE27" i="43"/>
  <c r="AD27" i="43"/>
  <c r="AC27" i="43"/>
  <c r="AB27" i="43"/>
  <c r="AA27" i="43"/>
  <c r="Z27" i="43"/>
  <c r="Y27" i="43"/>
  <c r="X27" i="43"/>
  <c r="W27" i="43"/>
  <c r="V27" i="43"/>
  <c r="U27" i="43"/>
  <c r="T27" i="43"/>
  <c r="S27" i="43"/>
  <c r="R27" i="43"/>
  <c r="Q27" i="43"/>
  <c r="P27" i="43"/>
  <c r="O27" i="43"/>
  <c r="N27" i="43"/>
  <c r="M27" i="43"/>
  <c r="L27" i="43"/>
  <c r="K27" i="43"/>
  <c r="J27" i="43"/>
  <c r="I27" i="43"/>
  <c r="H27" i="43"/>
  <c r="G27" i="43"/>
  <c r="F27" i="43"/>
  <c r="E27" i="43"/>
  <c r="D27" i="43"/>
  <c r="AR26" i="43"/>
  <c r="AQ26" i="43"/>
  <c r="AP26" i="43"/>
  <c r="AO26" i="43"/>
  <c r="AN26" i="43"/>
  <c r="AM26" i="43"/>
  <c r="AL26" i="43"/>
  <c r="AK26" i="43"/>
  <c r="AJ26" i="43"/>
  <c r="AI26" i="43"/>
  <c r="AH26" i="43"/>
  <c r="AG26" i="43"/>
  <c r="AF26" i="43"/>
  <c r="AE26" i="43"/>
  <c r="AD26" i="43"/>
  <c r="AC26" i="43"/>
  <c r="AB26" i="43"/>
  <c r="AA26" i="43"/>
  <c r="Z26" i="43"/>
  <c r="Y26" i="43"/>
  <c r="X26" i="43"/>
  <c r="W26" i="43"/>
  <c r="V26" i="43"/>
  <c r="U26" i="43"/>
  <c r="T26" i="43"/>
  <c r="S26" i="43"/>
  <c r="R26" i="43"/>
  <c r="Q26" i="43"/>
  <c r="P26" i="43"/>
  <c r="O26" i="43"/>
  <c r="N26" i="43"/>
  <c r="M26" i="43"/>
  <c r="L26" i="43"/>
  <c r="K26" i="43"/>
  <c r="J26" i="43"/>
  <c r="I26" i="43"/>
  <c r="H26" i="43"/>
  <c r="G26" i="43"/>
  <c r="F26" i="43"/>
  <c r="E26" i="43"/>
  <c r="D26" i="43"/>
  <c r="AR25" i="43"/>
  <c r="AQ25" i="43"/>
  <c r="AP25" i="43"/>
  <c r="AO25" i="43"/>
  <c r="AN25" i="43"/>
  <c r="AM25" i="43"/>
  <c r="AL25" i="43"/>
  <c r="AK25" i="43"/>
  <c r="AJ25" i="43"/>
  <c r="AI25" i="43"/>
  <c r="AH25" i="43"/>
  <c r="AG25" i="43"/>
  <c r="AF25" i="43"/>
  <c r="AE25" i="43"/>
  <c r="AD25" i="43"/>
  <c r="AC25" i="43"/>
  <c r="AB25" i="43"/>
  <c r="AA25" i="43"/>
  <c r="Z25" i="43"/>
  <c r="Y25" i="43"/>
  <c r="X25" i="43"/>
  <c r="W25" i="43"/>
  <c r="V25" i="43"/>
  <c r="U25" i="43"/>
  <c r="T25" i="43"/>
  <c r="S25" i="43"/>
  <c r="R25" i="43"/>
  <c r="Q25" i="43"/>
  <c r="P25" i="43"/>
  <c r="O25" i="43"/>
  <c r="N25" i="43"/>
  <c r="M25" i="43"/>
  <c r="L25" i="43"/>
  <c r="K25" i="43"/>
  <c r="J25" i="43"/>
  <c r="I25" i="43"/>
  <c r="H25" i="43"/>
  <c r="G25" i="43"/>
  <c r="F25" i="43"/>
  <c r="E25" i="43"/>
  <c r="D25" i="43"/>
  <c r="AR24" i="43"/>
  <c r="AQ24" i="43"/>
  <c r="AP24" i="43"/>
  <c r="AO24" i="43"/>
  <c r="AN24" i="43"/>
  <c r="AM24" i="43"/>
  <c r="AL24" i="43"/>
  <c r="AK24" i="43"/>
  <c r="AJ24" i="43"/>
  <c r="AI24" i="43"/>
  <c r="AH24" i="43"/>
  <c r="AG24" i="43"/>
  <c r="AF24" i="43"/>
  <c r="AE24" i="43"/>
  <c r="AD24" i="43"/>
  <c r="AC24" i="43"/>
  <c r="AB24" i="43"/>
  <c r="AA24" i="43"/>
  <c r="Z24" i="43"/>
  <c r="Y24" i="43"/>
  <c r="X24" i="43"/>
  <c r="W24" i="43"/>
  <c r="V24" i="43"/>
  <c r="U24" i="43"/>
  <c r="T24" i="43"/>
  <c r="S24" i="43"/>
  <c r="R24" i="43"/>
  <c r="Q24" i="43"/>
  <c r="P24" i="43"/>
  <c r="O24" i="43"/>
  <c r="N24" i="43"/>
  <c r="M24" i="43"/>
  <c r="L24" i="43"/>
  <c r="K24" i="43"/>
  <c r="J24" i="43"/>
  <c r="I24" i="43"/>
  <c r="H24" i="43"/>
  <c r="G24" i="43"/>
  <c r="F24" i="43"/>
  <c r="E24" i="43"/>
  <c r="D24" i="43"/>
  <c r="AR23" i="43"/>
  <c r="AQ23" i="43"/>
  <c r="AP23" i="43"/>
  <c r="AO23" i="43"/>
  <c r="AN23" i="43"/>
  <c r="AM23" i="43"/>
  <c r="AL23" i="43"/>
  <c r="AK23" i="43"/>
  <c r="AJ23" i="43"/>
  <c r="AI23" i="43"/>
  <c r="AH23" i="43"/>
  <c r="AG23" i="43"/>
  <c r="AF23" i="43"/>
  <c r="AE23" i="43"/>
  <c r="AD23" i="43"/>
  <c r="AC23" i="43"/>
  <c r="AB23" i="43"/>
  <c r="AA23" i="43"/>
  <c r="Z23" i="43"/>
  <c r="Y23" i="43"/>
  <c r="X23" i="43"/>
  <c r="W23" i="43"/>
  <c r="V23" i="43"/>
  <c r="U23" i="43"/>
  <c r="T23" i="43"/>
  <c r="S23" i="43"/>
  <c r="R23" i="43"/>
  <c r="Q23" i="43"/>
  <c r="P23" i="43"/>
  <c r="O23" i="43"/>
  <c r="N23" i="43"/>
  <c r="M23" i="43"/>
  <c r="L23" i="43"/>
  <c r="K23" i="43"/>
  <c r="J23" i="43"/>
  <c r="I23" i="43"/>
  <c r="H23" i="43"/>
  <c r="G23" i="43"/>
  <c r="F23" i="43"/>
  <c r="E23" i="43"/>
  <c r="D23" i="43"/>
  <c r="AR22" i="43"/>
  <c r="AQ22" i="43"/>
  <c r="AO22" i="43"/>
  <c r="AM22" i="43"/>
  <c r="AL22" i="43"/>
  <c r="AK22" i="43"/>
  <c r="AH22" i="43"/>
  <c r="AF22" i="43"/>
  <c r="AB22" i="43"/>
  <c r="X22" i="43"/>
  <c r="V22" i="43"/>
  <c r="U22" i="43"/>
  <c r="S22" i="43"/>
  <c r="Q22" i="43"/>
  <c r="P22" i="43"/>
  <c r="O22" i="43"/>
  <c r="N22" i="43"/>
  <c r="M22" i="43"/>
  <c r="L22" i="43"/>
  <c r="H22" i="43"/>
  <c r="G22" i="43"/>
  <c r="F22" i="43"/>
  <c r="E22" i="43"/>
  <c r="AR21" i="43"/>
  <c r="AQ21" i="43"/>
  <c r="AP21" i="43"/>
  <c r="AO21" i="43"/>
  <c r="AN21" i="43"/>
  <c r="AM21" i="43"/>
  <c r="AL21" i="43"/>
  <c r="AK21" i="43"/>
  <c r="AJ21" i="43"/>
  <c r="AI21" i="43"/>
  <c r="AH21" i="43"/>
  <c r="AG21" i="43"/>
  <c r="AF21" i="43"/>
  <c r="AE21" i="43"/>
  <c r="AD21" i="43"/>
  <c r="AC21" i="43"/>
  <c r="AB21" i="43"/>
  <c r="AA21" i="43"/>
  <c r="Z21" i="43"/>
  <c r="Y21" i="43"/>
  <c r="X21" i="43"/>
  <c r="W21" i="43"/>
  <c r="V21" i="43"/>
  <c r="U21" i="43"/>
  <c r="T21" i="43"/>
  <c r="S21" i="43"/>
  <c r="R21" i="43"/>
  <c r="Q21" i="43"/>
  <c r="P21" i="43"/>
  <c r="O21" i="43"/>
  <c r="N21" i="43"/>
  <c r="M21" i="43"/>
  <c r="L21" i="43"/>
  <c r="K21" i="43"/>
  <c r="J21" i="43"/>
  <c r="I21" i="43"/>
  <c r="H21" i="43"/>
  <c r="G21" i="43"/>
  <c r="F21" i="43"/>
  <c r="E21" i="43"/>
  <c r="D21" i="43"/>
  <c r="AR20" i="43"/>
  <c r="AP20" i="43"/>
  <c r="AO20" i="43"/>
  <c r="AN20" i="43"/>
  <c r="AM20" i="43"/>
  <c r="AL20" i="43"/>
  <c r="AK20" i="43"/>
  <c r="AJ20" i="43"/>
  <c r="AI20" i="43"/>
  <c r="AH20" i="43"/>
  <c r="AG20" i="43"/>
  <c r="AE20" i="43"/>
  <c r="AD20" i="43"/>
  <c r="AC20" i="43"/>
  <c r="AB20" i="43"/>
  <c r="AA20" i="43"/>
  <c r="Z20" i="43"/>
  <c r="Y20" i="43"/>
  <c r="X20" i="43"/>
  <c r="W20" i="43"/>
  <c r="V20" i="43"/>
  <c r="U20" i="43"/>
  <c r="T20" i="43"/>
  <c r="S20" i="43"/>
  <c r="R20" i="43"/>
  <c r="Q20" i="43"/>
  <c r="P20" i="43"/>
  <c r="O20" i="43"/>
  <c r="N20" i="43"/>
  <c r="M20" i="43"/>
  <c r="L20" i="43"/>
  <c r="K20" i="43"/>
  <c r="J20" i="43"/>
  <c r="I20" i="43"/>
  <c r="H20" i="43"/>
  <c r="G20" i="43"/>
  <c r="F20" i="43"/>
  <c r="E20" i="43"/>
  <c r="D20" i="43"/>
  <c r="AR19" i="43"/>
  <c r="AQ19" i="43"/>
  <c r="AP19" i="43"/>
  <c r="AO19" i="43"/>
  <c r="AN19" i="43"/>
  <c r="AM19" i="43"/>
  <c r="AL19" i="43"/>
  <c r="AK19" i="43"/>
  <c r="AJ19" i="43"/>
  <c r="AI19" i="43"/>
  <c r="AH19" i="43"/>
  <c r="AG19" i="43"/>
  <c r="AF19" i="43"/>
  <c r="AE19" i="43"/>
  <c r="AD19" i="43"/>
  <c r="AC19" i="43"/>
  <c r="AB19" i="43"/>
  <c r="AA19" i="43"/>
  <c r="Z19" i="43"/>
  <c r="Y19" i="43"/>
  <c r="X19" i="43"/>
  <c r="W19" i="43"/>
  <c r="V19" i="43"/>
  <c r="U19" i="43"/>
  <c r="T19" i="43"/>
  <c r="R19" i="43"/>
  <c r="Q19" i="43"/>
  <c r="P19" i="43"/>
  <c r="O19" i="43"/>
  <c r="N19" i="43"/>
  <c r="M19" i="43"/>
  <c r="L19" i="43"/>
  <c r="K19" i="43"/>
  <c r="J19" i="43"/>
  <c r="I19" i="43"/>
  <c r="H19" i="43"/>
  <c r="G19" i="43"/>
  <c r="F19" i="43"/>
  <c r="E19" i="43"/>
  <c r="D19" i="43"/>
  <c r="AQ18" i="43"/>
  <c r="AP18" i="43"/>
  <c r="AN18" i="43"/>
  <c r="AM18" i="43"/>
  <c r="AK18" i="43"/>
  <c r="AI18" i="43"/>
  <c r="AH18" i="43"/>
  <c r="AG18" i="43"/>
  <c r="AF18" i="43"/>
  <c r="AD18" i="43"/>
  <c r="AC18" i="43"/>
  <c r="AB18" i="43"/>
  <c r="AA18" i="43"/>
  <c r="Z18" i="43"/>
  <c r="Y18" i="43"/>
  <c r="X18" i="43"/>
  <c r="W18" i="43"/>
  <c r="V18" i="43"/>
  <c r="U18" i="43"/>
  <c r="S18" i="43"/>
  <c r="R18" i="43"/>
  <c r="Q18" i="43"/>
  <c r="P18" i="43"/>
  <c r="O18" i="43"/>
  <c r="N18" i="43"/>
  <c r="J18" i="43"/>
  <c r="H18" i="43"/>
  <c r="D18" i="43"/>
  <c r="AR17" i="43"/>
  <c r="AQ17" i="43"/>
  <c r="AP17" i="43"/>
  <c r="AO17" i="43"/>
  <c r="AN17" i="43"/>
  <c r="AM17" i="43"/>
  <c r="AL17" i="43"/>
  <c r="AK17" i="43"/>
  <c r="AJ17" i="43"/>
  <c r="AI17" i="43"/>
  <c r="AH17" i="43"/>
  <c r="AG17" i="43"/>
  <c r="AF17" i="43"/>
  <c r="AE17" i="43"/>
  <c r="AD17" i="43"/>
  <c r="AC17" i="43"/>
  <c r="AB17" i="43"/>
  <c r="AA17" i="43"/>
  <c r="Z17" i="43"/>
  <c r="Y17" i="43"/>
  <c r="X17" i="43"/>
  <c r="W17" i="43"/>
  <c r="V17" i="43"/>
  <c r="U17" i="43"/>
  <c r="T17" i="43"/>
  <c r="S17" i="43"/>
  <c r="R17" i="43"/>
  <c r="Q17" i="43"/>
  <c r="P17" i="43"/>
  <c r="O17" i="43"/>
  <c r="N17" i="43"/>
  <c r="M17" i="43"/>
  <c r="L17" i="43"/>
  <c r="K17" i="43"/>
  <c r="J17" i="43"/>
  <c r="I17" i="43"/>
  <c r="H17" i="43"/>
  <c r="G17" i="43"/>
  <c r="F17" i="43"/>
  <c r="E17" i="43"/>
  <c r="D17" i="43"/>
  <c r="AR16" i="43"/>
  <c r="AQ16" i="43"/>
  <c r="AP16" i="43"/>
  <c r="AO16" i="43"/>
  <c r="AN16" i="43"/>
  <c r="AL16" i="43"/>
  <c r="AK16" i="43"/>
  <c r="AJ16" i="43"/>
  <c r="AI16" i="43"/>
  <c r="AH16" i="43"/>
  <c r="AG16" i="43"/>
  <c r="AF16" i="43"/>
  <c r="AE16" i="43"/>
  <c r="AD16" i="43"/>
  <c r="AC16" i="43"/>
  <c r="AB16" i="43"/>
  <c r="AA16" i="43"/>
  <c r="Z16" i="43"/>
  <c r="Y16" i="43"/>
  <c r="X16" i="43"/>
  <c r="W16" i="43"/>
  <c r="V16" i="43"/>
  <c r="U16" i="43"/>
  <c r="T16" i="43"/>
  <c r="S16" i="43"/>
  <c r="R16" i="43"/>
  <c r="Q16" i="43"/>
  <c r="P16" i="43"/>
  <c r="O16" i="43"/>
  <c r="N16" i="43"/>
  <c r="M16" i="43"/>
  <c r="L16" i="43"/>
  <c r="K16" i="43"/>
  <c r="I16" i="43"/>
  <c r="H16" i="43"/>
  <c r="G16" i="43"/>
  <c r="F16" i="43"/>
  <c r="E16" i="43"/>
  <c r="D16" i="43"/>
  <c r="AR15" i="43"/>
  <c r="AQ15" i="43"/>
  <c r="AP15" i="43"/>
  <c r="AO15" i="43"/>
  <c r="AN15" i="43"/>
  <c r="AM15" i="43"/>
  <c r="AL15" i="43"/>
  <c r="AK15" i="43"/>
  <c r="AJ15" i="43"/>
  <c r="AI15" i="43"/>
  <c r="AH15" i="43"/>
  <c r="AG15" i="43"/>
  <c r="AF15" i="43"/>
  <c r="AE15" i="43"/>
  <c r="AD15" i="43"/>
  <c r="AC15" i="43"/>
  <c r="AB15" i="43"/>
  <c r="AA15" i="43"/>
  <c r="Z15" i="43"/>
  <c r="Y15" i="43"/>
  <c r="X15" i="43"/>
  <c r="W15" i="43"/>
  <c r="V15" i="43"/>
  <c r="U15" i="43"/>
  <c r="T15" i="43"/>
  <c r="S15" i="43"/>
  <c r="R15" i="43"/>
  <c r="Q15" i="43"/>
  <c r="P15" i="43"/>
  <c r="O15" i="43"/>
  <c r="N15" i="43"/>
  <c r="M15" i="43"/>
  <c r="L15" i="43"/>
  <c r="K15" i="43"/>
  <c r="J15" i="43"/>
  <c r="I15" i="43"/>
  <c r="H15" i="43"/>
  <c r="G15" i="43"/>
  <c r="F15" i="43"/>
  <c r="E15" i="43"/>
  <c r="D15" i="43"/>
  <c r="AN14" i="43"/>
  <c r="AM14" i="43"/>
  <c r="AL14" i="43"/>
  <c r="AK14" i="43"/>
  <c r="AJ14" i="43"/>
  <c r="AI14" i="43"/>
  <c r="AF14" i="43"/>
  <c r="AE14" i="43"/>
  <c r="AD14" i="43"/>
  <c r="AC14" i="43"/>
  <c r="AB14" i="43"/>
  <c r="AA14" i="43"/>
  <c r="Z14" i="43"/>
  <c r="Y14" i="43"/>
  <c r="W14" i="43"/>
  <c r="V14" i="43"/>
  <c r="S14" i="43"/>
  <c r="Q14" i="43"/>
  <c r="P14" i="43"/>
  <c r="O14" i="43"/>
  <c r="N14" i="43"/>
  <c r="J14" i="43"/>
  <c r="I14" i="43"/>
  <c r="H14" i="43"/>
  <c r="F14" i="43"/>
  <c r="AR13" i="43"/>
  <c r="AQ13" i="43"/>
  <c r="AP13" i="43"/>
  <c r="AO13" i="43"/>
  <c r="AM13" i="43"/>
  <c r="AL13" i="43"/>
  <c r="AJ13" i="43"/>
  <c r="AI13" i="43"/>
  <c r="AH13" i="43"/>
  <c r="AG13" i="43"/>
  <c r="AF13" i="43"/>
  <c r="AE13" i="43"/>
  <c r="AD13" i="43"/>
  <c r="AC13" i="43"/>
  <c r="AA13" i="43"/>
  <c r="Z13" i="43"/>
  <c r="X13" i="43"/>
  <c r="W13" i="43"/>
  <c r="T13" i="43"/>
  <c r="S13" i="43"/>
  <c r="R13" i="43"/>
  <c r="Q13" i="43"/>
  <c r="P13" i="43"/>
  <c r="O13" i="43"/>
  <c r="M13" i="43"/>
  <c r="L13" i="43"/>
  <c r="K13" i="43"/>
  <c r="J13" i="43"/>
  <c r="I13" i="43"/>
  <c r="G13" i="43"/>
  <c r="F13" i="43"/>
  <c r="D13" i="43"/>
  <c r="AR12" i="43"/>
  <c r="AQ12" i="43"/>
  <c r="AP12" i="43"/>
  <c r="AN12" i="43"/>
  <c r="AM12" i="43"/>
  <c r="AL12" i="43"/>
  <c r="AK12" i="43"/>
  <c r="AJ12" i="43"/>
  <c r="AI12" i="43"/>
  <c r="AH12" i="43"/>
  <c r="AG12" i="43"/>
  <c r="AF12" i="43"/>
  <c r="AE12" i="43"/>
  <c r="AD12" i="43"/>
  <c r="AC12" i="43"/>
  <c r="AB12" i="43"/>
  <c r="AA12" i="43"/>
  <c r="Z12" i="43"/>
  <c r="Y12" i="43"/>
  <c r="X12" i="43"/>
  <c r="W12" i="43"/>
  <c r="V12" i="43"/>
  <c r="U12" i="43"/>
  <c r="T12" i="43"/>
  <c r="S12" i="43"/>
  <c r="R12" i="43"/>
  <c r="Q12" i="43"/>
  <c r="P12" i="43"/>
  <c r="O12" i="43"/>
  <c r="N12" i="43"/>
  <c r="M12" i="43"/>
  <c r="L12" i="43"/>
  <c r="K12" i="43"/>
  <c r="J12" i="43"/>
  <c r="I12" i="43"/>
  <c r="H12" i="43"/>
  <c r="G12" i="43"/>
  <c r="D12" i="43"/>
  <c r="AR11" i="43"/>
  <c r="AQ11" i="43"/>
  <c r="AP11" i="43"/>
  <c r="AO11" i="43"/>
  <c r="AN11" i="43"/>
  <c r="AM11" i="43"/>
  <c r="AL11" i="43"/>
  <c r="AK11" i="43"/>
  <c r="AJ11" i="43"/>
  <c r="AI11" i="43"/>
  <c r="AH11" i="43"/>
  <c r="AG11" i="43"/>
  <c r="AE11" i="43"/>
  <c r="AD11" i="43"/>
  <c r="AC11" i="43"/>
  <c r="AB11" i="43"/>
  <c r="AA11" i="43"/>
  <c r="Z11" i="43"/>
  <c r="Y11" i="43"/>
  <c r="X11" i="43"/>
  <c r="W11" i="43"/>
  <c r="V11" i="43"/>
  <c r="U11" i="43"/>
  <c r="T11" i="43"/>
  <c r="R11" i="43"/>
  <c r="M11" i="43"/>
  <c r="L11" i="43"/>
  <c r="K11" i="43"/>
  <c r="J11" i="43"/>
  <c r="I11" i="43"/>
  <c r="H11" i="43"/>
  <c r="G11" i="43"/>
  <c r="F11" i="43"/>
  <c r="E11" i="43"/>
  <c r="AR10" i="43"/>
  <c r="AQ10" i="43"/>
  <c r="AP10" i="43"/>
  <c r="AO10" i="43"/>
  <c r="AN10" i="43"/>
  <c r="AM10" i="43"/>
  <c r="AE10" i="43"/>
  <c r="AB10" i="43"/>
  <c r="Y10" i="43"/>
  <c r="R10" i="43"/>
  <c r="M10" i="43"/>
  <c r="L10" i="43"/>
  <c r="K10" i="43"/>
  <c r="I10" i="43"/>
  <c r="G10" i="43"/>
  <c r="F10" i="43"/>
  <c r="E10" i="43"/>
  <c r="D10" i="43"/>
  <c r="AR9" i="43"/>
  <c r="AQ9" i="43"/>
  <c r="AP9" i="43"/>
  <c r="AO9" i="43"/>
  <c r="AN9" i="43"/>
  <c r="AM9" i="43"/>
  <c r="AL9" i="43"/>
  <c r="AK9" i="43"/>
  <c r="AJ9" i="43"/>
  <c r="AI9" i="43"/>
  <c r="AH9" i="43"/>
  <c r="AG9" i="43"/>
  <c r="AF9" i="43"/>
  <c r="AE9" i="43"/>
  <c r="AD9" i="43"/>
  <c r="AC9" i="43"/>
  <c r="AB9" i="43"/>
  <c r="AA9" i="43"/>
  <c r="Z9" i="43"/>
  <c r="Y9" i="43"/>
  <c r="X9" i="43"/>
  <c r="W9" i="43"/>
  <c r="V9" i="43"/>
  <c r="U9" i="43"/>
  <c r="S9" i="43"/>
  <c r="R9" i="43"/>
  <c r="Q9" i="43"/>
  <c r="P9" i="43"/>
  <c r="O9" i="43"/>
  <c r="N9" i="43"/>
  <c r="M9" i="43"/>
  <c r="L9" i="43"/>
  <c r="K9" i="43"/>
  <c r="J9" i="43"/>
  <c r="I9" i="43"/>
  <c r="H9" i="43"/>
  <c r="G9" i="43"/>
  <c r="F9" i="43"/>
  <c r="E9" i="43"/>
  <c r="AR8" i="43"/>
  <c r="AQ8" i="43"/>
  <c r="AP8" i="43"/>
  <c r="AO8" i="43"/>
  <c r="AN8" i="43"/>
  <c r="AL8" i="43"/>
  <c r="AK8" i="43"/>
  <c r="AJ8" i="43"/>
  <c r="AI8" i="43"/>
  <c r="AH8" i="43"/>
  <c r="AG8" i="43"/>
  <c r="AF8" i="43"/>
  <c r="AE8" i="43"/>
  <c r="AD8" i="43"/>
  <c r="AC8" i="43"/>
  <c r="AA8" i="43"/>
  <c r="Z8" i="43"/>
  <c r="X8" i="43"/>
  <c r="W8" i="43"/>
  <c r="V8" i="43"/>
  <c r="U8" i="43"/>
  <c r="T8" i="43"/>
  <c r="S8" i="43"/>
  <c r="R8" i="43"/>
  <c r="P8" i="43"/>
  <c r="O8" i="43"/>
  <c r="M8" i="43"/>
  <c r="L8" i="43"/>
  <c r="K8" i="43"/>
  <c r="J8" i="43"/>
  <c r="I8" i="43"/>
  <c r="H8" i="43"/>
  <c r="G8" i="43"/>
  <c r="F8" i="43"/>
  <c r="E8" i="43"/>
  <c r="D8" i="43"/>
  <c r="AR7" i="43"/>
  <c r="AQ7" i="43"/>
  <c r="AP7" i="43"/>
  <c r="AO7" i="43"/>
  <c r="AL7" i="43"/>
  <c r="AJ7" i="43"/>
  <c r="AI7" i="43"/>
  <c r="AG7" i="43"/>
  <c r="AF7" i="43"/>
  <c r="AE7" i="43"/>
  <c r="AD7" i="43"/>
  <c r="AC7" i="43"/>
  <c r="AB7" i="43"/>
  <c r="Z7" i="43"/>
  <c r="Y7" i="43"/>
  <c r="X7" i="43"/>
  <c r="W7" i="43"/>
  <c r="V7" i="43"/>
  <c r="U7" i="43"/>
  <c r="T7" i="43"/>
  <c r="S7" i="43"/>
  <c r="R7" i="43"/>
  <c r="Q7" i="43"/>
  <c r="P7" i="43"/>
  <c r="O7" i="43"/>
  <c r="N7" i="43"/>
  <c r="M7" i="43"/>
  <c r="L7" i="43"/>
  <c r="K7" i="43"/>
  <c r="J7" i="43"/>
  <c r="I7" i="43"/>
  <c r="H7" i="43"/>
  <c r="G7" i="43"/>
  <c r="F7" i="43"/>
  <c r="E7" i="43"/>
  <c r="D7" i="43"/>
  <c r="AO6" i="43"/>
  <c r="AM6" i="43"/>
  <c r="AK6" i="43"/>
  <c r="AH6" i="43"/>
  <c r="AG6" i="43"/>
  <c r="AF6" i="43"/>
  <c r="AA6" i="43"/>
  <c r="Y6" i="43"/>
  <c r="U6" i="43"/>
  <c r="Q6" i="43"/>
  <c r="N6" i="43"/>
  <c r="D6" i="43"/>
  <c r="AR101" i="68"/>
  <c r="AQ101" i="68"/>
  <c r="AP101" i="68"/>
  <c r="AO101" i="68"/>
  <c r="AN101" i="68"/>
  <c r="AM101" i="68"/>
  <c r="AL101" i="68"/>
  <c r="AK101" i="68"/>
  <c r="AJ101" i="68"/>
  <c r="AI101" i="68"/>
  <c r="AH101" i="68"/>
  <c r="AG101" i="68"/>
  <c r="AF101" i="68"/>
  <c r="AE101" i="68"/>
  <c r="AD101" i="68"/>
  <c r="AC101" i="68"/>
  <c r="AB101" i="68"/>
  <c r="AA101" i="68"/>
  <c r="Z101" i="68"/>
  <c r="Y101" i="68"/>
  <c r="X101" i="68"/>
  <c r="W101" i="68"/>
  <c r="V101" i="68"/>
  <c r="U101" i="68"/>
  <c r="T101" i="68"/>
  <c r="S101" i="68"/>
  <c r="R101" i="68"/>
  <c r="Q101" i="68"/>
  <c r="P101" i="68"/>
  <c r="O101" i="68"/>
  <c r="N101" i="68"/>
  <c r="M101" i="68"/>
  <c r="L101" i="68"/>
  <c r="K101" i="68"/>
  <c r="J101" i="68"/>
  <c r="I101" i="68"/>
  <c r="H101" i="68"/>
  <c r="G101" i="68"/>
  <c r="F101" i="68"/>
  <c r="E101" i="68"/>
  <c r="D101" i="68"/>
  <c r="AR100" i="68"/>
  <c r="AQ100" i="68"/>
  <c r="AP100" i="68"/>
  <c r="AO100" i="68"/>
  <c r="AN100" i="68"/>
  <c r="AM100" i="68"/>
  <c r="AL100" i="68"/>
  <c r="AK100" i="68"/>
  <c r="AJ100" i="68"/>
  <c r="AI100" i="68"/>
  <c r="AH100" i="68"/>
  <c r="AG100" i="68"/>
  <c r="AF100" i="68"/>
  <c r="AE100" i="68"/>
  <c r="AD100" i="68"/>
  <c r="AC100" i="68"/>
  <c r="AB100" i="68"/>
  <c r="AA100" i="68"/>
  <c r="Z100" i="68"/>
  <c r="Y100" i="68"/>
  <c r="X100" i="68"/>
  <c r="W100" i="68"/>
  <c r="V100" i="68"/>
  <c r="U100" i="68"/>
  <c r="T100" i="68"/>
  <c r="S100" i="68"/>
  <c r="R100" i="68"/>
  <c r="Q100" i="68"/>
  <c r="P100" i="68"/>
  <c r="O100" i="68"/>
  <c r="N100" i="68"/>
  <c r="M100" i="68"/>
  <c r="L100" i="68"/>
  <c r="K100" i="68"/>
  <c r="J100" i="68"/>
  <c r="I100" i="68"/>
  <c r="H100" i="68"/>
  <c r="G100" i="68"/>
  <c r="F100" i="68"/>
  <c r="E100" i="68"/>
  <c r="D100" i="68"/>
  <c r="AR99" i="68"/>
  <c r="AQ99" i="68"/>
  <c r="AP99" i="68"/>
  <c r="AO99" i="68"/>
  <c r="AN99" i="68"/>
  <c r="AM99" i="68"/>
  <c r="AL99" i="68"/>
  <c r="AK99" i="68"/>
  <c r="AJ99" i="68"/>
  <c r="AI99" i="68"/>
  <c r="AH99" i="68"/>
  <c r="AG99" i="68"/>
  <c r="AF99" i="68"/>
  <c r="AE99" i="68"/>
  <c r="AD99" i="68"/>
  <c r="AC99" i="68"/>
  <c r="AB99" i="68"/>
  <c r="AA99" i="68"/>
  <c r="Z99" i="68"/>
  <c r="Y99" i="68"/>
  <c r="X99" i="68"/>
  <c r="W99" i="68"/>
  <c r="V99" i="68"/>
  <c r="U99" i="68"/>
  <c r="T99" i="68"/>
  <c r="S99" i="68"/>
  <c r="R99" i="68"/>
  <c r="Q99" i="68"/>
  <c r="P99" i="68"/>
  <c r="O99" i="68"/>
  <c r="N99" i="68"/>
  <c r="M99" i="68"/>
  <c r="L99" i="68"/>
  <c r="K99" i="68"/>
  <c r="J99" i="68"/>
  <c r="I99" i="68"/>
  <c r="H99" i="68"/>
  <c r="G99" i="68"/>
  <c r="F99" i="68"/>
  <c r="E99" i="68"/>
  <c r="D99" i="68"/>
  <c r="AR98" i="68"/>
  <c r="AQ98" i="68"/>
  <c r="AP98" i="68"/>
  <c r="AO98" i="68"/>
  <c r="AN98" i="68"/>
  <c r="AM98" i="68"/>
  <c r="AL98" i="68"/>
  <c r="AK98" i="68"/>
  <c r="AJ98" i="68"/>
  <c r="AI98" i="68"/>
  <c r="AH98" i="68"/>
  <c r="AG98" i="68"/>
  <c r="AF98" i="68"/>
  <c r="AE98" i="68"/>
  <c r="AD98" i="68"/>
  <c r="AC98" i="68"/>
  <c r="AB98" i="68"/>
  <c r="AA98" i="68"/>
  <c r="Z98" i="68"/>
  <c r="Y98" i="68"/>
  <c r="X98" i="68"/>
  <c r="W98" i="68"/>
  <c r="V98" i="68"/>
  <c r="U98" i="68"/>
  <c r="T98" i="68"/>
  <c r="S98" i="68"/>
  <c r="R98" i="68"/>
  <c r="Q98" i="68"/>
  <c r="P98" i="68"/>
  <c r="O98" i="68"/>
  <c r="N98" i="68"/>
  <c r="M98" i="68"/>
  <c r="L98" i="68"/>
  <c r="K98" i="68"/>
  <c r="J98" i="68"/>
  <c r="I98" i="68"/>
  <c r="H98" i="68"/>
  <c r="G98" i="68"/>
  <c r="F98" i="68"/>
  <c r="E98" i="68"/>
  <c r="D98" i="68"/>
  <c r="AR96" i="68"/>
  <c r="AQ96" i="68"/>
  <c r="AP96" i="68"/>
  <c r="AO96" i="68"/>
  <c r="AN96" i="68"/>
  <c r="AM96" i="68"/>
  <c r="AL96" i="68"/>
  <c r="AK96" i="68"/>
  <c r="AJ96" i="68"/>
  <c r="AI96" i="68"/>
  <c r="AH96" i="68"/>
  <c r="AG96" i="68"/>
  <c r="AF96" i="68"/>
  <c r="AE96" i="68"/>
  <c r="AD96" i="68"/>
  <c r="AC96" i="68"/>
  <c r="AB96" i="68"/>
  <c r="AA96" i="68"/>
  <c r="Z96" i="68"/>
  <c r="Y96" i="68"/>
  <c r="X96" i="68"/>
  <c r="W96" i="68"/>
  <c r="V96" i="68"/>
  <c r="U96" i="68"/>
  <c r="T96" i="68"/>
  <c r="S96" i="68"/>
  <c r="R96" i="68"/>
  <c r="Q96" i="68"/>
  <c r="P96" i="68"/>
  <c r="O96" i="68"/>
  <c r="N96" i="68"/>
  <c r="M96" i="68"/>
  <c r="L96" i="68"/>
  <c r="K96" i="68"/>
  <c r="J96" i="68"/>
  <c r="I96" i="68"/>
  <c r="H96" i="68"/>
  <c r="G96" i="68"/>
  <c r="F96" i="68"/>
  <c r="E96" i="68"/>
  <c r="D96" i="68"/>
  <c r="AT94" i="68"/>
  <c r="AT93" i="68"/>
  <c r="AT92" i="68"/>
  <c r="AT91" i="68"/>
  <c r="AT90" i="68"/>
  <c r="AT89" i="68"/>
  <c r="AT88" i="68"/>
  <c r="AT87" i="68"/>
  <c r="AT86" i="68"/>
  <c r="AT85" i="68"/>
  <c r="AT84" i="68"/>
  <c r="AT83" i="68"/>
  <c r="AT82" i="68"/>
  <c r="AT81" i="68"/>
  <c r="AT80" i="68"/>
  <c r="AT79" i="68"/>
  <c r="AT78" i="68"/>
  <c r="AT77" i="68"/>
  <c r="AT76" i="68"/>
  <c r="AT75" i="68"/>
  <c r="AT74" i="68"/>
  <c r="AT73" i="68"/>
  <c r="AT72" i="68"/>
  <c r="AT71" i="68"/>
  <c r="AT70" i="68"/>
  <c r="AT69" i="68"/>
  <c r="AT68" i="68"/>
  <c r="AT67" i="68"/>
  <c r="AT66" i="68"/>
  <c r="AT65" i="68"/>
  <c r="AT64" i="68"/>
  <c r="AT63" i="68"/>
  <c r="AT62" i="68"/>
  <c r="AT61" i="68"/>
  <c r="AT60" i="68"/>
  <c r="AT59" i="68"/>
  <c r="AT58" i="68"/>
  <c r="AT57" i="68"/>
  <c r="AT56" i="68"/>
  <c r="AT55" i="68"/>
  <c r="AT54" i="68"/>
  <c r="AT53" i="68"/>
  <c r="AT52" i="68"/>
  <c r="AT51" i="68"/>
  <c r="AT50" i="68"/>
  <c r="AT49" i="68"/>
  <c r="AT48" i="68"/>
  <c r="AT47" i="68"/>
  <c r="AT46" i="68"/>
  <c r="AT45" i="68"/>
  <c r="AT44" i="68"/>
  <c r="AT43" i="68"/>
  <c r="AT42" i="68"/>
  <c r="AT41" i="68"/>
  <c r="AT40" i="68"/>
  <c r="AT39" i="68"/>
  <c r="AT38" i="68"/>
  <c r="AT37" i="68"/>
  <c r="AT36" i="68"/>
  <c r="AT35" i="68"/>
  <c r="AT34" i="68"/>
  <c r="AT33" i="68"/>
  <c r="AT32" i="68"/>
  <c r="AT31" i="68"/>
  <c r="AT30" i="68"/>
  <c r="AT29" i="68"/>
  <c r="AT28" i="68"/>
  <c r="AT27" i="68"/>
  <c r="AT26" i="68"/>
  <c r="AT25" i="68"/>
  <c r="AT24" i="68"/>
  <c r="AT23" i="68"/>
  <c r="AT22" i="68"/>
  <c r="AT21" i="68"/>
  <c r="AT20" i="68"/>
  <c r="AT19" i="68"/>
  <c r="AT18" i="68"/>
  <c r="AT16" i="68"/>
  <c r="AT15" i="68"/>
  <c r="AT14" i="68"/>
  <c r="AT13" i="68"/>
  <c r="AT12" i="68"/>
  <c r="AT11" i="68"/>
  <c r="AT10" i="68"/>
  <c r="AT9" i="68"/>
  <c r="AT8" i="68"/>
  <c r="AT7" i="68"/>
  <c r="AT6" i="68"/>
  <c r="AT96" i="68" l="1"/>
  <c r="AU6" i="68" s="1"/>
  <c r="AU66" i="68" l="1"/>
  <c r="AU18" i="68"/>
  <c r="AU43" i="68"/>
  <c r="AU71" i="68"/>
  <c r="AU42" i="68"/>
  <c r="H10" i="33" s="1"/>
  <c r="AU29" i="68"/>
  <c r="AU53" i="68"/>
  <c r="AU85" i="68"/>
  <c r="AU82" i="68"/>
  <c r="AU26" i="68"/>
  <c r="AU31" i="68"/>
  <c r="AU63" i="68"/>
  <c r="AU93" i="68"/>
  <c r="AU62" i="68"/>
  <c r="AU21" i="68"/>
  <c r="AU51" i="68"/>
  <c r="AU75" i="68"/>
  <c r="AU8" i="68"/>
  <c r="AU90" i="68"/>
  <c r="AU46" i="68"/>
  <c r="AU19" i="68"/>
  <c r="AU39" i="68"/>
  <c r="AU61" i="68"/>
  <c r="AU83" i="68"/>
  <c r="AU72" i="68"/>
  <c r="AU52" i="68"/>
  <c r="AU9" i="68"/>
  <c r="AU7" i="68"/>
  <c r="AU78" i="68"/>
  <c r="AU58" i="68"/>
  <c r="AU34" i="68"/>
  <c r="AU13" i="68"/>
  <c r="AU23" i="68"/>
  <c r="AU35" i="68"/>
  <c r="AU45" i="68"/>
  <c r="AU55" i="68"/>
  <c r="AU67" i="68"/>
  <c r="AU77" i="68"/>
  <c r="H14" i="33" s="1"/>
  <c r="AU87" i="68"/>
  <c r="AU88" i="68"/>
  <c r="AU40" i="68"/>
  <c r="AU94" i="68"/>
  <c r="AU74" i="68"/>
  <c r="AU50" i="68"/>
  <c r="AU30" i="68"/>
  <c r="H8" i="33" s="1"/>
  <c r="AU15" i="68"/>
  <c r="H6" i="33" s="1"/>
  <c r="AU27" i="68"/>
  <c r="AU37" i="68"/>
  <c r="AU47" i="68"/>
  <c r="AU59" i="68"/>
  <c r="AU69" i="68"/>
  <c r="AU79" i="68"/>
  <c r="AU91" i="68"/>
  <c r="AU84" i="68"/>
  <c r="AU24" i="68"/>
  <c r="AU56" i="68"/>
  <c r="AU20" i="68"/>
  <c r="AU68" i="68"/>
  <c r="AU36" i="68"/>
  <c r="AU14" i="68"/>
  <c r="AU80" i="68"/>
  <c r="AU64" i="68"/>
  <c r="AU48" i="68"/>
  <c r="AU32" i="68"/>
  <c r="AU16" i="68"/>
  <c r="AU10" i="68"/>
  <c r="H5" i="33" s="1"/>
  <c r="AU11" i="68"/>
  <c r="AU86" i="68"/>
  <c r="AU70" i="68"/>
  <c r="AU54" i="68"/>
  <c r="AU38" i="68"/>
  <c r="AU22" i="68"/>
  <c r="H7" i="33" s="1"/>
  <c r="AU17" i="68"/>
  <c r="AU25" i="68"/>
  <c r="AU33" i="68"/>
  <c r="AU41" i="68"/>
  <c r="AU49" i="68"/>
  <c r="AU57" i="68"/>
  <c r="AU65" i="68"/>
  <c r="AU73" i="68"/>
  <c r="AU81" i="68"/>
  <c r="AU89" i="68"/>
  <c r="AU92" i="68"/>
  <c r="AU76" i="68"/>
  <c r="AU60" i="68"/>
  <c r="H9" i="33" s="1"/>
  <c r="AU44" i="68"/>
  <c r="AU28" i="68"/>
  <c r="AU12" i="68"/>
  <c r="I16" i="40"/>
  <c r="H16" i="40"/>
  <c r="G16" i="40"/>
  <c r="I14" i="40"/>
  <c r="H14" i="40"/>
  <c r="G14" i="40"/>
  <c r="I12" i="40"/>
  <c r="H12" i="40"/>
  <c r="G12" i="40"/>
  <c r="I10" i="40"/>
  <c r="H10" i="40"/>
  <c r="G10" i="40"/>
  <c r="I8" i="40"/>
  <c r="H8" i="40"/>
  <c r="E16" i="40"/>
  <c r="D16" i="40"/>
  <c r="C16" i="40"/>
  <c r="E14" i="40"/>
  <c r="D14" i="40"/>
  <c r="C14" i="40"/>
  <c r="E12" i="40"/>
  <c r="D12" i="40"/>
  <c r="C12" i="40"/>
  <c r="E10" i="40"/>
  <c r="D10" i="40"/>
  <c r="C10" i="40"/>
  <c r="G8" i="40"/>
  <c r="E8" i="40"/>
  <c r="D8" i="40"/>
  <c r="C8" i="40"/>
  <c r="F4" i="40"/>
  <c r="H13" i="33" l="1"/>
  <c r="H11" i="33"/>
  <c r="H15" i="33"/>
  <c r="H12" i="33"/>
  <c r="K8" i="32"/>
  <c r="K9" i="32"/>
  <c r="K10" i="32"/>
  <c r="K11" i="32"/>
  <c r="K12" i="32"/>
  <c r="K13" i="32"/>
  <c r="K14" i="32"/>
  <c r="K15" i="32"/>
  <c r="K16" i="32"/>
  <c r="K17" i="32"/>
  <c r="K18" i="32"/>
  <c r="K19" i="32"/>
  <c r="K20" i="32"/>
  <c r="K21" i="32"/>
  <c r="K22" i="32"/>
  <c r="K23" i="32"/>
  <c r="K24" i="32"/>
  <c r="K25" i="32"/>
  <c r="K26" i="32"/>
  <c r="K27" i="32"/>
  <c r="K28" i="32"/>
  <c r="K29" i="32"/>
  <c r="K30" i="32"/>
  <c r="K31" i="32"/>
  <c r="K32" i="32"/>
  <c r="K33" i="32"/>
  <c r="K34" i="32"/>
  <c r="K35" i="32"/>
  <c r="K36" i="32"/>
  <c r="K37" i="32"/>
  <c r="K38" i="32"/>
  <c r="K39" i="32"/>
  <c r="K40" i="32"/>
  <c r="K41" i="32"/>
  <c r="K42" i="32"/>
  <c r="K43" i="32"/>
  <c r="K44" i="32"/>
  <c r="K45" i="32"/>
  <c r="K46" i="32"/>
  <c r="K47" i="32"/>
  <c r="K7" i="32"/>
  <c r="J47" i="32" l="1"/>
  <c r="J46" i="32"/>
  <c r="J45" i="32"/>
  <c r="J44" i="32"/>
  <c r="J43" i="32"/>
  <c r="J42" i="32"/>
  <c r="J41" i="32"/>
  <c r="J40" i="32"/>
  <c r="J39" i="32"/>
  <c r="J38" i="32"/>
  <c r="J37" i="32"/>
  <c r="J36" i="32"/>
  <c r="J35" i="32"/>
  <c r="J34" i="32"/>
  <c r="J33" i="32"/>
  <c r="J32" i="32"/>
  <c r="J31" i="32"/>
  <c r="J30" i="32"/>
  <c r="J29" i="32"/>
  <c r="J28" i="32"/>
  <c r="J27" i="32"/>
  <c r="J26" i="32"/>
  <c r="J25" i="32"/>
  <c r="J24" i="32"/>
  <c r="J23" i="32"/>
  <c r="J22" i="32"/>
  <c r="J21" i="32"/>
  <c r="J20" i="32"/>
  <c r="J19" i="32"/>
  <c r="J18" i="32"/>
  <c r="J17" i="32"/>
  <c r="J16" i="32"/>
  <c r="J15" i="32"/>
  <c r="J14" i="32"/>
  <c r="J13" i="32"/>
  <c r="J12" i="32"/>
  <c r="J11" i="32"/>
  <c r="J10" i="32"/>
  <c r="J9" i="32"/>
  <c r="J8" i="32"/>
  <c r="J7" i="32"/>
  <c r="E9" i="24" l="1"/>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F9" i="24"/>
  <c r="G9" i="24"/>
  <c r="H9" i="24"/>
  <c r="I9" i="24"/>
  <c r="J9" i="24"/>
  <c r="K9" i="24"/>
  <c r="L9" i="24"/>
  <c r="M9" i="24"/>
  <c r="N9" i="24"/>
  <c r="O9" i="24"/>
  <c r="P9" i="24"/>
  <c r="Q9" i="24"/>
  <c r="R9" i="24"/>
  <c r="S9" i="24"/>
  <c r="T9" i="24"/>
  <c r="U9" i="24"/>
  <c r="V9" i="24"/>
  <c r="W9" i="24"/>
  <c r="X9" i="24"/>
  <c r="Y9" i="24"/>
  <c r="Z9" i="24"/>
  <c r="F10" i="24"/>
  <c r="G10" i="24"/>
  <c r="H10" i="24"/>
  <c r="I10" i="24"/>
  <c r="J10" i="24"/>
  <c r="K10" i="24"/>
  <c r="L10" i="24"/>
  <c r="M10" i="24"/>
  <c r="N10" i="24"/>
  <c r="O10" i="24"/>
  <c r="P10" i="24"/>
  <c r="Q10" i="24"/>
  <c r="R10" i="24"/>
  <c r="S10" i="24"/>
  <c r="T10" i="24"/>
  <c r="U10" i="24"/>
  <c r="V10" i="24"/>
  <c r="W10" i="24"/>
  <c r="X10" i="24"/>
  <c r="Y10" i="24"/>
  <c r="Z10" i="24"/>
  <c r="F11" i="24"/>
  <c r="G11" i="24"/>
  <c r="H11" i="24"/>
  <c r="I11" i="24"/>
  <c r="J11" i="24"/>
  <c r="K11" i="24"/>
  <c r="L11" i="24"/>
  <c r="M11" i="24"/>
  <c r="N11" i="24"/>
  <c r="O11" i="24"/>
  <c r="P11" i="24"/>
  <c r="Q11" i="24"/>
  <c r="R11" i="24"/>
  <c r="S11" i="24"/>
  <c r="T11" i="24"/>
  <c r="U11" i="24"/>
  <c r="V11" i="24"/>
  <c r="W11" i="24"/>
  <c r="X11" i="24"/>
  <c r="Y11" i="24"/>
  <c r="Z11" i="24"/>
  <c r="F12" i="24"/>
  <c r="G12" i="24"/>
  <c r="H12" i="24"/>
  <c r="I12" i="24"/>
  <c r="J12" i="24"/>
  <c r="K12" i="24"/>
  <c r="L12" i="24"/>
  <c r="M12" i="24"/>
  <c r="N12" i="24"/>
  <c r="O12" i="24"/>
  <c r="P12" i="24"/>
  <c r="Q12" i="24"/>
  <c r="R12" i="24"/>
  <c r="S12" i="24"/>
  <c r="T12" i="24"/>
  <c r="U12" i="24"/>
  <c r="V12" i="24"/>
  <c r="W12" i="24"/>
  <c r="X12" i="24"/>
  <c r="Y12" i="24"/>
  <c r="Z12" i="24"/>
  <c r="F13" i="24"/>
  <c r="G13" i="24"/>
  <c r="H13" i="24"/>
  <c r="I13" i="24"/>
  <c r="J13" i="24"/>
  <c r="K13" i="24"/>
  <c r="L13" i="24"/>
  <c r="M13" i="24"/>
  <c r="N13" i="24"/>
  <c r="O13" i="24"/>
  <c r="P13" i="24"/>
  <c r="Q13" i="24"/>
  <c r="R13" i="24"/>
  <c r="S13" i="24"/>
  <c r="T13" i="24"/>
  <c r="U13" i="24"/>
  <c r="V13" i="24"/>
  <c r="W13" i="24"/>
  <c r="X13" i="24"/>
  <c r="Y13" i="24"/>
  <c r="Z13" i="24"/>
  <c r="F14" i="24"/>
  <c r="G14" i="24"/>
  <c r="H14" i="24"/>
  <c r="I14" i="24"/>
  <c r="J14" i="24"/>
  <c r="K14" i="24"/>
  <c r="L14" i="24"/>
  <c r="M14" i="24"/>
  <c r="N14" i="24"/>
  <c r="O14" i="24"/>
  <c r="P14" i="24"/>
  <c r="Q14" i="24"/>
  <c r="R14" i="24"/>
  <c r="S14" i="24"/>
  <c r="T14" i="24"/>
  <c r="U14" i="24"/>
  <c r="V14" i="24"/>
  <c r="W14" i="24"/>
  <c r="X14" i="24"/>
  <c r="Y14" i="24"/>
  <c r="Z14" i="24"/>
  <c r="F15" i="24"/>
  <c r="G15" i="24"/>
  <c r="H15" i="24"/>
  <c r="I15" i="24"/>
  <c r="J15" i="24"/>
  <c r="K15" i="24"/>
  <c r="L15" i="24"/>
  <c r="M15" i="24"/>
  <c r="N15" i="24"/>
  <c r="O15" i="24"/>
  <c r="P15" i="24"/>
  <c r="Q15" i="24"/>
  <c r="R15" i="24"/>
  <c r="S15" i="24"/>
  <c r="T15" i="24"/>
  <c r="U15" i="24"/>
  <c r="V15" i="24"/>
  <c r="W15" i="24"/>
  <c r="X15" i="24"/>
  <c r="Y15" i="24"/>
  <c r="Z15" i="24"/>
  <c r="F16" i="24"/>
  <c r="G16" i="24"/>
  <c r="H16" i="24"/>
  <c r="I16" i="24"/>
  <c r="J16" i="24"/>
  <c r="K16" i="24"/>
  <c r="L16" i="24"/>
  <c r="M16" i="24"/>
  <c r="N16" i="24"/>
  <c r="O16" i="24"/>
  <c r="P16" i="24"/>
  <c r="Q16" i="24"/>
  <c r="R16" i="24"/>
  <c r="S16" i="24"/>
  <c r="T16" i="24"/>
  <c r="U16" i="24"/>
  <c r="V16" i="24"/>
  <c r="W16" i="24"/>
  <c r="X16" i="24"/>
  <c r="Y16" i="24"/>
  <c r="Z16" i="24"/>
  <c r="F17" i="24"/>
  <c r="G17" i="24"/>
  <c r="H17" i="24"/>
  <c r="I17" i="24"/>
  <c r="J17" i="24"/>
  <c r="K17" i="24"/>
  <c r="L17" i="24"/>
  <c r="M17" i="24"/>
  <c r="N17" i="24"/>
  <c r="O17" i="24"/>
  <c r="P17" i="24"/>
  <c r="Q17" i="24"/>
  <c r="R17" i="24"/>
  <c r="S17" i="24"/>
  <c r="T17" i="24"/>
  <c r="U17" i="24"/>
  <c r="V17" i="24"/>
  <c r="W17" i="24"/>
  <c r="X17" i="24"/>
  <c r="Y17" i="24"/>
  <c r="Z17" i="24"/>
  <c r="F18" i="24"/>
  <c r="G18" i="24"/>
  <c r="H18" i="24"/>
  <c r="I18" i="24"/>
  <c r="J18" i="24"/>
  <c r="K18" i="24"/>
  <c r="L18" i="24"/>
  <c r="M18" i="24"/>
  <c r="N18" i="24"/>
  <c r="O18" i="24"/>
  <c r="P18" i="24"/>
  <c r="Q18" i="24"/>
  <c r="R18" i="24"/>
  <c r="S18" i="24"/>
  <c r="T18" i="24"/>
  <c r="U18" i="24"/>
  <c r="V18" i="24"/>
  <c r="W18" i="24"/>
  <c r="X18" i="24"/>
  <c r="Y18" i="24"/>
  <c r="Z18" i="24"/>
  <c r="F19" i="24"/>
  <c r="G19" i="24"/>
  <c r="H19" i="24"/>
  <c r="I19" i="24"/>
  <c r="J19" i="24"/>
  <c r="K19" i="24"/>
  <c r="L19" i="24"/>
  <c r="M19" i="24"/>
  <c r="N19" i="24"/>
  <c r="O19" i="24"/>
  <c r="P19" i="24"/>
  <c r="Q19" i="24"/>
  <c r="R19" i="24"/>
  <c r="S19" i="24"/>
  <c r="T19" i="24"/>
  <c r="U19" i="24"/>
  <c r="V19" i="24"/>
  <c r="W19" i="24"/>
  <c r="X19" i="24"/>
  <c r="Y19" i="24"/>
  <c r="Z19" i="24"/>
  <c r="F20" i="24"/>
  <c r="G20" i="24"/>
  <c r="H20" i="24"/>
  <c r="I20" i="24"/>
  <c r="J20" i="24"/>
  <c r="K20" i="24"/>
  <c r="L20" i="24"/>
  <c r="M20" i="24"/>
  <c r="N20" i="24"/>
  <c r="O20" i="24"/>
  <c r="P20" i="24"/>
  <c r="Q20" i="24"/>
  <c r="R20" i="24"/>
  <c r="S20" i="24"/>
  <c r="T20" i="24"/>
  <c r="U20" i="24"/>
  <c r="V20" i="24"/>
  <c r="W20" i="24"/>
  <c r="X20" i="24"/>
  <c r="Y20" i="24"/>
  <c r="Z20" i="24"/>
  <c r="F21" i="24"/>
  <c r="G21" i="24"/>
  <c r="H21" i="24"/>
  <c r="I21" i="24"/>
  <c r="J21" i="24"/>
  <c r="K21" i="24"/>
  <c r="L21" i="24"/>
  <c r="M21" i="24"/>
  <c r="N21" i="24"/>
  <c r="O21" i="24"/>
  <c r="P21" i="24"/>
  <c r="Q21" i="24"/>
  <c r="R21" i="24"/>
  <c r="S21" i="24"/>
  <c r="T21" i="24"/>
  <c r="U21" i="24"/>
  <c r="V21" i="24"/>
  <c r="W21" i="24"/>
  <c r="X21" i="24"/>
  <c r="Y21" i="24"/>
  <c r="Z21" i="24"/>
  <c r="F22" i="24"/>
  <c r="G22" i="24"/>
  <c r="H22" i="24"/>
  <c r="I22" i="24"/>
  <c r="J22" i="24"/>
  <c r="K22" i="24"/>
  <c r="L22" i="24"/>
  <c r="M22" i="24"/>
  <c r="N22" i="24"/>
  <c r="O22" i="24"/>
  <c r="P22" i="24"/>
  <c r="Q22" i="24"/>
  <c r="R22" i="24"/>
  <c r="S22" i="24"/>
  <c r="T22" i="24"/>
  <c r="U22" i="24"/>
  <c r="V22" i="24"/>
  <c r="W22" i="24"/>
  <c r="X22" i="24"/>
  <c r="Y22" i="24"/>
  <c r="Z22" i="24"/>
  <c r="F23" i="24"/>
  <c r="G23" i="24"/>
  <c r="H23" i="24"/>
  <c r="I23" i="24"/>
  <c r="J23" i="24"/>
  <c r="K23" i="24"/>
  <c r="L23" i="24"/>
  <c r="M23" i="24"/>
  <c r="N23" i="24"/>
  <c r="O23" i="24"/>
  <c r="P23" i="24"/>
  <c r="Q23" i="24"/>
  <c r="R23" i="24"/>
  <c r="S23" i="24"/>
  <c r="T23" i="24"/>
  <c r="U23" i="24"/>
  <c r="V23" i="24"/>
  <c r="W23" i="24"/>
  <c r="X23" i="24"/>
  <c r="Y23" i="24"/>
  <c r="Z23" i="24"/>
  <c r="F24" i="24"/>
  <c r="G24" i="24"/>
  <c r="H24" i="24"/>
  <c r="I24" i="24"/>
  <c r="J24" i="24"/>
  <c r="K24" i="24"/>
  <c r="L24" i="24"/>
  <c r="M24" i="24"/>
  <c r="N24" i="24"/>
  <c r="O24" i="24"/>
  <c r="P24" i="24"/>
  <c r="Q24" i="24"/>
  <c r="R24" i="24"/>
  <c r="S24" i="24"/>
  <c r="T24" i="24"/>
  <c r="U24" i="24"/>
  <c r="V24" i="24"/>
  <c r="W24" i="24"/>
  <c r="X24" i="24"/>
  <c r="Y24" i="24"/>
  <c r="Z24" i="24"/>
  <c r="F25" i="24"/>
  <c r="G25" i="24"/>
  <c r="H25" i="24"/>
  <c r="I25" i="24"/>
  <c r="J25" i="24"/>
  <c r="K25" i="24"/>
  <c r="L25" i="24"/>
  <c r="M25" i="24"/>
  <c r="N25" i="24"/>
  <c r="O25" i="24"/>
  <c r="P25" i="24"/>
  <c r="Q25" i="24"/>
  <c r="R25" i="24"/>
  <c r="S25" i="24"/>
  <c r="T25" i="24"/>
  <c r="U25" i="24"/>
  <c r="V25" i="24"/>
  <c r="W25" i="24"/>
  <c r="X25" i="24"/>
  <c r="Y25" i="24"/>
  <c r="Z25" i="24"/>
  <c r="F26" i="24"/>
  <c r="G26" i="24"/>
  <c r="H26" i="24"/>
  <c r="I26" i="24"/>
  <c r="J26" i="24"/>
  <c r="K26" i="24"/>
  <c r="L26" i="24"/>
  <c r="M26" i="24"/>
  <c r="N26" i="24"/>
  <c r="O26" i="24"/>
  <c r="P26" i="24"/>
  <c r="Q26" i="24"/>
  <c r="R26" i="24"/>
  <c r="S26" i="24"/>
  <c r="T26" i="24"/>
  <c r="U26" i="24"/>
  <c r="V26" i="24"/>
  <c r="W26" i="24"/>
  <c r="X26" i="24"/>
  <c r="Y26" i="24"/>
  <c r="Z26" i="24"/>
  <c r="F27" i="24"/>
  <c r="G27" i="24"/>
  <c r="H27" i="24"/>
  <c r="I27" i="24"/>
  <c r="J27" i="24"/>
  <c r="K27" i="24"/>
  <c r="L27" i="24"/>
  <c r="M27" i="24"/>
  <c r="N27" i="24"/>
  <c r="O27" i="24"/>
  <c r="P27" i="24"/>
  <c r="Q27" i="24"/>
  <c r="G5" i="33" s="1"/>
  <c r="R27" i="24"/>
  <c r="S27" i="24"/>
  <c r="T27" i="24"/>
  <c r="U27" i="24"/>
  <c r="V27" i="24"/>
  <c r="W27" i="24"/>
  <c r="X27" i="24"/>
  <c r="Y27" i="24"/>
  <c r="Z27" i="24"/>
  <c r="F28" i="24"/>
  <c r="G28" i="24"/>
  <c r="H28" i="24"/>
  <c r="I28" i="24"/>
  <c r="J28" i="24"/>
  <c r="K28" i="24"/>
  <c r="L28" i="24"/>
  <c r="M28" i="24"/>
  <c r="N28" i="24"/>
  <c r="O28" i="24"/>
  <c r="P28" i="24"/>
  <c r="Q28" i="24"/>
  <c r="R28" i="24"/>
  <c r="S28" i="24"/>
  <c r="T28" i="24"/>
  <c r="U28" i="24"/>
  <c r="V28" i="24"/>
  <c r="W28" i="24"/>
  <c r="X28" i="24"/>
  <c r="Y28" i="24"/>
  <c r="Z28" i="24"/>
  <c r="F29" i="24"/>
  <c r="G29" i="24"/>
  <c r="H29" i="24"/>
  <c r="I29" i="24"/>
  <c r="J29" i="24"/>
  <c r="K29" i="24"/>
  <c r="L29" i="24"/>
  <c r="M29" i="24"/>
  <c r="N29" i="24"/>
  <c r="O29" i="24"/>
  <c r="P29" i="24"/>
  <c r="Q29" i="24"/>
  <c r="R29" i="24"/>
  <c r="S29" i="24"/>
  <c r="T29" i="24"/>
  <c r="U29" i="24"/>
  <c r="V29" i="24"/>
  <c r="W29" i="24"/>
  <c r="X29" i="24"/>
  <c r="Y29" i="24"/>
  <c r="Z29" i="24"/>
  <c r="F30" i="24"/>
  <c r="G30" i="24"/>
  <c r="H30" i="24"/>
  <c r="I30" i="24"/>
  <c r="J30" i="24"/>
  <c r="K30" i="24"/>
  <c r="L30" i="24"/>
  <c r="M30" i="24"/>
  <c r="N30" i="24"/>
  <c r="O30" i="24"/>
  <c r="P30" i="24"/>
  <c r="Q30" i="24"/>
  <c r="R30" i="24"/>
  <c r="S30" i="24"/>
  <c r="T30" i="24"/>
  <c r="U30" i="24"/>
  <c r="V30" i="24"/>
  <c r="W30" i="24"/>
  <c r="X30" i="24"/>
  <c r="Y30" i="24"/>
  <c r="Z30" i="24"/>
  <c r="F31" i="24"/>
  <c r="G31" i="24"/>
  <c r="H31" i="24"/>
  <c r="I31" i="24"/>
  <c r="J31" i="24"/>
  <c r="K31" i="24"/>
  <c r="L31" i="24"/>
  <c r="M31" i="24"/>
  <c r="N31" i="24"/>
  <c r="O31" i="24"/>
  <c r="P31" i="24"/>
  <c r="Q31" i="24"/>
  <c r="R31" i="24"/>
  <c r="S31" i="24"/>
  <c r="T31" i="24"/>
  <c r="U31" i="24"/>
  <c r="V31" i="24"/>
  <c r="W31" i="24"/>
  <c r="X31" i="24"/>
  <c r="Y31" i="24"/>
  <c r="Z31" i="24"/>
  <c r="F32" i="24"/>
  <c r="G32" i="24"/>
  <c r="H32" i="24"/>
  <c r="I32" i="24"/>
  <c r="J32" i="24"/>
  <c r="K32" i="24"/>
  <c r="L32" i="24"/>
  <c r="M32" i="24"/>
  <c r="N32" i="24"/>
  <c r="O32" i="24"/>
  <c r="P32" i="24"/>
  <c r="Q32" i="24"/>
  <c r="R32" i="24"/>
  <c r="S32" i="24"/>
  <c r="T32" i="24"/>
  <c r="U32" i="24"/>
  <c r="V32" i="24"/>
  <c r="W32" i="24"/>
  <c r="X32" i="24"/>
  <c r="Y32" i="24"/>
  <c r="Z32" i="24"/>
  <c r="F33" i="24"/>
  <c r="G33" i="24"/>
  <c r="H33" i="24"/>
  <c r="I33" i="24"/>
  <c r="J33" i="24"/>
  <c r="K33" i="24"/>
  <c r="L33" i="24"/>
  <c r="M33" i="24"/>
  <c r="N33" i="24"/>
  <c r="O33" i="24"/>
  <c r="P33" i="24"/>
  <c r="Q33" i="24"/>
  <c r="R33" i="24"/>
  <c r="S33" i="24"/>
  <c r="T33" i="24"/>
  <c r="U33" i="24"/>
  <c r="V33" i="24"/>
  <c r="W33" i="24"/>
  <c r="X33" i="24"/>
  <c r="Y33" i="24"/>
  <c r="Z33" i="24"/>
  <c r="F34" i="24"/>
  <c r="G34" i="24"/>
  <c r="H34" i="24"/>
  <c r="I34" i="24"/>
  <c r="J34" i="24"/>
  <c r="K34" i="24"/>
  <c r="L34" i="24"/>
  <c r="M34" i="24"/>
  <c r="N34" i="24"/>
  <c r="O34" i="24"/>
  <c r="P34" i="24"/>
  <c r="Q34" i="24"/>
  <c r="R34" i="24"/>
  <c r="S34" i="24"/>
  <c r="T34" i="24"/>
  <c r="U34" i="24"/>
  <c r="V34" i="24"/>
  <c r="W34" i="24"/>
  <c r="X34" i="24"/>
  <c r="Y34" i="24"/>
  <c r="Z34" i="24"/>
  <c r="F35" i="24"/>
  <c r="G35" i="24"/>
  <c r="H35" i="24"/>
  <c r="I35" i="24"/>
  <c r="J35" i="24"/>
  <c r="K35" i="24"/>
  <c r="L35" i="24"/>
  <c r="M35" i="24"/>
  <c r="N35" i="24"/>
  <c r="O35" i="24"/>
  <c r="P35" i="24"/>
  <c r="Q35" i="24"/>
  <c r="R35" i="24"/>
  <c r="S35" i="24"/>
  <c r="T35" i="24"/>
  <c r="U35" i="24"/>
  <c r="V35" i="24"/>
  <c r="W35" i="24"/>
  <c r="X35" i="24"/>
  <c r="Y35" i="24"/>
  <c r="Z35" i="24"/>
  <c r="F36" i="24"/>
  <c r="G36" i="24"/>
  <c r="H36" i="24"/>
  <c r="I36" i="24"/>
  <c r="J36" i="24"/>
  <c r="K36" i="24"/>
  <c r="L36" i="24"/>
  <c r="M36" i="24"/>
  <c r="N36" i="24"/>
  <c r="O36" i="24"/>
  <c r="P36" i="24"/>
  <c r="Q36" i="24"/>
  <c r="R36" i="24"/>
  <c r="S36" i="24"/>
  <c r="T36" i="24"/>
  <c r="U36" i="24"/>
  <c r="V36" i="24"/>
  <c r="W36" i="24"/>
  <c r="X36" i="24"/>
  <c r="Y36" i="24"/>
  <c r="Z36" i="24"/>
  <c r="F37" i="24"/>
  <c r="G37" i="24"/>
  <c r="H37" i="24"/>
  <c r="I37" i="24"/>
  <c r="J37" i="24"/>
  <c r="K37" i="24"/>
  <c r="L37" i="24"/>
  <c r="M37" i="24"/>
  <c r="N37" i="24"/>
  <c r="O37" i="24"/>
  <c r="P37" i="24"/>
  <c r="Q37" i="24"/>
  <c r="R37" i="24"/>
  <c r="S37" i="24"/>
  <c r="T37" i="24"/>
  <c r="U37" i="24"/>
  <c r="V37" i="24"/>
  <c r="W37" i="24"/>
  <c r="X37" i="24"/>
  <c r="Y37" i="24"/>
  <c r="Z37" i="24"/>
  <c r="F38" i="24"/>
  <c r="G38" i="24"/>
  <c r="H38" i="24"/>
  <c r="I38" i="24"/>
  <c r="J38" i="24"/>
  <c r="K38" i="24"/>
  <c r="L38" i="24"/>
  <c r="M38" i="24"/>
  <c r="N38" i="24"/>
  <c r="O38" i="24"/>
  <c r="P38" i="24"/>
  <c r="Q38" i="24"/>
  <c r="R38" i="24"/>
  <c r="S38" i="24"/>
  <c r="T38" i="24"/>
  <c r="U38" i="24"/>
  <c r="V38" i="24"/>
  <c r="W38" i="24"/>
  <c r="X38" i="24"/>
  <c r="Y38" i="24"/>
  <c r="Z38" i="24"/>
  <c r="F39" i="24"/>
  <c r="G39" i="24"/>
  <c r="H39" i="24"/>
  <c r="I39" i="24"/>
  <c r="J39" i="24"/>
  <c r="K39" i="24"/>
  <c r="L39" i="24"/>
  <c r="M39" i="24"/>
  <c r="N39" i="24"/>
  <c r="O39" i="24"/>
  <c r="P39" i="24"/>
  <c r="Q39" i="24"/>
  <c r="R39" i="24"/>
  <c r="S39" i="24"/>
  <c r="T39" i="24"/>
  <c r="U39" i="24"/>
  <c r="V39" i="24"/>
  <c r="W39" i="24"/>
  <c r="X39" i="24"/>
  <c r="Y39" i="24"/>
  <c r="Z39" i="24"/>
  <c r="F40" i="24"/>
  <c r="G40" i="24"/>
  <c r="H40" i="24"/>
  <c r="I40" i="24"/>
  <c r="J40" i="24"/>
  <c r="K40" i="24"/>
  <c r="L40" i="24"/>
  <c r="M40" i="24"/>
  <c r="N40" i="24"/>
  <c r="O40" i="24"/>
  <c r="P40" i="24"/>
  <c r="Q40" i="24"/>
  <c r="R40" i="24"/>
  <c r="S40" i="24"/>
  <c r="T40" i="24"/>
  <c r="U40" i="24"/>
  <c r="V40" i="24"/>
  <c r="W40" i="24"/>
  <c r="X40" i="24"/>
  <c r="Y40" i="24"/>
  <c r="Z40" i="24"/>
  <c r="F41" i="24"/>
  <c r="G41" i="24"/>
  <c r="H41" i="24"/>
  <c r="I41" i="24"/>
  <c r="J41" i="24"/>
  <c r="K41" i="24"/>
  <c r="L41" i="24"/>
  <c r="M41" i="24"/>
  <c r="N41" i="24"/>
  <c r="O41" i="24"/>
  <c r="P41" i="24"/>
  <c r="Q41" i="24"/>
  <c r="R41" i="24"/>
  <c r="S41" i="24"/>
  <c r="T41" i="24"/>
  <c r="U41" i="24"/>
  <c r="V41" i="24"/>
  <c r="W41" i="24"/>
  <c r="X41" i="24"/>
  <c r="Y41" i="24"/>
  <c r="Z41" i="24"/>
  <c r="F42" i="24"/>
  <c r="G42" i="24"/>
  <c r="H42" i="24"/>
  <c r="I42" i="24"/>
  <c r="J42" i="24"/>
  <c r="K42" i="24"/>
  <c r="L42" i="24"/>
  <c r="M42" i="24"/>
  <c r="N42" i="24"/>
  <c r="O42" i="24"/>
  <c r="P42" i="24"/>
  <c r="Q42" i="24"/>
  <c r="R42" i="24"/>
  <c r="S42" i="24"/>
  <c r="T42" i="24"/>
  <c r="U42" i="24"/>
  <c r="V42" i="24"/>
  <c r="W42" i="24"/>
  <c r="X42" i="24"/>
  <c r="Y42" i="24"/>
  <c r="Z42" i="24"/>
  <c r="F43" i="24"/>
  <c r="G43" i="24"/>
  <c r="H43" i="24"/>
  <c r="I43" i="24"/>
  <c r="J43" i="24"/>
  <c r="K43" i="24"/>
  <c r="L43" i="24"/>
  <c r="M43" i="24"/>
  <c r="N43" i="24"/>
  <c r="O43" i="24"/>
  <c r="P43" i="24"/>
  <c r="Q43" i="24"/>
  <c r="R43" i="24"/>
  <c r="S43" i="24"/>
  <c r="T43" i="24"/>
  <c r="U43" i="24"/>
  <c r="V43" i="24"/>
  <c r="W43" i="24"/>
  <c r="X43" i="24"/>
  <c r="Y43" i="24"/>
  <c r="Z43" i="24"/>
  <c r="F44" i="24"/>
  <c r="G44" i="24"/>
  <c r="H44" i="24"/>
  <c r="I44" i="24"/>
  <c r="J44" i="24"/>
  <c r="K44" i="24"/>
  <c r="L44" i="24"/>
  <c r="M44" i="24"/>
  <c r="N44" i="24"/>
  <c r="O44" i="24"/>
  <c r="P44" i="24"/>
  <c r="Q44" i="24"/>
  <c r="R44" i="24"/>
  <c r="S44" i="24"/>
  <c r="T44" i="24"/>
  <c r="U44" i="24"/>
  <c r="V44" i="24"/>
  <c r="W44" i="24"/>
  <c r="X44" i="24"/>
  <c r="Y44" i="24"/>
  <c r="Z44" i="24"/>
  <c r="F45" i="24"/>
  <c r="G45" i="24"/>
  <c r="H45" i="24"/>
  <c r="I45" i="24"/>
  <c r="J45" i="24"/>
  <c r="K45" i="24"/>
  <c r="L45" i="24"/>
  <c r="M45" i="24"/>
  <c r="N45" i="24"/>
  <c r="O45" i="24"/>
  <c r="P45" i="24"/>
  <c r="Q45" i="24"/>
  <c r="R45" i="24"/>
  <c r="S45" i="24"/>
  <c r="T45" i="24"/>
  <c r="U45" i="24"/>
  <c r="V45" i="24"/>
  <c r="W45" i="24"/>
  <c r="X45" i="24"/>
  <c r="Y45" i="24"/>
  <c r="Z45" i="24"/>
  <c r="F46" i="24"/>
  <c r="G46" i="24"/>
  <c r="H46" i="24"/>
  <c r="I46" i="24"/>
  <c r="J46" i="24"/>
  <c r="K46" i="24"/>
  <c r="L46" i="24"/>
  <c r="M46" i="24"/>
  <c r="N46" i="24"/>
  <c r="O46" i="24"/>
  <c r="P46" i="24"/>
  <c r="Q46" i="24"/>
  <c r="R46" i="24"/>
  <c r="S46" i="24"/>
  <c r="T46" i="24"/>
  <c r="U46" i="24"/>
  <c r="V46" i="24"/>
  <c r="W46" i="24"/>
  <c r="X46" i="24"/>
  <c r="Y46" i="24"/>
  <c r="Z46" i="24"/>
  <c r="F47" i="24"/>
  <c r="G47" i="24"/>
  <c r="H47" i="24"/>
  <c r="I47" i="24"/>
  <c r="J47" i="24"/>
  <c r="K47" i="24"/>
  <c r="L47" i="24"/>
  <c r="M47" i="24"/>
  <c r="N47" i="24"/>
  <c r="O47" i="24"/>
  <c r="P47" i="24"/>
  <c r="Q47" i="24"/>
  <c r="R47" i="24"/>
  <c r="S47" i="24"/>
  <c r="T47" i="24"/>
  <c r="U47" i="24"/>
  <c r="V47" i="24"/>
  <c r="W47" i="24"/>
  <c r="X47" i="24"/>
  <c r="Y47" i="24"/>
  <c r="Z47" i="24"/>
  <c r="F48" i="24"/>
  <c r="G48" i="24"/>
  <c r="H48" i="24"/>
  <c r="I48" i="24"/>
  <c r="J48" i="24"/>
  <c r="K48" i="24"/>
  <c r="L48" i="24"/>
  <c r="M48" i="24"/>
  <c r="N48" i="24"/>
  <c r="O48" i="24"/>
  <c r="P48" i="24"/>
  <c r="Q48" i="24"/>
  <c r="R48" i="24"/>
  <c r="S48" i="24"/>
  <c r="T48" i="24"/>
  <c r="U48" i="24"/>
  <c r="V48" i="24"/>
  <c r="W48" i="24"/>
  <c r="X48" i="24"/>
  <c r="Y48" i="24"/>
  <c r="Z48" i="24"/>
  <c r="F49" i="24"/>
  <c r="G49" i="24"/>
  <c r="H49" i="24"/>
  <c r="I49" i="24"/>
  <c r="J49" i="24"/>
  <c r="K49" i="24"/>
  <c r="L49" i="24"/>
  <c r="M49" i="24"/>
  <c r="N49" i="24"/>
  <c r="O49" i="24"/>
  <c r="P49" i="24"/>
  <c r="Q49" i="24"/>
  <c r="R49" i="24"/>
  <c r="S49" i="24"/>
  <c r="T49" i="24"/>
  <c r="U49" i="24"/>
  <c r="V49" i="24"/>
  <c r="W49" i="24"/>
  <c r="X49" i="24"/>
  <c r="Y49" i="24"/>
  <c r="Z49" i="24"/>
  <c r="F50" i="24"/>
  <c r="G50" i="24"/>
  <c r="H50" i="24"/>
  <c r="I50" i="24"/>
  <c r="J50" i="24"/>
  <c r="K50" i="24"/>
  <c r="L50" i="24"/>
  <c r="M50" i="24"/>
  <c r="N50" i="24"/>
  <c r="O50" i="24"/>
  <c r="P50" i="24"/>
  <c r="Q50" i="24"/>
  <c r="R50" i="24"/>
  <c r="S50" i="24"/>
  <c r="T50" i="24"/>
  <c r="U50" i="24"/>
  <c r="V50" i="24"/>
  <c r="W50" i="24"/>
  <c r="X50" i="24"/>
  <c r="Y50" i="24"/>
  <c r="Z50" i="24"/>
  <c r="F51" i="24"/>
  <c r="G51" i="24"/>
  <c r="H51" i="24"/>
  <c r="I51" i="24"/>
  <c r="J51" i="24"/>
  <c r="K51" i="24"/>
  <c r="L51" i="24"/>
  <c r="M51" i="24"/>
  <c r="N51" i="24"/>
  <c r="O51" i="24"/>
  <c r="P51" i="24"/>
  <c r="Q51" i="24"/>
  <c r="R51" i="24"/>
  <c r="S51" i="24"/>
  <c r="T51" i="24"/>
  <c r="U51" i="24"/>
  <c r="V51" i="24"/>
  <c r="W51" i="24"/>
  <c r="X51" i="24"/>
  <c r="Y51" i="24"/>
  <c r="Z51" i="24"/>
  <c r="F52" i="24"/>
  <c r="G52" i="24"/>
  <c r="H52" i="24"/>
  <c r="I52" i="24"/>
  <c r="J52" i="24"/>
  <c r="K52" i="24"/>
  <c r="L52" i="24"/>
  <c r="M52" i="24"/>
  <c r="N52" i="24"/>
  <c r="O52" i="24"/>
  <c r="P52" i="24"/>
  <c r="Q52" i="24"/>
  <c r="R52" i="24"/>
  <c r="S52" i="24"/>
  <c r="T52" i="24"/>
  <c r="U52" i="24"/>
  <c r="V52" i="24"/>
  <c r="W52" i="24"/>
  <c r="X52" i="24"/>
  <c r="Y52" i="24"/>
  <c r="Z52" i="24"/>
  <c r="F53" i="24"/>
  <c r="G53" i="24"/>
  <c r="H53" i="24"/>
  <c r="I53" i="24"/>
  <c r="J53" i="24"/>
  <c r="K53" i="24"/>
  <c r="L53" i="24"/>
  <c r="M53" i="24"/>
  <c r="N53" i="24"/>
  <c r="O53" i="24"/>
  <c r="P53" i="24"/>
  <c r="Q53" i="24"/>
  <c r="R53" i="24"/>
  <c r="S53" i="24"/>
  <c r="T53" i="24"/>
  <c r="U53" i="24"/>
  <c r="V53" i="24"/>
  <c r="W53" i="24"/>
  <c r="X53" i="24"/>
  <c r="Y53" i="24"/>
  <c r="Z53" i="24"/>
  <c r="F54" i="24"/>
  <c r="G54" i="24"/>
  <c r="H54" i="24"/>
  <c r="I54" i="24"/>
  <c r="J54" i="24"/>
  <c r="K54" i="24"/>
  <c r="L54" i="24"/>
  <c r="M54" i="24"/>
  <c r="N54" i="24"/>
  <c r="O54" i="24"/>
  <c r="P54" i="24"/>
  <c r="Q54" i="24"/>
  <c r="R54" i="24"/>
  <c r="S54" i="24"/>
  <c r="T54" i="24"/>
  <c r="U54" i="24"/>
  <c r="V54" i="24"/>
  <c r="W54" i="24"/>
  <c r="X54" i="24"/>
  <c r="Y54" i="24"/>
  <c r="Z54" i="24"/>
  <c r="F55" i="24"/>
  <c r="G55" i="24"/>
  <c r="H55" i="24"/>
  <c r="I55" i="24"/>
  <c r="J55" i="24"/>
  <c r="K55" i="24"/>
  <c r="L55" i="24"/>
  <c r="M55" i="24"/>
  <c r="N55" i="24"/>
  <c r="O55" i="24"/>
  <c r="P55" i="24"/>
  <c r="Q55" i="24"/>
  <c r="R55" i="24"/>
  <c r="S55" i="24"/>
  <c r="T55" i="24"/>
  <c r="U55" i="24"/>
  <c r="V55" i="24"/>
  <c r="W55" i="24"/>
  <c r="X55" i="24"/>
  <c r="Y55" i="24"/>
  <c r="Z55" i="24"/>
  <c r="F56" i="24"/>
  <c r="G56" i="24"/>
  <c r="H56" i="24"/>
  <c r="I56" i="24"/>
  <c r="J56" i="24"/>
  <c r="K56" i="24"/>
  <c r="L56" i="24"/>
  <c r="M56" i="24"/>
  <c r="N56" i="24"/>
  <c r="O56" i="24"/>
  <c r="P56" i="24"/>
  <c r="Q56" i="24"/>
  <c r="R56" i="24"/>
  <c r="S56" i="24"/>
  <c r="T56" i="24"/>
  <c r="U56" i="24"/>
  <c r="V56" i="24"/>
  <c r="W56" i="24"/>
  <c r="X56" i="24"/>
  <c r="Y56" i="24"/>
  <c r="Z56" i="24"/>
  <c r="F57" i="24"/>
  <c r="G57" i="24"/>
  <c r="H57" i="24"/>
  <c r="I57" i="24"/>
  <c r="J57" i="24"/>
  <c r="K57" i="24"/>
  <c r="L57" i="24"/>
  <c r="M57" i="24"/>
  <c r="N57" i="24"/>
  <c r="O57" i="24"/>
  <c r="P57" i="24"/>
  <c r="Q57" i="24"/>
  <c r="R57" i="24"/>
  <c r="S57" i="24"/>
  <c r="T57" i="24"/>
  <c r="U57" i="24"/>
  <c r="V57" i="24"/>
  <c r="W57" i="24"/>
  <c r="X57" i="24"/>
  <c r="Y57" i="24"/>
  <c r="Z57" i="24"/>
  <c r="F58" i="24"/>
  <c r="G58" i="24"/>
  <c r="H58" i="24"/>
  <c r="I58" i="24"/>
  <c r="J58" i="24"/>
  <c r="K58" i="24"/>
  <c r="L58" i="24"/>
  <c r="M58" i="24"/>
  <c r="N58" i="24"/>
  <c r="O58" i="24"/>
  <c r="P58" i="24"/>
  <c r="Q58" i="24"/>
  <c r="R58" i="24"/>
  <c r="S58" i="24"/>
  <c r="T58" i="24"/>
  <c r="U58" i="24"/>
  <c r="V58" i="24"/>
  <c r="W58" i="24"/>
  <c r="X58" i="24"/>
  <c r="Y58" i="24"/>
  <c r="Z58" i="24"/>
  <c r="F59" i="24"/>
  <c r="G59" i="24"/>
  <c r="H59" i="24"/>
  <c r="I59" i="24"/>
  <c r="J59" i="24"/>
  <c r="K59" i="24"/>
  <c r="L59" i="24"/>
  <c r="M59" i="24"/>
  <c r="N59" i="24"/>
  <c r="O59" i="24"/>
  <c r="P59" i="24"/>
  <c r="Q59" i="24"/>
  <c r="R59" i="24"/>
  <c r="S59" i="24"/>
  <c r="T59" i="24"/>
  <c r="U59" i="24"/>
  <c r="V59" i="24"/>
  <c r="W59" i="24"/>
  <c r="X59" i="24"/>
  <c r="Y59" i="24"/>
  <c r="Z59" i="24"/>
  <c r="F60" i="24"/>
  <c r="G60" i="24"/>
  <c r="H60" i="24"/>
  <c r="I60" i="24"/>
  <c r="J60" i="24"/>
  <c r="K60" i="24"/>
  <c r="L60" i="24"/>
  <c r="M60" i="24"/>
  <c r="N60" i="24"/>
  <c r="O60" i="24"/>
  <c r="P60" i="24"/>
  <c r="Q60" i="24"/>
  <c r="R60" i="24"/>
  <c r="S60" i="24"/>
  <c r="T60" i="24"/>
  <c r="U60" i="24"/>
  <c r="V60" i="24"/>
  <c r="W60" i="24"/>
  <c r="X60" i="24"/>
  <c r="Y60" i="24"/>
  <c r="Z60" i="24"/>
  <c r="F61" i="24"/>
  <c r="G61" i="24"/>
  <c r="H61" i="24"/>
  <c r="I61" i="24"/>
  <c r="J61" i="24"/>
  <c r="K61" i="24"/>
  <c r="L61" i="24"/>
  <c r="M61" i="24"/>
  <c r="N61" i="24"/>
  <c r="O61" i="24"/>
  <c r="P61" i="24"/>
  <c r="Q61" i="24"/>
  <c r="R61" i="24"/>
  <c r="S61" i="24"/>
  <c r="T61" i="24"/>
  <c r="U61" i="24"/>
  <c r="V61" i="24"/>
  <c r="W61" i="24"/>
  <c r="X61" i="24"/>
  <c r="Y61" i="24"/>
  <c r="Z61" i="24"/>
  <c r="F62" i="24"/>
  <c r="G62" i="24"/>
  <c r="H62" i="24"/>
  <c r="I62" i="24"/>
  <c r="J62" i="24"/>
  <c r="K62" i="24"/>
  <c r="L62" i="24"/>
  <c r="M62" i="24"/>
  <c r="N62" i="24"/>
  <c r="O62" i="24"/>
  <c r="P62" i="24"/>
  <c r="Q62" i="24"/>
  <c r="R62" i="24"/>
  <c r="S62" i="24"/>
  <c r="T62" i="24"/>
  <c r="U62" i="24"/>
  <c r="V62" i="24"/>
  <c r="W62" i="24"/>
  <c r="X62" i="24"/>
  <c r="Y62" i="24"/>
  <c r="Z62" i="24"/>
  <c r="F63" i="24"/>
  <c r="G63" i="24"/>
  <c r="H63" i="24"/>
  <c r="I63" i="24"/>
  <c r="J63" i="24"/>
  <c r="K63" i="24"/>
  <c r="L63" i="24"/>
  <c r="M63" i="24"/>
  <c r="N63" i="24"/>
  <c r="O63" i="24"/>
  <c r="P63" i="24"/>
  <c r="Q63" i="24"/>
  <c r="R63" i="24"/>
  <c r="S63" i="24"/>
  <c r="T63" i="24"/>
  <c r="U63" i="24"/>
  <c r="V63" i="24"/>
  <c r="W63" i="24"/>
  <c r="X63" i="24"/>
  <c r="Y63" i="24"/>
  <c r="Z63" i="24"/>
  <c r="F64" i="24"/>
  <c r="G64" i="24"/>
  <c r="H64" i="24"/>
  <c r="I64" i="24"/>
  <c r="J64" i="24"/>
  <c r="K64" i="24"/>
  <c r="L64" i="24"/>
  <c r="M64" i="24"/>
  <c r="N64" i="24"/>
  <c r="O64" i="24"/>
  <c r="P64" i="24"/>
  <c r="Q64" i="24"/>
  <c r="R64" i="24"/>
  <c r="S64" i="24"/>
  <c r="T64" i="24"/>
  <c r="U64" i="24"/>
  <c r="V64" i="24"/>
  <c r="W64" i="24"/>
  <c r="X64" i="24"/>
  <c r="Y64" i="24"/>
  <c r="Z64" i="24"/>
  <c r="F65" i="24"/>
  <c r="G65" i="24"/>
  <c r="H65" i="24"/>
  <c r="I65" i="24"/>
  <c r="J65" i="24"/>
  <c r="K65" i="24"/>
  <c r="L65" i="24"/>
  <c r="M65" i="24"/>
  <c r="N65" i="24"/>
  <c r="O65" i="24"/>
  <c r="P65" i="24"/>
  <c r="Q65" i="24"/>
  <c r="R65" i="24"/>
  <c r="S65" i="24"/>
  <c r="T65" i="24"/>
  <c r="U65" i="24"/>
  <c r="V65" i="24"/>
  <c r="W65" i="24"/>
  <c r="X65" i="24"/>
  <c r="Y65" i="24"/>
  <c r="Z65" i="24"/>
  <c r="F66" i="24"/>
  <c r="G66" i="24"/>
  <c r="H66" i="24"/>
  <c r="I66" i="24"/>
  <c r="J66" i="24"/>
  <c r="K66" i="24"/>
  <c r="L66" i="24"/>
  <c r="M66" i="24"/>
  <c r="N66" i="24"/>
  <c r="O66" i="24"/>
  <c r="P66" i="24"/>
  <c r="Q66" i="24"/>
  <c r="R66" i="24"/>
  <c r="S66" i="24"/>
  <c r="T66" i="24"/>
  <c r="U66" i="24"/>
  <c r="V66" i="24"/>
  <c r="W66" i="24"/>
  <c r="X66" i="24"/>
  <c r="Y66" i="24"/>
  <c r="Z66" i="24"/>
  <c r="F67" i="24"/>
  <c r="G67" i="24"/>
  <c r="H67" i="24"/>
  <c r="I67" i="24"/>
  <c r="J67" i="24"/>
  <c r="K67" i="24"/>
  <c r="L67" i="24"/>
  <c r="M67" i="24"/>
  <c r="N67" i="24"/>
  <c r="O67" i="24"/>
  <c r="P67" i="24"/>
  <c r="Q67" i="24"/>
  <c r="R67" i="24"/>
  <c r="S67" i="24"/>
  <c r="T67" i="24"/>
  <c r="U67" i="24"/>
  <c r="V67" i="24"/>
  <c r="W67" i="24"/>
  <c r="X67" i="24"/>
  <c r="Y67" i="24"/>
  <c r="Z67" i="24"/>
  <c r="F68" i="24"/>
  <c r="G68" i="24"/>
  <c r="H68" i="24"/>
  <c r="I68" i="24"/>
  <c r="J68" i="24"/>
  <c r="K68" i="24"/>
  <c r="L68" i="24"/>
  <c r="M68" i="24"/>
  <c r="N68" i="24"/>
  <c r="O68" i="24"/>
  <c r="P68" i="24"/>
  <c r="Q68" i="24"/>
  <c r="R68" i="24"/>
  <c r="S68" i="24"/>
  <c r="T68" i="24"/>
  <c r="U68" i="24"/>
  <c r="V68" i="24"/>
  <c r="W68" i="24"/>
  <c r="X68" i="24"/>
  <c r="Y68" i="24"/>
  <c r="Z68" i="24"/>
  <c r="F69" i="24"/>
  <c r="G69" i="24"/>
  <c r="H69" i="24"/>
  <c r="I69" i="24"/>
  <c r="J69" i="24"/>
  <c r="K69" i="24"/>
  <c r="L69" i="24"/>
  <c r="M69" i="24"/>
  <c r="N69" i="24"/>
  <c r="O69" i="24"/>
  <c r="P69" i="24"/>
  <c r="Q69" i="24"/>
  <c r="R69" i="24"/>
  <c r="S69" i="24"/>
  <c r="T69" i="24"/>
  <c r="U69" i="24"/>
  <c r="V69" i="24"/>
  <c r="W69" i="24"/>
  <c r="X69" i="24"/>
  <c r="Y69" i="24"/>
  <c r="Z69" i="24"/>
  <c r="F70" i="24"/>
  <c r="G70" i="24"/>
  <c r="H70" i="24"/>
  <c r="I70" i="24"/>
  <c r="J70" i="24"/>
  <c r="K70" i="24"/>
  <c r="L70" i="24"/>
  <c r="M70" i="24"/>
  <c r="N70" i="24"/>
  <c r="O70" i="24"/>
  <c r="P70" i="24"/>
  <c r="Q70" i="24"/>
  <c r="R70" i="24"/>
  <c r="S70" i="24"/>
  <c r="T70" i="24"/>
  <c r="U70" i="24"/>
  <c r="V70" i="24"/>
  <c r="W70" i="24"/>
  <c r="X70" i="24"/>
  <c r="Y70" i="24"/>
  <c r="Z70" i="24"/>
  <c r="F71" i="24"/>
  <c r="G71" i="24"/>
  <c r="H71" i="24"/>
  <c r="I71" i="24"/>
  <c r="J71" i="24"/>
  <c r="K71" i="24"/>
  <c r="L71" i="24"/>
  <c r="M71" i="24"/>
  <c r="N71" i="24"/>
  <c r="O71" i="24"/>
  <c r="P71" i="24"/>
  <c r="Q71" i="24"/>
  <c r="R71" i="24"/>
  <c r="S71" i="24"/>
  <c r="T71" i="24"/>
  <c r="U71" i="24"/>
  <c r="V71" i="24"/>
  <c r="W71" i="24"/>
  <c r="X71" i="24"/>
  <c r="Y71" i="24"/>
  <c r="Z71" i="24"/>
  <c r="F72" i="24"/>
  <c r="G72" i="24"/>
  <c r="H72" i="24"/>
  <c r="I72" i="24"/>
  <c r="J72" i="24"/>
  <c r="K72" i="24"/>
  <c r="L72" i="24"/>
  <c r="M72" i="24"/>
  <c r="N72" i="24"/>
  <c r="O72" i="24"/>
  <c r="P72" i="24"/>
  <c r="Q72" i="24"/>
  <c r="R72" i="24"/>
  <c r="S72" i="24"/>
  <c r="T72" i="24"/>
  <c r="U72" i="24"/>
  <c r="V72" i="24"/>
  <c r="W72" i="24"/>
  <c r="X72" i="24"/>
  <c r="Y72" i="24"/>
  <c r="Z72" i="24"/>
  <c r="F73" i="24"/>
  <c r="G73" i="24"/>
  <c r="H73" i="24"/>
  <c r="I73" i="24"/>
  <c r="J73" i="24"/>
  <c r="K73" i="24"/>
  <c r="L73" i="24"/>
  <c r="M73" i="24"/>
  <c r="N73" i="24"/>
  <c r="O73" i="24"/>
  <c r="P73" i="24"/>
  <c r="Q73" i="24"/>
  <c r="R73" i="24"/>
  <c r="S73" i="24"/>
  <c r="T73" i="24"/>
  <c r="U73" i="24"/>
  <c r="V73" i="24"/>
  <c r="W73" i="24"/>
  <c r="X73" i="24"/>
  <c r="Y73" i="24"/>
  <c r="Z73" i="24"/>
  <c r="F74" i="24"/>
  <c r="G74" i="24"/>
  <c r="H74" i="24"/>
  <c r="I74" i="24"/>
  <c r="J74" i="24"/>
  <c r="K74" i="24"/>
  <c r="L74" i="24"/>
  <c r="M74" i="24"/>
  <c r="N74" i="24"/>
  <c r="O74" i="24"/>
  <c r="P74" i="24"/>
  <c r="Q74" i="24"/>
  <c r="R74" i="24"/>
  <c r="S74" i="24"/>
  <c r="T74" i="24"/>
  <c r="U74" i="24"/>
  <c r="V74" i="24"/>
  <c r="W74" i="24"/>
  <c r="X74" i="24"/>
  <c r="Y74" i="24"/>
  <c r="Z74" i="24"/>
  <c r="F75" i="24"/>
  <c r="G75" i="24"/>
  <c r="H75" i="24"/>
  <c r="I75" i="24"/>
  <c r="J75" i="24"/>
  <c r="K75" i="24"/>
  <c r="L75" i="24"/>
  <c r="M75" i="24"/>
  <c r="N75" i="24"/>
  <c r="O75" i="24"/>
  <c r="P75" i="24"/>
  <c r="Q75" i="24"/>
  <c r="R75" i="24"/>
  <c r="S75" i="24"/>
  <c r="T75" i="24"/>
  <c r="U75" i="24"/>
  <c r="V75" i="24"/>
  <c r="W75" i="24"/>
  <c r="X75" i="24"/>
  <c r="Y75" i="24"/>
  <c r="Z75" i="24"/>
  <c r="F76" i="24"/>
  <c r="G76" i="24"/>
  <c r="H76" i="24"/>
  <c r="I76" i="24"/>
  <c r="J76" i="24"/>
  <c r="K76" i="24"/>
  <c r="L76" i="24"/>
  <c r="M76" i="24"/>
  <c r="N76" i="24"/>
  <c r="O76" i="24"/>
  <c r="P76" i="24"/>
  <c r="Q76" i="24"/>
  <c r="R76" i="24"/>
  <c r="S76" i="24"/>
  <c r="T76" i="24"/>
  <c r="U76" i="24"/>
  <c r="V76" i="24"/>
  <c r="W76" i="24"/>
  <c r="X76" i="24"/>
  <c r="Y76" i="24"/>
  <c r="Z76" i="24"/>
  <c r="F77" i="24"/>
  <c r="G77" i="24"/>
  <c r="H77" i="24"/>
  <c r="I77" i="24"/>
  <c r="J77" i="24"/>
  <c r="K77" i="24"/>
  <c r="L77" i="24"/>
  <c r="M77" i="24"/>
  <c r="N77" i="24"/>
  <c r="O77" i="24"/>
  <c r="P77" i="24"/>
  <c r="Q77" i="24"/>
  <c r="R77" i="24"/>
  <c r="S77" i="24"/>
  <c r="T77" i="24"/>
  <c r="U77" i="24"/>
  <c r="V77" i="24"/>
  <c r="W77" i="24"/>
  <c r="X77" i="24"/>
  <c r="Y77" i="24"/>
  <c r="Z77" i="24"/>
  <c r="F78" i="24"/>
  <c r="G78" i="24"/>
  <c r="H78" i="24"/>
  <c r="I78" i="24"/>
  <c r="J78" i="24"/>
  <c r="K78" i="24"/>
  <c r="L78" i="24"/>
  <c r="M78" i="24"/>
  <c r="N78" i="24"/>
  <c r="O78" i="24"/>
  <c r="P78" i="24"/>
  <c r="Q78" i="24"/>
  <c r="R78" i="24"/>
  <c r="S78" i="24"/>
  <c r="T78" i="24"/>
  <c r="U78" i="24"/>
  <c r="V78" i="24"/>
  <c r="W78" i="24"/>
  <c r="X78" i="24"/>
  <c r="Y78" i="24"/>
  <c r="Z78" i="24"/>
  <c r="F79" i="24"/>
  <c r="G79" i="24"/>
  <c r="H79" i="24"/>
  <c r="I79" i="24"/>
  <c r="J79" i="24"/>
  <c r="K79" i="24"/>
  <c r="L79" i="24"/>
  <c r="M79" i="24"/>
  <c r="N79" i="24"/>
  <c r="O79" i="24"/>
  <c r="P79" i="24"/>
  <c r="Q79" i="24"/>
  <c r="R79" i="24"/>
  <c r="S79" i="24"/>
  <c r="T79" i="24"/>
  <c r="U79" i="24"/>
  <c r="V79" i="24"/>
  <c r="W79" i="24"/>
  <c r="X79" i="24"/>
  <c r="Y79" i="24"/>
  <c r="Z79" i="24"/>
  <c r="F80" i="24"/>
  <c r="G80" i="24"/>
  <c r="H80" i="24"/>
  <c r="I80" i="24"/>
  <c r="J80" i="24"/>
  <c r="K80" i="24"/>
  <c r="L80" i="24"/>
  <c r="M80" i="24"/>
  <c r="N80" i="24"/>
  <c r="O80" i="24"/>
  <c r="P80" i="24"/>
  <c r="Q80" i="24"/>
  <c r="R80" i="24"/>
  <c r="S80" i="24"/>
  <c r="T80" i="24"/>
  <c r="U80" i="24"/>
  <c r="V80" i="24"/>
  <c r="W80" i="24"/>
  <c r="X80" i="24"/>
  <c r="Y80" i="24"/>
  <c r="Z80" i="24"/>
  <c r="F81" i="24"/>
  <c r="G81" i="24"/>
  <c r="H81" i="24"/>
  <c r="I81" i="24"/>
  <c r="J81" i="24"/>
  <c r="K81" i="24"/>
  <c r="L81" i="24"/>
  <c r="M81" i="24"/>
  <c r="N81" i="24"/>
  <c r="O81" i="24"/>
  <c r="P81" i="24"/>
  <c r="Q81" i="24"/>
  <c r="R81" i="24"/>
  <c r="S81" i="24"/>
  <c r="T81" i="24"/>
  <c r="U81" i="24"/>
  <c r="V81" i="24"/>
  <c r="W81" i="24"/>
  <c r="X81" i="24"/>
  <c r="Y81" i="24"/>
  <c r="Z81" i="24"/>
  <c r="F82" i="24"/>
  <c r="G82" i="24"/>
  <c r="H82" i="24"/>
  <c r="I82" i="24"/>
  <c r="J82" i="24"/>
  <c r="K82" i="24"/>
  <c r="L82" i="24"/>
  <c r="M82" i="24"/>
  <c r="N82" i="24"/>
  <c r="O82" i="24"/>
  <c r="P82" i="24"/>
  <c r="Q82" i="24"/>
  <c r="R82" i="24"/>
  <c r="S82" i="24"/>
  <c r="T82" i="24"/>
  <c r="U82" i="24"/>
  <c r="V82" i="24"/>
  <c r="W82" i="24"/>
  <c r="X82" i="24"/>
  <c r="Y82" i="24"/>
  <c r="Z82" i="24"/>
  <c r="F83" i="24"/>
  <c r="G83" i="24"/>
  <c r="H83" i="24"/>
  <c r="I83" i="24"/>
  <c r="J83" i="24"/>
  <c r="K83" i="24"/>
  <c r="L83" i="24"/>
  <c r="M83" i="24"/>
  <c r="N83" i="24"/>
  <c r="O83" i="24"/>
  <c r="P83" i="24"/>
  <c r="Q83" i="24"/>
  <c r="R83" i="24"/>
  <c r="S83" i="24"/>
  <c r="T83" i="24"/>
  <c r="U83" i="24"/>
  <c r="V83" i="24"/>
  <c r="W83" i="24"/>
  <c r="X83" i="24"/>
  <c r="Y83" i="24"/>
  <c r="Z83" i="24"/>
  <c r="F84" i="24"/>
  <c r="G84" i="24"/>
  <c r="H84" i="24"/>
  <c r="I84" i="24"/>
  <c r="J84" i="24"/>
  <c r="K84" i="24"/>
  <c r="L84" i="24"/>
  <c r="M84" i="24"/>
  <c r="N84" i="24"/>
  <c r="O84" i="24"/>
  <c r="P84" i="24"/>
  <c r="Q84" i="24"/>
  <c r="R84" i="24"/>
  <c r="S84" i="24"/>
  <c r="T84" i="24"/>
  <c r="U84" i="24"/>
  <c r="V84" i="24"/>
  <c r="W84" i="24"/>
  <c r="X84" i="24"/>
  <c r="Y84" i="24"/>
  <c r="Z84" i="24"/>
  <c r="F85" i="24"/>
  <c r="G85" i="24"/>
  <c r="H85" i="24"/>
  <c r="I85" i="24"/>
  <c r="J85" i="24"/>
  <c r="K85" i="24"/>
  <c r="L85" i="24"/>
  <c r="M85" i="24"/>
  <c r="N85" i="24"/>
  <c r="O85" i="24"/>
  <c r="P85" i="24"/>
  <c r="Q85" i="24"/>
  <c r="R85" i="24"/>
  <c r="S85" i="24"/>
  <c r="T85" i="24"/>
  <c r="U85" i="24"/>
  <c r="V85" i="24"/>
  <c r="W85" i="24"/>
  <c r="X85" i="24"/>
  <c r="Y85" i="24"/>
  <c r="Z85" i="24"/>
  <c r="F86" i="24"/>
  <c r="G86" i="24"/>
  <c r="H86" i="24"/>
  <c r="I86" i="24"/>
  <c r="J86" i="24"/>
  <c r="K86" i="24"/>
  <c r="L86" i="24"/>
  <c r="M86" i="24"/>
  <c r="N86" i="24"/>
  <c r="O86" i="24"/>
  <c r="P86" i="24"/>
  <c r="Q86" i="24"/>
  <c r="R86" i="24"/>
  <c r="S86" i="24"/>
  <c r="T86" i="24"/>
  <c r="U86" i="24"/>
  <c r="V86" i="24"/>
  <c r="W86" i="24"/>
  <c r="X86" i="24"/>
  <c r="Y86" i="24"/>
  <c r="Z86" i="24"/>
  <c r="F87" i="24"/>
  <c r="G87" i="24"/>
  <c r="H87" i="24"/>
  <c r="I87" i="24"/>
  <c r="J87" i="24"/>
  <c r="K87" i="24"/>
  <c r="L87" i="24"/>
  <c r="M87" i="24"/>
  <c r="N87" i="24"/>
  <c r="O87" i="24"/>
  <c r="P87" i="24"/>
  <c r="Q87" i="24"/>
  <c r="R87" i="24"/>
  <c r="S87" i="24"/>
  <c r="T87" i="24"/>
  <c r="U87" i="24"/>
  <c r="V87" i="24"/>
  <c r="W87" i="24"/>
  <c r="X87" i="24"/>
  <c r="Y87" i="24"/>
  <c r="Z87" i="24"/>
  <c r="F88" i="24"/>
  <c r="G88" i="24"/>
  <c r="H88" i="24"/>
  <c r="I88" i="24"/>
  <c r="J88" i="24"/>
  <c r="K88" i="24"/>
  <c r="L88" i="24"/>
  <c r="M88" i="24"/>
  <c r="N88" i="24"/>
  <c r="O88" i="24"/>
  <c r="P88" i="24"/>
  <c r="Q88" i="24"/>
  <c r="R88" i="24"/>
  <c r="S88" i="24"/>
  <c r="T88" i="24"/>
  <c r="U88" i="24"/>
  <c r="V88" i="24"/>
  <c r="W88" i="24"/>
  <c r="X88" i="24"/>
  <c r="Y88" i="24"/>
  <c r="Z88" i="24"/>
  <c r="F89" i="24"/>
  <c r="G89" i="24"/>
  <c r="H89" i="24"/>
  <c r="I89" i="24"/>
  <c r="J89" i="24"/>
  <c r="K89" i="24"/>
  <c r="L89" i="24"/>
  <c r="M89" i="24"/>
  <c r="N89" i="24"/>
  <c r="O89" i="24"/>
  <c r="P89" i="24"/>
  <c r="Q89" i="24"/>
  <c r="R89" i="24"/>
  <c r="S89" i="24"/>
  <c r="T89" i="24"/>
  <c r="U89" i="24"/>
  <c r="V89" i="24"/>
  <c r="W89" i="24"/>
  <c r="X89" i="24"/>
  <c r="Y89" i="24"/>
  <c r="Z89" i="24"/>
  <c r="F90" i="24"/>
  <c r="G90" i="24"/>
  <c r="H90" i="24"/>
  <c r="I90" i="24"/>
  <c r="J90" i="24"/>
  <c r="K90" i="24"/>
  <c r="L90" i="24"/>
  <c r="M90" i="24"/>
  <c r="N90" i="24"/>
  <c r="O90" i="24"/>
  <c r="P90" i="24"/>
  <c r="Q90" i="24"/>
  <c r="R90" i="24"/>
  <c r="S90" i="24"/>
  <c r="T90" i="24"/>
  <c r="U90" i="24"/>
  <c r="V90" i="24"/>
  <c r="W90" i="24"/>
  <c r="X90" i="24"/>
  <c r="Y90" i="24"/>
  <c r="Z90" i="24"/>
  <c r="F91" i="24"/>
  <c r="G91" i="24"/>
  <c r="H91" i="24"/>
  <c r="I91" i="24"/>
  <c r="J91" i="24"/>
  <c r="K91" i="24"/>
  <c r="L91" i="24"/>
  <c r="M91" i="24"/>
  <c r="N91" i="24"/>
  <c r="O91" i="24"/>
  <c r="P91" i="24"/>
  <c r="Q91" i="24"/>
  <c r="R91" i="24"/>
  <c r="S91" i="24"/>
  <c r="T91" i="24"/>
  <c r="U91" i="24"/>
  <c r="V91" i="24"/>
  <c r="W91" i="24"/>
  <c r="X91" i="24"/>
  <c r="Y91" i="24"/>
  <c r="Z91" i="24"/>
  <c r="F92" i="24"/>
  <c r="G92" i="24"/>
  <c r="H92" i="24"/>
  <c r="I92" i="24"/>
  <c r="J92" i="24"/>
  <c r="K92" i="24"/>
  <c r="L92" i="24"/>
  <c r="M92" i="24"/>
  <c r="N92" i="24"/>
  <c r="O92" i="24"/>
  <c r="P92" i="24"/>
  <c r="Q92" i="24"/>
  <c r="R92" i="24"/>
  <c r="S92" i="24"/>
  <c r="T92" i="24"/>
  <c r="U92" i="24"/>
  <c r="V92" i="24"/>
  <c r="W92" i="24"/>
  <c r="X92" i="24"/>
  <c r="Y92" i="24"/>
  <c r="Z92" i="24"/>
  <c r="I47" i="32"/>
  <c r="I46" i="32"/>
  <c r="I45" i="32"/>
  <c r="I44" i="32"/>
  <c r="I43" i="32"/>
  <c r="I42" i="32"/>
  <c r="I41" i="32"/>
  <c r="I40" i="32"/>
  <c r="I39" i="32"/>
  <c r="I38" i="32"/>
  <c r="I37" i="32"/>
  <c r="I36" i="32"/>
  <c r="I35" i="32"/>
  <c r="I34" i="32"/>
  <c r="I33" i="32"/>
  <c r="I32" i="32"/>
  <c r="I31" i="32"/>
  <c r="I30" i="32"/>
  <c r="I29" i="32"/>
  <c r="I28" i="32"/>
  <c r="I27" i="32"/>
  <c r="I26" i="32"/>
  <c r="I25" i="32"/>
  <c r="I24" i="32"/>
  <c r="I23" i="32"/>
  <c r="I22" i="32"/>
  <c r="I21" i="32"/>
  <c r="I20" i="32"/>
  <c r="I19" i="32"/>
  <c r="I18" i="32"/>
  <c r="I17" i="32"/>
  <c r="I16" i="32"/>
  <c r="I15" i="32"/>
  <c r="I14" i="32"/>
  <c r="I13" i="32"/>
  <c r="I12" i="32"/>
  <c r="I11" i="32"/>
  <c r="I10" i="32"/>
  <c r="I9" i="32"/>
  <c r="I8" i="32"/>
  <c r="I7" i="32"/>
  <c r="E6" i="28"/>
  <c r="G7" i="33" l="1"/>
  <c r="G9" i="33"/>
  <c r="G8" i="33"/>
  <c r="AT6" i="13"/>
  <c r="H47" i="32"/>
  <c r="H46" i="32"/>
  <c r="H45" i="32"/>
  <c r="H44" i="32"/>
  <c r="H43" i="32"/>
  <c r="H42" i="32"/>
  <c r="H41" i="32"/>
  <c r="H40" i="32"/>
  <c r="H39" i="32"/>
  <c r="H38" i="32"/>
  <c r="H37" i="32"/>
  <c r="H36" i="32"/>
  <c r="H35" i="32"/>
  <c r="H34" i="32"/>
  <c r="H33" i="32"/>
  <c r="H32" i="32"/>
  <c r="H31" i="32"/>
  <c r="H30" i="32"/>
  <c r="H29" i="32"/>
  <c r="H28" i="32"/>
  <c r="H27" i="32"/>
  <c r="H26" i="32"/>
  <c r="H25" i="32"/>
  <c r="H24" i="32"/>
  <c r="H23" i="32"/>
  <c r="H22" i="32"/>
  <c r="H21" i="32"/>
  <c r="H20" i="32"/>
  <c r="H19" i="32"/>
  <c r="H18" i="32"/>
  <c r="H17" i="32"/>
  <c r="H16" i="32"/>
  <c r="H15" i="32"/>
  <c r="H14" i="32"/>
  <c r="H13" i="32"/>
  <c r="I58" i="32" s="1"/>
  <c r="H12" i="32"/>
  <c r="H11" i="32"/>
  <c r="H10" i="32"/>
  <c r="H9" i="32"/>
  <c r="H8" i="32"/>
  <c r="H7" i="32"/>
  <c r="D8" i="32" l="1"/>
  <c r="E8" i="32"/>
  <c r="F8" i="32"/>
  <c r="G8" i="32"/>
  <c r="D9" i="32"/>
  <c r="E9" i="32"/>
  <c r="F9" i="32"/>
  <c r="G9" i="32"/>
  <c r="D10" i="32"/>
  <c r="E10" i="32"/>
  <c r="F10" i="32"/>
  <c r="G10" i="32"/>
  <c r="D11" i="32"/>
  <c r="E11" i="32"/>
  <c r="F11" i="32"/>
  <c r="G11" i="32"/>
  <c r="D12" i="32"/>
  <c r="E12" i="32"/>
  <c r="F12" i="32"/>
  <c r="G12" i="32"/>
  <c r="D13" i="32"/>
  <c r="E13" i="32"/>
  <c r="F13" i="32"/>
  <c r="G13" i="32"/>
  <c r="D14" i="32"/>
  <c r="E14" i="32"/>
  <c r="F14" i="32"/>
  <c r="G14" i="32"/>
  <c r="D15" i="32"/>
  <c r="E15" i="32"/>
  <c r="F15" i="32"/>
  <c r="G15" i="32"/>
  <c r="D16" i="32"/>
  <c r="E16" i="32"/>
  <c r="F16" i="32"/>
  <c r="G16" i="32"/>
  <c r="D17" i="32"/>
  <c r="E17" i="32"/>
  <c r="F17" i="32"/>
  <c r="G17" i="32"/>
  <c r="D18" i="32"/>
  <c r="E18" i="32"/>
  <c r="F18" i="32"/>
  <c r="G18" i="32"/>
  <c r="D19" i="32"/>
  <c r="E19" i="32"/>
  <c r="F19" i="32"/>
  <c r="G19" i="32"/>
  <c r="D20" i="32"/>
  <c r="E20" i="32"/>
  <c r="F20" i="32"/>
  <c r="G20" i="32"/>
  <c r="D21" i="32"/>
  <c r="E21" i="32"/>
  <c r="F21" i="32"/>
  <c r="G21" i="32"/>
  <c r="D22" i="32"/>
  <c r="E22" i="32"/>
  <c r="F22" i="32"/>
  <c r="G22" i="32"/>
  <c r="D23" i="32"/>
  <c r="E23" i="32"/>
  <c r="F23" i="32"/>
  <c r="G23" i="32"/>
  <c r="D24" i="32"/>
  <c r="E24" i="32"/>
  <c r="F24" i="32"/>
  <c r="G24" i="32"/>
  <c r="D25" i="32"/>
  <c r="E25" i="32"/>
  <c r="F25" i="32"/>
  <c r="G25" i="32"/>
  <c r="D26" i="32"/>
  <c r="E26" i="32"/>
  <c r="F26" i="32"/>
  <c r="G26" i="32"/>
  <c r="D27" i="32"/>
  <c r="E27" i="32"/>
  <c r="F27" i="32"/>
  <c r="G27" i="32"/>
  <c r="D28" i="32"/>
  <c r="E28" i="32"/>
  <c r="F28" i="32"/>
  <c r="G28" i="32"/>
  <c r="D29" i="32"/>
  <c r="E29" i="32"/>
  <c r="F29" i="32"/>
  <c r="G29" i="32"/>
  <c r="D30" i="32"/>
  <c r="E30" i="32"/>
  <c r="F30" i="32"/>
  <c r="G30" i="32"/>
  <c r="D31" i="32"/>
  <c r="E31" i="32"/>
  <c r="F31" i="32"/>
  <c r="G31" i="32"/>
  <c r="D32" i="32"/>
  <c r="E32" i="32"/>
  <c r="F32" i="32"/>
  <c r="G32" i="32"/>
  <c r="D33" i="32"/>
  <c r="E33" i="32"/>
  <c r="F33" i="32"/>
  <c r="G33" i="32"/>
  <c r="D34" i="32"/>
  <c r="E34" i="32"/>
  <c r="F34" i="32"/>
  <c r="G34" i="32"/>
  <c r="D35" i="32"/>
  <c r="E35" i="32"/>
  <c r="F35" i="32"/>
  <c r="G35" i="32"/>
  <c r="D36" i="32"/>
  <c r="E36" i="32"/>
  <c r="F36" i="32"/>
  <c r="G36" i="32"/>
  <c r="D37" i="32"/>
  <c r="E37" i="32"/>
  <c r="F37" i="32"/>
  <c r="G37" i="32"/>
  <c r="D38" i="32"/>
  <c r="E38" i="32"/>
  <c r="F38" i="32"/>
  <c r="G38" i="32"/>
  <c r="D39" i="32"/>
  <c r="E39" i="32"/>
  <c r="F39" i="32"/>
  <c r="G39" i="32"/>
  <c r="D40" i="32"/>
  <c r="E40" i="32"/>
  <c r="F40" i="32"/>
  <c r="G40" i="32"/>
  <c r="D41" i="32"/>
  <c r="E41" i="32"/>
  <c r="F41" i="32"/>
  <c r="G41" i="32"/>
  <c r="D42" i="32"/>
  <c r="E42" i="32"/>
  <c r="F42" i="32"/>
  <c r="G42" i="32"/>
  <c r="D43" i="32"/>
  <c r="E43" i="32"/>
  <c r="F43" i="32"/>
  <c r="G43" i="32"/>
  <c r="D44" i="32"/>
  <c r="E44" i="32"/>
  <c r="F44" i="32"/>
  <c r="G44" i="32"/>
  <c r="D45" i="32"/>
  <c r="E45" i="32"/>
  <c r="F45" i="32"/>
  <c r="G45" i="32"/>
  <c r="D46" i="32"/>
  <c r="E46" i="32"/>
  <c r="F46" i="32"/>
  <c r="G46" i="32"/>
  <c r="D47" i="32"/>
  <c r="E47" i="32"/>
  <c r="F47" i="32"/>
  <c r="G47" i="32"/>
  <c r="G7" i="32"/>
  <c r="F7" i="32"/>
  <c r="E7" i="32"/>
  <c r="D7" i="32"/>
  <c r="B92" i="32"/>
  <c r="B91" i="32"/>
  <c r="B90" i="32"/>
  <c r="B89" i="32"/>
  <c r="B88" i="32"/>
  <c r="B87" i="32"/>
  <c r="B86" i="32"/>
  <c r="B85" i="32"/>
  <c r="B84" i="32"/>
  <c r="B83" i="32"/>
  <c r="B82" i="32"/>
  <c r="B81" i="32"/>
  <c r="B80" i="32"/>
  <c r="B79" i="32"/>
  <c r="B78" i="32"/>
  <c r="B77" i="32"/>
  <c r="B76" i="32"/>
  <c r="B75" i="32"/>
  <c r="B74" i="32"/>
  <c r="B73" i="32"/>
  <c r="B72" i="32"/>
  <c r="B71" i="32"/>
  <c r="B70" i="32"/>
  <c r="B69" i="32"/>
  <c r="B68" i="32"/>
  <c r="B67" i="32"/>
  <c r="B66" i="32"/>
  <c r="B65" i="32"/>
  <c r="B64" i="32"/>
  <c r="B63" i="32"/>
  <c r="B62" i="32"/>
  <c r="B61" i="32"/>
  <c r="B60" i="32"/>
  <c r="B59" i="32"/>
  <c r="B58" i="32"/>
  <c r="B57" i="32"/>
  <c r="B56" i="32"/>
  <c r="B55" i="32"/>
  <c r="B54" i="32"/>
  <c r="B53" i="32"/>
  <c r="B52" i="32"/>
  <c r="B8" i="32"/>
  <c r="B9" i="32"/>
  <c r="B10" i="32"/>
  <c r="B11" i="32"/>
  <c r="B12" i="32"/>
  <c r="B13" i="32"/>
  <c r="B14" i="32"/>
  <c r="B15" i="32"/>
  <c r="B16" i="32"/>
  <c r="B17" i="32"/>
  <c r="B18" i="32"/>
  <c r="B19" i="32"/>
  <c r="B20" i="32"/>
  <c r="B21" i="32"/>
  <c r="B22" i="32"/>
  <c r="B23" i="32"/>
  <c r="B24" i="32"/>
  <c r="B25" i="32"/>
  <c r="B26" i="32"/>
  <c r="B27" i="32"/>
  <c r="B28" i="32"/>
  <c r="B29" i="32"/>
  <c r="B30" i="32"/>
  <c r="B31" i="32"/>
  <c r="B32" i="32"/>
  <c r="B33" i="32"/>
  <c r="B34" i="32"/>
  <c r="B35" i="32"/>
  <c r="B36" i="32"/>
  <c r="B37" i="32"/>
  <c r="B38" i="32"/>
  <c r="B39" i="32"/>
  <c r="B40" i="32"/>
  <c r="B41" i="32"/>
  <c r="B42" i="32"/>
  <c r="B43" i="32"/>
  <c r="B44" i="32"/>
  <c r="B45" i="32"/>
  <c r="B46" i="32"/>
  <c r="B47" i="32"/>
  <c r="B7" i="32"/>
  <c r="C50" i="35"/>
  <c r="AV47" i="35"/>
  <c r="AV46" i="35"/>
  <c r="AV45" i="35"/>
  <c r="AV44" i="35"/>
  <c r="AV43" i="35"/>
  <c r="AV42" i="35"/>
  <c r="AV41" i="35"/>
  <c r="AV40" i="35"/>
  <c r="AV39" i="35"/>
  <c r="AV38" i="35"/>
  <c r="AV37" i="35"/>
  <c r="AV36" i="35"/>
  <c r="AV35" i="35"/>
  <c r="AV34" i="35"/>
  <c r="AV33" i="35"/>
  <c r="AV32" i="35"/>
  <c r="AV31" i="35"/>
  <c r="AV30" i="35"/>
  <c r="AV29" i="35"/>
  <c r="AV28" i="35"/>
  <c r="AV27" i="35"/>
  <c r="AV26" i="35"/>
  <c r="AV25" i="35"/>
  <c r="AV24" i="35"/>
  <c r="AV23" i="35"/>
  <c r="AV22" i="35"/>
  <c r="AV21" i="35"/>
  <c r="AV20" i="35"/>
  <c r="AV19" i="35"/>
  <c r="AV18" i="35"/>
  <c r="AV17" i="35"/>
  <c r="AV16" i="35"/>
  <c r="AV15" i="35"/>
  <c r="AV14" i="35"/>
  <c r="AV13" i="35"/>
  <c r="AV12" i="35"/>
  <c r="AV11" i="35"/>
  <c r="AV10" i="35"/>
  <c r="AV9" i="35"/>
  <c r="AV8" i="35"/>
  <c r="AV7" i="35"/>
  <c r="F52" i="32" l="1"/>
  <c r="V21" i="39"/>
  <c r="X16" i="39" s="1"/>
  <c r="X17" i="39"/>
  <c r="X18" i="39"/>
  <c r="AN20" i="67" l="1"/>
  <c r="AI20" i="67"/>
  <c r="AH20" i="67"/>
  <c r="AF20" i="67"/>
  <c r="AA20" i="67"/>
  <c r="Z20" i="67"/>
  <c r="W20" i="67"/>
  <c r="S20" i="67"/>
  <c r="P20" i="67"/>
  <c r="O20" i="67"/>
  <c r="N20" i="67"/>
  <c r="J20" i="67"/>
  <c r="H20" i="67"/>
  <c r="F20" i="67"/>
  <c r="D20" i="67"/>
  <c r="B20" i="67"/>
  <c r="AN19" i="67"/>
  <c r="AI19" i="67"/>
  <c r="AH19" i="67"/>
  <c r="AF19" i="67"/>
  <c r="AB19" i="67"/>
  <c r="AA19" i="67"/>
  <c r="Z19" i="67"/>
  <c r="W19" i="67"/>
  <c r="S19" i="67"/>
  <c r="P19" i="67"/>
  <c r="O19" i="67"/>
  <c r="N19" i="67"/>
  <c r="J19" i="67"/>
  <c r="H19" i="67"/>
  <c r="F19" i="67"/>
  <c r="D19" i="67"/>
  <c r="C19" i="67"/>
  <c r="B19" i="67"/>
  <c r="AN18" i="67"/>
  <c r="AM18" i="67"/>
  <c r="AJ18" i="67"/>
  <c r="AI18" i="67"/>
  <c r="AH18" i="67"/>
  <c r="AF18" i="67"/>
  <c r="AB18" i="67"/>
  <c r="AA18" i="67"/>
  <c r="Z18" i="67"/>
  <c r="Y18" i="67"/>
  <c r="X18" i="67"/>
  <c r="W18" i="67"/>
  <c r="U18" i="67"/>
  <c r="T18" i="67"/>
  <c r="S18" i="67"/>
  <c r="P18" i="67"/>
  <c r="O18" i="67"/>
  <c r="N18" i="67"/>
  <c r="L18" i="67"/>
  <c r="H18" i="67"/>
  <c r="F18" i="67"/>
  <c r="E18" i="67"/>
  <c r="D18" i="67"/>
  <c r="C18" i="67"/>
  <c r="B18" i="67"/>
  <c r="AN20" i="66"/>
  <c r="AI20" i="66"/>
  <c r="AH20" i="66"/>
  <c r="AF20" i="66"/>
  <c r="AA20" i="66"/>
  <c r="Z20" i="66"/>
  <c r="W20" i="66"/>
  <c r="S20" i="66"/>
  <c r="P20" i="66"/>
  <c r="O20" i="66"/>
  <c r="N20" i="66"/>
  <c r="J20" i="66"/>
  <c r="H20" i="66"/>
  <c r="F20" i="66"/>
  <c r="D20" i="66"/>
  <c r="B20" i="66"/>
  <c r="AN19" i="66"/>
  <c r="AI19" i="66"/>
  <c r="AH19" i="66"/>
  <c r="AF19" i="66"/>
  <c r="AB19" i="66"/>
  <c r="AA19" i="66"/>
  <c r="Z19" i="66"/>
  <c r="W19" i="66"/>
  <c r="S19" i="66"/>
  <c r="P19" i="66"/>
  <c r="O19" i="66"/>
  <c r="N19" i="66"/>
  <c r="J19" i="66"/>
  <c r="H19" i="66"/>
  <c r="F19" i="66"/>
  <c r="D19" i="66"/>
  <c r="C19" i="66"/>
  <c r="B19" i="66"/>
  <c r="I5" i="29" l="1"/>
  <c r="B46" i="28"/>
  <c r="B45" i="28"/>
  <c r="B43" i="28"/>
  <c r="B33" i="28"/>
  <c r="B21" i="28"/>
  <c r="B42" i="28"/>
  <c r="B41" i="28"/>
  <c r="B44" i="28"/>
  <c r="B36" i="28"/>
  <c r="B37" i="28"/>
  <c r="B40" i="28"/>
  <c r="B29" i="28"/>
  <c r="B31" i="28"/>
  <c r="B38" i="28"/>
  <c r="B28" i="28"/>
  <c r="B30" i="28"/>
  <c r="B24" i="28"/>
  <c r="B39" i="28"/>
  <c r="B34" i="28"/>
  <c r="B12" i="28"/>
  <c r="B16" i="28"/>
  <c r="B27" i="28"/>
  <c r="B14" i="28"/>
  <c r="B26" i="28"/>
  <c r="B25" i="28"/>
  <c r="B18" i="28"/>
  <c r="B17" i="28"/>
  <c r="B13" i="28"/>
  <c r="B19" i="28"/>
  <c r="B32" i="28"/>
  <c r="B22" i="28"/>
  <c r="B23" i="28"/>
  <c r="B6" i="28"/>
  <c r="B20" i="28"/>
  <c r="B10" i="28"/>
  <c r="B8" i="28"/>
  <c r="B9" i="28"/>
  <c r="B7" i="28"/>
  <c r="B11" i="28"/>
  <c r="B35" i="28"/>
  <c r="C12" i="33" l="1"/>
  <c r="F15" i="33"/>
  <c r="F14" i="33"/>
  <c r="F13" i="33"/>
  <c r="F12" i="33"/>
  <c r="F11" i="33"/>
  <c r="F10" i="33"/>
  <c r="F9" i="33"/>
  <c r="F8" i="33"/>
  <c r="F7" i="33"/>
  <c r="F6" i="33"/>
  <c r="F5" i="33"/>
  <c r="D15" i="33"/>
  <c r="D14" i="33"/>
  <c r="D13" i="33"/>
  <c r="D12" i="33"/>
  <c r="D11" i="33"/>
  <c r="D10" i="33"/>
  <c r="D9" i="33"/>
  <c r="D8" i="33"/>
  <c r="D7" i="33"/>
  <c r="D6" i="33"/>
  <c r="D5" i="33"/>
  <c r="B15" i="28"/>
  <c r="E32" i="28" l="1"/>
  <c r="E46" i="28"/>
  <c r="E45" i="28"/>
  <c r="E43" i="28"/>
  <c r="E41" i="28"/>
  <c r="E33" i="28"/>
  <c r="E40" i="28"/>
  <c r="E42" i="28"/>
  <c r="E21" i="28"/>
  <c r="E44" i="28"/>
  <c r="E36" i="28"/>
  <c r="E29" i="28"/>
  <c r="E38" i="28"/>
  <c r="E28" i="28"/>
  <c r="E30" i="28"/>
  <c r="E37" i="28"/>
  <c r="E12" i="28"/>
  <c r="E24" i="28"/>
  <c r="E31" i="28"/>
  <c r="E39" i="28"/>
  <c r="E16" i="28"/>
  <c r="E27" i="28"/>
  <c r="E34" i="28"/>
  <c r="E14" i="28"/>
  <c r="E26" i="28"/>
  <c r="E17" i="28"/>
  <c r="E13" i="28"/>
  <c r="E19" i="28"/>
  <c r="E25" i="28"/>
  <c r="E22" i="28"/>
  <c r="E23" i="28"/>
  <c r="E18" i="28"/>
  <c r="E20" i="28"/>
  <c r="E10" i="28"/>
  <c r="E9" i="28"/>
  <c r="E7" i="28"/>
  <c r="E11" i="28"/>
  <c r="E35" i="28"/>
  <c r="E8" i="28"/>
  <c r="E15" i="28"/>
  <c r="D7" i="25"/>
  <c r="D8" i="25"/>
  <c r="D10" i="25"/>
  <c r="D12" i="25"/>
  <c r="D13" i="25"/>
  <c r="D15" i="25"/>
  <c r="D16" i="25"/>
  <c r="D17" i="25"/>
  <c r="D18" i="25"/>
  <c r="D19" i="25"/>
  <c r="D20" i="25"/>
  <c r="D21" i="25"/>
  <c r="D23" i="25"/>
  <c r="D24" i="25"/>
  <c r="D25" i="25"/>
  <c r="D26" i="25"/>
  <c r="D27" i="25"/>
  <c r="D28" i="25"/>
  <c r="D29" i="25"/>
  <c r="D31" i="25"/>
  <c r="D32" i="25"/>
  <c r="D33" i="25"/>
  <c r="D34" i="25"/>
  <c r="D35" i="25"/>
  <c r="D36" i="25"/>
  <c r="D37" i="25"/>
  <c r="D38" i="25"/>
  <c r="D39" i="25"/>
  <c r="D40" i="25"/>
  <c r="D41" i="25"/>
  <c r="D42" i="25"/>
  <c r="D43" i="25"/>
  <c r="D44" i="25"/>
  <c r="D45" i="25"/>
  <c r="D47" i="25"/>
  <c r="D49" i="25"/>
  <c r="D50" i="25"/>
  <c r="D52" i="25"/>
  <c r="D53" i="25"/>
  <c r="D54" i="25"/>
  <c r="D55" i="25"/>
  <c r="D56" i="25"/>
  <c r="D57" i="25"/>
  <c r="D58" i="25"/>
  <c r="D59" i="25"/>
  <c r="D60" i="25"/>
  <c r="D61" i="25"/>
  <c r="D62" i="25"/>
  <c r="D63" i="25"/>
  <c r="D64" i="25"/>
  <c r="D65" i="25"/>
  <c r="D66" i="25"/>
  <c r="D67" i="25"/>
  <c r="D68" i="25"/>
  <c r="D70" i="25"/>
  <c r="D71" i="25"/>
  <c r="D72" i="25"/>
  <c r="D74" i="25"/>
  <c r="D75" i="25"/>
  <c r="D76" i="25"/>
  <c r="D77" i="25"/>
  <c r="D78" i="25"/>
  <c r="D79" i="25"/>
  <c r="D80" i="25"/>
  <c r="D81" i="25"/>
  <c r="D82" i="25"/>
  <c r="D83" i="25"/>
  <c r="D84" i="25"/>
  <c r="D85" i="25"/>
  <c r="D86" i="25"/>
  <c r="D87" i="25"/>
  <c r="D89" i="25"/>
  <c r="D90" i="25"/>
  <c r="D91" i="25"/>
  <c r="D92" i="25"/>
  <c r="D93" i="25"/>
  <c r="D94" i="25"/>
  <c r="E7" i="25"/>
  <c r="F7" i="25"/>
  <c r="G7" i="25"/>
  <c r="H7" i="25"/>
  <c r="I7" i="25"/>
  <c r="J7" i="25"/>
  <c r="K7" i="25"/>
  <c r="L7" i="25"/>
  <c r="M7" i="25"/>
  <c r="N7" i="25"/>
  <c r="O7" i="25"/>
  <c r="P7" i="25"/>
  <c r="Q7" i="25"/>
  <c r="R7" i="25"/>
  <c r="S7" i="25"/>
  <c r="T7" i="25"/>
  <c r="U7" i="25"/>
  <c r="V7" i="25"/>
  <c r="W7" i="25"/>
  <c r="X7" i="25"/>
  <c r="Y7" i="25"/>
  <c r="Z7" i="25"/>
  <c r="AB7" i="25"/>
  <c r="AC7" i="25"/>
  <c r="AD7" i="25"/>
  <c r="AE7" i="25"/>
  <c r="AF7" i="25"/>
  <c r="AG7" i="25"/>
  <c r="AI7" i="25"/>
  <c r="AJ7" i="25"/>
  <c r="AL7" i="25"/>
  <c r="AO7" i="25"/>
  <c r="AP7" i="25"/>
  <c r="AQ7" i="25"/>
  <c r="AR7" i="25"/>
  <c r="E8" i="25"/>
  <c r="F8" i="25"/>
  <c r="G8" i="25"/>
  <c r="H8" i="25"/>
  <c r="I8" i="25"/>
  <c r="J8" i="25"/>
  <c r="K8" i="25"/>
  <c r="L8" i="25"/>
  <c r="M8" i="25"/>
  <c r="O8" i="25"/>
  <c r="P8" i="25"/>
  <c r="R8" i="25"/>
  <c r="S8" i="25"/>
  <c r="T8" i="25"/>
  <c r="U8" i="25"/>
  <c r="V8" i="25"/>
  <c r="W8" i="25"/>
  <c r="X8" i="25"/>
  <c r="Z8" i="25"/>
  <c r="AA8" i="25"/>
  <c r="AC8" i="25"/>
  <c r="AD8" i="25"/>
  <c r="AE8" i="25"/>
  <c r="AF8" i="25"/>
  <c r="AG8" i="25"/>
  <c r="AH8" i="25"/>
  <c r="AI8" i="25"/>
  <c r="AJ8" i="25"/>
  <c r="AK8" i="25"/>
  <c r="AL8" i="25"/>
  <c r="AN8" i="25"/>
  <c r="AO8" i="25"/>
  <c r="AP8" i="25"/>
  <c r="AQ8" i="25"/>
  <c r="AR8" i="25"/>
  <c r="E9" i="25"/>
  <c r="F9" i="25"/>
  <c r="G9" i="25"/>
  <c r="H9" i="25"/>
  <c r="I9" i="25"/>
  <c r="J9" i="25"/>
  <c r="K9" i="25"/>
  <c r="L9" i="25"/>
  <c r="M9" i="25"/>
  <c r="N9" i="25"/>
  <c r="O9" i="25"/>
  <c r="P9" i="25"/>
  <c r="Q9" i="25"/>
  <c r="R9" i="25"/>
  <c r="S9" i="25"/>
  <c r="U9" i="25"/>
  <c r="V9" i="25"/>
  <c r="W9" i="25"/>
  <c r="X9" i="25"/>
  <c r="Y9" i="25"/>
  <c r="Z9" i="25"/>
  <c r="AA9" i="25"/>
  <c r="AB9" i="25"/>
  <c r="AC9" i="25"/>
  <c r="AD9" i="25"/>
  <c r="AE9" i="25"/>
  <c r="AF9" i="25"/>
  <c r="AG9" i="25"/>
  <c r="AH9" i="25"/>
  <c r="AI9" i="25"/>
  <c r="AJ9" i="25"/>
  <c r="AK9" i="25"/>
  <c r="AL9" i="25"/>
  <c r="AM9" i="25"/>
  <c r="AN9" i="25"/>
  <c r="AO9" i="25"/>
  <c r="AP9" i="25"/>
  <c r="AQ9" i="25"/>
  <c r="AR9" i="25"/>
  <c r="E10" i="25"/>
  <c r="F10" i="25"/>
  <c r="G10" i="25"/>
  <c r="I10" i="25"/>
  <c r="K10" i="25"/>
  <c r="L10" i="25"/>
  <c r="M10" i="25"/>
  <c r="R10" i="25"/>
  <c r="Y10" i="25"/>
  <c r="AB10" i="25"/>
  <c r="AE10" i="25"/>
  <c r="AM10" i="25"/>
  <c r="AN10" i="25"/>
  <c r="AO10" i="25"/>
  <c r="AP10" i="25"/>
  <c r="AQ10" i="25"/>
  <c r="AR10" i="25"/>
  <c r="E11" i="25"/>
  <c r="F11" i="25"/>
  <c r="G11" i="25"/>
  <c r="H11" i="25"/>
  <c r="I11" i="25"/>
  <c r="J11" i="25"/>
  <c r="K11" i="25"/>
  <c r="L11" i="25"/>
  <c r="M11" i="25"/>
  <c r="R11" i="25"/>
  <c r="T11" i="25"/>
  <c r="U11" i="25"/>
  <c r="V11" i="25"/>
  <c r="W11" i="25"/>
  <c r="X11" i="25"/>
  <c r="Y11" i="25"/>
  <c r="Z11" i="25"/>
  <c r="AA11" i="25"/>
  <c r="AB11" i="25"/>
  <c r="AC11" i="25"/>
  <c r="AD11" i="25"/>
  <c r="AE11" i="25"/>
  <c r="AG11" i="25"/>
  <c r="AH11" i="25"/>
  <c r="AI11" i="25"/>
  <c r="AJ11" i="25"/>
  <c r="AK11" i="25"/>
  <c r="AL11" i="25"/>
  <c r="AM11" i="25"/>
  <c r="AN11" i="25"/>
  <c r="AO11" i="25"/>
  <c r="AP11" i="25"/>
  <c r="AQ11" i="25"/>
  <c r="AR11" i="25"/>
  <c r="E12" i="25"/>
  <c r="G12" i="25"/>
  <c r="H12" i="25"/>
  <c r="I12" i="25"/>
  <c r="J12" i="25"/>
  <c r="K12" i="25"/>
  <c r="L12" i="25"/>
  <c r="M12" i="25"/>
  <c r="N12" i="25"/>
  <c r="O12" i="25"/>
  <c r="P12" i="25"/>
  <c r="Q12" i="25"/>
  <c r="R12" i="25"/>
  <c r="S12" i="25"/>
  <c r="T12" i="25"/>
  <c r="U12" i="25"/>
  <c r="V12" i="25"/>
  <c r="W12" i="25"/>
  <c r="X12" i="25"/>
  <c r="Y12" i="25"/>
  <c r="Z12" i="25"/>
  <c r="AA12" i="25"/>
  <c r="AB12" i="25"/>
  <c r="AC12" i="25"/>
  <c r="AD12" i="25"/>
  <c r="AE12" i="25"/>
  <c r="AF12" i="25"/>
  <c r="AG12" i="25"/>
  <c r="AH12" i="25"/>
  <c r="AI12" i="25"/>
  <c r="AJ12" i="25"/>
  <c r="AK12" i="25"/>
  <c r="AL12" i="25"/>
  <c r="AM12" i="25"/>
  <c r="AN12" i="25"/>
  <c r="AP12" i="25"/>
  <c r="AQ12" i="25"/>
  <c r="AR12" i="25"/>
  <c r="F13" i="25"/>
  <c r="G13" i="25"/>
  <c r="I13" i="25"/>
  <c r="J13" i="25"/>
  <c r="K13" i="25"/>
  <c r="L13" i="25"/>
  <c r="M13" i="25"/>
  <c r="O13" i="25"/>
  <c r="P13" i="25"/>
  <c r="Q13" i="25"/>
  <c r="R13" i="25"/>
  <c r="S13" i="25"/>
  <c r="T13" i="25"/>
  <c r="W13" i="25"/>
  <c r="X13" i="25"/>
  <c r="Z13" i="25"/>
  <c r="AA13" i="25"/>
  <c r="AC13" i="25"/>
  <c r="AD13" i="25"/>
  <c r="AE13" i="25"/>
  <c r="AF13" i="25"/>
  <c r="AG13" i="25"/>
  <c r="AH13" i="25"/>
  <c r="AI13" i="25"/>
  <c r="AJ13" i="25"/>
  <c r="AL13" i="25"/>
  <c r="AM13" i="25"/>
  <c r="AO13" i="25"/>
  <c r="AP13" i="25"/>
  <c r="AQ13" i="25"/>
  <c r="AR13" i="25"/>
  <c r="E14" i="25"/>
  <c r="F14" i="25"/>
  <c r="H14" i="25"/>
  <c r="I14" i="25"/>
  <c r="J14" i="25"/>
  <c r="N14" i="25"/>
  <c r="O14" i="25"/>
  <c r="P14" i="25"/>
  <c r="Q14" i="25"/>
  <c r="S14" i="25"/>
  <c r="T14" i="25"/>
  <c r="V14" i="25"/>
  <c r="W14" i="25"/>
  <c r="Y14" i="25"/>
  <c r="Z14" i="25"/>
  <c r="AA14" i="25"/>
  <c r="AB14" i="25"/>
  <c r="AC14" i="25"/>
  <c r="AD14" i="25"/>
  <c r="AE14" i="25"/>
  <c r="AF14" i="25"/>
  <c r="AI14" i="25"/>
  <c r="AJ14" i="25"/>
  <c r="AK14" i="25"/>
  <c r="AL14" i="25"/>
  <c r="AM14" i="25"/>
  <c r="AN14" i="25"/>
  <c r="E15" i="25"/>
  <c r="F15" i="25"/>
  <c r="G15" i="25"/>
  <c r="H15" i="25"/>
  <c r="I15" i="25"/>
  <c r="J15" i="25"/>
  <c r="K15" i="25"/>
  <c r="L15" i="25"/>
  <c r="M15" i="25"/>
  <c r="N15" i="25"/>
  <c r="O15" i="25"/>
  <c r="P15" i="25"/>
  <c r="Q15" i="25"/>
  <c r="R15" i="25"/>
  <c r="S15" i="25"/>
  <c r="T15" i="25"/>
  <c r="U15" i="25"/>
  <c r="V15" i="25"/>
  <c r="W15" i="25"/>
  <c r="X15" i="25"/>
  <c r="Y15" i="25"/>
  <c r="Z15" i="25"/>
  <c r="AA15" i="25"/>
  <c r="AB15" i="25"/>
  <c r="AC15" i="25"/>
  <c r="AD15" i="25"/>
  <c r="AE15" i="25"/>
  <c r="AF15" i="25"/>
  <c r="AG15" i="25"/>
  <c r="AH15" i="25"/>
  <c r="AI15" i="25"/>
  <c r="AJ15" i="25"/>
  <c r="AK15" i="25"/>
  <c r="AL15" i="25"/>
  <c r="AM15" i="25"/>
  <c r="AN15" i="25"/>
  <c r="AO15" i="25"/>
  <c r="AP15" i="25"/>
  <c r="AQ15" i="25"/>
  <c r="AR15" i="25"/>
  <c r="E16" i="25"/>
  <c r="F16" i="25"/>
  <c r="G16" i="25"/>
  <c r="H16" i="25"/>
  <c r="I16" i="25"/>
  <c r="K16" i="25"/>
  <c r="L16" i="25"/>
  <c r="M16" i="25"/>
  <c r="N16" i="25"/>
  <c r="O16" i="25"/>
  <c r="P16" i="25"/>
  <c r="Q16" i="25"/>
  <c r="R16" i="25"/>
  <c r="S16" i="25"/>
  <c r="T16" i="25"/>
  <c r="U16" i="25"/>
  <c r="V16" i="25"/>
  <c r="W16" i="25"/>
  <c r="X16" i="25"/>
  <c r="Y16" i="25"/>
  <c r="Z16" i="25"/>
  <c r="AA16" i="25"/>
  <c r="AB16" i="25"/>
  <c r="AC16" i="25"/>
  <c r="AD16" i="25"/>
  <c r="AE16" i="25"/>
  <c r="AF16" i="25"/>
  <c r="AG16" i="25"/>
  <c r="AH16" i="25"/>
  <c r="AI16" i="25"/>
  <c r="AJ16" i="25"/>
  <c r="AK16" i="25"/>
  <c r="AL16" i="25"/>
  <c r="AN16" i="25"/>
  <c r="AO16" i="25"/>
  <c r="AP16" i="25"/>
  <c r="AQ16" i="25"/>
  <c r="AR16" i="25"/>
  <c r="E17" i="25"/>
  <c r="F17" i="25"/>
  <c r="G17" i="25"/>
  <c r="H17" i="25"/>
  <c r="I17" i="25"/>
  <c r="J17" i="25"/>
  <c r="K17" i="25"/>
  <c r="L17" i="25"/>
  <c r="M17" i="25"/>
  <c r="N17" i="25"/>
  <c r="O17" i="25"/>
  <c r="P17" i="25"/>
  <c r="Q17" i="25"/>
  <c r="R17" i="25"/>
  <c r="S17" i="25"/>
  <c r="T17" i="25"/>
  <c r="U17" i="25"/>
  <c r="V17" i="25"/>
  <c r="W17" i="25"/>
  <c r="X17" i="25"/>
  <c r="Y17" i="25"/>
  <c r="Z17" i="25"/>
  <c r="AA17" i="25"/>
  <c r="AB17" i="25"/>
  <c r="AC17" i="25"/>
  <c r="AD17" i="25"/>
  <c r="AE17" i="25"/>
  <c r="AF17" i="25"/>
  <c r="AG17" i="25"/>
  <c r="AH17" i="25"/>
  <c r="AI17" i="25"/>
  <c r="AJ17" i="25"/>
  <c r="AK17" i="25"/>
  <c r="AL17" i="25"/>
  <c r="AM17" i="25"/>
  <c r="AN17" i="25"/>
  <c r="AO17" i="25"/>
  <c r="AP17" i="25"/>
  <c r="AQ17" i="25"/>
  <c r="AR17" i="25"/>
  <c r="H18" i="25"/>
  <c r="J18" i="25"/>
  <c r="K18" i="25"/>
  <c r="N18" i="25"/>
  <c r="O18" i="25"/>
  <c r="P18" i="25"/>
  <c r="Q18" i="25"/>
  <c r="R18" i="25"/>
  <c r="S18" i="25"/>
  <c r="T18" i="25"/>
  <c r="U18" i="25"/>
  <c r="V18" i="25"/>
  <c r="W18" i="25"/>
  <c r="X18" i="25"/>
  <c r="Y18" i="25"/>
  <c r="Z18" i="25"/>
  <c r="AA18" i="25"/>
  <c r="AB18" i="25"/>
  <c r="AC18" i="25"/>
  <c r="AD18" i="25"/>
  <c r="AF18" i="25"/>
  <c r="AG18" i="25"/>
  <c r="AH18" i="25"/>
  <c r="AI18" i="25"/>
  <c r="AK18" i="25"/>
  <c r="AM18" i="25"/>
  <c r="AN18" i="25"/>
  <c r="AP18" i="25"/>
  <c r="AQ18" i="25"/>
  <c r="E19" i="25"/>
  <c r="F19" i="25"/>
  <c r="G19" i="25"/>
  <c r="H19" i="25"/>
  <c r="I19" i="25"/>
  <c r="J19" i="25"/>
  <c r="K19" i="25"/>
  <c r="L19" i="25"/>
  <c r="M19" i="25"/>
  <c r="N19" i="25"/>
  <c r="O19" i="25"/>
  <c r="P19" i="25"/>
  <c r="Q19" i="25"/>
  <c r="R19" i="25"/>
  <c r="T19" i="25"/>
  <c r="U19" i="25"/>
  <c r="V19" i="25"/>
  <c r="W19" i="25"/>
  <c r="X19" i="25"/>
  <c r="Y19" i="25"/>
  <c r="Z19" i="25"/>
  <c r="AA19" i="25"/>
  <c r="AB19" i="25"/>
  <c r="AC19" i="25"/>
  <c r="AD19" i="25"/>
  <c r="AE19" i="25"/>
  <c r="AF19" i="25"/>
  <c r="AG19" i="25"/>
  <c r="AH19" i="25"/>
  <c r="AI19" i="25"/>
  <c r="AJ19" i="25"/>
  <c r="AK19" i="25"/>
  <c r="AL19" i="25"/>
  <c r="AM19" i="25"/>
  <c r="AN19" i="25"/>
  <c r="AO19" i="25"/>
  <c r="AP19" i="25"/>
  <c r="AQ19" i="25"/>
  <c r="AR19" i="25"/>
  <c r="E20" i="25"/>
  <c r="F20" i="25"/>
  <c r="G20" i="25"/>
  <c r="H20" i="25"/>
  <c r="I20" i="25"/>
  <c r="J20" i="25"/>
  <c r="K20" i="25"/>
  <c r="L20" i="25"/>
  <c r="M20" i="25"/>
  <c r="N20" i="25"/>
  <c r="O20" i="25"/>
  <c r="P20" i="25"/>
  <c r="Q20" i="25"/>
  <c r="R20" i="25"/>
  <c r="S20" i="25"/>
  <c r="T20" i="25"/>
  <c r="U20" i="25"/>
  <c r="V20" i="25"/>
  <c r="W20" i="25"/>
  <c r="X20" i="25"/>
  <c r="Y20" i="25"/>
  <c r="Z20" i="25"/>
  <c r="AA20" i="25"/>
  <c r="AB20" i="25"/>
  <c r="AC20" i="25"/>
  <c r="AD20" i="25"/>
  <c r="AE20" i="25"/>
  <c r="AG20" i="25"/>
  <c r="AH20" i="25"/>
  <c r="AI20" i="25"/>
  <c r="AJ20" i="25"/>
  <c r="AK20" i="25"/>
  <c r="AL20" i="25"/>
  <c r="AM20" i="25"/>
  <c r="AN20" i="25"/>
  <c r="AO20" i="25"/>
  <c r="AP20" i="25"/>
  <c r="AR20" i="25"/>
  <c r="E21" i="25"/>
  <c r="F21" i="25"/>
  <c r="G21" i="25"/>
  <c r="H21" i="25"/>
  <c r="I21" i="25"/>
  <c r="J21" i="25"/>
  <c r="K21" i="25"/>
  <c r="L21" i="25"/>
  <c r="M21" i="25"/>
  <c r="N21" i="25"/>
  <c r="O21" i="25"/>
  <c r="P21" i="25"/>
  <c r="Q21" i="25"/>
  <c r="R21" i="25"/>
  <c r="S21" i="25"/>
  <c r="T21" i="25"/>
  <c r="U21" i="25"/>
  <c r="V21" i="25"/>
  <c r="W21" i="25"/>
  <c r="X21" i="25"/>
  <c r="Y21" i="25"/>
  <c r="Z21" i="25"/>
  <c r="AA21" i="25"/>
  <c r="AB21" i="25"/>
  <c r="AC21" i="25"/>
  <c r="AD21" i="25"/>
  <c r="AE21" i="25"/>
  <c r="AF21" i="25"/>
  <c r="AG21" i="25"/>
  <c r="AH21" i="25"/>
  <c r="AI21" i="25"/>
  <c r="AJ21" i="25"/>
  <c r="AK21" i="25"/>
  <c r="AL21" i="25"/>
  <c r="AM21" i="25"/>
  <c r="AN21" i="25"/>
  <c r="AO21" i="25"/>
  <c r="AP21" i="25"/>
  <c r="AQ21" i="25"/>
  <c r="AR21" i="25"/>
  <c r="E22" i="25"/>
  <c r="F22" i="25"/>
  <c r="G22" i="25"/>
  <c r="H22" i="25"/>
  <c r="L22" i="25"/>
  <c r="M22" i="25"/>
  <c r="N22" i="25"/>
  <c r="O22" i="25"/>
  <c r="P22" i="25"/>
  <c r="Q22" i="25"/>
  <c r="S22" i="25"/>
  <c r="U22" i="25"/>
  <c r="V22" i="25"/>
  <c r="X22" i="25"/>
  <c r="AB22" i="25"/>
  <c r="AF22" i="25"/>
  <c r="AH22" i="25"/>
  <c r="AK22" i="25"/>
  <c r="AL22" i="25"/>
  <c r="AM22" i="25"/>
  <c r="AO22" i="25"/>
  <c r="AQ22" i="25"/>
  <c r="AR22" i="25"/>
  <c r="E23" i="25"/>
  <c r="F23" i="25"/>
  <c r="G23" i="25"/>
  <c r="H23" i="25"/>
  <c r="I23" i="25"/>
  <c r="J23" i="25"/>
  <c r="K23" i="25"/>
  <c r="L23" i="25"/>
  <c r="M23" i="25"/>
  <c r="N23" i="25"/>
  <c r="O23" i="25"/>
  <c r="P23" i="25"/>
  <c r="Q23" i="25"/>
  <c r="R23" i="25"/>
  <c r="S23" i="25"/>
  <c r="T23" i="25"/>
  <c r="U23" i="25"/>
  <c r="V23" i="25"/>
  <c r="W23" i="25"/>
  <c r="X23" i="25"/>
  <c r="Y23" i="25"/>
  <c r="Z23" i="25"/>
  <c r="AA23" i="25"/>
  <c r="AB23" i="25"/>
  <c r="AC23" i="25"/>
  <c r="AD23" i="25"/>
  <c r="AE23" i="25"/>
  <c r="AF23" i="25"/>
  <c r="AG23" i="25"/>
  <c r="AH23" i="25"/>
  <c r="AI23" i="25"/>
  <c r="AJ23" i="25"/>
  <c r="AK23" i="25"/>
  <c r="AL23" i="25"/>
  <c r="AM23" i="25"/>
  <c r="AN23" i="25"/>
  <c r="AO23" i="25"/>
  <c r="AP23" i="25"/>
  <c r="AQ23" i="25"/>
  <c r="AR23" i="25"/>
  <c r="E24" i="25"/>
  <c r="F24" i="25"/>
  <c r="G24" i="25"/>
  <c r="H24" i="25"/>
  <c r="I24" i="25"/>
  <c r="J24" i="25"/>
  <c r="K24" i="25"/>
  <c r="L24" i="25"/>
  <c r="M24" i="25"/>
  <c r="N24" i="25"/>
  <c r="O24" i="25"/>
  <c r="P24" i="25"/>
  <c r="Q24" i="25"/>
  <c r="R24" i="25"/>
  <c r="S24" i="25"/>
  <c r="T24" i="25"/>
  <c r="U24" i="25"/>
  <c r="V24" i="25"/>
  <c r="W24" i="25"/>
  <c r="X24" i="25"/>
  <c r="Y24" i="25"/>
  <c r="Z24" i="25"/>
  <c r="AA24" i="25"/>
  <c r="AB24" i="25"/>
  <c r="AC24" i="25"/>
  <c r="AD24" i="25"/>
  <c r="AE24" i="25"/>
  <c r="AF24" i="25"/>
  <c r="AG24" i="25"/>
  <c r="AH24" i="25"/>
  <c r="AI24" i="25"/>
  <c r="AJ24" i="25"/>
  <c r="AK24" i="25"/>
  <c r="AL24" i="25"/>
  <c r="AM24" i="25"/>
  <c r="AN24" i="25"/>
  <c r="AO24" i="25"/>
  <c r="AP24" i="25"/>
  <c r="AQ24" i="25"/>
  <c r="AR24" i="25"/>
  <c r="E25" i="25"/>
  <c r="F25" i="25"/>
  <c r="G25" i="25"/>
  <c r="H25" i="25"/>
  <c r="I25" i="25"/>
  <c r="J25" i="25"/>
  <c r="K25" i="25"/>
  <c r="L25" i="25"/>
  <c r="M25" i="25"/>
  <c r="N25" i="25"/>
  <c r="O25" i="25"/>
  <c r="P25" i="25"/>
  <c r="Q25" i="25"/>
  <c r="R25" i="25"/>
  <c r="S25" i="25"/>
  <c r="T25" i="25"/>
  <c r="U25" i="25"/>
  <c r="V25" i="25"/>
  <c r="W25" i="25"/>
  <c r="X25" i="25"/>
  <c r="Y25" i="25"/>
  <c r="Z25" i="25"/>
  <c r="AA25" i="25"/>
  <c r="AB25" i="25"/>
  <c r="AC25" i="25"/>
  <c r="AD25" i="25"/>
  <c r="AE25" i="25"/>
  <c r="AF25" i="25"/>
  <c r="AG25" i="25"/>
  <c r="AH25" i="25"/>
  <c r="AI25" i="25"/>
  <c r="AJ25" i="25"/>
  <c r="AK25" i="25"/>
  <c r="AL25" i="25"/>
  <c r="AM25" i="25"/>
  <c r="AN25" i="25"/>
  <c r="AO25" i="25"/>
  <c r="AP25" i="25"/>
  <c r="AQ25" i="25"/>
  <c r="AR25" i="25"/>
  <c r="E26" i="25"/>
  <c r="F26" i="25"/>
  <c r="G26" i="25"/>
  <c r="H26" i="25"/>
  <c r="I26" i="25"/>
  <c r="J26" i="25"/>
  <c r="K26" i="25"/>
  <c r="L26" i="25"/>
  <c r="M26" i="25"/>
  <c r="N26" i="25"/>
  <c r="O26" i="25"/>
  <c r="P26" i="25"/>
  <c r="Q26" i="25"/>
  <c r="R26" i="25"/>
  <c r="S26" i="25"/>
  <c r="T26" i="25"/>
  <c r="U26" i="25"/>
  <c r="V26" i="25"/>
  <c r="W26" i="25"/>
  <c r="X26" i="25"/>
  <c r="Y26" i="25"/>
  <c r="Z26" i="25"/>
  <c r="AA26" i="25"/>
  <c r="AB26" i="25"/>
  <c r="AC26" i="25"/>
  <c r="AD26" i="25"/>
  <c r="AE26" i="25"/>
  <c r="AF26" i="25"/>
  <c r="AG26" i="25"/>
  <c r="AH26" i="25"/>
  <c r="AI26" i="25"/>
  <c r="AJ26" i="25"/>
  <c r="AK26" i="25"/>
  <c r="AL26" i="25"/>
  <c r="AM26" i="25"/>
  <c r="AN26" i="25"/>
  <c r="AO26" i="25"/>
  <c r="AP26" i="25"/>
  <c r="AQ26" i="25"/>
  <c r="AR26" i="25"/>
  <c r="E27" i="25"/>
  <c r="F27" i="25"/>
  <c r="G27" i="25"/>
  <c r="H27" i="25"/>
  <c r="I27" i="25"/>
  <c r="J27" i="25"/>
  <c r="K27" i="25"/>
  <c r="L27" i="25"/>
  <c r="M27" i="25"/>
  <c r="N27" i="25"/>
  <c r="O27" i="25"/>
  <c r="P27" i="25"/>
  <c r="Q27" i="25"/>
  <c r="R27" i="25"/>
  <c r="S27" i="25"/>
  <c r="T27" i="25"/>
  <c r="U27" i="25"/>
  <c r="V27" i="25"/>
  <c r="W27" i="25"/>
  <c r="X27" i="25"/>
  <c r="Y27" i="25"/>
  <c r="Z27" i="25"/>
  <c r="AA27" i="25"/>
  <c r="AB27" i="25"/>
  <c r="AC27" i="25"/>
  <c r="AD27" i="25"/>
  <c r="AE27" i="25"/>
  <c r="AF27" i="25"/>
  <c r="AG27" i="25"/>
  <c r="AH27" i="25"/>
  <c r="AI27" i="25"/>
  <c r="AJ27" i="25"/>
  <c r="AK27" i="25"/>
  <c r="AL27" i="25"/>
  <c r="AM27" i="25"/>
  <c r="AN27" i="25"/>
  <c r="AO27" i="25"/>
  <c r="AP27" i="25"/>
  <c r="AQ27" i="25"/>
  <c r="AR27" i="25"/>
  <c r="E28" i="25"/>
  <c r="F28" i="25"/>
  <c r="G28" i="25"/>
  <c r="H28" i="25"/>
  <c r="I28" i="25"/>
  <c r="J28" i="25"/>
  <c r="K28" i="25"/>
  <c r="L28" i="25"/>
  <c r="M28" i="25"/>
  <c r="N28" i="25"/>
  <c r="O28" i="25"/>
  <c r="P28" i="25"/>
  <c r="Q28" i="25"/>
  <c r="R28" i="25"/>
  <c r="S28" i="25"/>
  <c r="T28" i="25"/>
  <c r="U28" i="25"/>
  <c r="V28" i="25"/>
  <c r="W28" i="25"/>
  <c r="X28" i="25"/>
  <c r="Y28" i="25"/>
  <c r="Z28" i="25"/>
  <c r="AA28" i="25"/>
  <c r="AB28" i="25"/>
  <c r="AC28" i="25"/>
  <c r="AD28" i="25"/>
  <c r="AE28" i="25"/>
  <c r="AF28" i="25"/>
  <c r="AG28" i="25"/>
  <c r="AH28" i="25"/>
  <c r="AI28" i="25"/>
  <c r="AJ28" i="25"/>
  <c r="AK28" i="25"/>
  <c r="AL28" i="25"/>
  <c r="AM28" i="25"/>
  <c r="AN28" i="25"/>
  <c r="AO28" i="25"/>
  <c r="AP28" i="25"/>
  <c r="AQ28" i="25"/>
  <c r="AR28" i="25"/>
  <c r="E29" i="25"/>
  <c r="F29" i="25"/>
  <c r="G29" i="25"/>
  <c r="H29" i="25"/>
  <c r="I29" i="25"/>
  <c r="J29" i="25"/>
  <c r="K29" i="25"/>
  <c r="L29" i="25"/>
  <c r="M29" i="25"/>
  <c r="N29" i="25"/>
  <c r="O29" i="25"/>
  <c r="P29" i="25"/>
  <c r="Q29" i="25"/>
  <c r="R29" i="25"/>
  <c r="S29" i="25"/>
  <c r="T29" i="25"/>
  <c r="W29" i="25"/>
  <c r="X29" i="25"/>
  <c r="Y29" i="25"/>
  <c r="Z29" i="25"/>
  <c r="AA29" i="25"/>
  <c r="AB29" i="25"/>
  <c r="AC29" i="25"/>
  <c r="AD29" i="25"/>
  <c r="AE29" i="25"/>
  <c r="AH29" i="25"/>
  <c r="AI29" i="25"/>
  <c r="AJ29" i="25"/>
  <c r="AK29" i="25"/>
  <c r="AL29" i="25"/>
  <c r="AM29" i="25"/>
  <c r="AN29" i="25"/>
  <c r="AO29" i="25"/>
  <c r="AP29" i="25"/>
  <c r="AQ29" i="25"/>
  <c r="AR29" i="25"/>
  <c r="F30" i="25"/>
  <c r="G30" i="25"/>
  <c r="H30" i="25"/>
  <c r="I30" i="25"/>
  <c r="M30" i="25"/>
  <c r="N30" i="25"/>
  <c r="P30" i="25"/>
  <c r="Q30" i="25"/>
  <c r="R30" i="25"/>
  <c r="S30" i="25"/>
  <c r="T30" i="25"/>
  <c r="U30" i="25"/>
  <c r="V30" i="25"/>
  <c r="W30" i="25"/>
  <c r="Y30" i="25"/>
  <c r="Z30" i="25"/>
  <c r="AB30" i="25"/>
  <c r="AD30" i="25"/>
  <c r="AF30" i="25"/>
  <c r="AG30" i="25"/>
  <c r="AJ30" i="25"/>
  <c r="AM30" i="25"/>
  <c r="E31" i="25"/>
  <c r="F31" i="25"/>
  <c r="G31" i="25"/>
  <c r="H31" i="25"/>
  <c r="I31" i="25"/>
  <c r="J31" i="25"/>
  <c r="K31" i="25"/>
  <c r="L31" i="25"/>
  <c r="M31" i="25"/>
  <c r="N31" i="25"/>
  <c r="O31" i="25"/>
  <c r="P31" i="25"/>
  <c r="Q31" i="25"/>
  <c r="R31" i="25"/>
  <c r="S31" i="25"/>
  <c r="T31" i="25"/>
  <c r="U31" i="25"/>
  <c r="V31" i="25"/>
  <c r="W31" i="25"/>
  <c r="X31" i="25"/>
  <c r="Y31" i="25"/>
  <c r="Z31" i="25"/>
  <c r="AA31" i="25"/>
  <c r="AB31" i="25"/>
  <c r="AC31" i="25"/>
  <c r="AD31" i="25"/>
  <c r="AE31" i="25"/>
  <c r="AF31" i="25"/>
  <c r="AG31" i="25"/>
  <c r="AH31" i="25"/>
  <c r="AI31" i="25"/>
  <c r="AJ31" i="25"/>
  <c r="AK31" i="25"/>
  <c r="AL31" i="25"/>
  <c r="AN31" i="25"/>
  <c r="AO31" i="25"/>
  <c r="AP31" i="25"/>
  <c r="AQ31" i="25"/>
  <c r="AR31" i="25"/>
  <c r="E32" i="25"/>
  <c r="J32" i="25"/>
  <c r="K32" i="25"/>
  <c r="M32" i="25"/>
  <c r="O32" i="25"/>
  <c r="P32" i="25"/>
  <c r="T32" i="25"/>
  <c r="U32" i="25"/>
  <c r="V32" i="25"/>
  <c r="X32" i="25"/>
  <c r="AA32" i="25"/>
  <c r="AB32" i="25"/>
  <c r="AD32" i="25"/>
  <c r="AG32" i="25"/>
  <c r="AK32" i="25"/>
  <c r="AL32" i="25"/>
  <c r="AM32" i="25"/>
  <c r="AN32" i="25"/>
  <c r="AO32" i="25"/>
  <c r="AP32" i="25"/>
  <c r="AQ32" i="25"/>
  <c r="AR32" i="25"/>
  <c r="E33" i="25"/>
  <c r="F33" i="25"/>
  <c r="G33" i="25"/>
  <c r="H33" i="25"/>
  <c r="J33" i="25"/>
  <c r="K33" i="25"/>
  <c r="L33" i="25"/>
  <c r="N33" i="25"/>
  <c r="O33" i="25"/>
  <c r="Q33" i="25"/>
  <c r="S33" i="25"/>
  <c r="U33" i="25"/>
  <c r="V33" i="25"/>
  <c r="W33" i="25"/>
  <c r="X33" i="25"/>
  <c r="Y33" i="25"/>
  <c r="Z33" i="25"/>
  <c r="AA33" i="25"/>
  <c r="AC33" i="25"/>
  <c r="AE33" i="25"/>
  <c r="AF33" i="25"/>
  <c r="AG33" i="25"/>
  <c r="AH33" i="25"/>
  <c r="AI33" i="25"/>
  <c r="AJ33" i="25"/>
  <c r="AK33" i="25"/>
  <c r="AM33" i="25"/>
  <c r="AN33" i="25"/>
  <c r="AO33" i="25"/>
  <c r="AQ33" i="25"/>
  <c r="AR33" i="25"/>
  <c r="E34" i="25"/>
  <c r="F34" i="25"/>
  <c r="G34" i="25"/>
  <c r="H34" i="25"/>
  <c r="I34" i="25"/>
  <c r="J34" i="25"/>
  <c r="K34" i="25"/>
  <c r="L34" i="25"/>
  <c r="M34" i="25"/>
  <c r="N34" i="25"/>
  <c r="O34" i="25"/>
  <c r="P34" i="25"/>
  <c r="Q34" i="25"/>
  <c r="R34" i="25"/>
  <c r="S34" i="25"/>
  <c r="T34" i="25"/>
  <c r="U34" i="25"/>
  <c r="V34" i="25"/>
  <c r="W34" i="25"/>
  <c r="X34" i="25"/>
  <c r="Y34" i="25"/>
  <c r="Z34" i="25"/>
  <c r="AA34" i="25"/>
  <c r="AB34" i="25"/>
  <c r="AC34" i="25"/>
  <c r="AD34" i="25"/>
  <c r="AE34" i="25"/>
  <c r="AF34" i="25"/>
  <c r="AG34" i="25"/>
  <c r="AH34" i="25"/>
  <c r="AI34" i="25"/>
  <c r="AJ34" i="25"/>
  <c r="AK34" i="25"/>
  <c r="AL34" i="25"/>
  <c r="AM34" i="25"/>
  <c r="AN34" i="25"/>
  <c r="AO34" i="25"/>
  <c r="AP34" i="25"/>
  <c r="AQ34" i="25"/>
  <c r="AR34" i="25"/>
  <c r="E35" i="25"/>
  <c r="F35" i="25"/>
  <c r="G35" i="25"/>
  <c r="H35" i="25"/>
  <c r="I35" i="25"/>
  <c r="J35" i="25"/>
  <c r="K35" i="25"/>
  <c r="L35" i="25"/>
  <c r="M35" i="25"/>
  <c r="N35" i="25"/>
  <c r="O35" i="25"/>
  <c r="P35" i="25"/>
  <c r="Q35" i="25"/>
  <c r="R35" i="25"/>
  <c r="S35" i="25"/>
  <c r="T35" i="25"/>
  <c r="U35" i="25"/>
  <c r="V35" i="25"/>
  <c r="W35" i="25"/>
  <c r="X35" i="25"/>
  <c r="Y35" i="25"/>
  <c r="Z35" i="25"/>
  <c r="AA35" i="25"/>
  <c r="AB35" i="25"/>
  <c r="AC35" i="25"/>
  <c r="AD35" i="25"/>
  <c r="AE35" i="25"/>
  <c r="AF35" i="25"/>
  <c r="AG35" i="25"/>
  <c r="AH35" i="25"/>
  <c r="AI35" i="25"/>
  <c r="AJ35" i="25"/>
  <c r="AK35" i="25"/>
  <c r="AL35" i="25"/>
  <c r="AM35" i="25"/>
  <c r="AN35" i="25"/>
  <c r="AO35" i="25"/>
  <c r="AP35" i="25"/>
  <c r="AQ35" i="25"/>
  <c r="AR35" i="25"/>
  <c r="E36" i="25"/>
  <c r="F36" i="25"/>
  <c r="G36" i="25"/>
  <c r="H36" i="25"/>
  <c r="I36" i="25"/>
  <c r="J36" i="25"/>
  <c r="K36" i="25"/>
  <c r="L36" i="25"/>
  <c r="M36" i="25"/>
  <c r="N36" i="25"/>
  <c r="O36" i="25"/>
  <c r="P36" i="25"/>
  <c r="Q36" i="25"/>
  <c r="R36" i="25"/>
  <c r="S36" i="25"/>
  <c r="T36" i="25"/>
  <c r="U36" i="25"/>
  <c r="V36" i="25"/>
  <c r="W36" i="25"/>
  <c r="X36" i="25"/>
  <c r="Y36" i="25"/>
  <c r="Z36" i="25"/>
  <c r="AA36" i="25"/>
  <c r="AB36" i="25"/>
  <c r="AC36" i="25"/>
  <c r="AD36" i="25"/>
  <c r="AE36" i="25"/>
  <c r="AF36" i="25"/>
  <c r="AG36" i="25"/>
  <c r="AH36" i="25"/>
  <c r="AI36" i="25"/>
  <c r="AJ36" i="25"/>
  <c r="AK36" i="25"/>
  <c r="AL36" i="25"/>
  <c r="AM36" i="25"/>
  <c r="AN36" i="25"/>
  <c r="AP36" i="25"/>
  <c r="AQ36" i="25"/>
  <c r="AR36" i="25"/>
  <c r="E37" i="25"/>
  <c r="F37" i="25"/>
  <c r="G37" i="25"/>
  <c r="H37" i="25"/>
  <c r="I37" i="25"/>
  <c r="J37" i="25"/>
  <c r="K37" i="25"/>
  <c r="L37" i="25"/>
  <c r="M37" i="25"/>
  <c r="N37" i="25"/>
  <c r="O37" i="25"/>
  <c r="P37" i="25"/>
  <c r="Q37" i="25"/>
  <c r="R37" i="25"/>
  <c r="S37" i="25"/>
  <c r="T37" i="25"/>
  <c r="U37" i="25"/>
  <c r="V37" i="25"/>
  <c r="W37" i="25"/>
  <c r="X37" i="25"/>
  <c r="Y37" i="25"/>
  <c r="Z37" i="25"/>
  <c r="AA37" i="25"/>
  <c r="AB37" i="25"/>
  <c r="AC37" i="25"/>
  <c r="AD37" i="25"/>
  <c r="AE37" i="25"/>
  <c r="AF37" i="25"/>
  <c r="AG37" i="25"/>
  <c r="AH37" i="25"/>
  <c r="AI37" i="25"/>
  <c r="AJ37" i="25"/>
  <c r="AK37" i="25"/>
  <c r="AL37" i="25"/>
  <c r="AM37" i="25"/>
  <c r="AN37" i="25"/>
  <c r="AO37" i="25"/>
  <c r="AP37" i="25"/>
  <c r="AQ37" i="25"/>
  <c r="AR37" i="25"/>
  <c r="E38" i="25"/>
  <c r="F38" i="25"/>
  <c r="G38" i="25"/>
  <c r="H38" i="25"/>
  <c r="I38" i="25"/>
  <c r="J38" i="25"/>
  <c r="K38" i="25"/>
  <c r="L38" i="25"/>
  <c r="M38" i="25"/>
  <c r="N38" i="25"/>
  <c r="O38" i="25"/>
  <c r="P38" i="25"/>
  <c r="Q38" i="25"/>
  <c r="R38" i="25"/>
  <c r="S38" i="25"/>
  <c r="T38" i="25"/>
  <c r="U38" i="25"/>
  <c r="V38" i="25"/>
  <c r="W38" i="25"/>
  <c r="X38" i="25"/>
  <c r="Y38" i="25"/>
  <c r="Z38" i="25"/>
  <c r="AA38" i="25"/>
  <c r="AB38" i="25"/>
  <c r="AC38" i="25"/>
  <c r="AD38" i="25"/>
  <c r="AE38" i="25"/>
  <c r="AF38" i="25"/>
  <c r="AG38" i="25"/>
  <c r="AH38" i="25"/>
  <c r="AI38" i="25"/>
  <c r="AJ38" i="25"/>
  <c r="AK38" i="25"/>
  <c r="AL38" i="25"/>
  <c r="AM38" i="25"/>
  <c r="AN38" i="25"/>
  <c r="AO38" i="25"/>
  <c r="AP38" i="25"/>
  <c r="AQ38" i="25"/>
  <c r="AR38" i="25"/>
  <c r="E39" i="25"/>
  <c r="F39" i="25"/>
  <c r="G39" i="25"/>
  <c r="H39" i="25"/>
  <c r="I39" i="25"/>
  <c r="J39" i="25"/>
  <c r="K39" i="25"/>
  <c r="L39" i="25"/>
  <c r="M39" i="25"/>
  <c r="N39" i="25"/>
  <c r="O39" i="25"/>
  <c r="P39" i="25"/>
  <c r="Q39" i="25"/>
  <c r="R39" i="25"/>
  <c r="S39" i="25"/>
  <c r="T39" i="25"/>
  <c r="U39" i="25"/>
  <c r="V39" i="25"/>
  <c r="W39" i="25"/>
  <c r="X39" i="25"/>
  <c r="Y39" i="25"/>
  <c r="Z39" i="25"/>
  <c r="AA39" i="25"/>
  <c r="AB39" i="25"/>
  <c r="AC39" i="25"/>
  <c r="AD39" i="25"/>
  <c r="AE39" i="25"/>
  <c r="AF39" i="25"/>
  <c r="AG39" i="25"/>
  <c r="AH39" i="25"/>
  <c r="AI39" i="25"/>
  <c r="AJ39" i="25"/>
  <c r="AK39" i="25"/>
  <c r="AL39" i="25"/>
  <c r="AM39" i="25"/>
  <c r="AN39" i="25"/>
  <c r="AO39" i="25"/>
  <c r="AP39" i="25"/>
  <c r="AQ39" i="25"/>
  <c r="AR39" i="25"/>
  <c r="E40" i="25"/>
  <c r="F40" i="25"/>
  <c r="G40" i="25"/>
  <c r="H40" i="25"/>
  <c r="I40" i="25"/>
  <c r="J40" i="25"/>
  <c r="K40" i="25"/>
  <c r="L40" i="25"/>
  <c r="M40" i="25"/>
  <c r="N40" i="25"/>
  <c r="O40" i="25"/>
  <c r="P40" i="25"/>
  <c r="Q40" i="25"/>
  <c r="R40" i="25"/>
  <c r="S40" i="25"/>
  <c r="T40" i="25"/>
  <c r="U40" i="25"/>
  <c r="V40" i="25"/>
  <c r="W40" i="25"/>
  <c r="X40" i="25"/>
  <c r="Y40" i="25"/>
  <c r="Z40" i="25"/>
  <c r="AA40" i="25"/>
  <c r="AB40" i="25"/>
  <c r="AC40" i="25"/>
  <c r="AD40" i="25"/>
  <c r="AE40" i="25"/>
  <c r="AF40" i="25"/>
  <c r="AG40" i="25"/>
  <c r="AH40" i="25"/>
  <c r="AI40" i="25"/>
  <c r="AJ40" i="25"/>
  <c r="AK40" i="25"/>
  <c r="AL40" i="25"/>
  <c r="AM40" i="25"/>
  <c r="AN40" i="25"/>
  <c r="AO40" i="25"/>
  <c r="AP40" i="25"/>
  <c r="AQ40" i="25"/>
  <c r="AR40" i="25"/>
  <c r="E41" i="25"/>
  <c r="F41" i="25"/>
  <c r="G41" i="25"/>
  <c r="H41" i="25"/>
  <c r="I41" i="25"/>
  <c r="J41" i="25"/>
  <c r="K41" i="25"/>
  <c r="L41" i="25"/>
  <c r="M41" i="25"/>
  <c r="N41" i="25"/>
  <c r="O41" i="25"/>
  <c r="P41" i="25"/>
  <c r="Q41" i="25"/>
  <c r="R41" i="25"/>
  <c r="S41" i="25"/>
  <c r="T41" i="25"/>
  <c r="U41" i="25"/>
  <c r="V41" i="25"/>
  <c r="W41" i="25"/>
  <c r="X41" i="25"/>
  <c r="Y41" i="25"/>
  <c r="Z41" i="25"/>
  <c r="AA41" i="25"/>
  <c r="AB41" i="25"/>
  <c r="AC41" i="25"/>
  <c r="AD41" i="25"/>
  <c r="AE41" i="25"/>
  <c r="AF41" i="25"/>
  <c r="AG41" i="25"/>
  <c r="AH41" i="25"/>
  <c r="AI41" i="25"/>
  <c r="AJ41" i="25"/>
  <c r="AK41" i="25"/>
  <c r="AL41" i="25"/>
  <c r="AM41" i="25"/>
  <c r="AN41" i="25"/>
  <c r="AO41" i="25"/>
  <c r="AP41" i="25"/>
  <c r="AQ41" i="25"/>
  <c r="AR41" i="25"/>
  <c r="F42" i="25"/>
  <c r="G42" i="25"/>
  <c r="H42" i="25"/>
  <c r="L42" i="25"/>
  <c r="N42" i="25"/>
  <c r="O42" i="25"/>
  <c r="P42" i="25"/>
  <c r="Q42" i="25"/>
  <c r="S42" i="25"/>
  <c r="T42" i="25"/>
  <c r="V42" i="25"/>
  <c r="W42" i="25"/>
  <c r="X42" i="25"/>
  <c r="Y42" i="25"/>
  <c r="AI42" i="25"/>
  <c r="AM42" i="25"/>
  <c r="AN42" i="25"/>
  <c r="AO42" i="25"/>
  <c r="AR42" i="25"/>
  <c r="G43" i="25"/>
  <c r="I43" i="25"/>
  <c r="J43" i="25"/>
  <c r="M43" i="25"/>
  <c r="N43" i="25"/>
  <c r="O43" i="25"/>
  <c r="R43" i="25"/>
  <c r="S43" i="25"/>
  <c r="V43" i="25"/>
  <c r="W43" i="25"/>
  <c r="AA43" i="25"/>
  <c r="AB43" i="25"/>
  <c r="AC43" i="25"/>
  <c r="AD43" i="25"/>
  <c r="AE43" i="25"/>
  <c r="AG43" i="25"/>
  <c r="AH43" i="25"/>
  <c r="AJ43" i="25"/>
  <c r="AK43" i="25"/>
  <c r="AP43" i="25"/>
  <c r="AQ43" i="25"/>
  <c r="E44" i="25"/>
  <c r="F44" i="25"/>
  <c r="G44" i="25"/>
  <c r="H44" i="25"/>
  <c r="I44" i="25"/>
  <c r="J44" i="25"/>
  <c r="K44" i="25"/>
  <c r="L44" i="25"/>
  <c r="M44" i="25"/>
  <c r="N44" i="25"/>
  <c r="O44" i="25"/>
  <c r="P44" i="25"/>
  <c r="Q44" i="25"/>
  <c r="R44" i="25"/>
  <c r="S44" i="25"/>
  <c r="T44" i="25"/>
  <c r="U44" i="25"/>
  <c r="V44" i="25"/>
  <c r="W44" i="25"/>
  <c r="X44" i="25"/>
  <c r="Y44" i="25"/>
  <c r="Z44" i="25"/>
  <c r="AA44" i="25"/>
  <c r="AB44" i="25"/>
  <c r="AC44" i="25"/>
  <c r="AD44" i="25"/>
  <c r="AE44" i="25"/>
  <c r="AF44" i="25"/>
  <c r="AG44" i="25"/>
  <c r="AH44" i="25"/>
  <c r="AI44" i="25"/>
  <c r="AJ44" i="25"/>
  <c r="AK44" i="25"/>
  <c r="AL44" i="25"/>
  <c r="AM44" i="25"/>
  <c r="AN44" i="25"/>
  <c r="AO44" i="25"/>
  <c r="AP44" i="25"/>
  <c r="AQ44" i="25"/>
  <c r="AR44" i="25"/>
  <c r="E45" i="25"/>
  <c r="F45" i="25"/>
  <c r="G45" i="25"/>
  <c r="H45" i="25"/>
  <c r="I45" i="25"/>
  <c r="J45" i="25"/>
  <c r="K45" i="25"/>
  <c r="L45" i="25"/>
  <c r="M45" i="25"/>
  <c r="O45" i="25"/>
  <c r="P45" i="25"/>
  <c r="Q45" i="25"/>
  <c r="R45" i="25"/>
  <c r="S45" i="25"/>
  <c r="T45" i="25"/>
  <c r="U45" i="25"/>
  <c r="W45" i="25"/>
  <c r="X45" i="25"/>
  <c r="Y45" i="25"/>
  <c r="Z45" i="25"/>
  <c r="AA45" i="25"/>
  <c r="AB45" i="25"/>
  <c r="AC45" i="25"/>
  <c r="AD45" i="25"/>
  <c r="AE45" i="25"/>
  <c r="AF45" i="25"/>
  <c r="AG45" i="25"/>
  <c r="AH45" i="25"/>
  <c r="AI45" i="25"/>
  <c r="AJ45" i="25"/>
  <c r="AK45" i="25"/>
  <c r="AL45" i="25"/>
  <c r="AM45" i="25"/>
  <c r="AN45" i="25"/>
  <c r="AO45" i="25"/>
  <c r="AP45" i="25"/>
  <c r="AQ45" i="25"/>
  <c r="E46" i="25"/>
  <c r="H46" i="25"/>
  <c r="K46" i="25"/>
  <c r="T46" i="25"/>
  <c r="U46" i="25"/>
  <c r="V46" i="25"/>
  <c r="Y46" i="25"/>
  <c r="AB46" i="25"/>
  <c r="AG46" i="25"/>
  <c r="AH46" i="25"/>
  <c r="AI46" i="25"/>
  <c r="AL46" i="25"/>
  <c r="AM46" i="25"/>
  <c r="AR46" i="25"/>
  <c r="E47" i="25"/>
  <c r="F47" i="25"/>
  <c r="G47" i="25"/>
  <c r="H47" i="25"/>
  <c r="I47" i="25"/>
  <c r="J47" i="25"/>
  <c r="K47" i="25"/>
  <c r="L47" i="25"/>
  <c r="M47" i="25"/>
  <c r="N47" i="25"/>
  <c r="P47" i="25"/>
  <c r="Q47" i="25"/>
  <c r="R47" i="25"/>
  <c r="S47" i="25"/>
  <c r="T47" i="25"/>
  <c r="U47" i="25"/>
  <c r="V47" i="25"/>
  <c r="W47" i="25"/>
  <c r="X47" i="25"/>
  <c r="Y47" i="25"/>
  <c r="Z47" i="25"/>
  <c r="AA47" i="25"/>
  <c r="AB47" i="25"/>
  <c r="AD47" i="25"/>
  <c r="AE47" i="25"/>
  <c r="AF47" i="25"/>
  <c r="AG47" i="25"/>
  <c r="AH47" i="25"/>
  <c r="AI47" i="25"/>
  <c r="AJ47" i="25"/>
  <c r="AK47" i="25"/>
  <c r="AL47" i="25"/>
  <c r="AM47" i="25"/>
  <c r="AO47" i="25"/>
  <c r="AP47" i="25"/>
  <c r="AQ47" i="25"/>
  <c r="E48" i="25"/>
  <c r="F48" i="25"/>
  <c r="G48" i="25"/>
  <c r="H48" i="25"/>
  <c r="I48" i="25"/>
  <c r="K48" i="25"/>
  <c r="L48" i="25"/>
  <c r="M48" i="25"/>
  <c r="N48" i="25"/>
  <c r="O48" i="25"/>
  <c r="P48" i="25"/>
  <c r="Q48" i="25"/>
  <c r="R48" i="25"/>
  <c r="S48" i="25"/>
  <c r="T48" i="25"/>
  <c r="U48" i="25"/>
  <c r="V48" i="25"/>
  <c r="X48" i="25"/>
  <c r="Y48" i="25"/>
  <c r="Z48" i="25"/>
  <c r="AA48" i="25"/>
  <c r="AB48" i="25"/>
  <c r="AC48" i="25"/>
  <c r="AD48" i="25"/>
  <c r="AE48" i="25"/>
  <c r="AF48" i="25"/>
  <c r="AG48" i="25"/>
  <c r="AI48" i="25"/>
  <c r="AJ48" i="25"/>
  <c r="AK48" i="25"/>
  <c r="AL48" i="25"/>
  <c r="AM48" i="25"/>
  <c r="AN48" i="25"/>
  <c r="AO48" i="25"/>
  <c r="AP48" i="25"/>
  <c r="AQ48" i="25"/>
  <c r="AR48" i="25"/>
  <c r="E49" i="25"/>
  <c r="F49" i="25"/>
  <c r="H49" i="25"/>
  <c r="I49" i="25"/>
  <c r="J49" i="25"/>
  <c r="K49" i="25"/>
  <c r="L49" i="25"/>
  <c r="M49" i="25"/>
  <c r="N49" i="25"/>
  <c r="O49" i="25"/>
  <c r="P49" i="25"/>
  <c r="Q49" i="25"/>
  <c r="R49" i="25"/>
  <c r="S49" i="25"/>
  <c r="T49" i="25"/>
  <c r="X49" i="25"/>
  <c r="AB49" i="25"/>
  <c r="AC49" i="25"/>
  <c r="AD49" i="25"/>
  <c r="AE49" i="25"/>
  <c r="AF49" i="25"/>
  <c r="AH49" i="25"/>
  <c r="AI49" i="25"/>
  <c r="AJ49" i="25"/>
  <c r="AL49" i="25"/>
  <c r="AM49" i="25"/>
  <c r="AN49" i="25"/>
  <c r="AO49" i="25"/>
  <c r="AP49" i="25"/>
  <c r="AR49" i="25"/>
  <c r="F50" i="25"/>
  <c r="G50" i="25"/>
  <c r="I50" i="25"/>
  <c r="J50" i="25"/>
  <c r="L50" i="25"/>
  <c r="M50" i="25"/>
  <c r="N50" i="25"/>
  <c r="O50" i="25"/>
  <c r="P50" i="25"/>
  <c r="Q50" i="25"/>
  <c r="R50" i="25"/>
  <c r="S50" i="25"/>
  <c r="T50" i="25"/>
  <c r="U50" i="25"/>
  <c r="V50" i="25"/>
  <c r="W50" i="25"/>
  <c r="Y50" i="25"/>
  <c r="Z50" i="25"/>
  <c r="AA50" i="25"/>
  <c r="AB50" i="25"/>
  <c r="AC50" i="25"/>
  <c r="AD50" i="25"/>
  <c r="AE50" i="25"/>
  <c r="AF50" i="25"/>
  <c r="AG50" i="25"/>
  <c r="AH50" i="25"/>
  <c r="AI50" i="25"/>
  <c r="AJ50" i="25"/>
  <c r="AK50" i="25"/>
  <c r="AL50" i="25"/>
  <c r="AM50" i="25"/>
  <c r="AN50" i="25"/>
  <c r="AO50" i="25"/>
  <c r="AP50" i="25"/>
  <c r="AQ50" i="25"/>
  <c r="AR50" i="25"/>
  <c r="E51" i="25"/>
  <c r="F51" i="25"/>
  <c r="G51" i="25"/>
  <c r="H51" i="25"/>
  <c r="I51" i="25"/>
  <c r="J51" i="25"/>
  <c r="K51" i="25"/>
  <c r="L51" i="25"/>
  <c r="M51" i="25"/>
  <c r="N51" i="25"/>
  <c r="O51" i="25"/>
  <c r="P51" i="25"/>
  <c r="Q51" i="25"/>
  <c r="R51" i="25"/>
  <c r="S51" i="25"/>
  <c r="T51" i="25"/>
  <c r="U51" i="25"/>
  <c r="W51" i="25"/>
  <c r="X51" i="25"/>
  <c r="Y51" i="25"/>
  <c r="Z51" i="25"/>
  <c r="AA51" i="25"/>
  <c r="AB51" i="25"/>
  <c r="AC51" i="25"/>
  <c r="AD51" i="25"/>
  <c r="AE51" i="25"/>
  <c r="AF51" i="25"/>
  <c r="AG51" i="25"/>
  <c r="AH51" i="25"/>
  <c r="AI51" i="25"/>
  <c r="AJ51" i="25"/>
  <c r="AK51" i="25"/>
  <c r="AL51" i="25"/>
  <c r="AM51" i="25"/>
  <c r="AN51" i="25"/>
  <c r="AO51" i="25"/>
  <c r="AP51" i="25"/>
  <c r="AQ51" i="25"/>
  <c r="AR51" i="25"/>
  <c r="E52" i="25"/>
  <c r="F52" i="25"/>
  <c r="G52" i="25"/>
  <c r="H52" i="25"/>
  <c r="I52" i="25"/>
  <c r="J52" i="25"/>
  <c r="K52" i="25"/>
  <c r="L52" i="25"/>
  <c r="M52" i="25"/>
  <c r="N52" i="25"/>
  <c r="O52" i="25"/>
  <c r="P52" i="25"/>
  <c r="Q52" i="25"/>
  <c r="R52" i="25"/>
  <c r="T52" i="25"/>
  <c r="U52" i="25"/>
  <c r="V52" i="25"/>
  <c r="W52" i="25"/>
  <c r="X52" i="25"/>
  <c r="Y52" i="25"/>
  <c r="Z52" i="25"/>
  <c r="AA52" i="25"/>
  <c r="AC52" i="25"/>
  <c r="AD52" i="25"/>
  <c r="AE52" i="25"/>
  <c r="AF52" i="25"/>
  <c r="AG52" i="25"/>
  <c r="AH52" i="25"/>
  <c r="AJ52" i="25"/>
  <c r="AK52" i="25"/>
  <c r="AL52" i="25"/>
  <c r="AM52" i="25"/>
  <c r="AN52" i="25"/>
  <c r="AO52" i="25"/>
  <c r="AP52" i="25"/>
  <c r="AQ52" i="25"/>
  <c r="AR52" i="25"/>
  <c r="E53" i="25"/>
  <c r="F53" i="25"/>
  <c r="G53" i="25"/>
  <c r="H53" i="25"/>
  <c r="I53" i="25"/>
  <c r="J53" i="25"/>
  <c r="K53" i="25"/>
  <c r="L53" i="25"/>
  <c r="M53" i="25"/>
  <c r="N53" i="25"/>
  <c r="O53" i="25"/>
  <c r="P53" i="25"/>
  <c r="Q53" i="25"/>
  <c r="R53" i="25"/>
  <c r="S53" i="25"/>
  <c r="U53" i="25"/>
  <c r="V53" i="25"/>
  <c r="W53" i="25"/>
  <c r="X53" i="25"/>
  <c r="Y53" i="25"/>
  <c r="Z53" i="25"/>
  <c r="AA53" i="25"/>
  <c r="AB53" i="25"/>
  <c r="AC53" i="25"/>
  <c r="AD53" i="25"/>
  <c r="AE53" i="25"/>
  <c r="AF53" i="25"/>
  <c r="AG53" i="25"/>
  <c r="AH53" i="25"/>
  <c r="AI53" i="25"/>
  <c r="AJ53" i="25"/>
  <c r="AK53" i="25"/>
  <c r="AL53" i="25"/>
  <c r="AM53" i="25"/>
  <c r="AN53" i="25"/>
  <c r="AO53" i="25"/>
  <c r="AP53" i="25"/>
  <c r="AQ53" i="25"/>
  <c r="AR53" i="25"/>
  <c r="E54" i="25"/>
  <c r="F54" i="25"/>
  <c r="G54" i="25"/>
  <c r="H54" i="25"/>
  <c r="I54" i="25"/>
  <c r="J54" i="25"/>
  <c r="K54" i="25"/>
  <c r="L54" i="25"/>
  <c r="M54" i="25"/>
  <c r="N54" i="25"/>
  <c r="O54" i="25"/>
  <c r="P54" i="25"/>
  <c r="Q54" i="25"/>
  <c r="R54" i="25"/>
  <c r="S54" i="25"/>
  <c r="T54" i="25"/>
  <c r="U54" i="25"/>
  <c r="V54" i="25"/>
  <c r="W54" i="25"/>
  <c r="X54" i="25"/>
  <c r="Y54" i="25"/>
  <c r="Z54" i="25"/>
  <c r="AA54" i="25"/>
  <c r="AB54" i="25"/>
  <c r="AC54" i="25"/>
  <c r="AD54" i="25"/>
  <c r="AE54" i="25"/>
  <c r="AF54" i="25"/>
  <c r="AG54" i="25"/>
  <c r="AH54" i="25"/>
  <c r="AI54" i="25"/>
  <c r="AJ54" i="25"/>
  <c r="AK54" i="25"/>
  <c r="AL54" i="25"/>
  <c r="AM54" i="25"/>
  <c r="AN54" i="25"/>
  <c r="AO54" i="25"/>
  <c r="AP54" i="25"/>
  <c r="AQ54" i="25"/>
  <c r="AR54" i="25"/>
  <c r="E55" i="25"/>
  <c r="I55" i="25"/>
  <c r="J55" i="25"/>
  <c r="K55" i="25"/>
  <c r="L55" i="25"/>
  <c r="M55" i="25"/>
  <c r="N55" i="25"/>
  <c r="P55" i="25"/>
  <c r="R55" i="25"/>
  <c r="S55" i="25"/>
  <c r="U55" i="25"/>
  <c r="W55" i="25"/>
  <c r="Z55" i="25"/>
  <c r="AA55" i="25"/>
  <c r="AB55" i="25"/>
  <c r="AC55" i="25"/>
  <c r="AD55" i="25"/>
  <c r="AE55" i="25"/>
  <c r="AF55" i="25"/>
  <c r="AG55" i="25"/>
  <c r="AH55" i="25"/>
  <c r="AI55" i="25"/>
  <c r="AJ55" i="25"/>
  <c r="AK55" i="25"/>
  <c r="AL55" i="25"/>
  <c r="AN55" i="25"/>
  <c r="AO55" i="25"/>
  <c r="AP55" i="25"/>
  <c r="AQ55" i="25"/>
  <c r="AR55" i="25"/>
  <c r="E56" i="25"/>
  <c r="F56" i="25"/>
  <c r="G56" i="25"/>
  <c r="H56" i="25"/>
  <c r="J56" i="25"/>
  <c r="K56" i="25"/>
  <c r="L56" i="25"/>
  <c r="N56" i="25"/>
  <c r="O56" i="25"/>
  <c r="P56" i="25"/>
  <c r="Q56" i="25"/>
  <c r="R56" i="25"/>
  <c r="T56" i="25"/>
  <c r="U56" i="25"/>
  <c r="V56" i="25"/>
  <c r="W56" i="25"/>
  <c r="X56" i="25"/>
  <c r="Y56" i="25"/>
  <c r="Z56" i="25"/>
  <c r="AA56" i="25"/>
  <c r="AC56" i="25"/>
  <c r="AD56" i="25"/>
  <c r="AE56" i="25"/>
  <c r="AF56" i="25"/>
  <c r="AG56" i="25"/>
  <c r="AH56" i="25"/>
  <c r="AI56" i="25"/>
  <c r="AJ56" i="25"/>
  <c r="AK56" i="25"/>
  <c r="AL56" i="25"/>
  <c r="AM56" i="25"/>
  <c r="AN56" i="25"/>
  <c r="AO56" i="25"/>
  <c r="AP56" i="25"/>
  <c r="AQ56" i="25"/>
  <c r="G57" i="25"/>
  <c r="H57" i="25"/>
  <c r="I57" i="25"/>
  <c r="J57" i="25"/>
  <c r="N57" i="25"/>
  <c r="O57" i="25"/>
  <c r="Q57" i="25"/>
  <c r="S57" i="25"/>
  <c r="T57" i="25"/>
  <c r="V57" i="25"/>
  <c r="X57" i="25"/>
  <c r="Y57" i="25"/>
  <c r="Z57" i="25"/>
  <c r="AA57" i="25"/>
  <c r="AC57" i="25"/>
  <c r="AD57" i="25"/>
  <c r="AF57" i="25"/>
  <c r="AJ57" i="25"/>
  <c r="AK57" i="25"/>
  <c r="AL57" i="25"/>
  <c r="AN57" i="25"/>
  <c r="AO57" i="25"/>
  <c r="AQ57" i="25"/>
  <c r="AR57" i="25"/>
  <c r="E58" i="25"/>
  <c r="F58" i="25"/>
  <c r="G58" i="25"/>
  <c r="H58" i="25"/>
  <c r="I58" i="25"/>
  <c r="J58" i="25"/>
  <c r="K58" i="25"/>
  <c r="L58" i="25"/>
  <c r="M58" i="25"/>
  <c r="N58" i="25"/>
  <c r="O58" i="25"/>
  <c r="P58" i="25"/>
  <c r="Q58" i="25"/>
  <c r="R58" i="25"/>
  <c r="S58" i="25"/>
  <c r="T58" i="25"/>
  <c r="U58" i="25"/>
  <c r="V58" i="25"/>
  <c r="W58" i="25"/>
  <c r="X58" i="25"/>
  <c r="Y58" i="25"/>
  <c r="Z58" i="25"/>
  <c r="AA58" i="25"/>
  <c r="AB58" i="25"/>
  <c r="AC58" i="25"/>
  <c r="AD58" i="25"/>
  <c r="AE58" i="25"/>
  <c r="AF58" i="25"/>
  <c r="AG58" i="25"/>
  <c r="AH58" i="25"/>
  <c r="AI58" i="25"/>
  <c r="AJ58" i="25"/>
  <c r="AK58" i="25"/>
  <c r="AL58" i="25"/>
  <c r="AM58" i="25"/>
  <c r="AN58" i="25"/>
  <c r="AO58" i="25"/>
  <c r="AP58" i="25"/>
  <c r="AQ58" i="25"/>
  <c r="AR58" i="25"/>
  <c r="E59" i="25"/>
  <c r="F59" i="25"/>
  <c r="G59" i="25"/>
  <c r="I59" i="25"/>
  <c r="J59" i="25"/>
  <c r="K59" i="25"/>
  <c r="L59" i="25"/>
  <c r="M59" i="25"/>
  <c r="N59" i="25"/>
  <c r="O59" i="25"/>
  <c r="P59" i="25"/>
  <c r="Q59" i="25"/>
  <c r="R59" i="25"/>
  <c r="S59" i="25"/>
  <c r="T59" i="25"/>
  <c r="U59" i="25"/>
  <c r="V59" i="25"/>
  <c r="W59" i="25"/>
  <c r="X59" i="25"/>
  <c r="Y59" i="25"/>
  <c r="Z59" i="25"/>
  <c r="AB59" i="25"/>
  <c r="AC59" i="25"/>
  <c r="AE59" i="25"/>
  <c r="AF59" i="25"/>
  <c r="AG59" i="25"/>
  <c r="AH59" i="25"/>
  <c r="AI59" i="25"/>
  <c r="AJ59" i="25"/>
  <c r="AK59" i="25"/>
  <c r="AL59" i="25"/>
  <c r="AN59" i="25"/>
  <c r="AP59" i="25"/>
  <c r="AQ59" i="25"/>
  <c r="AR59" i="25"/>
  <c r="E60" i="25"/>
  <c r="F60" i="25"/>
  <c r="G60" i="25"/>
  <c r="H60" i="25"/>
  <c r="I60" i="25"/>
  <c r="J60" i="25"/>
  <c r="K60" i="25"/>
  <c r="L60" i="25"/>
  <c r="M60" i="25"/>
  <c r="P60" i="25"/>
  <c r="R60" i="25"/>
  <c r="S60" i="25"/>
  <c r="T60" i="25"/>
  <c r="U60" i="25"/>
  <c r="V60" i="25"/>
  <c r="W60" i="25"/>
  <c r="X60" i="25"/>
  <c r="Y60" i="25"/>
  <c r="Z60" i="25"/>
  <c r="AA60" i="25"/>
  <c r="AB60" i="25"/>
  <c r="AC60" i="25"/>
  <c r="AD60" i="25"/>
  <c r="AE60" i="25"/>
  <c r="AF60" i="25"/>
  <c r="AG60" i="25"/>
  <c r="AH60" i="25"/>
  <c r="AI60" i="25"/>
  <c r="AK60" i="25"/>
  <c r="AM60" i="25"/>
  <c r="AN60" i="25"/>
  <c r="AO60" i="25"/>
  <c r="AP60" i="25"/>
  <c r="AR60" i="25"/>
  <c r="E61" i="25"/>
  <c r="F61" i="25"/>
  <c r="G61" i="25"/>
  <c r="H61" i="25"/>
  <c r="I61" i="25"/>
  <c r="J61" i="25"/>
  <c r="K61" i="25"/>
  <c r="L61" i="25"/>
  <c r="M61" i="25"/>
  <c r="N61" i="25"/>
  <c r="O61" i="25"/>
  <c r="P61" i="25"/>
  <c r="Q61" i="25"/>
  <c r="R61" i="25"/>
  <c r="S61" i="25"/>
  <c r="T61" i="25"/>
  <c r="U61" i="25"/>
  <c r="V61" i="25"/>
  <c r="W61" i="25"/>
  <c r="X61" i="25"/>
  <c r="Y61" i="25"/>
  <c r="Z61" i="25"/>
  <c r="AA61" i="25"/>
  <c r="AB61" i="25"/>
  <c r="AC61" i="25"/>
  <c r="AD61" i="25"/>
  <c r="AE61" i="25"/>
  <c r="AF61" i="25"/>
  <c r="AG61" i="25"/>
  <c r="AH61" i="25"/>
  <c r="AI61" i="25"/>
  <c r="AJ61" i="25"/>
  <c r="AK61" i="25"/>
  <c r="AL61" i="25"/>
  <c r="AM61" i="25"/>
  <c r="AN61" i="25"/>
  <c r="AO61" i="25"/>
  <c r="AP61" i="25"/>
  <c r="AQ61" i="25"/>
  <c r="AR61" i="25"/>
  <c r="E62" i="25"/>
  <c r="F62" i="25"/>
  <c r="G62" i="25"/>
  <c r="H62" i="25"/>
  <c r="I62" i="25"/>
  <c r="J62" i="25"/>
  <c r="K62" i="25"/>
  <c r="L62" i="25"/>
  <c r="M62" i="25"/>
  <c r="N62" i="25"/>
  <c r="O62" i="25"/>
  <c r="P62" i="25"/>
  <c r="Q62" i="25"/>
  <c r="R62" i="25"/>
  <c r="S62" i="25"/>
  <c r="T62" i="25"/>
  <c r="U62" i="25"/>
  <c r="V62" i="25"/>
  <c r="W62" i="25"/>
  <c r="X62" i="25"/>
  <c r="Y62" i="25"/>
  <c r="Z62" i="25"/>
  <c r="AA62" i="25"/>
  <c r="AB62" i="25"/>
  <c r="AC62" i="25"/>
  <c r="AD62" i="25"/>
  <c r="AE62" i="25"/>
  <c r="AF62" i="25"/>
  <c r="AG62" i="25"/>
  <c r="AH62" i="25"/>
  <c r="AI62" i="25"/>
  <c r="AJ62" i="25"/>
  <c r="AK62" i="25"/>
  <c r="AL62" i="25"/>
  <c r="AM62" i="25"/>
  <c r="AN62" i="25"/>
  <c r="AO62" i="25"/>
  <c r="AP62" i="25"/>
  <c r="AQ62" i="25"/>
  <c r="AR62" i="25"/>
  <c r="E63" i="25"/>
  <c r="F63" i="25"/>
  <c r="G63" i="25"/>
  <c r="H63" i="25"/>
  <c r="I63" i="25"/>
  <c r="J63" i="25"/>
  <c r="K63" i="25"/>
  <c r="L63" i="25"/>
  <c r="M63" i="25"/>
  <c r="N63" i="25"/>
  <c r="O63" i="25"/>
  <c r="P63" i="25"/>
  <c r="Q63" i="25"/>
  <c r="R63" i="25"/>
  <c r="S63" i="25"/>
  <c r="T63" i="25"/>
  <c r="U63" i="25"/>
  <c r="V63" i="25"/>
  <c r="W63" i="25"/>
  <c r="X63" i="25"/>
  <c r="Y63" i="25"/>
  <c r="Z63" i="25"/>
  <c r="AA63" i="25"/>
  <c r="AB63" i="25"/>
  <c r="AC63" i="25"/>
  <c r="AD63" i="25"/>
  <c r="AE63" i="25"/>
  <c r="AF63" i="25"/>
  <c r="AG63" i="25"/>
  <c r="AH63" i="25"/>
  <c r="AI63" i="25"/>
  <c r="AJ63" i="25"/>
  <c r="AK63" i="25"/>
  <c r="AL63" i="25"/>
  <c r="AM63" i="25"/>
  <c r="AN63" i="25"/>
  <c r="AO63" i="25"/>
  <c r="AP63" i="25"/>
  <c r="AQ63" i="25"/>
  <c r="AR63" i="25"/>
  <c r="E64" i="25"/>
  <c r="F64" i="25"/>
  <c r="G64" i="25"/>
  <c r="H64" i="25"/>
  <c r="I64" i="25"/>
  <c r="J64" i="25"/>
  <c r="K64" i="25"/>
  <c r="L64" i="25"/>
  <c r="M64" i="25"/>
  <c r="N64" i="25"/>
  <c r="O64" i="25"/>
  <c r="P64" i="25"/>
  <c r="Q64" i="25"/>
  <c r="R64" i="25"/>
  <c r="S64" i="25"/>
  <c r="T64" i="25"/>
  <c r="U64" i="25"/>
  <c r="V64" i="25"/>
  <c r="W64" i="25"/>
  <c r="X64" i="25"/>
  <c r="Y64" i="25"/>
  <c r="Z64" i="25"/>
  <c r="AA64" i="25"/>
  <c r="AB64" i="25"/>
  <c r="AC64" i="25"/>
  <c r="AD64" i="25"/>
  <c r="AE64" i="25"/>
  <c r="AF64" i="25"/>
  <c r="AG64" i="25"/>
  <c r="AH64" i="25"/>
  <c r="AI64" i="25"/>
  <c r="AJ64" i="25"/>
  <c r="AK64" i="25"/>
  <c r="AL64" i="25"/>
  <c r="AM64" i="25"/>
  <c r="AN64" i="25"/>
  <c r="AO64" i="25"/>
  <c r="AP64" i="25"/>
  <c r="AQ64" i="25"/>
  <c r="AR64" i="25"/>
  <c r="E65" i="25"/>
  <c r="F65" i="25"/>
  <c r="G65" i="25"/>
  <c r="H65" i="25"/>
  <c r="I65" i="25"/>
  <c r="J65" i="25"/>
  <c r="K65" i="25"/>
  <c r="L65" i="25"/>
  <c r="M65" i="25"/>
  <c r="N65" i="25"/>
  <c r="O65" i="25"/>
  <c r="P65" i="25"/>
  <c r="Q65" i="25"/>
  <c r="R65" i="25"/>
  <c r="S65" i="25"/>
  <c r="T65" i="25"/>
  <c r="U65" i="25"/>
  <c r="V65" i="25"/>
  <c r="W65" i="25"/>
  <c r="X65" i="25"/>
  <c r="Y65" i="25"/>
  <c r="Z65" i="25"/>
  <c r="AA65" i="25"/>
  <c r="AB65" i="25"/>
  <c r="AC65" i="25"/>
  <c r="AD65" i="25"/>
  <c r="AE65" i="25"/>
  <c r="AF65" i="25"/>
  <c r="AG65" i="25"/>
  <c r="AH65" i="25"/>
  <c r="AI65" i="25"/>
  <c r="AJ65" i="25"/>
  <c r="AK65" i="25"/>
  <c r="AL65" i="25"/>
  <c r="AM65" i="25"/>
  <c r="AN65" i="25"/>
  <c r="AO65" i="25"/>
  <c r="AP65" i="25"/>
  <c r="AQ65" i="25"/>
  <c r="AR65" i="25"/>
  <c r="E66" i="25"/>
  <c r="F66" i="25"/>
  <c r="G66" i="25"/>
  <c r="H66" i="25"/>
  <c r="I66" i="25"/>
  <c r="J66" i="25"/>
  <c r="K66" i="25"/>
  <c r="L66" i="25"/>
  <c r="M66" i="25"/>
  <c r="N66" i="25"/>
  <c r="O66" i="25"/>
  <c r="P66" i="25"/>
  <c r="Q66" i="25"/>
  <c r="R66" i="25"/>
  <c r="S66" i="25"/>
  <c r="T66" i="25"/>
  <c r="U66" i="25"/>
  <c r="V66" i="25"/>
  <c r="W66" i="25"/>
  <c r="X66" i="25"/>
  <c r="Y66" i="25"/>
  <c r="Z66" i="25"/>
  <c r="AA66" i="25"/>
  <c r="AB66" i="25"/>
  <c r="AC66" i="25"/>
  <c r="AD66" i="25"/>
  <c r="AE66" i="25"/>
  <c r="AF66" i="25"/>
  <c r="AG66" i="25"/>
  <c r="AH66" i="25"/>
  <c r="AI66" i="25"/>
  <c r="AJ66" i="25"/>
  <c r="AK66" i="25"/>
  <c r="AL66" i="25"/>
  <c r="AM66" i="25"/>
  <c r="AN66" i="25"/>
  <c r="AO66" i="25"/>
  <c r="AP66" i="25"/>
  <c r="AQ66" i="25"/>
  <c r="AR66" i="25"/>
  <c r="E67" i="25"/>
  <c r="G67" i="25"/>
  <c r="H67" i="25"/>
  <c r="I67" i="25"/>
  <c r="J67" i="25"/>
  <c r="K67" i="25"/>
  <c r="L67" i="25"/>
  <c r="M67" i="25"/>
  <c r="N67" i="25"/>
  <c r="R67" i="25"/>
  <c r="U67" i="25"/>
  <c r="V67" i="25"/>
  <c r="X67" i="25"/>
  <c r="Z67" i="25"/>
  <c r="AB67" i="25"/>
  <c r="AC67" i="25"/>
  <c r="AD67" i="25"/>
  <c r="AE67" i="25"/>
  <c r="AF67" i="25"/>
  <c r="AG67" i="25"/>
  <c r="AH67" i="25"/>
  <c r="AI67" i="25"/>
  <c r="AJ67" i="25"/>
  <c r="AK67" i="25"/>
  <c r="AL67" i="25"/>
  <c r="AN67" i="25"/>
  <c r="AO67" i="25"/>
  <c r="AP67" i="25"/>
  <c r="AQ67" i="25"/>
  <c r="E68" i="25"/>
  <c r="F68" i="25"/>
  <c r="G68" i="25"/>
  <c r="H68" i="25"/>
  <c r="I68" i="25"/>
  <c r="J68" i="25"/>
  <c r="K68" i="25"/>
  <c r="L68" i="25"/>
  <c r="M68" i="25"/>
  <c r="N68" i="25"/>
  <c r="O68" i="25"/>
  <c r="P68" i="25"/>
  <c r="Q68" i="25"/>
  <c r="R68" i="25"/>
  <c r="S68" i="25"/>
  <c r="T68" i="25"/>
  <c r="U68" i="25"/>
  <c r="W68" i="25"/>
  <c r="X68" i="25"/>
  <c r="Y68" i="25"/>
  <c r="Z68" i="25"/>
  <c r="AA68" i="25"/>
  <c r="AB68" i="25"/>
  <c r="AC68" i="25"/>
  <c r="AD68" i="25"/>
  <c r="AE68" i="25"/>
  <c r="AF68" i="25"/>
  <c r="AH68" i="25"/>
  <c r="AI68" i="25"/>
  <c r="AJ68" i="25"/>
  <c r="AK68" i="25"/>
  <c r="AL68" i="25"/>
  <c r="AM68" i="25"/>
  <c r="AN68" i="25"/>
  <c r="AO68" i="25"/>
  <c r="AP68" i="25"/>
  <c r="AQ68" i="25"/>
  <c r="AR68" i="25"/>
  <c r="F69" i="25"/>
  <c r="J69" i="25"/>
  <c r="O69" i="25"/>
  <c r="P69" i="25"/>
  <c r="Q69" i="25"/>
  <c r="T69" i="25"/>
  <c r="U69" i="25"/>
  <c r="V69" i="25"/>
  <c r="X69" i="25"/>
  <c r="Z69" i="25"/>
  <c r="AA69" i="25"/>
  <c r="AC69" i="25"/>
  <c r="AF69" i="25"/>
  <c r="AG69" i="25"/>
  <c r="AL69" i="25"/>
  <c r="AM69" i="25"/>
  <c r="AN69" i="25"/>
  <c r="AR69" i="25"/>
  <c r="E70" i="25"/>
  <c r="J70" i="25"/>
  <c r="K70" i="25"/>
  <c r="M70" i="25"/>
  <c r="N70" i="25"/>
  <c r="O70" i="25"/>
  <c r="P70" i="25"/>
  <c r="S70" i="25"/>
  <c r="V70" i="25"/>
  <c r="W70" i="25"/>
  <c r="Z70" i="25"/>
  <c r="AA70" i="25"/>
  <c r="AB70" i="25"/>
  <c r="AC70" i="25"/>
  <c r="AD70" i="25"/>
  <c r="AE70" i="25"/>
  <c r="AF70" i="25"/>
  <c r="AH70" i="25"/>
  <c r="AI70" i="25"/>
  <c r="AJ70" i="25"/>
  <c r="AK70" i="25"/>
  <c r="AM70" i="25"/>
  <c r="AN70" i="25"/>
  <c r="AP70" i="25"/>
  <c r="AQ70" i="25"/>
  <c r="AR70" i="25"/>
  <c r="E71" i="25"/>
  <c r="F71" i="25"/>
  <c r="G71" i="25"/>
  <c r="H71" i="25"/>
  <c r="K71" i="25"/>
  <c r="L71" i="25"/>
  <c r="N71" i="25"/>
  <c r="O71" i="25"/>
  <c r="P71" i="25"/>
  <c r="Q71" i="25"/>
  <c r="R71" i="25"/>
  <c r="S71" i="25"/>
  <c r="T71" i="25"/>
  <c r="U71" i="25"/>
  <c r="V71" i="25"/>
  <c r="W71" i="25"/>
  <c r="X71" i="25"/>
  <c r="Y71" i="25"/>
  <c r="Z71" i="25"/>
  <c r="AA71" i="25"/>
  <c r="AF71" i="25"/>
  <c r="AG71" i="25"/>
  <c r="AI71" i="25"/>
  <c r="AK71" i="25"/>
  <c r="AL71" i="25"/>
  <c r="AN71" i="25"/>
  <c r="AO71" i="25"/>
  <c r="AP71" i="25"/>
  <c r="AR71" i="25"/>
  <c r="E72" i="25"/>
  <c r="G72" i="25"/>
  <c r="H72" i="25"/>
  <c r="I72" i="25"/>
  <c r="K72" i="25"/>
  <c r="L72" i="25"/>
  <c r="M72" i="25"/>
  <c r="P72" i="25"/>
  <c r="Q72" i="25"/>
  <c r="S72" i="25"/>
  <c r="T72" i="25"/>
  <c r="U72" i="25"/>
  <c r="V72" i="25"/>
  <c r="X72" i="25"/>
  <c r="Y72" i="25"/>
  <c r="Z72" i="25"/>
  <c r="AA72" i="25"/>
  <c r="AD72" i="25"/>
  <c r="AF72" i="25"/>
  <c r="AG72" i="25"/>
  <c r="AH72" i="25"/>
  <c r="AI72" i="25"/>
  <c r="AJ72" i="25"/>
  <c r="AK72" i="25"/>
  <c r="AL72" i="25"/>
  <c r="AN72" i="25"/>
  <c r="AO72" i="25"/>
  <c r="AQ72" i="25"/>
  <c r="AR72" i="25"/>
  <c r="E73" i="25"/>
  <c r="F73" i="25"/>
  <c r="H73" i="25"/>
  <c r="I73" i="25"/>
  <c r="J73" i="25"/>
  <c r="K73" i="25"/>
  <c r="L73" i="25"/>
  <c r="M73" i="25"/>
  <c r="N73" i="25"/>
  <c r="O73" i="25"/>
  <c r="P73" i="25"/>
  <c r="Q73" i="25"/>
  <c r="R73" i="25"/>
  <c r="T73" i="25"/>
  <c r="U73" i="25"/>
  <c r="V73" i="25"/>
  <c r="W73" i="25"/>
  <c r="X73" i="25"/>
  <c r="Y73" i="25"/>
  <c r="Z73" i="25"/>
  <c r="AA73" i="25"/>
  <c r="AB73" i="25"/>
  <c r="AC73" i="25"/>
  <c r="AD73" i="25"/>
  <c r="AE73" i="25"/>
  <c r="AF73" i="25"/>
  <c r="AG73" i="25"/>
  <c r="AH73" i="25"/>
  <c r="AJ73" i="25"/>
  <c r="AK73" i="25"/>
  <c r="AL73" i="25"/>
  <c r="AM73" i="25"/>
  <c r="AN73" i="25"/>
  <c r="AO73" i="25"/>
  <c r="AP73" i="25"/>
  <c r="AQ73" i="25"/>
  <c r="AR73" i="25"/>
  <c r="E74" i="25"/>
  <c r="F74" i="25"/>
  <c r="G74" i="25"/>
  <c r="I74" i="25"/>
  <c r="J74" i="25"/>
  <c r="K74" i="25"/>
  <c r="L74" i="25"/>
  <c r="N74" i="25"/>
  <c r="O74" i="25"/>
  <c r="Q74" i="25"/>
  <c r="R74" i="25"/>
  <c r="S74" i="25"/>
  <c r="T74" i="25"/>
  <c r="U74" i="25"/>
  <c r="V74" i="25"/>
  <c r="W74" i="25"/>
  <c r="X74" i="25"/>
  <c r="AA74" i="25"/>
  <c r="AB74" i="25"/>
  <c r="AC74" i="25"/>
  <c r="AE74" i="25"/>
  <c r="AF74" i="25"/>
  <c r="AH74" i="25"/>
  <c r="AI74" i="25"/>
  <c r="AK74" i="25"/>
  <c r="AL74" i="25"/>
  <c r="AM74" i="25"/>
  <c r="AN74" i="25"/>
  <c r="AO74" i="25"/>
  <c r="AP74" i="25"/>
  <c r="AQ74" i="25"/>
  <c r="AR74" i="25"/>
  <c r="E75" i="25"/>
  <c r="F75" i="25"/>
  <c r="G75" i="25"/>
  <c r="H75" i="25"/>
  <c r="I75" i="25"/>
  <c r="J75" i="25"/>
  <c r="K75" i="25"/>
  <c r="L75" i="25"/>
  <c r="M75" i="25"/>
  <c r="N75" i="25"/>
  <c r="O75" i="25"/>
  <c r="P75" i="25"/>
  <c r="Q75" i="25"/>
  <c r="R75" i="25"/>
  <c r="S75" i="25"/>
  <c r="T75" i="25"/>
  <c r="U75" i="25"/>
  <c r="V75" i="25"/>
  <c r="W75" i="25"/>
  <c r="X75" i="25"/>
  <c r="Y75" i="25"/>
  <c r="Z75" i="25"/>
  <c r="AA75" i="25"/>
  <c r="AB75" i="25"/>
  <c r="AC75" i="25"/>
  <c r="AD75" i="25"/>
  <c r="AE75" i="25"/>
  <c r="AF75" i="25"/>
  <c r="AG75" i="25"/>
  <c r="AH75" i="25"/>
  <c r="AI75" i="25"/>
  <c r="AJ75" i="25"/>
  <c r="AK75" i="25"/>
  <c r="AL75" i="25"/>
  <c r="AM75" i="25"/>
  <c r="AN75" i="25"/>
  <c r="AO75" i="25"/>
  <c r="AP75" i="25"/>
  <c r="AQ75" i="25"/>
  <c r="AR75" i="25"/>
  <c r="E76" i="25"/>
  <c r="F76" i="25"/>
  <c r="G76" i="25"/>
  <c r="H76" i="25"/>
  <c r="I76" i="25"/>
  <c r="J76" i="25"/>
  <c r="K76" i="25"/>
  <c r="L76" i="25"/>
  <c r="M76" i="25"/>
  <c r="N76" i="25"/>
  <c r="O76" i="25"/>
  <c r="P76" i="25"/>
  <c r="Q76" i="25"/>
  <c r="R76" i="25"/>
  <c r="S76" i="25"/>
  <c r="U76" i="25"/>
  <c r="V76" i="25"/>
  <c r="W76" i="25"/>
  <c r="X76" i="25"/>
  <c r="Y76" i="25"/>
  <c r="Z76" i="25"/>
  <c r="AB76" i="25"/>
  <c r="AC76" i="25"/>
  <c r="AE76" i="25"/>
  <c r="AG76" i="25"/>
  <c r="AH76" i="25"/>
  <c r="AJ76" i="25"/>
  <c r="AL76" i="25"/>
  <c r="AM76" i="25"/>
  <c r="AP76" i="25"/>
  <c r="AQ76" i="25"/>
  <c r="AR76" i="25"/>
  <c r="F77" i="25"/>
  <c r="G77" i="25"/>
  <c r="H77" i="25"/>
  <c r="I77" i="25"/>
  <c r="J77" i="25"/>
  <c r="L77" i="25"/>
  <c r="M77" i="25"/>
  <c r="N77" i="25"/>
  <c r="Q77" i="25"/>
  <c r="R77" i="25"/>
  <c r="S77" i="25"/>
  <c r="T77" i="25"/>
  <c r="W77" i="25"/>
  <c r="X77" i="25"/>
  <c r="Y77" i="25"/>
  <c r="AA77" i="25"/>
  <c r="AB77" i="25"/>
  <c r="AC77" i="25"/>
  <c r="AD77" i="25"/>
  <c r="AE77" i="25"/>
  <c r="AF77" i="25"/>
  <c r="AH77" i="25"/>
  <c r="AI77" i="25"/>
  <c r="AJ77" i="25"/>
  <c r="AK77" i="25"/>
  <c r="AL77" i="25"/>
  <c r="AM77" i="25"/>
  <c r="AN77" i="25"/>
  <c r="AO77" i="25"/>
  <c r="AQ77" i="25"/>
  <c r="E78" i="25"/>
  <c r="F78" i="25"/>
  <c r="G78" i="25"/>
  <c r="H78" i="25"/>
  <c r="I78" i="25"/>
  <c r="J78" i="25"/>
  <c r="K78" i="25"/>
  <c r="L78" i="25"/>
  <c r="M78" i="25"/>
  <c r="N78" i="25"/>
  <c r="O78" i="25"/>
  <c r="P78" i="25"/>
  <c r="R78" i="25"/>
  <c r="S78" i="25"/>
  <c r="T78" i="25"/>
  <c r="U78" i="25"/>
  <c r="V78" i="25"/>
  <c r="W78" i="25"/>
  <c r="X78" i="25"/>
  <c r="Y78" i="25"/>
  <c r="Z78" i="25"/>
  <c r="AA78" i="25"/>
  <c r="AB78" i="25"/>
  <c r="AC78" i="25"/>
  <c r="AD78" i="25"/>
  <c r="AE78" i="25"/>
  <c r="AF78" i="25"/>
  <c r="AG78" i="25"/>
  <c r="AH78" i="25"/>
  <c r="AI78" i="25"/>
  <c r="AJ78" i="25"/>
  <c r="AK78" i="25"/>
  <c r="AL78" i="25"/>
  <c r="AM78" i="25"/>
  <c r="AO78" i="25"/>
  <c r="AP78" i="25"/>
  <c r="AQ78" i="25"/>
  <c r="AR78" i="25"/>
  <c r="E79" i="25"/>
  <c r="F79" i="25"/>
  <c r="G79" i="25"/>
  <c r="H79" i="25"/>
  <c r="I79" i="25"/>
  <c r="J79" i="25"/>
  <c r="L79" i="25"/>
  <c r="M79" i="25"/>
  <c r="N79" i="25"/>
  <c r="O79" i="25"/>
  <c r="P79" i="25"/>
  <c r="Q79" i="25"/>
  <c r="R79" i="25"/>
  <c r="S79" i="25"/>
  <c r="T79" i="25"/>
  <c r="U79" i="25"/>
  <c r="V79" i="25"/>
  <c r="W79" i="25"/>
  <c r="Y79" i="25"/>
  <c r="Z79" i="25"/>
  <c r="AB79" i="25"/>
  <c r="AC79" i="25"/>
  <c r="AD79" i="25"/>
  <c r="AE79" i="25"/>
  <c r="AG79" i="25"/>
  <c r="AH79" i="25"/>
  <c r="AI79" i="25"/>
  <c r="AJ79" i="25"/>
  <c r="AK79" i="25"/>
  <c r="AL79" i="25"/>
  <c r="AM79" i="25"/>
  <c r="AN79" i="25"/>
  <c r="AO79" i="25"/>
  <c r="AP79" i="25"/>
  <c r="AQ79" i="25"/>
  <c r="AR79" i="25"/>
  <c r="E80" i="25"/>
  <c r="F80" i="25"/>
  <c r="G80" i="25"/>
  <c r="H80" i="25"/>
  <c r="I80" i="25"/>
  <c r="K80" i="25"/>
  <c r="M80" i="25"/>
  <c r="N80" i="25"/>
  <c r="O80" i="25"/>
  <c r="P80" i="25"/>
  <c r="Q80" i="25"/>
  <c r="R80" i="25"/>
  <c r="S80" i="25"/>
  <c r="T80" i="25"/>
  <c r="U80" i="25"/>
  <c r="V80" i="25"/>
  <c r="W80" i="25"/>
  <c r="X80" i="25"/>
  <c r="Y80" i="25"/>
  <c r="Z80" i="25"/>
  <c r="AA80" i="25"/>
  <c r="AB80" i="25"/>
  <c r="AC80" i="25"/>
  <c r="AD80" i="25"/>
  <c r="AE80" i="25"/>
  <c r="AF80" i="25"/>
  <c r="AG80" i="25"/>
  <c r="AH80" i="25"/>
  <c r="AI80" i="25"/>
  <c r="AJ80" i="25"/>
  <c r="AM80" i="25"/>
  <c r="AO80" i="25"/>
  <c r="AP80" i="25"/>
  <c r="AQ80" i="25"/>
  <c r="AR80" i="25"/>
  <c r="E81" i="25"/>
  <c r="F81" i="25"/>
  <c r="G81" i="25"/>
  <c r="H81" i="25"/>
  <c r="I81" i="25"/>
  <c r="J81" i="25"/>
  <c r="K81" i="25"/>
  <c r="L81" i="25"/>
  <c r="M81" i="25"/>
  <c r="N81" i="25"/>
  <c r="O81" i="25"/>
  <c r="P81" i="25"/>
  <c r="Q81" i="25"/>
  <c r="R81" i="25"/>
  <c r="S81" i="25"/>
  <c r="T81" i="25"/>
  <c r="U81" i="25"/>
  <c r="V81" i="25"/>
  <c r="W81" i="25"/>
  <c r="X81" i="25"/>
  <c r="Y81" i="25"/>
  <c r="Z81" i="25"/>
  <c r="AA81" i="25"/>
  <c r="AB81" i="25"/>
  <c r="AC81" i="25"/>
  <c r="AD81" i="25"/>
  <c r="AE81" i="25"/>
  <c r="AF81" i="25"/>
  <c r="AG81" i="25"/>
  <c r="AH81" i="25"/>
  <c r="AI81" i="25"/>
  <c r="AJ81" i="25"/>
  <c r="AK81" i="25"/>
  <c r="AL81" i="25"/>
  <c r="AM81" i="25"/>
  <c r="AN81" i="25"/>
  <c r="AO81" i="25"/>
  <c r="AP81" i="25"/>
  <c r="AQ81" i="25"/>
  <c r="AR81" i="25"/>
  <c r="F82" i="25"/>
  <c r="G82" i="25"/>
  <c r="H82" i="25"/>
  <c r="I82" i="25"/>
  <c r="J82" i="25"/>
  <c r="K82" i="25"/>
  <c r="L82" i="25"/>
  <c r="M82" i="25"/>
  <c r="O82" i="25"/>
  <c r="Q82" i="25"/>
  <c r="R82" i="25"/>
  <c r="S82" i="25"/>
  <c r="T82" i="25"/>
  <c r="U82" i="25"/>
  <c r="V82" i="25"/>
  <c r="W82" i="25"/>
  <c r="Y82" i="25"/>
  <c r="AA82" i="25"/>
  <c r="AB82" i="25"/>
  <c r="AD82" i="25"/>
  <c r="AE82" i="25"/>
  <c r="AG82" i="25"/>
  <c r="AI82" i="25"/>
  <c r="AJ82" i="25"/>
  <c r="AK82" i="25"/>
  <c r="AL82" i="25"/>
  <c r="AM82" i="25"/>
  <c r="AN82" i="25"/>
  <c r="AO82" i="25"/>
  <c r="AP82" i="25"/>
  <c r="E83" i="25"/>
  <c r="F83" i="25"/>
  <c r="G83" i="25"/>
  <c r="H83" i="25"/>
  <c r="I83" i="25"/>
  <c r="J83" i="25"/>
  <c r="K83" i="25"/>
  <c r="L83" i="25"/>
  <c r="M83" i="25"/>
  <c r="N83" i="25"/>
  <c r="O83" i="25"/>
  <c r="P83" i="25"/>
  <c r="Q83" i="25"/>
  <c r="R83" i="25"/>
  <c r="S83" i="25"/>
  <c r="T83" i="25"/>
  <c r="U83" i="25"/>
  <c r="V83" i="25"/>
  <c r="W83" i="25"/>
  <c r="X83" i="25"/>
  <c r="Y83" i="25"/>
  <c r="Z83" i="25"/>
  <c r="AA83" i="25"/>
  <c r="AB83" i="25"/>
  <c r="AC83" i="25"/>
  <c r="AD83" i="25"/>
  <c r="AE83" i="25"/>
  <c r="AF83" i="25"/>
  <c r="AG83" i="25"/>
  <c r="AH83" i="25"/>
  <c r="AI83" i="25"/>
  <c r="AJ83" i="25"/>
  <c r="AK83" i="25"/>
  <c r="AL83" i="25"/>
  <c r="AM83" i="25"/>
  <c r="AN83" i="25"/>
  <c r="AO83" i="25"/>
  <c r="AP83" i="25"/>
  <c r="AQ83" i="25"/>
  <c r="AR83" i="25"/>
  <c r="E84" i="25"/>
  <c r="F84" i="25"/>
  <c r="G84" i="25"/>
  <c r="H84" i="25"/>
  <c r="I84" i="25"/>
  <c r="J84" i="25"/>
  <c r="K84" i="25"/>
  <c r="L84" i="25"/>
  <c r="M84" i="25"/>
  <c r="N84" i="25"/>
  <c r="O84" i="25"/>
  <c r="P84" i="25"/>
  <c r="Q84" i="25"/>
  <c r="R84" i="25"/>
  <c r="S84" i="25"/>
  <c r="T84" i="25"/>
  <c r="U84" i="25"/>
  <c r="V84" i="25"/>
  <c r="W84" i="25"/>
  <c r="X84" i="25"/>
  <c r="Y84" i="25"/>
  <c r="Z84" i="25"/>
  <c r="AA84" i="25"/>
  <c r="AB84" i="25"/>
  <c r="AC84" i="25"/>
  <c r="AD84" i="25"/>
  <c r="AE84" i="25"/>
  <c r="AF84" i="25"/>
  <c r="AG84" i="25"/>
  <c r="AH84" i="25"/>
  <c r="AI84" i="25"/>
  <c r="AJ84" i="25"/>
  <c r="AK84" i="25"/>
  <c r="AL84" i="25"/>
  <c r="AM84" i="25"/>
  <c r="AN84" i="25"/>
  <c r="AO84" i="25"/>
  <c r="AP84" i="25"/>
  <c r="AQ84" i="25"/>
  <c r="AR84" i="25"/>
  <c r="E85" i="25"/>
  <c r="F85" i="25"/>
  <c r="G85" i="25"/>
  <c r="H85" i="25"/>
  <c r="I85" i="25"/>
  <c r="J85" i="25"/>
  <c r="K85" i="25"/>
  <c r="L85" i="25"/>
  <c r="M85" i="25"/>
  <c r="N85" i="25"/>
  <c r="O85" i="25"/>
  <c r="P85" i="25"/>
  <c r="Q85" i="25"/>
  <c r="R85" i="25"/>
  <c r="S85" i="25"/>
  <c r="T85" i="25"/>
  <c r="U85" i="25"/>
  <c r="V85" i="25"/>
  <c r="W85" i="25"/>
  <c r="X85" i="25"/>
  <c r="Y85" i="25"/>
  <c r="Z85" i="25"/>
  <c r="AA85" i="25"/>
  <c r="AB85" i="25"/>
  <c r="AC85" i="25"/>
  <c r="AD85" i="25"/>
  <c r="AE85" i="25"/>
  <c r="AF85" i="25"/>
  <c r="AG85" i="25"/>
  <c r="AH85" i="25"/>
  <c r="AI85" i="25"/>
  <c r="AJ85" i="25"/>
  <c r="AK85" i="25"/>
  <c r="AL85" i="25"/>
  <c r="AM85" i="25"/>
  <c r="AN85" i="25"/>
  <c r="AO85" i="25"/>
  <c r="AP85" i="25"/>
  <c r="AQ85" i="25"/>
  <c r="AR85" i="25"/>
  <c r="E86" i="25"/>
  <c r="F86" i="25"/>
  <c r="G86" i="25"/>
  <c r="H86" i="25"/>
  <c r="I86" i="25"/>
  <c r="J86" i="25"/>
  <c r="K86" i="25"/>
  <c r="L86" i="25"/>
  <c r="M86" i="25"/>
  <c r="N86" i="25"/>
  <c r="O86" i="25"/>
  <c r="P86" i="25"/>
  <c r="Q86" i="25"/>
  <c r="R86" i="25"/>
  <c r="S86" i="25"/>
  <c r="T86" i="25"/>
  <c r="U86" i="25"/>
  <c r="V86" i="25"/>
  <c r="W86" i="25"/>
  <c r="X86" i="25"/>
  <c r="Y86" i="25"/>
  <c r="Z86" i="25"/>
  <c r="AA86" i="25"/>
  <c r="AB86" i="25"/>
  <c r="AC86" i="25"/>
  <c r="AD86" i="25"/>
  <c r="AE86" i="25"/>
  <c r="AF86" i="25"/>
  <c r="AG86" i="25"/>
  <c r="AH86" i="25"/>
  <c r="AI86" i="25"/>
  <c r="AJ86" i="25"/>
  <c r="AK86" i="25"/>
  <c r="AL86" i="25"/>
  <c r="AM86" i="25"/>
  <c r="AN86" i="25"/>
  <c r="AO86" i="25"/>
  <c r="AP86" i="25"/>
  <c r="AQ86" i="25"/>
  <c r="AR86" i="25"/>
  <c r="E87" i="25"/>
  <c r="F87" i="25"/>
  <c r="H87" i="25"/>
  <c r="I87" i="25"/>
  <c r="J87" i="25"/>
  <c r="K87" i="25"/>
  <c r="L87" i="25"/>
  <c r="M87" i="25"/>
  <c r="N87" i="25"/>
  <c r="O87" i="25"/>
  <c r="P87" i="25"/>
  <c r="Q87" i="25"/>
  <c r="R87" i="25"/>
  <c r="S87" i="25"/>
  <c r="T87" i="25"/>
  <c r="U87" i="25"/>
  <c r="V87" i="25"/>
  <c r="W87" i="25"/>
  <c r="X87" i="25"/>
  <c r="Y87" i="25"/>
  <c r="Z87" i="25"/>
  <c r="AA87" i="25"/>
  <c r="AB87" i="25"/>
  <c r="AC87" i="25"/>
  <c r="AD87" i="25"/>
  <c r="AE87" i="25"/>
  <c r="AF87" i="25"/>
  <c r="AG87" i="25"/>
  <c r="AH87" i="25"/>
  <c r="AI87" i="25"/>
  <c r="AJ87" i="25"/>
  <c r="AK87" i="25"/>
  <c r="AL87" i="25"/>
  <c r="AM87" i="25"/>
  <c r="AN87" i="25"/>
  <c r="AO87" i="25"/>
  <c r="AP87" i="25"/>
  <c r="AQ87" i="25"/>
  <c r="AR87" i="25"/>
  <c r="E88" i="25"/>
  <c r="F88" i="25"/>
  <c r="G88" i="25"/>
  <c r="H88" i="25"/>
  <c r="I88" i="25"/>
  <c r="J88" i="25"/>
  <c r="K88" i="25"/>
  <c r="L88" i="25"/>
  <c r="M88" i="25"/>
  <c r="N88" i="25"/>
  <c r="O88" i="25"/>
  <c r="P88" i="25"/>
  <c r="Q88" i="25"/>
  <c r="R88" i="25"/>
  <c r="S88" i="25"/>
  <c r="T88" i="25"/>
  <c r="W88" i="25"/>
  <c r="X88" i="25"/>
  <c r="Y88" i="25"/>
  <c r="Z88" i="25"/>
  <c r="AA88" i="25"/>
  <c r="AB88" i="25"/>
  <c r="AC88" i="25"/>
  <c r="AD88" i="25"/>
  <c r="AE88" i="25"/>
  <c r="AF88" i="25"/>
  <c r="AG88" i="25"/>
  <c r="AH88" i="25"/>
  <c r="AI88" i="25"/>
  <c r="AJ88" i="25"/>
  <c r="AM88" i="25"/>
  <c r="AN88" i="25"/>
  <c r="AO88" i="25"/>
  <c r="AP88" i="25"/>
  <c r="AQ88" i="25"/>
  <c r="AR88" i="25"/>
  <c r="E89" i="25"/>
  <c r="F89" i="25"/>
  <c r="G89" i="25"/>
  <c r="H89" i="25"/>
  <c r="I89" i="25"/>
  <c r="J89" i="25"/>
  <c r="K89" i="25"/>
  <c r="L89" i="25"/>
  <c r="M89" i="25"/>
  <c r="N89" i="25"/>
  <c r="O89" i="25"/>
  <c r="P89" i="25"/>
  <c r="Q89" i="25"/>
  <c r="R89" i="25"/>
  <c r="S89" i="25"/>
  <c r="T89" i="25"/>
  <c r="U89" i="25"/>
  <c r="V89" i="25"/>
  <c r="W89" i="25"/>
  <c r="X89" i="25"/>
  <c r="Y89" i="25"/>
  <c r="Z89" i="25"/>
  <c r="AA89" i="25"/>
  <c r="AB89" i="25"/>
  <c r="AC89" i="25"/>
  <c r="AD89" i="25"/>
  <c r="AE89" i="25"/>
  <c r="AF89" i="25"/>
  <c r="AG89" i="25"/>
  <c r="AH89" i="25"/>
  <c r="AI89" i="25"/>
  <c r="AJ89" i="25"/>
  <c r="AK89" i="25"/>
  <c r="AL89" i="25"/>
  <c r="AM89" i="25"/>
  <c r="AN89" i="25"/>
  <c r="AO89" i="25"/>
  <c r="AP89" i="25"/>
  <c r="AQ89" i="25"/>
  <c r="AR89" i="25"/>
  <c r="E90" i="25"/>
  <c r="F90" i="25"/>
  <c r="G90" i="25"/>
  <c r="H90" i="25"/>
  <c r="I90" i="25"/>
  <c r="J90" i="25"/>
  <c r="K90" i="25"/>
  <c r="L90" i="25"/>
  <c r="M90" i="25"/>
  <c r="N90" i="25"/>
  <c r="O90" i="25"/>
  <c r="P90" i="25"/>
  <c r="Q90" i="25"/>
  <c r="R90" i="25"/>
  <c r="S90" i="25"/>
  <c r="T90" i="25"/>
  <c r="U90" i="25"/>
  <c r="V90" i="25"/>
  <c r="W90" i="25"/>
  <c r="X90" i="25"/>
  <c r="Y90" i="25"/>
  <c r="Z90" i="25"/>
  <c r="AA90" i="25"/>
  <c r="AB90" i="25"/>
  <c r="AC90" i="25"/>
  <c r="AD90" i="25"/>
  <c r="AE90" i="25"/>
  <c r="AF90" i="25"/>
  <c r="AG90" i="25"/>
  <c r="AH90" i="25"/>
  <c r="AI90" i="25"/>
  <c r="AJ90" i="25"/>
  <c r="AK90" i="25"/>
  <c r="AL90" i="25"/>
  <c r="AM90" i="25"/>
  <c r="AN90" i="25"/>
  <c r="AO90" i="25"/>
  <c r="AP90" i="25"/>
  <c r="AQ90" i="25"/>
  <c r="AR90" i="25"/>
  <c r="E91" i="25"/>
  <c r="F91" i="25"/>
  <c r="G91" i="25"/>
  <c r="H91" i="25"/>
  <c r="I91" i="25"/>
  <c r="J91" i="25"/>
  <c r="K91" i="25"/>
  <c r="L91" i="25"/>
  <c r="M91" i="25"/>
  <c r="N91" i="25"/>
  <c r="O91" i="25"/>
  <c r="P91" i="25"/>
  <c r="Q91" i="25"/>
  <c r="R91" i="25"/>
  <c r="S91" i="25"/>
  <c r="T91" i="25"/>
  <c r="U91" i="25"/>
  <c r="V91" i="25"/>
  <c r="W91" i="25"/>
  <c r="X91" i="25"/>
  <c r="Y91" i="25"/>
  <c r="Z91" i="25"/>
  <c r="AA91" i="25"/>
  <c r="AB91" i="25"/>
  <c r="AC91" i="25"/>
  <c r="AD91" i="25"/>
  <c r="AE91" i="25"/>
  <c r="AF91" i="25"/>
  <c r="AG91" i="25"/>
  <c r="AH91" i="25"/>
  <c r="AI91" i="25"/>
  <c r="AJ91" i="25"/>
  <c r="AK91" i="25"/>
  <c r="AL91" i="25"/>
  <c r="AM91" i="25"/>
  <c r="AN91" i="25"/>
  <c r="AO91" i="25"/>
  <c r="AP91" i="25"/>
  <c r="AQ91" i="25"/>
  <c r="AR91" i="25"/>
  <c r="E92" i="25"/>
  <c r="F92" i="25"/>
  <c r="G92" i="25"/>
  <c r="H92" i="25"/>
  <c r="I92" i="25"/>
  <c r="J92" i="25"/>
  <c r="K92" i="25"/>
  <c r="L92" i="25"/>
  <c r="M92" i="25"/>
  <c r="N92" i="25"/>
  <c r="O92" i="25"/>
  <c r="P92" i="25"/>
  <c r="Q92" i="25"/>
  <c r="R92" i="25"/>
  <c r="S92" i="25"/>
  <c r="T92" i="25"/>
  <c r="U92" i="25"/>
  <c r="V92" i="25"/>
  <c r="W92" i="25"/>
  <c r="X92" i="25"/>
  <c r="Y92" i="25"/>
  <c r="Z92" i="25"/>
  <c r="AA92" i="25"/>
  <c r="AB92" i="25"/>
  <c r="AC92" i="25"/>
  <c r="AD92" i="25"/>
  <c r="AE92" i="25"/>
  <c r="AF92" i="25"/>
  <c r="AG92" i="25"/>
  <c r="AH92" i="25"/>
  <c r="AI92" i="25"/>
  <c r="AJ92" i="25"/>
  <c r="AK92" i="25"/>
  <c r="AL92" i="25"/>
  <c r="AM92" i="25"/>
  <c r="AN92" i="25"/>
  <c r="AO92" i="25"/>
  <c r="AP92" i="25"/>
  <c r="AQ92" i="25"/>
  <c r="AR92" i="25"/>
  <c r="E93" i="25"/>
  <c r="F93" i="25"/>
  <c r="G93" i="25"/>
  <c r="H93" i="25"/>
  <c r="I93" i="25"/>
  <c r="J93" i="25"/>
  <c r="K93" i="25"/>
  <c r="L93" i="25"/>
  <c r="M93" i="25"/>
  <c r="N93" i="25"/>
  <c r="O93" i="25"/>
  <c r="P93" i="25"/>
  <c r="Q93" i="25"/>
  <c r="R93" i="25"/>
  <c r="S93" i="25"/>
  <c r="T93" i="25"/>
  <c r="U93" i="25"/>
  <c r="V93" i="25"/>
  <c r="W93" i="25"/>
  <c r="X93" i="25"/>
  <c r="Y93" i="25"/>
  <c r="Z93" i="25"/>
  <c r="AA93" i="25"/>
  <c r="AB93" i="25"/>
  <c r="AC93" i="25"/>
  <c r="AD93" i="25"/>
  <c r="AE93" i="25"/>
  <c r="AF93" i="25"/>
  <c r="AG93" i="25"/>
  <c r="AH93" i="25"/>
  <c r="AI93" i="25"/>
  <c r="AJ93" i="25"/>
  <c r="AK93" i="25"/>
  <c r="AL93" i="25"/>
  <c r="AM93" i="25"/>
  <c r="AN93" i="25"/>
  <c r="AO93" i="25"/>
  <c r="AP93" i="25"/>
  <c r="AQ93" i="25"/>
  <c r="AR93" i="25"/>
  <c r="E94" i="25"/>
  <c r="F94" i="25"/>
  <c r="G94" i="25"/>
  <c r="H94" i="25"/>
  <c r="I94" i="25"/>
  <c r="J94" i="25"/>
  <c r="K94" i="25"/>
  <c r="L94" i="25"/>
  <c r="M94" i="25"/>
  <c r="N94" i="25"/>
  <c r="O94" i="25"/>
  <c r="P94" i="25"/>
  <c r="Q94" i="25"/>
  <c r="R94" i="25"/>
  <c r="S94" i="25"/>
  <c r="T94" i="25"/>
  <c r="U94" i="25"/>
  <c r="V94" i="25"/>
  <c r="W94" i="25"/>
  <c r="X94" i="25"/>
  <c r="Y94" i="25"/>
  <c r="Z94" i="25"/>
  <c r="AA94" i="25"/>
  <c r="AB94" i="25"/>
  <c r="AC94" i="25"/>
  <c r="AD94" i="25"/>
  <c r="AE94" i="25"/>
  <c r="AF94" i="25"/>
  <c r="AG94" i="25"/>
  <c r="AH94" i="25"/>
  <c r="AI94" i="25"/>
  <c r="AJ94" i="25"/>
  <c r="AK94" i="25"/>
  <c r="AL94" i="25"/>
  <c r="AM94" i="25"/>
  <c r="AN94" i="25"/>
  <c r="AO94" i="25"/>
  <c r="AP94" i="25"/>
  <c r="AQ94" i="25"/>
  <c r="AR94" i="25"/>
  <c r="N6" i="25"/>
  <c r="Q6" i="25"/>
  <c r="U6" i="25"/>
  <c r="Y6" i="25"/>
  <c r="AA6" i="25"/>
  <c r="AF6" i="25"/>
  <c r="AG6" i="25"/>
  <c r="AH6" i="25"/>
  <c r="AK6" i="25"/>
  <c r="AM6" i="25"/>
  <c r="AO6" i="25"/>
  <c r="D6" i="25"/>
  <c r="D98" i="37"/>
  <c r="D46" i="24" l="1"/>
  <c r="D45" i="24"/>
  <c r="AA46" i="24" l="1"/>
  <c r="AB46" i="24" s="1"/>
  <c r="AD46" i="24"/>
  <c r="AA45" i="24"/>
  <c r="AB45" i="24" s="1"/>
  <c r="AD45" i="24"/>
  <c r="E98" i="13"/>
  <c r="F98" i="13"/>
  <c r="G98" i="13"/>
  <c r="H98" i="13"/>
  <c r="I98" i="13"/>
  <c r="J98" i="13"/>
  <c r="K98" i="13"/>
  <c r="L98" i="13"/>
  <c r="M98" i="13"/>
  <c r="N98" i="13"/>
  <c r="O98" i="13"/>
  <c r="P98" i="13"/>
  <c r="Q98" i="13"/>
  <c r="R98" i="13"/>
  <c r="S98" i="13"/>
  <c r="T98" i="13"/>
  <c r="U98" i="13"/>
  <c r="V98" i="13"/>
  <c r="W98" i="13"/>
  <c r="X98" i="13"/>
  <c r="Y98" i="13"/>
  <c r="Z98" i="13"/>
  <c r="AA98" i="13"/>
  <c r="AB98" i="13"/>
  <c r="AC98" i="13"/>
  <c r="AD98" i="13"/>
  <c r="AE98" i="13"/>
  <c r="AF98" i="13"/>
  <c r="AG98" i="13"/>
  <c r="AH98" i="13"/>
  <c r="AI98" i="13"/>
  <c r="AJ98" i="13"/>
  <c r="AK98" i="13"/>
  <c r="AL98" i="13"/>
  <c r="AM98" i="13"/>
  <c r="AN98" i="13"/>
  <c r="AO98" i="13"/>
  <c r="AP98" i="13"/>
  <c r="AQ98" i="13"/>
  <c r="AR98" i="13"/>
  <c r="E99" i="13"/>
  <c r="F99" i="13"/>
  <c r="G99" i="13"/>
  <c r="H99" i="13"/>
  <c r="I99" i="13"/>
  <c r="J99" i="13"/>
  <c r="K99" i="13"/>
  <c r="L99" i="13"/>
  <c r="M99" i="13"/>
  <c r="N99" i="13"/>
  <c r="O99" i="13"/>
  <c r="P99" i="13"/>
  <c r="Q99" i="13"/>
  <c r="R99" i="13"/>
  <c r="S99" i="13"/>
  <c r="T99" i="13"/>
  <c r="U99" i="13"/>
  <c r="V99" i="13"/>
  <c r="W99" i="13"/>
  <c r="X99" i="13"/>
  <c r="Y99" i="13"/>
  <c r="Z99" i="13"/>
  <c r="AA99" i="13"/>
  <c r="AB99" i="13"/>
  <c r="AC99" i="13"/>
  <c r="AD99" i="13"/>
  <c r="AE99" i="13"/>
  <c r="AF99" i="13"/>
  <c r="AG99" i="13"/>
  <c r="AH99" i="13"/>
  <c r="AI99" i="13"/>
  <c r="AJ99" i="13"/>
  <c r="AK99" i="13"/>
  <c r="AL99" i="13"/>
  <c r="AM99" i="13"/>
  <c r="AN99" i="13"/>
  <c r="AO99" i="13"/>
  <c r="AP99" i="13"/>
  <c r="AQ99" i="13"/>
  <c r="AR99" i="13"/>
  <c r="E100" i="13"/>
  <c r="F100" i="13"/>
  <c r="G100" i="13"/>
  <c r="H100" i="13"/>
  <c r="I100" i="13"/>
  <c r="J100" i="13"/>
  <c r="K100" i="13"/>
  <c r="L100" i="13"/>
  <c r="M100" i="13"/>
  <c r="N100" i="13"/>
  <c r="O100" i="13"/>
  <c r="P100" i="13"/>
  <c r="Q100" i="13"/>
  <c r="R100" i="13"/>
  <c r="S100" i="13"/>
  <c r="T100" i="13"/>
  <c r="U100" i="13"/>
  <c r="V100" i="13"/>
  <c r="W100" i="13"/>
  <c r="X100" i="13"/>
  <c r="Y100" i="13"/>
  <c r="Z100" i="13"/>
  <c r="AA100" i="13"/>
  <c r="AB100" i="13"/>
  <c r="AC100" i="13"/>
  <c r="AD100" i="13"/>
  <c r="AE100" i="13"/>
  <c r="AF100" i="13"/>
  <c r="AG100" i="13"/>
  <c r="AH100" i="13"/>
  <c r="AI100" i="13"/>
  <c r="AJ100" i="13"/>
  <c r="AK100" i="13"/>
  <c r="AL100" i="13"/>
  <c r="AM100" i="13"/>
  <c r="AN100" i="13"/>
  <c r="AO100" i="13"/>
  <c r="AP100" i="13"/>
  <c r="AQ100" i="13"/>
  <c r="AR100" i="13"/>
  <c r="E101" i="13"/>
  <c r="F101" i="13"/>
  <c r="G101" i="13"/>
  <c r="H101" i="13"/>
  <c r="I101" i="13"/>
  <c r="J101" i="13"/>
  <c r="K101" i="13"/>
  <c r="L101" i="13"/>
  <c r="M101" i="13"/>
  <c r="N101" i="13"/>
  <c r="O101" i="13"/>
  <c r="P101" i="13"/>
  <c r="Q101" i="13"/>
  <c r="R101" i="13"/>
  <c r="S101" i="13"/>
  <c r="T101" i="13"/>
  <c r="U101" i="13"/>
  <c r="V101" i="13"/>
  <c r="W101" i="13"/>
  <c r="X101" i="13"/>
  <c r="Y101" i="13"/>
  <c r="Z101" i="13"/>
  <c r="AA101" i="13"/>
  <c r="AB101" i="13"/>
  <c r="AC101" i="13"/>
  <c r="AD101" i="13"/>
  <c r="AE101" i="13"/>
  <c r="AF101" i="13"/>
  <c r="AG101" i="13"/>
  <c r="AH101" i="13"/>
  <c r="AI101" i="13"/>
  <c r="AJ101" i="13"/>
  <c r="AK101" i="13"/>
  <c r="AL101" i="13"/>
  <c r="AM101" i="13"/>
  <c r="AN101" i="13"/>
  <c r="AO101" i="13"/>
  <c r="AP101" i="13"/>
  <c r="AQ101" i="13"/>
  <c r="AR101" i="13"/>
  <c r="D101" i="13"/>
  <c r="D100" i="13"/>
  <c r="D99" i="13"/>
  <c r="D98" i="13"/>
  <c r="AC45" i="24" l="1"/>
  <c r="AJ42" i="43"/>
  <c r="AF42" i="43"/>
  <c r="AB42" i="43"/>
  <c r="AQ42" i="43"/>
  <c r="AE42" i="43"/>
  <c r="AA42" i="43"/>
  <c r="K42" i="43"/>
  <c r="AP42" i="43"/>
  <c r="AL42" i="43"/>
  <c r="AG42" i="43"/>
  <c r="U42" i="43"/>
  <c r="M42" i="43"/>
  <c r="AK42" i="43"/>
  <c r="AD42" i="43"/>
  <c r="AH42" i="43"/>
  <c r="Z42" i="43"/>
  <c r="R42" i="43"/>
  <c r="I42" i="43"/>
  <c r="E42" i="43"/>
  <c r="AC42" i="43"/>
  <c r="J42" i="43"/>
  <c r="AC46" i="24"/>
  <c r="AM43" i="43"/>
  <c r="AI43" i="43"/>
  <c r="K43" i="43"/>
  <c r="AL43" i="43"/>
  <c r="Z43" i="43"/>
  <c r="F43" i="43"/>
  <c r="AR43" i="43"/>
  <c r="AN43" i="43"/>
  <c r="X43" i="43"/>
  <c r="T43" i="43"/>
  <c r="P43" i="43"/>
  <c r="L43" i="43"/>
  <c r="AF43" i="43"/>
  <c r="E43" i="43"/>
  <c r="AO43" i="43"/>
  <c r="Y43" i="43"/>
  <c r="U43" i="43"/>
  <c r="Q43" i="43"/>
  <c r="H43" i="43"/>
  <c r="AR4" i="25"/>
  <c r="AR4" i="68" s="1"/>
  <c r="AQ4" i="25"/>
  <c r="AP4" i="25"/>
  <c r="AO4" i="25"/>
  <c r="AN4" i="25"/>
  <c r="AM4" i="25"/>
  <c r="AL4" i="25"/>
  <c r="AK4" i="25"/>
  <c r="AJ4" i="25"/>
  <c r="AI4" i="25"/>
  <c r="AH4" i="25"/>
  <c r="AG4" i="25"/>
  <c r="AF4" i="25"/>
  <c r="AE4" i="25"/>
  <c r="AD4" i="25"/>
  <c r="AC4" i="25"/>
  <c r="AB4" i="25"/>
  <c r="AB4" i="68" s="1"/>
  <c r="AA4" i="25"/>
  <c r="Z4" i="25"/>
  <c r="Y4" i="25"/>
  <c r="X4" i="25"/>
  <c r="W4" i="25"/>
  <c r="V4" i="25"/>
  <c r="V4" i="68" s="1"/>
  <c r="U4" i="25"/>
  <c r="T4" i="25"/>
  <c r="S4" i="25"/>
  <c r="R4" i="25"/>
  <c r="Q4" i="25"/>
  <c r="P4" i="25"/>
  <c r="O4" i="25"/>
  <c r="N4" i="25"/>
  <c r="M4" i="25"/>
  <c r="L4" i="25"/>
  <c r="K4" i="25"/>
  <c r="J4" i="25"/>
  <c r="I4" i="25"/>
  <c r="H4" i="25"/>
  <c r="H4" i="13" s="1"/>
  <c r="G4" i="25"/>
  <c r="G4" i="68" s="1"/>
  <c r="R4" i="13"/>
  <c r="F4" i="25"/>
  <c r="E4" i="25"/>
  <c r="D4" i="25"/>
  <c r="X4" i="13"/>
  <c r="AL4" i="13"/>
  <c r="AQ4" i="13"/>
  <c r="V4" i="45" l="1"/>
  <c r="V4" i="67"/>
  <c r="V4" i="66"/>
  <c r="F5" i="25"/>
  <c r="F5" i="68" s="1"/>
  <c r="F4" i="68"/>
  <c r="I5" i="25"/>
  <c r="I5" i="68" s="1"/>
  <c r="I4" i="68"/>
  <c r="M5" i="25"/>
  <c r="M5" i="13" s="1"/>
  <c r="M4" i="68"/>
  <c r="Q5" i="25"/>
  <c r="Q5" i="13" s="1"/>
  <c r="Q4" i="68"/>
  <c r="U5" i="25"/>
  <c r="U5" i="68" s="1"/>
  <c r="U4" i="68"/>
  <c r="Y5" i="25"/>
  <c r="Y5" i="13" s="1"/>
  <c r="Y4" i="68"/>
  <c r="AC5" i="25"/>
  <c r="AC5" i="68" s="1"/>
  <c r="AC4" i="68"/>
  <c r="AG5" i="25"/>
  <c r="AG5" i="13" s="1"/>
  <c r="AG4" i="68"/>
  <c r="AK5" i="25"/>
  <c r="AK5" i="13" s="1"/>
  <c r="AK4" i="68"/>
  <c r="AO5" i="25"/>
  <c r="AO5" i="68" s="1"/>
  <c r="AO4" i="68"/>
  <c r="F4" i="45"/>
  <c r="F4" i="67"/>
  <c r="F4" i="66"/>
  <c r="AJ4" i="45"/>
  <c r="AJ4" i="67"/>
  <c r="AJ4" i="66"/>
  <c r="E5" i="25"/>
  <c r="E5" i="68" s="1"/>
  <c r="E4" i="68"/>
  <c r="H5" i="25"/>
  <c r="H5" i="68" s="1"/>
  <c r="H4" i="68"/>
  <c r="L4" i="13"/>
  <c r="L4" i="68"/>
  <c r="P4" i="13"/>
  <c r="P4" i="68"/>
  <c r="T4" i="13"/>
  <c r="T4" i="68"/>
  <c r="X5" i="25"/>
  <c r="X5" i="68" s="1"/>
  <c r="X4" i="68"/>
  <c r="AJ5" i="25"/>
  <c r="AJ5" i="13" s="1"/>
  <c r="AJ4" i="68"/>
  <c r="AN5" i="25"/>
  <c r="AN5" i="68" s="1"/>
  <c r="AN4" i="68"/>
  <c r="P4" i="45"/>
  <c r="P4" i="66"/>
  <c r="P4" i="67"/>
  <c r="J4" i="13"/>
  <c r="J4" i="68"/>
  <c r="N5" i="25"/>
  <c r="N5" i="68" s="1"/>
  <c r="N4" i="68"/>
  <c r="R5" i="25"/>
  <c r="R5" i="68" s="1"/>
  <c r="R4" i="68"/>
  <c r="Z4" i="13"/>
  <c r="Z4" i="68"/>
  <c r="AD5" i="25"/>
  <c r="AD4" i="68"/>
  <c r="AH5" i="25"/>
  <c r="AH5" i="68" s="1"/>
  <c r="AH4" i="68"/>
  <c r="AL5" i="25"/>
  <c r="AL4" i="68"/>
  <c r="AP5" i="25"/>
  <c r="AP5" i="13" s="1"/>
  <c r="AP4" i="68"/>
  <c r="AO4" i="45"/>
  <c r="AO4" i="66"/>
  <c r="AO4" i="67"/>
  <c r="D5" i="25"/>
  <c r="D5" i="13" s="1"/>
  <c r="D4" i="68"/>
  <c r="K5" i="25"/>
  <c r="K5" i="68" s="1"/>
  <c r="K4" i="68"/>
  <c r="O5" i="25"/>
  <c r="O5" i="68" s="1"/>
  <c r="O4" i="68"/>
  <c r="S4" i="13"/>
  <c r="S4" i="68"/>
  <c r="W5" i="25"/>
  <c r="W5" i="68" s="1"/>
  <c r="W4" i="68"/>
  <c r="AA5" i="25"/>
  <c r="AA5" i="68" s="1"/>
  <c r="AA4" i="68"/>
  <c r="AE5" i="25"/>
  <c r="AE5" i="13" s="1"/>
  <c r="AE4" i="68"/>
  <c r="AI5" i="25"/>
  <c r="AI5" i="68" s="1"/>
  <c r="AI4" i="68"/>
  <c r="AM4" i="13"/>
  <c r="AM4" i="68"/>
  <c r="AQ5" i="25"/>
  <c r="AQ5" i="68" s="1"/>
  <c r="AQ4" i="68"/>
  <c r="X5" i="13"/>
  <c r="AJ5" i="68"/>
  <c r="M5" i="68"/>
  <c r="Q5" i="68"/>
  <c r="Y5" i="68"/>
  <c r="AG5" i="68"/>
  <c r="AK5" i="68"/>
  <c r="D5" i="68"/>
  <c r="O5" i="13"/>
  <c r="AA5" i="13"/>
  <c r="AE5" i="68"/>
  <c r="AQ5" i="13"/>
  <c r="E5" i="13"/>
  <c r="H5" i="13"/>
  <c r="AF4" i="13"/>
  <c r="AF4" i="68"/>
  <c r="AC5" i="13"/>
  <c r="AD5" i="13"/>
  <c r="AD5" i="68"/>
  <c r="AL5" i="13"/>
  <c r="AL5" i="68"/>
  <c r="E4" i="13"/>
  <c r="K4" i="13"/>
  <c r="O4" i="13"/>
  <c r="AO4" i="13"/>
  <c r="D4" i="13"/>
  <c r="AH4" i="13"/>
  <c r="AR5" i="25"/>
  <c r="AP4" i="13"/>
  <c r="AM5" i="25"/>
  <c r="AI4" i="13"/>
  <c r="AF5" i="25"/>
  <c r="AE4" i="13"/>
  <c r="AB5" i="25"/>
  <c r="AA4" i="13"/>
  <c r="Z5" i="25"/>
  <c r="V5" i="25"/>
  <c r="T5" i="25"/>
  <c r="S5" i="25"/>
  <c r="P5" i="25"/>
  <c r="L5" i="25"/>
  <c r="J5" i="25"/>
  <c r="G4" i="13"/>
  <c r="G5" i="25"/>
  <c r="U5" i="13"/>
  <c r="F5" i="13"/>
  <c r="AB4" i="13"/>
  <c r="W4" i="13"/>
  <c r="I4" i="13"/>
  <c r="AK4" i="13"/>
  <c r="AD4" i="13"/>
  <c r="V4" i="13"/>
  <c r="N4" i="13"/>
  <c r="AR4" i="13"/>
  <c r="AN4" i="13"/>
  <c r="AJ4" i="13"/>
  <c r="AG4" i="13"/>
  <c r="AC4" i="13"/>
  <c r="Y4" i="13"/>
  <c r="U4" i="13"/>
  <c r="Q4" i="13"/>
  <c r="M4" i="13"/>
  <c r="R5" i="13"/>
  <c r="F4" i="13"/>
  <c r="H120" i="47"/>
  <c r="L120" i="47"/>
  <c r="P120" i="47"/>
  <c r="T120" i="47"/>
  <c r="X120" i="47"/>
  <c r="AB120" i="47"/>
  <c r="AF120" i="47"/>
  <c r="AJ120" i="47"/>
  <c r="AN120" i="47"/>
  <c r="AR120" i="47"/>
  <c r="AV120" i="47"/>
  <c r="AZ120" i="47"/>
  <c r="BA120" i="47"/>
  <c r="BD120" i="47"/>
  <c r="BE120" i="47"/>
  <c r="BH120" i="47"/>
  <c r="BI120" i="47"/>
  <c r="BK104" i="47"/>
  <c r="BJ104" i="47"/>
  <c r="BI104" i="47"/>
  <c r="BH104" i="47"/>
  <c r="BG104" i="47"/>
  <c r="BF104" i="47"/>
  <c r="BE104" i="47"/>
  <c r="BD104" i="47"/>
  <c r="BC104" i="47"/>
  <c r="BB104" i="47"/>
  <c r="BA104" i="47"/>
  <c r="AZ104" i="47"/>
  <c r="AY104" i="47"/>
  <c r="AX104" i="47"/>
  <c r="AW104" i="47"/>
  <c r="AV104" i="47"/>
  <c r="AU104" i="47"/>
  <c r="AT104" i="47"/>
  <c r="AS104" i="47"/>
  <c r="AR104" i="47"/>
  <c r="AQ104" i="47"/>
  <c r="AP104" i="47"/>
  <c r="AO104" i="47"/>
  <c r="AN104" i="47"/>
  <c r="AM104" i="47"/>
  <c r="AL104" i="47"/>
  <c r="AK104" i="47"/>
  <c r="AJ104" i="47"/>
  <c r="AI104" i="47"/>
  <c r="AH104" i="47"/>
  <c r="AG104" i="47"/>
  <c r="AF104" i="47"/>
  <c r="AE104" i="47"/>
  <c r="AD104" i="47"/>
  <c r="AC104" i="47"/>
  <c r="AB104" i="47"/>
  <c r="AA104" i="47"/>
  <c r="Z104" i="47"/>
  <c r="Y104" i="47"/>
  <c r="X104" i="47"/>
  <c r="W104" i="47"/>
  <c r="V104" i="47"/>
  <c r="U104" i="47"/>
  <c r="T104" i="47"/>
  <c r="S104" i="47"/>
  <c r="R104" i="47"/>
  <c r="Q104" i="47"/>
  <c r="P104" i="47"/>
  <c r="O104" i="47"/>
  <c r="N104" i="47"/>
  <c r="M104" i="47"/>
  <c r="L104" i="47"/>
  <c r="K104" i="47"/>
  <c r="J104" i="47"/>
  <c r="I104" i="47"/>
  <c r="H104" i="47"/>
  <c r="G104" i="47"/>
  <c r="F104" i="47"/>
  <c r="E104" i="47"/>
  <c r="D104" i="47"/>
  <c r="BJ101" i="47"/>
  <c r="BJ120" i="47" s="1"/>
  <c r="AL101" i="47"/>
  <c r="AL120" i="47" s="1"/>
  <c r="AD101" i="47"/>
  <c r="AD120" i="47" s="1"/>
  <c r="BK96" i="47"/>
  <c r="BK101" i="47" s="1"/>
  <c r="BJ96" i="47"/>
  <c r="BI96" i="47"/>
  <c r="BI101" i="47" s="1"/>
  <c r="BH96" i="47"/>
  <c r="BH101" i="47" s="1"/>
  <c r="BG96" i="47"/>
  <c r="BG101" i="47" s="1"/>
  <c r="BG120" i="47" s="1"/>
  <c r="BG121" i="47" s="1"/>
  <c r="BF96" i="47"/>
  <c r="BF101" i="47" s="1"/>
  <c r="BF120" i="47" s="1"/>
  <c r="BE96" i="47"/>
  <c r="BE101" i="47" s="1"/>
  <c r="BD96" i="47"/>
  <c r="BD101" i="47" s="1"/>
  <c r="BC96" i="47"/>
  <c r="BC101" i="47" s="1"/>
  <c r="BC120" i="47" s="1"/>
  <c r="BB96" i="47"/>
  <c r="BB101" i="47" s="1"/>
  <c r="BA96" i="47"/>
  <c r="BA101" i="47" s="1"/>
  <c r="AZ96" i="47"/>
  <c r="AZ101" i="47" s="1"/>
  <c r="AY96" i="47"/>
  <c r="AY101" i="47" s="1"/>
  <c r="AY120" i="47" s="1"/>
  <c r="AX96" i="47"/>
  <c r="AX101" i="47" s="1"/>
  <c r="AX120" i="47" s="1"/>
  <c r="AW96" i="47"/>
  <c r="AW101" i="47" s="1"/>
  <c r="AV96" i="47"/>
  <c r="AV101" i="47" s="1"/>
  <c r="AU96" i="47"/>
  <c r="AU101" i="47" s="1"/>
  <c r="AU120" i="47" s="1"/>
  <c r="AT96" i="47"/>
  <c r="AT101" i="47" s="1"/>
  <c r="AS96" i="47"/>
  <c r="AS101" i="47" s="1"/>
  <c r="AS120" i="47" s="1"/>
  <c r="AR96" i="47"/>
  <c r="AR101" i="47" s="1"/>
  <c r="AQ96" i="47"/>
  <c r="AQ101" i="47" s="1"/>
  <c r="AQ120" i="47" s="1"/>
  <c r="AQ121" i="47" s="1"/>
  <c r="AP96" i="47"/>
  <c r="AP101" i="47" s="1"/>
  <c r="AP120" i="47" s="1"/>
  <c r="AO96" i="47"/>
  <c r="AO101" i="47" s="1"/>
  <c r="AO120" i="47" s="1"/>
  <c r="AN96" i="47"/>
  <c r="AN101" i="47" s="1"/>
  <c r="AM96" i="47"/>
  <c r="AM101" i="47" s="1"/>
  <c r="AL96" i="47"/>
  <c r="AK96" i="47"/>
  <c r="AK101" i="47" s="1"/>
  <c r="AK120" i="47" s="1"/>
  <c r="AK121" i="47" s="1"/>
  <c r="AJ96" i="47"/>
  <c r="AJ101" i="47" s="1"/>
  <c r="AI96" i="47"/>
  <c r="AI101" i="47" s="1"/>
  <c r="AI120" i="47" s="1"/>
  <c r="AI121" i="47" s="1"/>
  <c r="AH96" i="47"/>
  <c r="AH101" i="47" s="1"/>
  <c r="AH120" i="47" s="1"/>
  <c r="AH121" i="47" s="1"/>
  <c r="AH122" i="47" s="1"/>
  <c r="AG96" i="47"/>
  <c r="AG101" i="47" s="1"/>
  <c r="AG120" i="47" s="1"/>
  <c r="AG121" i="47" s="1"/>
  <c r="AF96" i="47"/>
  <c r="AF101" i="47" s="1"/>
  <c r="AE96" i="47"/>
  <c r="AE101" i="47" s="1"/>
  <c r="AE120" i="47" s="1"/>
  <c r="AD96" i="47"/>
  <c r="AC96" i="47"/>
  <c r="AC101" i="47" s="1"/>
  <c r="AC120" i="47" s="1"/>
  <c r="AB96" i="47"/>
  <c r="AB101" i="47" s="1"/>
  <c r="AA96" i="47"/>
  <c r="AA101" i="47" s="1"/>
  <c r="AA120" i="47" s="1"/>
  <c r="Z96" i="47"/>
  <c r="Z101" i="47" s="1"/>
  <c r="Z120" i="47" s="1"/>
  <c r="Z121" i="47" s="1"/>
  <c r="Y96" i="47"/>
  <c r="Y101" i="47" s="1"/>
  <c r="Y120" i="47" s="1"/>
  <c r="X96" i="47"/>
  <c r="X101" i="47" s="1"/>
  <c r="W96" i="47"/>
  <c r="W101" i="47" s="1"/>
  <c r="W120" i="47" s="1"/>
  <c r="V96" i="47"/>
  <c r="V101" i="47" s="1"/>
  <c r="U96" i="47"/>
  <c r="U101" i="47" s="1"/>
  <c r="U120" i="47" s="1"/>
  <c r="U121" i="47" s="1"/>
  <c r="T96" i="47"/>
  <c r="T101" i="47" s="1"/>
  <c r="S96" i="47"/>
  <c r="S101" i="47" s="1"/>
  <c r="R96" i="47"/>
  <c r="R101" i="47" s="1"/>
  <c r="R120" i="47" s="1"/>
  <c r="Q96" i="47"/>
  <c r="Q101" i="47" s="1"/>
  <c r="Q120" i="47" s="1"/>
  <c r="Q121" i="47" s="1"/>
  <c r="P96" i="47"/>
  <c r="P101" i="47" s="1"/>
  <c r="O96" i="47"/>
  <c r="O101" i="47" s="1"/>
  <c r="O120" i="47" s="1"/>
  <c r="O121" i="47" s="1"/>
  <c r="N96" i="47"/>
  <c r="N101" i="47" s="1"/>
  <c r="M96" i="47"/>
  <c r="M101" i="47" s="1"/>
  <c r="M120" i="47" s="1"/>
  <c r="L96" i="47"/>
  <c r="L101" i="47" s="1"/>
  <c r="K96" i="47"/>
  <c r="K101" i="47" s="1"/>
  <c r="J96" i="47"/>
  <c r="J101" i="47" s="1"/>
  <c r="J120" i="47" s="1"/>
  <c r="I96" i="47"/>
  <c r="I101" i="47" s="1"/>
  <c r="I120" i="47" s="1"/>
  <c r="I121" i="47" s="1"/>
  <c r="H96" i="47"/>
  <c r="H101" i="47" s="1"/>
  <c r="G96" i="47"/>
  <c r="G101" i="47" s="1"/>
  <c r="G120" i="47" s="1"/>
  <c r="G121" i="47" s="1"/>
  <c r="F96" i="47"/>
  <c r="F101" i="47" s="1"/>
  <c r="E96" i="47"/>
  <c r="E101" i="47" s="1"/>
  <c r="E120" i="47" s="1"/>
  <c r="D96" i="47"/>
  <c r="D101" i="47" s="1"/>
  <c r="D120" i="47" s="1"/>
  <c r="AR103" i="43"/>
  <c r="AQ103" i="43"/>
  <c r="AP103" i="43"/>
  <c r="AO103" i="43"/>
  <c r="AN103" i="43"/>
  <c r="AM103" i="43"/>
  <c r="AL103" i="43"/>
  <c r="AK103" i="43"/>
  <c r="AJ103" i="43"/>
  <c r="AI103" i="43"/>
  <c r="AH103" i="43"/>
  <c r="AG103" i="43"/>
  <c r="AF103" i="43"/>
  <c r="AE103" i="43"/>
  <c r="AD103" i="43"/>
  <c r="AC103" i="43"/>
  <c r="AB103" i="43"/>
  <c r="AA103" i="43"/>
  <c r="Z103" i="43"/>
  <c r="Y103" i="43"/>
  <c r="X103" i="43"/>
  <c r="W103" i="43"/>
  <c r="V103" i="43"/>
  <c r="U103" i="43"/>
  <c r="T103" i="43"/>
  <c r="S103" i="43"/>
  <c r="R103" i="43"/>
  <c r="Q103" i="43"/>
  <c r="P103" i="43"/>
  <c r="O103" i="43"/>
  <c r="N103" i="43"/>
  <c r="M103" i="43"/>
  <c r="L103" i="43"/>
  <c r="K103" i="43"/>
  <c r="J103" i="43"/>
  <c r="I103" i="43"/>
  <c r="H103" i="43"/>
  <c r="G103" i="43"/>
  <c r="F103" i="43"/>
  <c r="E103" i="43"/>
  <c r="D103" i="43"/>
  <c r="E99" i="25"/>
  <c r="F99" i="25"/>
  <c r="G99" i="25"/>
  <c r="H99" i="25"/>
  <c r="I99" i="25"/>
  <c r="J99" i="25"/>
  <c r="K99" i="25"/>
  <c r="L99" i="25"/>
  <c r="M99" i="25"/>
  <c r="N99" i="25"/>
  <c r="O99" i="25"/>
  <c r="P99" i="25"/>
  <c r="Q99" i="25"/>
  <c r="R99" i="25"/>
  <c r="S99" i="25"/>
  <c r="T99" i="25"/>
  <c r="U99" i="25"/>
  <c r="V99" i="25"/>
  <c r="W99" i="25"/>
  <c r="X99" i="25"/>
  <c r="Y99" i="25"/>
  <c r="Z99" i="25"/>
  <c r="AA99" i="25"/>
  <c r="AB99" i="25"/>
  <c r="AC99" i="25"/>
  <c r="AD99" i="25"/>
  <c r="AE99" i="25"/>
  <c r="AF99" i="25"/>
  <c r="AG99" i="25"/>
  <c r="AH99" i="25"/>
  <c r="AI99" i="25"/>
  <c r="AJ99" i="25"/>
  <c r="AK99" i="25"/>
  <c r="AL99" i="25"/>
  <c r="AM99" i="25"/>
  <c r="AN99" i="25"/>
  <c r="AO99" i="25"/>
  <c r="AP99" i="25"/>
  <c r="AQ99" i="25"/>
  <c r="AR99" i="25"/>
  <c r="D99" i="25"/>
  <c r="BK96" i="49"/>
  <c r="BJ96" i="49"/>
  <c r="BI96" i="49"/>
  <c r="BH96" i="49"/>
  <c r="BG96" i="49"/>
  <c r="BF96" i="49"/>
  <c r="BE96" i="49"/>
  <c r="BD96" i="49"/>
  <c r="BC96" i="49"/>
  <c r="BB96" i="49"/>
  <c r="BA96" i="49"/>
  <c r="AZ96" i="49"/>
  <c r="AY96" i="49"/>
  <c r="AX96" i="49"/>
  <c r="AW96" i="49"/>
  <c r="AV96" i="49"/>
  <c r="AU96" i="49"/>
  <c r="AT96" i="49"/>
  <c r="AS96" i="49"/>
  <c r="AR96" i="49"/>
  <c r="AQ96" i="49"/>
  <c r="AP96" i="49"/>
  <c r="AO96" i="49"/>
  <c r="AN96" i="49"/>
  <c r="AM96" i="49"/>
  <c r="AL96" i="49"/>
  <c r="AK96" i="49"/>
  <c r="AJ96" i="49"/>
  <c r="AI96" i="49"/>
  <c r="AH96" i="49"/>
  <c r="AG96" i="49"/>
  <c r="AF96" i="49"/>
  <c r="AE96" i="49"/>
  <c r="AD96" i="49"/>
  <c r="AC96" i="49"/>
  <c r="AB96" i="49"/>
  <c r="AA96" i="49"/>
  <c r="Z96" i="49"/>
  <c r="Y96" i="49"/>
  <c r="X96" i="49"/>
  <c r="W96" i="49"/>
  <c r="V96" i="49"/>
  <c r="U96" i="49"/>
  <c r="T96" i="49"/>
  <c r="S96" i="49"/>
  <c r="R96" i="49"/>
  <c r="Q96" i="49"/>
  <c r="P96" i="49"/>
  <c r="O96" i="49"/>
  <c r="N96" i="49"/>
  <c r="M96" i="49"/>
  <c r="L96" i="49"/>
  <c r="K96" i="49"/>
  <c r="J96" i="49"/>
  <c r="I96" i="49"/>
  <c r="H96" i="49"/>
  <c r="G96" i="49"/>
  <c r="F96" i="49"/>
  <c r="E96" i="49"/>
  <c r="D96" i="49"/>
  <c r="BM94" i="49"/>
  <c r="BN94" i="49" s="1"/>
  <c r="BM93" i="49"/>
  <c r="BN93" i="49" s="1"/>
  <c r="BM92" i="49"/>
  <c r="BN92" i="49" s="1"/>
  <c r="BM91" i="49"/>
  <c r="BN91" i="49" s="1"/>
  <c r="BM90" i="49"/>
  <c r="BN90" i="49" s="1"/>
  <c r="BM89" i="49"/>
  <c r="BN89" i="49" s="1"/>
  <c r="BM88" i="49"/>
  <c r="BN88" i="49" s="1"/>
  <c r="BN87" i="49"/>
  <c r="BM87" i="49"/>
  <c r="BM86" i="49"/>
  <c r="BN86" i="49" s="1"/>
  <c r="BM85" i="49"/>
  <c r="BN85" i="49" s="1"/>
  <c r="BM84" i="49"/>
  <c r="BN84" i="49" s="1"/>
  <c r="BM83" i="49"/>
  <c r="BN83" i="49" s="1"/>
  <c r="BM82" i="49"/>
  <c r="BN82" i="49" s="1"/>
  <c r="BM81" i="49"/>
  <c r="BN81" i="49" s="1"/>
  <c r="BM80" i="49"/>
  <c r="BN80" i="49" s="1"/>
  <c r="BN79" i="49"/>
  <c r="BM79" i="49"/>
  <c r="BM78" i="49"/>
  <c r="BN78" i="49" s="1"/>
  <c r="BM77" i="49"/>
  <c r="BN77" i="49" s="1"/>
  <c r="BM76" i="49"/>
  <c r="BN76" i="49" s="1"/>
  <c r="BM75" i="49"/>
  <c r="BN75" i="49" s="1"/>
  <c r="BM74" i="49"/>
  <c r="BN74" i="49" s="1"/>
  <c r="BM73" i="49"/>
  <c r="BN73" i="49" s="1"/>
  <c r="BM72" i="49"/>
  <c r="BN72" i="49" s="1"/>
  <c r="BN71" i="49"/>
  <c r="BM71" i="49"/>
  <c r="BM70" i="49"/>
  <c r="BN70" i="49" s="1"/>
  <c r="BM69" i="49"/>
  <c r="BN69" i="49" s="1"/>
  <c r="BM68" i="49"/>
  <c r="BN68" i="49" s="1"/>
  <c r="BM67" i="49"/>
  <c r="BN67" i="49" s="1"/>
  <c r="BM66" i="49"/>
  <c r="BN66" i="49" s="1"/>
  <c r="BM65" i="49"/>
  <c r="BN65" i="49" s="1"/>
  <c r="BM64" i="49"/>
  <c r="BN64" i="49" s="1"/>
  <c r="BN63" i="49"/>
  <c r="BM63" i="49"/>
  <c r="BM62" i="49"/>
  <c r="BN62" i="49" s="1"/>
  <c r="BM61" i="49"/>
  <c r="BN61" i="49" s="1"/>
  <c r="BM60" i="49"/>
  <c r="BN60" i="49" s="1"/>
  <c r="BM59" i="49"/>
  <c r="BN59" i="49" s="1"/>
  <c r="BM58" i="49"/>
  <c r="BN58" i="49" s="1"/>
  <c r="BM57" i="49"/>
  <c r="BN57" i="49" s="1"/>
  <c r="BM56" i="49"/>
  <c r="BN56" i="49" s="1"/>
  <c r="BN55" i="49"/>
  <c r="BM55" i="49"/>
  <c r="BM54" i="49"/>
  <c r="BN54" i="49" s="1"/>
  <c r="BM53" i="49"/>
  <c r="BN53" i="49" s="1"/>
  <c r="BM52" i="49"/>
  <c r="BN52" i="49" s="1"/>
  <c r="BM51" i="49"/>
  <c r="BN51" i="49" s="1"/>
  <c r="BM50" i="49"/>
  <c r="BN50" i="49" s="1"/>
  <c r="BM49" i="49"/>
  <c r="BN49" i="49" s="1"/>
  <c r="BM48" i="49"/>
  <c r="BN48" i="49" s="1"/>
  <c r="BN47" i="49"/>
  <c r="BM47" i="49"/>
  <c r="BM46" i="49"/>
  <c r="BN46" i="49" s="1"/>
  <c r="BM45" i="49"/>
  <c r="BN45" i="49" s="1"/>
  <c r="BM44" i="49"/>
  <c r="BN44" i="49" s="1"/>
  <c r="BM43" i="49"/>
  <c r="BN43" i="49" s="1"/>
  <c r="BM42" i="49"/>
  <c r="BN42" i="49" s="1"/>
  <c r="BM41" i="49"/>
  <c r="BN41" i="49" s="1"/>
  <c r="BM40" i="49"/>
  <c r="BN40" i="49" s="1"/>
  <c r="BN39" i="49"/>
  <c r="BM39" i="49"/>
  <c r="BM38" i="49"/>
  <c r="BN38" i="49" s="1"/>
  <c r="BM37" i="49"/>
  <c r="BN37" i="49" s="1"/>
  <c r="BM36" i="49"/>
  <c r="BN36" i="49" s="1"/>
  <c r="BM35" i="49"/>
  <c r="BN35" i="49" s="1"/>
  <c r="BM34" i="49"/>
  <c r="BN34" i="49" s="1"/>
  <c r="BM33" i="49"/>
  <c r="BN33" i="49" s="1"/>
  <c r="BM32" i="49"/>
  <c r="BN32" i="49" s="1"/>
  <c r="BN31" i="49"/>
  <c r="BM31" i="49"/>
  <c r="BM30" i="49"/>
  <c r="BN30" i="49" s="1"/>
  <c r="BM29" i="49"/>
  <c r="BN29" i="49" s="1"/>
  <c r="BM28" i="49"/>
  <c r="BN28" i="49" s="1"/>
  <c r="BM27" i="49"/>
  <c r="BN27" i="49" s="1"/>
  <c r="BM26" i="49"/>
  <c r="BN26" i="49" s="1"/>
  <c r="BM25" i="49"/>
  <c r="BN25" i="49" s="1"/>
  <c r="BM24" i="49"/>
  <c r="BN24" i="49" s="1"/>
  <c r="BN23" i="49"/>
  <c r="BM23" i="49"/>
  <c r="BM22" i="49"/>
  <c r="BN22" i="49" s="1"/>
  <c r="BM21" i="49"/>
  <c r="BN21" i="49" s="1"/>
  <c r="BM20" i="49"/>
  <c r="BN20" i="49" s="1"/>
  <c r="BM19" i="49"/>
  <c r="BN19" i="49" s="1"/>
  <c r="BM18" i="49"/>
  <c r="BN18" i="49" s="1"/>
  <c r="BM17" i="49"/>
  <c r="BN17" i="49" s="1"/>
  <c r="BM16" i="49"/>
  <c r="BN16" i="49" s="1"/>
  <c r="BN15" i="49"/>
  <c r="BM15" i="49"/>
  <c r="BM14" i="49"/>
  <c r="BN14" i="49" s="1"/>
  <c r="BM13" i="49"/>
  <c r="BN13" i="49" s="1"/>
  <c r="BM12" i="49"/>
  <c r="BN12" i="49" s="1"/>
  <c r="BM11" i="49"/>
  <c r="BN11" i="49" s="1"/>
  <c r="BM10" i="49"/>
  <c r="BN10" i="49" s="1"/>
  <c r="BM9" i="49"/>
  <c r="BN9" i="49" s="1"/>
  <c r="BM8" i="49"/>
  <c r="BN8" i="49" s="1"/>
  <c r="BN7" i="49"/>
  <c r="BM7" i="49"/>
  <c r="BM6" i="49"/>
  <c r="BN6" i="49" s="1"/>
  <c r="AT7" i="13"/>
  <c r="AT8" i="13"/>
  <c r="AT9" i="13"/>
  <c r="AT10" i="13"/>
  <c r="AT11" i="13"/>
  <c r="AT12" i="13"/>
  <c r="AT13" i="13"/>
  <c r="AT14" i="13"/>
  <c r="AT15" i="13"/>
  <c r="AT16" i="13"/>
  <c r="AT17" i="13"/>
  <c r="AT18" i="13"/>
  <c r="AT19" i="13"/>
  <c r="AT20" i="13"/>
  <c r="AT21" i="13"/>
  <c r="AT22" i="13"/>
  <c r="AT23" i="13"/>
  <c r="AT24" i="13"/>
  <c r="AT25" i="13"/>
  <c r="AT26" i="13"/>
  <c r="AT27" i="13"/>
  <c r="AT28" i="13"/>
  <c r="AT29" i="13"/>
  <c r="AT30" i="13"/>
  <c r="AT31" i="13"/>
  <c r="AT32" i="13"/>
  <c r="AT33" i="13"/>
  <c r="AT34" i="13"/>
  <c r="AT35" i="13"/>
  <c r="AT36" i="13"/>
  <c r="AT37" i="13"/>
  <c r="AT38" i="13"/>
  <c r="AT39" i="13"/>
  <c r="AT40" i="13"/>
  <c r="AT41" i="13"/>
  <c r="AT42" i="13"/>
  <c r="AT43" i="13"/>
  <c r="AT44" i="13"/>
  <c r="AT45" i="13"/>
  <c r="AT46" i="13"/>
  <c r="AT47" i="13"/>
  <c r="AT48" i="13"/>
  <c r="AT49" i="13"/>
  <c r="AT50" i="13"/>
  <c r="AT51" i="13"/>
  <c r="AT52" i="13"/>
  <c r="AT53" i="13"/>
  <c r="AT54" i="13"/>
  <c r="AT55" i="13"/>
  <c r="AT56" i="13"/>
  <c r="AT57" i="13"/>
  <c r="AT58" i="13"/>
  <c r="AT59" i="13"/>
  <c r="AT60" i="13"/>
  <c r="AT61" i="13"/>
  <c r="AT62" i="13"/>
  <c r="AT63" i="13"/>
  <c r="AT64" i="13"/>
  <c r="AT65" i="13"/>
  <c r="AT66" i="13"/>
  <c r="AT67" i="13"/>
  <c r="AT68" i="13"/>
  <c r="AT69" i="13"/>
  <c r="AT70" i="13"/>
  <c r="AT71" i="13"/>
  <c r="AT72" i="13"/>
  <c r="AT73" i="13"/>
  <c r="AT74" i="13"/>
  <c r="AT75" i="13"/>
  <c r="AT76" i="13"/>
  <c r="AT77" i="13"/>
  <c r="AT78" i="13"/>
  <c r="AT79" i="13"/>
  <c r="AT80" i="13"/>
  <c r="AT81" i="13"/>
  <c r="AT82" i="13"/>
  <c r="AT83" i="13"/>
  <c r="AT84" i="13"/>
  <c r="AT85" i="13"/>
  <c r="AT86" i="13"/>
  <c r="AT87" i="13"/>
  <c r="AT88" i="13"/>
  <c r="AT89" i="13"/>
  <c r="AT90" i="13"/>
  <c r="AT91" i="13"/>
  <c r="AT92" i="13"/>
  <c r="AT93" i="13"/>
  <c r="AT94" i="13"/>
  <c r="E96" i="13"/>
  <c r="F96" i="13"/>
  <c r="G96" i="13"/>
  <c r="H96" i="13"/>
  <c r="I96" i="13"/>
  <c r="J96" i="13"/>
  <c r="K96" i="13"/>
  <c r="L96" i="13"/>
  <c r="M96" i="13"/>
  <c r="N96" i="13"/>
  <c r="O96" i="13"/>
  <c r="P96" i="13"/>
  <c r="Q96" i="13"/>
  <c r="R96" i="13"/>
  <c r="S96" i="13"/>
  <c r="T96" i="13"/>
  <c r="U96" i="13"/>
  <c r="V96" i="13"/>
  <c r="W96" i="13"/>
  <c r="X96" i="13"/>
  <c r="Y96" i="13"/>
  <c r="Z96" i="13"/>
  <c r="AA96" i="13"/>
  <c r="AB96" i="13"/>
  <c r="AC96" i="13"/>
  <c r="AD96" i="13"/>
  <c r="AE96" i="13"/>
  <c r="AF96" i="13"/>
  <c r="AG96" i="13"/>
  <c r="AH96" i="13"/>
  <c r="AI96" i="13"/>
  <c r="AJ96" i="13"/>
  <c r="AK96" i="13"/>
  <c r="AL96" i="13"/>
  <c r="AM96" i="13"/>
  <c r="AN96" i="13"/>
  <c r="AO96" i="13"/>
  <c r="AP96" i="13"/>
  <c r="AQ96" i="13"/>
  <c r="AR96" i="13"/>
  <c r="D96" i="13"/>
  <c r="Z97" i="24"/>
  <c r="Y97" i="24"/>
  <c r="X97" i="24"/>
  <c r="W97" i="24"/>
  <c r="V97" i="24"/>
  <c r="U97" i="24"/>
  <c r="T97" i="24"/>
  <c r="S97" i="24"/>
  <c r="R97" i="24"/>
  <c r="Q97" i="24"/>
  <c r="P97" i="24"/>
  <c r="O97" i="24"/>
  <c r="N97" i="24"/>
  <c r="M97" i="24"/>
  <c r="L97" i="24"/>
  <c r="K97" i="24"/>
  <c r="J97" i="24"/>
  <c r="I97" i="24"/>
  <c r="H97" i="24"/>
  <c r="G97" i="24"/>
  <c r="F97" i="24"/>
  <c r="E97" i="24"/>
  <c r="D97" i="24"/>
  <c r="Z96" i="24"/>
  <c r="Y96" i="24"/>
  <c r="X96" i="24"/>
  <c r="W96" i="24"/>
  <c r="V96" i="24"/>
  <c r="U96" i="24"/>
  <c r="T96" i="24"/>
  <c r="S96" i="24"/>
  <c r="R96" i="24"/>
  <c r="Q96" i="24"/>
  <c r="P96" i="24"/>
  <c r="O96" i="24"/>
  <c r="N96" i="24"/>
  <c r="M96" i="24"/>
  <c r="L96" i="24"/>
  <c r="K96" i="24"/>
  <c r="J96" i="24"/>
  <c r="I96" i="24"/>
  <c r="H96" i="24"/>
  <c r="G96" i="24"/>
  <c r="F96" i="24"/>
  <c r="E96" i="24"/>
  <c r="D96" i="24"/>
  <c r="Z95" i="24"/>
  <c r="Y95" i="24"/>
  <c r="X95" i="24"/>
  <c r="W95" i="24"/>
  <c r="V95" i="24"/>
  <c r="U95" i="24"/>
  <c r="T95" i="24"/>
  <c r="S95" i="24"/>
  <c r="R95" i="24"/>
  <c r="Q95" i="24"/>
  <c r="P95" i="24"/>
  <c r="O95" i="24"/>
  <c r="N95" i="24"/>
  <c r="M95" i="24"/>
  <c r="L95" i="24"/>
  <c r="K95" i="24"/>
  <c r="J95" i="24"/>
  <c r="I95" i="24"/>
  <c r="H95" i="24"/>
  <c r="G95" i="24"/>
  <c r="F95" i="24"/>
  <c r="E95" i="24"/>
  <c r="D95" i="24"/>
  <c r="Z94" i="24"/>
  <c r="Y94" i="24"/>
  <c r="X94" i="24"/>
  <c r="W94" i="24"/>
  <c r="V94" i="24"/>
  <c r="U94" i="24"/>
  <c r="T94" i="24"/>
  <c r="S94" i="24"/>
  <c r="R94" i="24"/>
  <c r="Q94" i="24"/>
  <c r="P94" i="24"/>
  <c r="O94" i="24"/>
  <c r="N94" i="24"/>
  <c r="M94" i="24"/>
  <c r="L94" i="24"/>
  <c r="K94" i="24"/>
  <c r="J94" i="24"/>
  <c r="I94" i="24"/>
  <c r="H94" i="24"/>
  <c r="G94" i="24"/>
  <c r="F94" i="24"/>
  <c r="E94" i="24"/>
  <c r="D94" i="24"/>
  <c r="Z93" i="24"/>
  <c r="Y93" i="24"/>
  <c r="X93" i="24"/>
  <c r="W93" i="24"/>
  <c r="V93" i="24"/>
  <c r="U93" i="24"/>
  <c r="T93" i="24"/>
  <c r="S93" i="24"/>
  <c r="R93" i="24"/>
  <c r="Q93" i="24"/>
  <c r="P93" i="24"/>
  <c r="O93" i="24"/>
  <c r="N93" i="24"/>
  <c r="M93" i="24"/>
  <c r="L93" i="24"/>
  <c r="K93" i="24"/>
  <c r="J93" i="24"/>
  <c r="I93" i="24"/>
  <c r="H93" i="24"/>
  <c r="G93" i="24"/>
  <c r="F93" i="24"/>
  <c r="E93" i="24"/>
  <c r="D93" i="24"/>
  <c r="D92" i="24"/>
  <c r="D91" i="24"/>
  <c r="D90" i="24"/>
  <c r="D89" i="24"/>
  <c r="D88" i="24"/>
  <c r="D87" i="24"/>
  <c r="D86" i="24"/>
  <c r="D85" i="24"/>
  <c r="D84" i="24"/>
  <c r="D83" i="24"/>
  <c r="D82" i="24"/>
  <c r="D81" i="24"/>
  <c r="D80" i="24"/>
  <c r="D79" i="24"/>
  <c r="D78" i="24"/>
  <c r="D77" i="24"/>
  <c r="D76" i="24"/>
  <c r="D75" i="24"/>
  <c r="D74" i="24"/>
  <c r="D73" i="24"/>
  <c r="D72" i="24"/>
  <c r="D71" i="24"/>
  <c r="D70" i="24"/>
  <c r="D69" i="24"/>
  <c r="D68" i="24"/>
  <c r="D67" i="24"/>
  <c r="D66" i="24"/>
  <c r="D65" i="24"/>
  <c r="D64" i="24"/>
  <c r="D63" i="24"/>
  <c r="D62" i="24"/>
  <c r="D61" i="24"/>
  <c r="D60" i="24"/>
  <c r="D59" i="24"/>
  <c r="D58" i="24"/>
  <c r="D57" i="24"/>
  <c r="D56" i="24"/>
  <c r="D55" i="24"/>
  <c r="D54" i="24"/>
  <c r="D53" i="24"/>
  <c r="D52" i="24"/>
  <c r="D51" i="24"/>
  <c r="D50" i="24"/>
  <c r="D49" i="24"/>
  <c r="D48" i="24"/>
  <c r="D47"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AO5" i="13" l="1"/>
  <c r="I5" i="13"/>
  <c r="K5" i="13"/>
  <c r="AN5" i="13"/>
  <c r="AI5" i="13"/>
  <c r="F120" i="47"/>
  <c r="F121" i="47"/>
  <c r="F122" i="47" s="1"/>
  <c r="N120" i="47"/>
  <c r="V120" i="47"/>
  <c r="AT120" i="47"/>
  <c r="AT121" i="47"/>
  <c r="AT122" i="47" s="1"/>
  <c r="AT123" i="47" s="1"/>
  <c r="BB120" i="47"/>
  <c r="BB121" i="47"/>
  <c r="BB122" i="47" s="1"/>
  <c r="D4" i="45"/>
  <c r="D4" i="67"/>
  <c r="D4" i="66"/>
  <c r="AA4" i="45"/>
  <c r="AA4" i="67"/>
  <c r="AA4" i="66"/>
  <c r="AI4" i="45"/>
  <c r="AI4" i="66"/>
  <c r="AI4" i="67"/>
  <c r="AN4" i="45"/>
  <c r="AN4" i="67"/>
  <c r="AN4" i="66"/>
  <c r="AP5" i="68"/>
  <c r="X4" i="45"/>
  <c r="X4" i="66"/>
  <c r="X4" i="67"/>
  <c r="BC121" i="47"/>
  <c r="BC122" i="47" s="1"/>
  <c r="AU121" i="47"/>
  <c r="AU123" i="47" s="1"/>
  <c r="AU124" i="47" s="1"/>
  <c r="AU125" i="47" s="1"/>
  <c r="AL121" i="47"/>
  <c r="AL122" i="47" s="1"/>
  <c r="AL123" i="47" s="1"/>
  <c r="AA121" i="47"/>
  <c r="AA122" i="47" s="1"/>
  <c r="R121" i="47"/>
  <c r="R122" i="47" s="1"/>
  <c r="J121" i="47"/>
  <c r="AW120" i="47"/>
  <c r="AW121" i="47" s="1"/>
  <c r="AW122" i="47" s="1"/>
  <c r="W4" i="45"/>
  <c r="W4" i="67"/>
  <c r="W4" i="66"/>
  <c r="AL4" i="45"/>
  <c r="AL4" i="66"/>
  <c r="AL4" i="67"/>
  <c r="AB4" i="45"/>
  <c r="AB4" i="66"/>
  <c r="AB4" i="67"/>
  <c r="Z4" i="45"/>
  <c r="Z4" i="66"/>
  <c r="Z4" i="67"/>
  <c r="B4" i="45"/>
  <c r="B4" i="66"/>
  <c r="B4" i="67"/>
  <c r="C4" i="45"/>
  <c r="C4" i="67"/>
  <c r="C4" i="66"/>
  <c r="N5" i="13"/>
  <c r="AK4" i="45"/>
  <c r="AK4" i="66"/>
  <c r="AK4" i="67"/>
  <c r="N4" i="45"/>
  <c r="N4" i="66"/>
  <c r="N4" i="67"/>
  <c r="AU88" i="13"/>
  <c r="S90" i="39" s="1"/>
  <c r="AU64" i="13"/>
  <c r="AU40" i="13"/>
  <c r="AU122" i="47"/>
  <c r="AT96" i="13"/>
  <c r="AU6" i="13" s="1"/>
  <c r="S8" i="39" s="1"/>
  <c r="AU91" i="13"/>
  <c r="AU83" i="13"/>
  <c r="S85" i="39" s="1"/>
  <c r="AU79" i="13"/>
  <c r="S81" i="39" s="1"/>
  <c r="AU75" i="13"/>
  <c r="S77" i="39" s="1"/>
  <c r="AU67" i="13"/>
  <c r="S69" i="39" s="1"/>
  <c r="AU63" i="13"/>
  <c r="AU59" i="13"/>
  <c r="S61" i="39" s="1"/>
  <c r="AU51" i="13"/>
  <c r="S53" i="39" s="1"/>
  <c r="AU47" i="13"/>
  <c r="S49" i="39" s="1"/>
  <c r="AU39" i="13"/>
  <c r="AU35" i="13"/>
  <c r="S37" i="39" s="1"/>
  <c r="AU31" i="13"/>
  <c r="S33" i="39" s="1"/>
  <c r="AU27" i="13"/>
  <c r="AU23" i="13"/>
  <c r="S25" i="39" s="1"/>
  <c r="AU19" i="13"/>
  <c r="S21" i="39" s="1"/>
  <c r="AU15" i="13"/>
  <c r="S17" i="39" s="1"/>
  <c r="AU11" i="13"/>
  <c r="S13" i="39" s="1"/>
  <c r="AU7" i="13"/>
  <c r="S9" i="39" s="1"/>
  <c r="BJ121" i="47"/>
  <c r="BJ122" i="47" s="1"/>
  <c r="AX121" i="47"/>
  <c r="AX122" i="47" s="1"/>
  <c r="AX123" i="47" s="1"/>
  <c r="AP121" i="47"/>
  <c r="BK120" i="47"/>
  <c r="BK121" i="47" s="1"/>
  <c r="BK122" i="47" s="1"/>
  <c r="BK123" i="47" s="1"/>
  <c r="AM120" i="47"/>
  <c r="AM121" i="47" s="1"/>
  <c r="S120" i="47"/>
  <c r="S121" i="47" s="1"/>
  <c r="K120" i="47"/>
  <c r="K121" i="47" s="1"/>
  <c r="O4" i="45"/>
  <c r="O4" i="67"/>
  <c r="O4" i="66"/>
  <c r="AE4" i="45"/>
  <c r="AE4" i="67"/>
  <c r="AE4" i="66"/>
  <c r="L4" i="45"/>
  <c r="L4" i="66"/>
  <c r="L4" i="67"/>
  <c r="G4" i="45"/>
  <c r="G4" i="67"/>
  <c r="G4" i="66"/>
  <c r="E4" i="45"/>
  <c r="E4" i="66"/>
  <c r="E4" i="67"/>
  <c r="M4" i="45"/>
  <c r="M4" i="66"/>
  <c r="M4" i="67"/>
  <c r="Q4" i="45"/>
  <c r="Q4" i="66"/>
  <c r="Q4" i="67"/>
  <c r="R4" i="45"/>
  <c r="R4" i="67"/>
  <c r="R4" i="66"/>
  <c r="J4" i="45"/>
  <c r="J4" i="67"/>
  <c r="J4" i="66"/>
  <c r="AU84" i="13"/>
  <c r="S86" i="39" s="1"/>
  <c r="S74" i="39"/>
  <c r="AU72" i="13"/>
  <c r="AU60" i="13"/>
  <c r="S62" i="39" s="1"/>
  <c r="AU48" i="13"/>
  <c r="S50" i="39" s="1"/>
  <c r="AU32" i="13"/>
  <c r="S34" i="39" s="1"/>
  <c r="AU24" i="13"/>
  <c r="AU12" i="13"/>
  <c r="S14" i="39" s="1"/>
  <c r="K4" i="45"/>
  <c r="K4" i="67"/>
  <c r="K4" i="66"/>
  <c r="AP4" i="45"/>
  <c r="AP4" i="66"/>
  <c r="AP4" i="67"/>
  <c r="AC4" i="45"/>
  <c r="AC4" i="66"/>
  <c r="AC4" i="67"/>
  <c r="AM4" i="45"/>
  <c r="AM4" i="67"/>
  <c r="AM4" i="66"/>
  <c r="AU94" i="13"/>
  <c r="AU90" i="13"/>
  <c r="AU86" i="13"/>
  <c r="S88" i="39" s="1"/>
  <c r="AU82" i="13"/>
  <c r="S84" i="39" s="1"/>
  <c r="AU78" i="13"/>
  <c r="S80" i="39" s="1"/>
  <c r="AU74" i="13"/>
  <c r="S76" i="39" s="1"/>
  <c r="AU70" i="13"/>
  <c r="S72" i="39" s="1"/>
  <c r="AU66" i="13"/>
  <c r="AU62" i="13"/>
  <c r="AU58" i="13"/>
  <c r="S60" i="39" s="1"/>
  <c r="AU54" i="13"/>
  <c r="S56" i="39" s="1"/>
  <c r="AU50" i="13"/>
  <c r="S52" i="39" s="1"/>
  <c r="AU46" i="13"/>
  <c r="S48" i="39" s="1"/>
  <c r="AU42" i="13"/>
  <c r="S44" i="39" s="1"/>
  <c r="AU38" i="13"/>
  <c r="AU34" i="13"/>
  <c r="S36" i="39" s="1"/>
  <c r="AU30" i="13"/>
  <c r="S32" i="39" s="1"/>
  <c r="AU26" i="13"/>
  <c r="AU22" i="13"/>
  <c r="S24" i="39" s="1"/>
  <c r="S20" i="39"/>
  <c r="AU18" i="13"/>
  <c r="AU14" i="13"/>
  <c r="S16" i="39" s="1"/>
  <c r="AU10" i="13"/>
  <c r="S12" i="39" s="1"/>
  <c r="BF121" i="47"/>
  <c r="AD121" i="47"/>
  <c r="AD122" i="47" s="1"/>
  <c r="AD123" i="47" s="1"/>
  <c r="AH5" i="13"/>
  <c r="S4" i="45"/>
  <c r="S4" i="67"/>
  <c r="S4" i="66"/>
  <c r="AH4" i="45"/>
  <c r="AH4" i="66"/>
  <c r="AH4" i="67"/>
  <c r="T4" i="45"/>
  <c r="T4" i="67"/>
  <c r="T4" i="66"/>
  <c r="U4" i="45"/>
  <c r="U4" i="66"/>
  <c r="U4" i="67"/>
  <c r="W5" i="13"/>
  <c r="Y4" i="45"/>
  <c r="Y4" i="66"/>
  <c r="Y4" i="67"/>
  <c r="AG4" i="45"/>
  <c r="AG4" i="67"/>
  <c r="AG4" i="66"/>
  <c r="AF4" i="45"/>
  <c r="AF4" i="67"/>
  <c r="AF4" i="66"/>
  <c r="I4" i="45"/>
  <c r="I4" i="66"/>
  <c r="I4" i="67"/>
  <c r="H4" i="45"/>
  <c r="H4" i="66"/>
  <c r="H4" i="67"/>
  <c r="Z5" i="13"/>
  <c r="Z5" i="68"/>
  <c r="AR5" i="13"/>
  <c r="AR5" i="68"/>
  <c r="S5" i="13"/>
  <c r="S5" i="68"/>
  <c r="G5" i="13"/>
  <c r="G5" i="68"/>
  <c r="L5" i="13"/>
  <c r="L5" i="68"/>
  <c r="V5" i="13"/>
  <c r="V5" i="68"/>
  <c r="P5" i="13"/>
  <c r="P5" i="68"/>
  <c r="AF5" i="13"/>
  <c r="AF5" i="68"/>
  <c r="J5" i="13"/>
  <c r="J5" i="68"/>
  <c r="T5" i="13"/>
  <c r="T5" i="68"/>
  <c r="AB5" i="13"/>
  <c r="AB5" i="68"/>
  <c r="AM5" i="13"/>
  <c r="AM5" i="68"/>
  <c r="AD4" i="45"/>
  <c r="AD4" i="66"/>
  <c r="AD4" i="67"/>
  <c r="AD9" i="24"/>
  <c r="AA9" i="24"/>
  <c r="AB9" i="24" s="1"/>
  <c r="AA17" i="24"/>
  <c r="AB17" i="24" s="1"/>
  <c r="AD17" i="24"/>
  <c r="AA25" i="24"/>
  <c r="AB25" i="24" s="1"/>
  <c r="AD25" i="24"/>
  <c r="AA33" i="24"/>
  <c r="AB33" i="24" s="1"/>
  <c r="AD33" i="24"/>
  <c r="AD47" i="24"/>
  <c r="AA47" i="24"/>
  <c r="AB47" i="24" s="1"/>
  <c r="AA51" i="24"/>
  <c r="AB51" i="24" s="1"/>
  <c r="AD51" i="24"/>
  <c r="AA63" i="24"/>
  <c r="AB63" i="24" s="1"/>
  <c r="AD63" i="24"/>
  <c r="AD71" i="24"/>
  <c r="O70" i="39" s="1"/>
  <c r="M56" i="55" s="1"/>
  <c r="AA71" i="24"/>
  <c r="AB71" i="24" s="1"/>
  <c r="AD79" i="24"/>
  <c r="O78" i="39" s="1"/>
  <c r="M64" i="55" s="1"/>
  <c r="AA79" i="24"/>
  <c r="AB79" i="24" s="1"/>
  <c r="AD83" i="24"/>
  <c r="O82" i="39" s="1"/>
  <c r="M68" i="55" s="1"/>
  <c r="AA83" i="24"/>
  <c r="AB83" i="24" s="1"/>
  <c r="AD87" i="24"/>
  <c r="O86" i="39" s="1"/>
  <c r="M72" i="55" s="1"/>
  <c r="AA87" i="24"/>
  <c r="AB87" i="24" s="1"/>
  <c r="AA91" i="24"/>
  <c r="AB91" i="24" s="1"/>
  <c r="AD91" i="24"/>
  <c r="O90" i="39" s="1"/>
  <c r="M76" i="55" s="1"/>
  <c r="AA10" i="24"/>
  <c r="AB10" i="24" s="1"/>
  <c r="AD10" i="24"/>
  <c r="AA14" i="24"/>
  <c r="AB14" i="24" s="1"/>
  <c r="AD14" i="24"/>
  <c r="AA18" i="24"/>
  <c r="AB18" i="24" s="1"/>
  <c r="AC18" i="24" s="1"/>
  <c r="AD18" i="24"/>
  <c r="AA22" i="24"/>
  <c r="AB22" i="24" s="1"/>
  <c r="AD22" i="24"/>
  <c r="AA26" i="24"/>
  <c r="AB26" i="24" s="1"/>
  <c r="AC26" i="24" s="1"/>
  <c r="AD26" i="24"/>
  <c r="AD30" i="24"/>
  <c r="AA30" i="24"/>
  <c r="AB30" i="24" s="1"/>
  <c r="AC30" i="24" s="1"/>
  <c r="AA34" i="24"/>
  <c r="AB34" i="24" s="1"/>
  <c r="AD34" i="24"/>
  <c r="AD38" i="24"/>
  <c r="AA38" i="24"/>
  <c r="AB38" i="24" s="1"/>
  <c r="AC38" i="24" s="1"/>
  <c r="AD42" i="24"/>
  <c r="AA42" i="24"/>
  <c r="AB42" i="24" s="1"/>
  <c r="AC42" i="24" s="1"/>
  <c r="AA48" i="24"/>
  <c r="AB48" i="24" s="1"/>
  <c r="AD48" i="24"/>
  <c r="AA52" i="24"/>
  <c r="AB52" i="24" s="1"/>
  <c r="AD52" i="24"/>
  <c r="AA56" i="24"/>
  <c r="AB56" i="24" s="1"/>
  <c r="AD56" i="24"/>
  <c r="AA60" i="24"/>
  <c r="AB60" i="24" s="1"/>
  <c r="AD60" i="24"/>
  <c r="AA64" i="24"/>
  <c r="AB64" i="24" s="1"/>
  <c r="AC64" i="24" s="1"/>
  <c r="AD64" i="24"/>
  <c r="AA68" i="24"/>
  <c r="AB68" i="24" s="1"/>
  <c r="AC68" i="24" s="1"/>
  <c r="AD68" i="24"/>
  <c r="AA72" i="24"/>
  <c r="AB72" i="24" s="1"/>
  <c r="AD72" i="24"/>
  <c r="O71" i="39" s="1"/>
  <c r="M57" i="55" s="1"/>
  <c r="AA76" i="24"/>
  <c r="AB76" i="24" s="1"/>
  <c r="M73" i="43" s="1"/>
  <c r="AD76" i="24"/>
  <c r="O75" i="39" s="1"/>
  <c r="M61" i="55" s="1"/>
  <c r="AA80" i="24"/>
  <c r="AB80" i="24" s="1"/>
  <c r="AD80" i="24"/>
  <c r="O79" i="39" s="1"/>
  <c r="M65" i="55" s="1"/>
  <c r="AA84" i="24"/>
  <c r="AB84" i="24" s="1"/>
  <c r="AD84" i="24"/>
  <c r="O83" i="39" s="1"/>
  <c r="M69" i="55" s="1"/>
  <c r="AA88" i="24"/>
  <c r="AB88" i="24" s="1"/>
  <c r="AC88" i="24" s="1"/>
  <c r="AD88" i="24"/>
  <c r="O87" i="39" s="1"/>
  <c r="M73" i="55" s="1"/>
  <c r="AD92" i="24"/>
  <c r="O91" i="39" s="1"/>
  <c r="M77" i="55" s="1"/>
  <c r="AA92" i="24"/>
  <c r="AB92" i="24" s="1"/>
  <c r="AC92" i="24" s="1"/>
  <c r="AD21" i="24"/>
  <c r="AA21" i="24"/>
  <c r="AB21" i="24" s="1"/>
  <c r="AA37" i="24"/>
  <c r="AB37" i="24" s="1"/>
  <c r="AC37" i="24" s="1"/>
  <c r="AD37" i="24"/>
  <c r="AA55" i="24"/>
  <c r="AB55" i="24" s="1"/>
  <c r="T52" i="43" s="1"/>
  <c r="AD55" i="24"/>
  <c r="AD75" i="24"/>
  <c r="O74" i="39" s="1"/>
  <c r="M60" i="55" s="1"/>
  <c r="AA75" i="24"/>
  <c r="AB75" i="24" s="1"/>
  <c r="M72" i="43" s="1"/>
  <c r="AD11" i="24"/>
  <c r="AA11" i="24"/>
  <c r="AB11" i="24" s="1"/>
  <c r="AD15" i="24"/>
  <c r="AA15" i="24"/>
  <c r="AB15" i="24" s="1"/>
  <c r="AD19" i="24"/>
  <c r="AA19" i="24"/>
  <c r="AB19" i="24" s="1"/>
  <c r="AA23" i="24"/>
  <c r="AB23" i="24" s="1"/>
  <c r="AD23" i="24"/>
  <c r="AA27" i="24"/>
  <c r="AB27" i="24" s="1"/>
  <c r="AD27" i="24"/>
  <c r="AA31" i="24"/>
  <c r="AB31" i="24" s="1"/>
  <c r="AD31" i="24"/>
  <c r="AA35" i="24"/>
  <c r="AB35" i="24" s="1"/>
  <c r="M32" i="43" s="1"/>
  <c r="AD35" i="24"/>
  <c r="AA39" i="24"/>
  <c r="AB39" i="24" s="1"/>
  <c r="AO36" i="43" s="1"/>
  <c r="AD39" i="24"/>
  <c r="AA43" i="24"/>
  <c r="AB43" i="24" s="1"/>
  <c r="AD43" i="24"/>
  <c r="AD49" i="24"/>
  <c r="AA49" i="24"/>
  <c r="AB49" i="24" s="1"/>
  <c r="AD53" i="24"/>
  <c r="AA53" i="24"/>
  <c r="AB53" i="24" s="1"/>
  <c r="AD57" i="24"/>
  <c r="AA57" i="24"/>
  <c r="AB57" i="24" s="1"/>
  <c r="AC57" i="24" s="1"/>
  <c r="AA61" i="24"/>
  <c r="AB61" i="24" s="1"/>
  <c r="AC61" i="24" s="1"/>
  <c r="AD61" i="24"/>
  <c r="AA65" i="24"/>
  <c r="AB65" i="24" s="1"/>
  <c r="AC65" i="24" s="1"/>
  <c r="AD65" i="24"/>
  <c r="AA69" i="24"/>
  <c r="AB69" i="24" s="1"/>
  <c r="AC69" i="24" s="1"/>
  <c r="AD69" i="24"/>
  <c r="AA73" i="24"/>
  <c r="AB73" i="24" s="1"/>
  <c r="AD73" i="24"/>
  <c r="O72" i="39" s="1"/>
  <c r="M58" i="55" s="1"/>
  <c r="AA77" i="24"/>
  <c r="AB77" i="24" s="1"/>
  <c r="AD77" i="24"/>
  <c r="O76" i="39" s="1"/>
  <c r="M62" i="55" s="1"/>
  <c r="AA81" i="24"/>
  <c r="AB81" i="24" s="1"/>
  <c r="AD81" i="24"/>
  <c r="O80" i="39" s="1"/>
  <c r="M66" i="55" s="1"/>
  <c r="AD85" i="24"/>
  <c r="O84" i="39" s="1"/>
  <c r="M70" i="55" s="1"/>
  <c r="AA85" i="24"/>
  <c r="AB85" i="24" s="1"/>
  <c r="AA89" i="24"/>
  <c r="AB89" i="24" s="1"/>
  <c r="AC89" i="24" s="1"/>
  <c r="AD89" i="24"/>
  <c r="O88" i="39" s="1"/>
  <c r="M74" i="55" s="1"/>
  <c r="AD13" i="24"/>
  <c r="AA13" i="24"/>
  <c r="AB13" i="24" s="1"/>
  <c r="AD29" i="24"/>
  <c r="AA29" i="24"/>
  <c r="AB29" i="24" s="1"/>
  <c r="AC29" i="24" s="1"/>
  <c r="AA41" i="24"/>
  <c r="AB41" i="24" s="1"/>
  <c r="AC41" i="24" s="1"/>
  <c r="AD41" i="24"/>
  <c r="AA59" i="24"/>
  <c r="AB59" i="24" s="1"/>
  <c r="K56" i="43" s="1"/>
  <c r="AD59" i="24"/>
  <c r="AA67" i="24"/>
  <c r="AB67" i="24" s="1"/>
  <c r="AD67" i="24"/>
  <c r="AD12" i="24"/>
  <c r="AA12" i="24"/>
  <c r="AB12" i="24" s="1"/>
  <c r="AA16" i="24"/>
  <c r="AB16" i="24" s="1"/>
  <c r="AD16" i="24"/>
  <c r="AA20" i="24"/>
  <c r="AB20" i="24" s="1"/>
  <c r="AD20" i="24"/>
  <c r="AD24" i="24"/>
  <c r="AA24" i="24"/>
  <c r="AB24" i="24" s="1"/>
  <c r="AC24" i="24" s="1"/>
  <c r="AD28" i="24"/>
  <c r="AA28" i="24"/>
  <c r="AB28" i="24" s="1"/>
  <c r="AD32" i="24"/>
  <c r="AA32" i="24"/>
  <c r="AB32" i="24" s="1"/>
  <c r="AD36" i="24"/>
  <c r="AA36" i="24"/>
  <c r="AB36" i="24" s="1"/>
  <c r="AD40" i="24"/>
  <c r="AA40" i="24"/>
  <c r="AB40" i="24" s="1"/>
  <c r="AC40" i="24" s="1"/>
  <c r="AD44" i="24"/>
  <c r="AA44" i="24"/>
  <c r="AB44" i="24" s="1"/>
  <c r="AA50" i="24"/>
  <c r="AB50" i="24" s="1"/>
  <c r="AD50" i="24"/>
  <c r="AA54" i="24"/>
  <c r="AB54" i="24" s="1"/>
  <c r="T51" i="43" s="1"/>
  <c r="AD54" i="24"/>
  <c r="AD58" i="24"/>
  <c r="AA58" i="24"/>
  <c r="AB58" i="24" s="1"/>
  <c r="AD62" i="24"/>
  <c r="AA62" i="24"/>
  <c r="AB62" i="24" s="1"/>
  <c r="AD66" i="24"/>
  <c r="AA66" i="24"/>
  <c r="AB66" i="24" s="1"/>
  <c r="AC66" i="24" s="1"/>
  <c r="AA70" i="24"/>
  <c r="AB70" i="24" s="1"/>
  <c r="AD70" i="24"/>
  <c r="O69" i="39" s="1"/>
  <c r="M55" i="55" s="1"/>
  <c r="AA74" i="24"/>
  <c r="AB74" i="24" s="1"/>
  <c r="AD74" i="24"/>
  <c r="O73" i="39" s="1"/>
  <c r="M59" i="55" s="1"/>
  <c r="AA78" i="24"/>
  <c r="AB78" i="24" s="1"/>
  <c r="AC78" i="24" s="1"/>
  <c r="AD78" i="24"/>
  <c r="O77" i="39" s="1"/>
  <c r="M63" i="55" s="1"/>
  <c r="AA82" i="24"/>
  <c r="AB82" i="24" s="1"/>
  <c r="AD82" i="24"/>
  <c r="O81" i="39" s="1"/>
  <c r="M67" i="55" s="1"/>
  <c r="AA86" i="24"/>
  <c r="AB86" i="24" s="1"/>
  <c r="AD86" i="24"/>
  <c r="O85" i="39" s="1"/>
  <c r="M71" i="55" s="1"/>
  <c r="AA90" i="24"/>
  <c r="AB90" i="24" s="1"/>
  <c r="AD90" i="24"/>
  <c r="O89" i="39" s="1"/>
  <c r="M75" i="55" s="1"/>
  <c r="G13" i="33"/>
  <c r="G14" i="33"/>
  <c r="AA96" i="24"/>
  <c r="AB96" i="24" s="1"/>
  <c r="AC96" i="24" s="1"/>
  <c r="G12" i="33"/>
  <c r="AA95" i="24"/>
  <c r="AB95" i="24" s="1"/>
  <c r="G6" i="33"/>
  <c r="G10" i="33"/>
  <c r="G15" i="33"/>
  <c r="AA94" i="24"/>
  <c r="G11" i="33"/>
  <c r="AA93" i="24"/>
  <c r="AB93" i="24" s="1"/>
  <c r="AC93" i="24" s="1"/>
  <c r="AA97" i="24"/>
  <c r="AB97" i="24" s="1"/>
  <c r="AC97" i="24" s="1"/>
  <c r="AD94" i="24"/>
  <c r="AD95" i="24"/>
  <c r="AD97" i="24"/>
  <c r="BG122" i="47"/>
  <c r="BG123" i="47" s="1"/>
  <c r="W122" i="47"/>
  <c r="D121" i="47"/>
  <c r="D122" i="47" s="1"/>
  <c r="BC123" i="47"/>
  <c r="AI123" i="47"/>
  <c r="AI124" i="47" s="1"/>
  <c r="AI122" i="47"/>
  <c r="G122" i="47"/>
  <c r="G123" i="47" s="1"/>
  <c r="AY121" i="47"/>
  <c r="AY122" i="47" s="1"/>
  <c r="AE121" i="47"/>
  <c r="AE122" i="47" s="1"/>
  <c r="W121" i="47"/>
  <c r="AQ122" i="47"/>
  <c r="O122" i="47"/>
  <c r="F123" i="47"/>
  <c r="F124" i="47" s="1"/>
  <c r="AG122" i="47"/>
  <c r="AG123" i="47" s="1"/>
  <c r="Q122" i="47"/>
  <c r="BA121" i="47"/>
  <c r="E121" i="47"/>
  <c r="BH121" i="47"/>
  <c r="BH122" i="47" s="1"/>
  <c r="BD121" i="47"/>
  <c r="AZ121" i="47"/>
  <c r="AV121" i="47"/>
  <c r="AR121" i="47"/>
  <c r="AN121" i="47"/>
  <c r="AJ121" i="47"/>
  <c r="AF121" i="47"/>
  <c r="AB121" i="47"/>
  <c r="X121" i="47"/>
  <c r="T121" i="47"/>
  <c r="P121" i="47"/>
  <c r="H121" i="47"/>
  <c r="BF122" i="47"/>
  <c r="AP122" i="47"/>
  <c r="AP123" i="47" s="1"/>
  <c r="Z122" i="47"/>
  <c r="Z123" i="47" s="1"/>
  <c r="Z124" i="47" s="1"/>
  <c r="J122" i="47"/>
  <c r="BJ123" i="47"/>
  <c r="BE121" i="47"/>
  <c r="AO121" i="47"/>
  <c r="AO122" i="47" s="1"/>
  <c r="Y121" i="47"/>
  <c r="BB123" i="47"/>
  <c r="AK122" i="47"/>
  <c r="U123" i="47"/>
  <c r="U122" i="47"/>
  <c r="I122" i="47"/>
  <c r="L121" i="47"/>
  <c r="BC124" i="47"/>
  <c r="BC125" i="47" s="1"/>
  <c r="BI121" i="47"/>
  <c r="BI122" i="47" s="1"/>
  <c r="AS121" i="47"/>
  <c r="AS122" i="47" s="1"/>
  <c r="AS123" i="47" s="1"/>
  <c r="AH123" i="47"/>
  <c r="AH124" i="47" s="1"/>
  <c r="AC121" i="47"/>
  <c r="R123" i="47"/>
  <c r="R124" i="47" s="1"/>
  <c r="M121" i="47"/>
  <c r="M122" i="47" s="1"/>
  <c r="AD93" i="24"/>
  <c r="AD96" i="24"/>
  <c r="D96" i="39"/>
  <c r="D95" i="39"/>
  <c r="D94" i="39"/>
  <c r="D93" i="39"/>
  <c r="D92" i="39"/>
  <c r="D91" i="39"/>
  <c r="D90" i="39"/>
  <c r="D89" i="39"/>
  <c r="D88" i="39"/>
  <c r="D87" i="39"/>
  <c r="D86" i="39"/>
  <c r="D85" i="39"/>
  <c r="D84" i="39"/>
  <c r="D83" i="39"/>
  <c r="D82" i="39"/>
  <c r="D81" i="39"/>
  <c r="D80" i="39"/>
  <c r="D79" i="39"/>
  <c r="D78" i="39"/>
  <c r="D77" i="39"/>
  <c r="D76" i="39"/>
  <c r="D75" i="39"/>
  <c r="D74" i="39"/>
  <c r="D73" i="39"/>
  <c r="D72" i="39"/>
  <c r="D71" i="39"/>
  <c r="D70" i="39"/>
  <c r="D69" i="39"/>
  <c r="D68" i="39"/>
  <c r="D67" i="39"/>
  <c r="D66" i="39"/>
  <c r="D65" i="39"/>
  <c r="D64" i="39"/>
  <c r="D63" i="39"/>
  <c r="D62" i="39"/>
  <c r="D61" i="39"/>
  <c r="D60" i="39"/>
  <c r="D59" i="39"/>
  <c r="D58" i="39"/>
  <c r="D57" i="39"/>
  <c r="D56" i="39"/>
  <c r="D55" i="39"/>
  <c r="D54" i="39"/>
  <c r="D53" i="39"/>
  <c r="D52" i="39"/>
  <c r="D51" i="39"/>
  <c r="D50" i="39"/>
  <c r="D49" i="39"/>
  <c r="D48" i="39"/>
  <c r="D47" i="39"/>
  <c r="D46" i="39"/>
  <c r="D45" i="39"/>
  <c r="D44" i="39"/>
  <c r="D43" i="39"/>
  <c r="D42" i="39"/>
  <c r="D41" i="39"/>
  <c r="D40" i="39"/>
  <c r="D39" i="39"/>
  <c r="D38" i="39"/>
  <c r="D37" i="39"/>
  <c r="D36" i="39"/>
  <c r="D35" i="39"/>
  <c r="D34" i="39"/>
  <c r="D33" i="39"/>
  <c r="D32" i="39"/>
  <c r="D31" i="39"/>
  <c r="D30" i="39"/>
  <c r="D29" i="39"/>
  <c r="D28" i="39"/>
  <c r="D27" i="39"/>
  <c r="D26" i="39"/>
  <c r="D25" i="39"/>
  <c r="D24" i="39"/>
  <c r="D23" i="39"/>
  <c r="D22" i="39"/>
  <c r="D21" i="39"/>
  <c r="D20" i="39"/>
  <c r="D19" i="39"/>
  <c r="D18" i="39"/>
  <c r="D17" i="39"/>
  <c r="D16" i="39"/>
  <c r="D15" i="39"/>
  <c r="D14" i="39"/>
  <c r="D13" i="39"/>
  <c r="D12" i="39"/>
  <c r="D11" i="39"/>
  <c r="D10" i="39"/>
  <c r="D9" i="39"/>
  <c r="D8" i="39"/>
  <c r="AB8" i="12"/>
  <c r="F9" i="39" s="1"/>
  <c r="AB9" i="12"/>
  <c r="F10" i="39" s="1"/>
  <c r="AB10" i="12"/>
  <c r="F11" i="39" s="1"/>
  <c r="AB11" i="12"/>
  <c r="F12" i="39" s="1"/>
  <c r="AB12" i="12"/>
  <c r="F13" i="39" s="1"/>
  <c r="AB13" i="12"/>
  <c r="F14" i="39" s="1"/>
  <c r="AB14" i="12"/>
  <c r="F15" i="39" s="1"/>
  <c r="AB15" i="12"/>
  <c r="F16" i="39" s="1"/>
  <c r="AB16" i="12"/>
  <c r="F17" i="39" s="1"/>
  <c r="AB17" i="12"/>
  <c r="F18" i="39" s="1"/>
  <c r="AB18" i="12"/>
  <c r="F19" i="39" s="1"/>
  <c r="AB19" i="12"/>
  <c r="F20" i="39" s="1"/>
  <c r="AB20" i="12"/>
  <c r="F21" i="39" s="1"/>
  <c r="AB21" i="12"/>
  <c r="F22" i="39" s="1"/>
  <c r="AB22" i="12"/>
  <c r="F23" i="39" s="1"/>
  <c r="AB23" i="12"/>
  <c r="F24" i="39" s="1"/>
  <c r="AB24" i="12"/>
  <c r="F25" i="39" s="1"/>
  <c r="AB25" i="12"/>
  <c r="F64" i="39" s="1"/>
  <c r="AB26" i="12"/>
  <c r="F65" i="39" s="1"/>
  <c r="AB27" i="12"/>
  <c r="F94" i="39" s="1"/>
  <c r="AB28" i="12"/>
  <c r="F67" i="39" s="1"/>
  <c r="AB29" i="12"/>
  <c r="F96" i="39" s="1"/>
  <c r="AB30" i="12"/>
  <c r="F31" i="39" s="1"/>
  <c r="AB31" i="12"/>
  <c r="F32" i="39" s="1"/>
  <c r="AB32" i="12"/>
  <c r="F33" i="39" s="1"/>
  <c r="AB33" i="12"/>
  <c r="F34" i="39" s="1"/>
  <c r="AB34" i="12"/>
  <c r="F35" i="39" s="1"/>
  <c r="AB35" i="12"/>
  <c r="F36" i="39" s="1"/>
  <c r="AB36" i="12"/>
  <c r="F37" i="39" s="1"/>
  <c r="AB37" i="12"/>
  <c r="F38" i="39" s="1"/>
  <c r="AB38" i="12"/>
  <c r="AB39" i="12"/>
  <c r="AB40" i="12"/>
  <c r="AB41" i="12"/>
  <c r="AB42" i="12"/>
  <c r="AB43" i="12"/>
  <c r="F44" i="39" s="1"/>
  <c r="AB44" i="12"/>
  <c r="F45" i="39" s="1"/>
  <c r="AB45" i="12"/>
  <c r="F46" i="39" s="1"/>
  <c r="AB46" i="12"/>
  <c r="F47" i="39" s="1"/>
  <c r="AB47" i="12"/>
  <c r="F48" i="39" s="1"/>
  <c r="AB48" i="12"/>
  <c r="F49" i="39" s="1"/>
  <c r="AB49" i="12"/>
  <c r="F50" i="39" s="1"/>
  <c r="AB50" i="12"/>
  <c r="F51" i="39" s="1"/>
  <c r="AB51" i="12"/>
  <c r="F52" i="39" s="1"/>
  <c r="AB52" i="12"/>
  <c r="F53" i="39" s="1"/>
  <c r="AB53" i="12"/>
  <c r="F54" i="39" s="1"/>
  <c r="AB54" i="12"/>
  <c r="F55" i="39" s="1"/>
  <c r="AB55" i="12"/>
  <c r="F56" i="39" s="1"/>
  <c r="AB56" i="12"/>
  <c r="F57" i="39" s="1"/>
  <c r="AB57" i="12"/>
  <c r="F58" i="39" s="1"/>
  <c r="AB58" i="12"/>
  <c r="F59" i="39" s="1"/>
  <c r="AB59" i="12"/>
  <c r="F60" i="39" s="1"/>
  <c r="AB60" i="12"/>
  <c r="F61" i="39" s="1"/>
  <c r="AB61" i="12"/>
  <c r="F62" i="39" s="1"/>
  <c r="AB62" i="12"/>
  <c r="F63" i="39" s="1"/>
  <c r="AB63" i="12"/>
  <c r="AB64" i="12"/>
  <c r="AB65" i="12"/>
  <c r="AB66" i="12"/>
  <c r="AB67" i="12"/>
  <c r="AB68" i="12"/>
  <c r="F69" i="39" s="1"/>
  <c r="AB69" i="12"/>
  <c r="F70" i="39" s="1"/>
  <c r="AB70" i="12"/>
  <c r="F71" i="39" s="1"/>
  <c r="AB71" i="12"/>
  <c r="F72" i="39" s="1"/>
  <c r="AB72" i="12"/>
  <c r="F73" i="39" s="1"/>
  <c r="AB73" i="12"/>
  <c r="F74" i="39" s="1"/>
  <c r="AB74" i="12"/>
  <c r="F75" i="39" s="1"/>
  <c r="AB75" i="12"/>
  <c r="F76" i="39" s="1"/>
  <c r="AB76" i="12"/>
  <c r="F77" i="39" s="1"/>
  <c r="AB77" i="12"/>
  <c r="F78" i="39" s="1"/>
  <c r="AB78" i="12"/>
  <c r="F79" i="39" s="1"/>
  <c r="AB79" i="12"/>
  <c r="F80" i="39" s="1"/>
  <c r="AB80" i="12"/>
  <c r="F81" i="39" s="1"/>
  <c r="AB81" i="12"/>
  <c r="F82" i="39" s="1"/>
  <c r="AB82" i="12"/>
  <c r="F83" i="39" s="1"/>
  <c r="AB83" i="12"/>
  <c r="F84" i="39" s="1"/>
  <c r="AB84" i="12"/>
  <c r="F85" i="39" s="1"/>
  <c r="AB85" i="12"/>
  <c r="F86" i="39" s="1"/>
  <c r="AB86" i="12"/>
  <c r="F87" i="39" s="1"/>
  <c r="AB87" i="12"/>
  <c r="F88" i="39" s="1"/>
  <c r="AB88" i="12"/>
  <c r="F89" i="39" s="1"/>
  <c r="AB89" i="12"/>
  <c r="F90" i="39" s="1"/>
  <c r="AB90" i="12"/>
  <c r="F91" i="39" s="1"/>
  <c r="AB91" i="12"/>
  <c r="AB92" i="12"/>
  <c r="AB93" i="12"/>
  <c r="AB94" i="12"/>
  <c r="AB95" i="12"/>
  <c r="AB8" i="21"/>
  <c r="G9" i="39" s="1"/>
  <c r="AB9" i="21"/>
  <c r="G10" i="39" s="1"/>
  <c r="AB10" i="21"/>
  <c r="G11" i="39" s="1"/>
  <c r="AB11" i="21"/>
  <c r="G12" i="39" s="1"/>
  <c r="AB12" i="21"/>
  <c r="G13" i="39" s="1"/>
  <c r="AB13" i="21"/>
  <c r="G14" i="39" s="1"/>
  <c r="AB14" i="21"/>
  <c r="G15" i="39" s="1"/>
  <c r="AB15" i="21"/>
  <c r="G16" i="39" s="1"/>
  <c r="AB16" i="21"/>
  <c r="G17" i="39" s="1"/>
  <c r="AB17" i="21"/>
  <c r="G18" i="39" s="1"/>
  <c r="AB18" i="21"/>
  <c r="G19" i="39" s="1"/>
  <c r="AB19" i="21"/>
  <c r="G20" i="39" s="1"/>
  <c r="AB20" i="21"/>
  <c r="G21" i="39" s="1"/>
  <c r="AB21" i="21"/>
  <c r="G22" i="39" s="1"/>
  <c r="AB22" i="21"/>
  <c r="G23" i="39" s="1"/>
  <c r="AB23" i="21"/>
  <c r="G24" i="39" s="1"/>
  <c r="AB24" i="21"/>
  <c r="G25" i="39" s="1"/>
  <c r="AB25" i="21"/>
  <c r="G64" i="39" s="1"/>
  <c r="AB26" i="21"/>
  <c r="G27" i="39" s="1"/>
  <c r="AB27" i="21"/>
  <c r="G94" i="39" s="1"/>
  <c r="AB28" i="21"/>
  <c r="G95" i="39" s="1"/>
  <c r="AB29" i="21"/>
  <c r="G30" i="39" s="1"/>
  <c r="AB30" i="21"/>
  <c r="G31" i="39" s="1"/>
  <c r="AB31" i="21"/>
  <c r="G32" i="39" s="1"/>
  <c r="AB32" i="21"/>
  <c r="G33" i="39" s="1"/>
  <c r="AB33" i="21"/>
  <c r="AB34" i="21"/>
  <c r="G35" i="39" s="1"/>
  <c r="AB35" i="21"/>
  <c r="G36" i="39" s="1"/>
  <c r="AB36" i="21"/>
  <c r="G37" i="39" s="1"/>
  <c r="AB37" i="21"/>
  <c r="G38" i="39" s="1"/>
  <c r="AB38" i="21"/>
  <c r="AB39" i="21"/>
  <c r="AB40" i="21"/>
  <c r="AB41" i="21"/>
  <c r="AB42" i="21"/>
  <c r="AB43" i="21"/>
  <c r="G44" i="39" s="1"/>
  <c r="AB44" i="21"/>
  <c r="G45" i="39" s="1"/>
  <c r="AB45" i="21"/>
  <c r="G46" i="39" s="1"/>
  <c r="AB46" i="21"/>
  <c r="G47" i="39" s="1"/>
  <c r="AB47" i="21"/>
  <c r="G48" i="39" s="1"/>
  <c r="AB48" i="21"/>
  <c r="G49" i="39" s="1"/>
  <c r="AB49" i="21"/>
  <c r="G50" i="39" s="1"/>
  <c r="AB50" i="21"/>
  <c r="G51" i="39" s="1"/>
  <c r="AB51" i="21"/>
  <c r="G52" i="39" s="1"/>
  <c r="AB52" i="21"/>
  <c r="G53" i="39" s="1"/>
  <c r="AB53" i="21"/>
  <c r="G54" i="39" s="1"/>
  <c r="AB54" i="21"/>
  <c r="G55" i="39" s="1"/>
  <c r="AB55" i="21"/>
  <c r="G56" i="39" s="1"/>
  <c r="AB56" i="21"/>
  <c r="G57" i="39" s="1"/>
  <c r="AB57" i="21"/>
  <c r="G58" i="39" s="1"/>
  <c r="AB58" i="21"/>
  <c r="G59" i="39" s="1"/>
  <c r="AB59" i="21"/>
  <c r="G60" i="39" s="1"/>
  <c r="AB60" i="21"/>
  <c r="G61" i="39" s="1"/>
  <c r="AB61" i="21"/>
  <c r="G62" i="39" s="1"/>
  <c r="AB62" i="21"/>
  <c r="G63" i="39" s="1"/>
  <c r="AB63" i="21"/>
  <c r="AB64" i="21"/>
  <c r="AB65" i="21"/>
  <c r="AB66" i="21"/>
  <c r="AB67" i="21"/>
  <c r="AB68" i="21"/>
  <c r="G69" i="39" s="1"/>
  <c r="AB69" i="21"/>
  <c r="G70" i="39" s="1"/>
  <c r="AB70" i="21"/>
  <c r="G71" i="39" s="1"/>
  <c r="AB71" i="21"/>
  <c r="G72" i="39" s="1"/>
  <c r="AB72" i="21"/>
  <c r="G73" i="39" s="1"/>
  <c r="AB73" i="21"/>
  <c r="G74" i="39" s="1"/>
  <c r="AB74" i="21"/>
  <c r="G75" i="39" s="1"/>
  <c r="AB75" i="21"/>
  <c r="G76" i="39" s="1"/>
  <c r="AB76" i="21"/>
  <c r="G77" i="39" s="1"/>
  <c r="AB77" i="21"/>
  <c r="G78" i="39" s="1"/>
  <c r="AB78" i="21"/>
  <c r="G79" i="39" s="1"/>
  <c r="AB79" i="21"/>
  <c r="G80" i="39" s="1"/>
  <c r="AB80" i="21"/>
  <c r="G81" i="39" s="1"/>
  <c r="AB81" i="21"/>
  <c r="G82" i="39" s="1"/>
  <c r="AB82" i="21"/>
  <c r="G83" i="39" s="1"/>
  <c r="AB83" i="21"/>
  <c r="G84" i="39" s="1"/>
  <c r="AB84" i="21"/>
  <c r="G85" i="39" s="1"/>
  <c r="AB85" i="21"/>
  <c r="G86" i="39" s="1"/>
  <c r="AB86" i="21"/>
  <c r="G87" i="39" s="1"/>
  <c r="AB87" i="21"/>
  <c r="G88" i="39" s="1"/>
  <c r="AB88" i="21"/>
  <c r="G89" i="39" s="1"/>
  <c r="AB89" i="21"/>
  <c r="G90" i="39" s="1"/>
  <c r="AB90" i="21"/>
  <c r="G91" i="39" s="1"/>
  <c r="AB91" i="21"/>
  <c r="AB92" i="21"/>
  <c r="AB93" i="21"/>
  <c r="AB94" i="21"/>
  <c r="AB95" i="21"/>
  <c r="AB8" i="23"/>
  <c r="H9" i="39" s="1"/>
  <c r="AB9" i="23"/>
  <c r="H10" i="39" s="1"/>
  <c r="AB10" i="23"/>
  <c r="H11" i="39" s="1"/>
  <c r="AB11" i="23"/>
  <c r="H12" i="39" s="1"/>
  <c r="AB12" i="23"/>
  <c r="H13" i="39" s="1"/>
  <c r="AB13" i="23"/>
  <c r="H14" i="39" s="1"/>
  <c r="AB14" i="23"/>
  <c r="H15" i="39" s="1"/>
  <c r="AB15" i="23"/>
  <c r="AB16" i="23"/>
  <c r="H17" i="39" s="1"/>
  <c r="AB17" i="23"/>
  <c r="H18" i="39" s="1"/>
  <c r="AB18" i="23"/>
  <c r="H19" i="39" s="1"/>
  <c r="AB19" i="23"/>
  <c r="H20" i="39" s="1"/>
  <c r="AB20" i="23"/>
  <c r="H21" i="39" s="1"/>
  <c r="AB21" i="23"/>
  <c r="H22" i="39" s="1"/>
  <c r="AB22" i="23"/>
  <c r="H23" i="39" s="1"/>
  <c r="AB23" i="23"/>
  <c r="H24" i="39" s="1"/>
  <c r="AB24" i="23"/>
  <c r="H25" i="39" s="1"/>
  <c r="AB25" i="23"/>
  <c r="AB26" i="23"/>
  <c r="AB27" i="23"/>
  <c r="H41" i="39" s="1"/>
  <c r="AB28" i="23"/>
  <c r="H42" i="39" s="1"/>
  <c r="AB29" i="23"/>
  <c r="AB30" i="23"/>
  <c r="H31" i="39" s="1"/>
  <c r="AB31" i="23"/>
  <c r="H32" i="39" s="1"/>
  <c r="AB32" i="23"/>
  <c r="H33" i="39" s="1"/>
  <c r="AB33" i="23"/>
  <c r="H34" i="39" s="1"/>
  <c r="AB34" i="23"/>
  <c r="H35" i="39" s="1"/>
  <c r="AB35" i="23"/>
  <c r="H36" i="39" s="1"/>
  <c r="AB36" i="23"/>
  <c r="H37" i="39" s="1"/>
  <c r="AB37" i="23"/>
  <c r="H38" i="39" s="1"/>
  <c r="AB38" i="23"/>
  <c r="AB39" i="23"/>
  <c r="AB40" i="23"/>
  <c r="AB41" i="23"/>
  <c r="AB42" i="23"/>
  <c r="AB43" i="23"/>
  <c r="H44" i="39" s="1"/>
  <c r="AB44" i="23"/>
  <c r="H45" i="39" s="1"/>
  <c r="AB45" i="23"/>
  <c r="H46" i="39" s="1"/>
  <c r="AB46" i="23"/>
  <c r="H47" i="39" s="1"/>
  <c r="AB47" i="23"/>
  <c r="H48" i="39" s="1"/>
  <c r="AB48" i="23"/>
  <c r="H49" i="39" s="1"/>
  <c r="AB49" i="23"/>
  <c r="H50" i="39" s="1"/>
  <c r="AB50" i="23"/>
  <c r="H51" i="39" s="1"/>
  <c r="AB51" i="23"/>
  <c r="H52" i="39" s="1"/>
  <c r="AB52" i="23"/>
  <c r="H53" i="39" s="1"/>
  <c r="AB53" i="23"/>
  <c r="H54" i="39" s="1"/>
  <c r="AB54" i="23"/>
  <c r="H55" i="39" s="1"/>
  <c r="AB55" i="23"/>
  <c r="H56" i="39" s="1"/>
  <c r="AB56" i="23"/>
  <c r="H57" i="39" s="1"/>
  <c r="AB57" i="23"/>
  <c r="H58" i="39" s="1"/>
  <c r="AB58" i="23"/>
  <c r="H59" i="39" s="1"/>
  <c r="AB59" i="23"/>
  <c r="H60" i="39" s="1"/>
  <c r="AB60" i="23"/>
  <c r="H61" i="39" s="1"/>
  <c r="AB61" i="23"/>
  <c r="H62" i="39" s="1"/>
  <c r="AB62" i="23"/>
  <c r="H63" i="39" s="1"/>
  <c r="AB63" i="23"/>
  <c r="AB64" i="23"/>
  <c r="AB65" i="23"/>
  <c r="AB66" i="23"/>
  <c r="AB67" i="23"/>
  <c r="AB68" i="23"/>
  <c r="H69" i="39" s="1"/>
  <c r="AB69" i="23"/>
  <c r="H70" i="39" s="1"/>
  <c r="AB70" i="23"/>
  <c r="H71" i="39" s="1"/>
  <c r="AB71" i="23"/>
  <c r="H72" i="39" s="1"/>
  <c r="AB72" i="23"/>
  <c r="H73" i="39" s="1"/>
  <c r="AB73" i="23"/>
  <c r="H74" i="39" s="1"/>
  <c r="AB74" i="23"/>
  <c r="H75" i="39" s="1"/>
  <c r="AB75" i="23"/>
  <c r="H76" i="39" s="1"/>
  <c r="AB76" i="23"/>
  <c r="H77" i="39" s="1"/>
  <c r="AB77" i="23"/>
  <c r="H78" i="39" s="1"/>
  <c r="AB78" i="23"/>
  <c r="H79" i="39" s="1"/>
  <c r="AB79" i="23"/>
  <c r="H80" i="39" s="1"/>
  <c r="AB80" i="23"/>
  <c r="H81" i="39" s="1"/>
  <c r="AB81" i="23"/>
  <c r="H82" i="39" s="1"/>
  <c r="AB82" i="23"/>
  <c r="H83" i="39" s="1"/>
  <c r="AB83" i="23"/>
  <c r="H84" i="39" s="1"/>
  <c r="AB84" i="23"/>
  <c r="H85" i="39" s="1"/>
  <c r="AB85" i="23"/>
  <c r="H86" i="39" s="1"/>
  <c r="AB86" i="23"/>
  <c r="H87" i="39" s="1"/>
  <c r="AB87" i="23"/>
  <c r="H88" i="39" s="1"/>
  <c r="AB88" i="23"/>
  <c r="H89" i="39" s="1"/>
  <c r="AB89" i="23"/>
  <c r="H90" i="39" s="1"/>
  <c r="AB90" i="23"/>
  <c r="H91" i="39" s="1"/>
  <c r="AB91" i="23"/>
  <c r="AB92" i="23"/>
  <c r="AB93" i="23"/>
  <c r="AB94" i="23"/>
  <c r="AB95" i="23"/>
  <c r="AB8" i="19"/>
  <c r="I9" i="39" s="1"/>
  <c r="H9" i="55" s="1"/>
  <c r="AB9" i="19"/>
  <c r="I10" i="39" s="1"/>
  <c r="H10" i="55" s="1"/>
  <c r="AB10" i="19"/>
  <c r="I11" i="39" s="1"/>
  <c r="H11" i="55" s="1"/>
  <c r="AB11" i="19"/>
  <c r="I12" i="39" s="1"/>
  <c r="H12" i="55" s="1"/>
  <c r="AB12" i="19"/>
  <c r="I13" i="39" s="1"/>
  <c r="H13" i="55" s="1"/>
  <c r="AB13" i="19"/>
  <c r="I14" i="39" s="1"/>
  <c r="H14" i="55" s="1"/>
  <c r="AB14" i="19"/>
  <c r="I15" i="39" s="1"/>
  <c r="H15" i="55" s="1"/>
  <c r="AB15" i="19"/>
  <c r="I16" i="39" s="1"/>
  <c r="H16" i="55" s="1"/>
  <c r="AB16" i="19"/>
  <c r="I17" i="39" s="1"/>
  <c r="H17" i="55" s="1"/>
  <c r="AB17" i="19"/>
  <c r="I18" i="39" s="1"/>
  <c r="H18" i="55" s="1"/>
  <c r="AB18" i="19"/>
  <c r="I19" i="39" s="1"/>
  <c r="H19" i="55" s="1"/>
  <c r="AB19" i="19"/>
  <c r="I20" i="39" s="1"/>
  <c r="H20" i="55" s="1"/>
  <c r="AB20" i="19"/>
  <c r="I21" i="39" s="1"/>
  <c r="H21" i="55" s="1"/>
  <c r="AB21" i="19"/>
  <c r="I22" i="39" s="1"/>
  <c r="H22" i="55" s="1"/>
  <c r="AB22" i="19"/>
  <c r="I23" i="39" s="1"/>
  <c r="H23" i="55" s="1"/>
  <c r="AB23" i="19"/>
  <c r="I24" i="39" s="1"/>
  <c r="H24" i="55" s="1"/>
  <c r="AB24" i="19"/>
  <c r="I25" i="39" s="1"/>
  <c r="H25" i="55" s="1"/>
  <c r="AB25" i="19"/>
  <c r="I39" i="39" s="1"/>
  <c r="AB26" i="19"/>
  <c r="I93" i="39" s="1"/>
  <c r="AB27" i="19"/>
  <c r="I66" i="39" s="1"/>
  <c r="AB28" i="19"/>
  <c r="I95" i="39" s="1"/>
  <c r="AB29" i="19"/>
  <c r="I96" i="39" s="1"/>
  <c r="AB30" i="19"/>
  <c r="I31" i="39" s="1"/>
  <c r="H27" i="55" s="1"/>
  <c r="AB31" i="19"/>
  <c r="I32" i="39" s="1"/>
  <c r="H28" i="55" s="1"/>
  <c r="AB32" i="19"/>
  <c r="I33" i="39" s="1"/>
  <c r="H29" i="55" s="1"/>
  <c r="AB33" i="19"/>
  <c r="I34" i="39" s="1"/>
  <c r="H30" i="55" s="1"/>
  <c r="AB34" i="19"/>
  <c r="I35" i="39" s="1"/>
  <c r="H31" i="55" s="1"/>
  <c r="AB35" i="19"/>
  <c r="I36" i="39" s="1"/>
  <c r="H32" i="55" s="1"/>
  <c r="AB36" i="19"/>
  <c r="I37" i="39" s="1"/>
  <c r="H33" i="55" s="1"/>
  <c r="AB37" i="19"/>
  <c r="I38" i="39" s="1"/>
  <c r="H34" i="55" s="1"/>
  <c r="AB38" i="19"/>
  <c r="AB39" i="19"/>
  <c r="AB40" i="19"/>
  <c r="AB41" i="19"/>
  <c r="AB42" i="19"/>
  <c r="AB43" i="19"/>
  <c r="I44" i="39" s="1"/>
  <c r="H35" i="55" s="1"/>
  <c r="AB44" i="19"/>
  <c r="I45" i="39" s="1"/>
  <c r="H36" i="55" s="1"/>
  <c r="AB45" i="19"/>
  <c r="I46" i="39" s="1"/>
  <c r="H37" i="55" s="1"/>
  <c r="AB46" i="19"/>
  <c r="I47" i="39" s="1"/>
  <c r="H38" i="55" s="1"/>
  <c r="AB47" i="19"/>
  <c r="I48" i="39" s="1"/>
  <c r="H39" i="55" s="1"/>
  <c r="AB48" i="19"/>
  <c r="I49" i="39" s="1"/>
  <c r="H40" i="55" s="1"/>
  <c r="AB49" i="19"/>
  <c r="I50" i="39" s="1"/>
  <c r="H41" i="55" s="1"/>
  <c r="AB50" i="19"/>
  <c r="I51" i="39" s="1"/>
  <c r="H42" i="55" s="1"/>
  <c r="AB51" i="19"/>
  <c r="I52" i="39" s="1"/>
  <c r="H43" i="55" s="1"/>
  <c r="AB52" i="19"/>
  <c r="I53" i="39" s="1"/>
  <c r="H44" i="55" s="1"/>
  <c r="AB53" i="19"/>
  <c r="I54" i="39" s="1"/>
  <c r="H45" i="55" s="1"/>
  <c r="AB54" i="19"/>
  <c r="I55" i="39" s="1"/>
  <c r="H46" i="55" s="1"/>
  <c r="AB55" i="19"/>
  <c r="I56" i="39" s="1"/>
  <c r="H47" i="55" s="1"/>
  <c r="AB56" i="19"/>
  <c r="I57" i="39" s="1"/>
  <c r="H48" i="55" s="1"/>
  <c r="AB57" i="19"/>
  <c r="I58" i="39" s="1"/>
  <c r="H49" i="55" s="1"/>
  <c r="AB58" i="19"/>
  <c r="I59" i="39" s="1"/>
  <c r="H50" i="55" s="1"/>
  <c r="AB59" i="19"/>
  <c r="I60" i="39" s="1"/>
  <c r="H51" i="55" s="1"/>
  <c r="AB60" i="19"/>
  <c r="I61" i="39" s="1"/>
  <c r="H52" i="55" s="1"/>
  <c r="AB61" i="19"/>
  <c r="I62" i="39" s="1"/>
  <c r="H53" i="55" s="1"/>
  <c r="AB62" i="19"/>
  <c r="I63" i="39" s="1"/>
  <c r="H54" i="55" s="1"/>
  <c r="AB63" i="19"/>
  <c r="AB64" i="19"/>
  <c r="AB65" i="19"/>
  <c r="AB66" i="19"/>
  <c r="AB67" i="19"/>
  <c r="AB68" i="19"/>
  <c r="I69" i="39" s="1"/>
  <c r="H55" i="55" s="1"/>
  <c r="AB69" i="19"/>
  <c r="I70" i="39" s="1"/>
  <c r="H56" i="55" s="1"/>
  <c r="AB70" i="19"/>
  <c r="I71" i="39" s="1"/>
  <c r="H57" i="55" s="1"/>
  <c r="AB71" i="19"/>
  <c r="I72" i="39" s="1"/>
  <c r="H58" i="55" s="1"/>
  <c r="AB72" i="19"/>
  <c r="I73" i="39" s="1"/>
  <c r="H59" i="55" s="1"/>
  <c r="AB73" i="19"/>
  <c r="I74" i="39" s="1"/>
  <c r="H60" i="55" s="1"/>
  <c r="AB74" i="19"/>
  <c r="AB75" i="19"/>
  <c r="I76" i="39" s="1"/>
  <c r="H62" i="55" s="1"/>
  <c r="AB76" i="19"/>
  <c r="I77" i="39" s="1"/>
  <c r="H63" i="55" s="1"/>
  <c r="AB77" i="19"/>
  <c r="I78" i="39" s="1"/>
  <c r="H64" i="55" s="1"/>
  <c r="AB78" i="19"/>
  <c r="I79" i="39" s="1"/>
  <c r="H65" i="55" s="1"/>
  <c r="AB79" i="19"/>
  <c r="I80" i="39" s="1"/>
  <c r="H66" i="55" s="1"/>
  <c r="AB80" i="19"/>
  <c r="I81" i="39" s="1"/>
  <c r="H67" i="55" s="1"/>
  <c r="AB81" i="19"/>
  <c r="I82" i="39" s="1"/>
  <c r="H68" i="55" s="1"/>
  <c r="AB82" i="19"/>
  <c r="I83" i="39" s="1"/>
  <c r="H69" i="55" s="1"/>
  <c r="AB83" i="19"/>
  <c r="I84" i="39" s="1"/>
  <c r="H70" i="55" s="1"/>
  <c r="AB84" i="19"/>
  <c r="I85" i="39" s="1"/>
  <c r="H71" i="55" s="1"/>
  <c r="AB85" i="19"/>
  <c r="I86" i="39" s="1"/>
  <c r="H72" i="55" s="1"/>
  <c r="AB86" i="19"/>
  <c r="I87" i="39" s="1"/>
  <c r="H73" i="55" s="1"/>
  <c r="AB87" i="19"/>
  <c r="I88" i="39" s="1"/>
  <c r="H74" i="55" s="1"/>
  <c r="AB88" i="19"/>
  <c r="I89" i="39" s="1"/>
  <c r="H75" i="55" s="1"/>
  <c r="AB89" i="19"/>
  <c r="I90" i="39" s="1"/>
  <c r="H76" i="55" s="1"/>
  <c r="AB90" i="19"/>
  <c r="I91" i="39" s="1"/>
  <c r="H77" i="55" s="1"/>
  <c r="AB91" i="19"/>
  <c r="AB92" i="19"/>
  <c r="AB93" i="19"/>
  <c r="AB94" i="19"/>
  <c r="AB95" i="19"/>
  <c r="AB8" i="22"/>
  <c r="J9" i="39" s="1"/>
  <c r="AB9" i="22"/>
  <c r="J10" i="39" s="1"/>
  <c r="AB10" i="22"/>
  <c r="J11" i="39" s="1"/>
  <c r="AB11" i="22"/>
  <c r="J12" i="39" s="1"/>
  <c r="AB12" i="22"/>
  <c r="J13" i="39" s="1"/>
  <c r="AB13" i="22"/>
  <c r="J14" i="39" s="1"/>
  <c r="AB14" i="22"/>
  <c r="J15" i="39" s="1"/>
  <c r="AB15" i="22"/>
  <c r="J16" i="39" s="1"/>
  <c r="AB16" i="22"/>
  <c r="J17" i="39" s="1"/>
  <c r="AB17" i="22"/>
  <c r="J18" i="39" s="1"/>
  <c r="AB18" i="22"/>
  <c r="J19" i="39" s="1"/>
  <c r="AB19" i="22"/>
  <c r="J20" i="39" s="1"/>
  <c r="AB20" i="22"/>
  <c r="J21" i="39" s="1"/>
  <c r="AB21" i="22"/>
  <c r="J22" i="39" s="1"/>
  <c r="AB22" i="22"/>
  <c r="J23" i="39" s="1"/>
  <c r="AB23" i="22"/>
  <c r="J24" i="39" s="1"/>
  <c r="AB24" i="22"/>
  <c r="J25" i="39" s="1"/>
  <c r="AB25" i="22"/>
  <c r="J26" i="39" s="1"/>
  <c r="AB26" i="22"/>
  <c r="J65" i="39" s="1"/>
  <c r="AB27" i="22"/>
  <c r="J66" i="39" s="1"/>
  <c r="AB28" i="22"/>
  <c r="J42" i="39" s="1"/>
  <c r="AB29" i="22"/>
  <c r="J68" i="39" s="1"/>
  <c r="AB30" i="22"/>
  <c r="J31" i="39" s="1"/>
  <c r="AB31" i="22"/>
  <c r="J32" i="39" s="1"/>
  <c r="AB32" i="22"/>
  <c r="J33" i="39" s="1"/>
  <c r="AB33" i="22"/>
  <c r="J34" i="39" s="1"/>
  <c r="AB34" i="22"/>
  <c r="J35" i="39" s="1"/>
  <c r="AB35" i="22"/>
  <c r="J36" i="39" s="1"/>
  <c r="AB36" i="22"/>
  <c r="J37" i="39" s="1"/>
  <c r="AB37" i="22"/>
  <c r="J38" i="39" s="1"/>
  <c r="AB38" i="22"/>
  <c r="AB39" i="22"/>
  <c r="AB40" i="22"/>
  <c r="AB41" i="22"/>
  <c r="AB42" i="22"/>
  <c r="AB43" i="22"/>
  <c r="J44" i="39" s="1"/>
  <c r="AB44" i="22"/>
  <c r="J45" i="39" s="1"/>
  <c r="AB45" i="22"/>
  <c r="J46" i="39" s="1"/>
  <c r="AB46" i="22"/>
  <c r="J47" i="39" s="1"/>
  <c r="AB47" i="22"/>
  <c r="J48" i="39" s="1"/>
  <c r="AB48" i="22"/>
  <c r="J49" i="39" s="1"/>
  <c r="AB49" i="22"/>
  <c r="J50" i="39" s="1"/>
  <c r="AB50" i="22"/>
  <c r="J51" i="39" s="1"/>
  <c r="AB51" i="22"/>
  <c r="J52" i="39" s="1"/>
  <c r="AB52" i="22"/>
  <c r="J53" i="39" s="1"/>
  <c r="AB53" i="22"/>
  <c r="J54" i="39" s="1"/>
  <c r="AB54" i="22"/>
  <c r="J55" i="39" s="1"/>
  <c r="AB55" i="22"/>
  <c r="J56" i="39" s="1"/>
  <c r="AB56" i="22"/>
  <c r="J57" i="39" s="1"/>
  <c r="AB57" i="22"/>
  <c r="J58" i="39" s="1"/>
  <c r="AB58" i="22"/>
  <c r="J59" i="39" s="1"/>
  <c r="AB59" i="22"/>
  <c r="J60" i="39" s="1"/>
  <c r="AB60" i="22"/>
  <c r="J61" i="39" s="1"/>
  <c r="AB61" i="22"/>
  <c r="J62" i="39" s="1"/>
  <c r="AB62" i="22"/>
  <c r="J63" i="39" s="1"/>
  <c r="AB63" i="22"/>
  <c r="AB64" i="22"/>
  <c r="AB65" i="22"/>
  <c r="AB66" i="22"/>
  <c r="AB67" i="22"/>
  <c r="AB68" i="22"/>
  <c r="J69" i="39" s="1"/>
  <c r="AB69" i="22"/>
  <c r="J70" i="39" s="1"/>
  <c r="AB70" i="22"/>
  <c r="J71" i="39" s="1"/>
  <c r="AB71" i="22"/>
  <c r="J72" i="39" s="1"/>
  <c r="AB72" i="22"/>
  <c r="J73" i="39" s="1"/>
  <c r="AB73" i="22"/>
  <c r="J74" i="39" s="1"/>
  <c r="AB74" i="22"/>
  <c r="J75" i="39" s="1"/>
  <c r="AB75" i="22"/>
  <c r="J76" i="39" s="1"/>
  <c r="AB76" i="22"/>
  <c r="J77" i="39" s="1"/>
  <c r="AB77" i="22"/>
  <c r="J78" i="39" s="1"/>
  <c r="AB78" i="22"/>
  <c r="J79" i="39" s="1"/>
  <c r="AB79" i="22"/>
  <c r="J80" i="39" s="1"/>
  <c r="AB80" i="22"/>
  <c r="J81" i="39" s="1"/>
  <c r="AB81" i="22"/>
  <c r="J82" i="39" s="1"/>
  <c r="AB82" i="22"/>
  <c r="J83" i="39" s="1"/>
  <c r="AB83" i="22"/>
  <c r="J84" i="39" s="1"/>
  <c r="AB84" i="22"/>
  <c r="J85" i="39" s="1"/>
  <c r="AB85" i="22"/>
  <c r="J86" i="39" s="1"/>
  <c r="AB86" i="22"/>
  <c r="J87" i="39" s="1"/>
  <c r="AB87" i="22"/>
  <c r="J88" i="39" s="1"/>
  <c r="AB88" i="22"/>
  <c r="J89" i="39" s="1"/>
  <c r="AB89" i="22"/>
  <c r="J90" i="39" s="1"/>
  <c r="AB90" i="22"/>
  <c r="J91" i="39" s="1"/>
  <c r="AB91" i="22"/>
  <c r="AB92" i="22"/>
  <c r="AB93" i="22"/>
  <c r="AB94" i="22"/>
  <c r="AB95" i="22"/>
  <c r="AB8" i="56"/>
  <c r="K9" i="39" s="1"/>
  <c r="AB9" i="56"/>
  <c r="K10" i="39" s="1"/>
  <c r="AB10" i="56"/>
  <c r="K11" i="39" s="1"/>
  <c r="AB11" i="56"/>
  <c r="K12" i="39" s="1"/>
  <c r="AB12" i="56"/>
  <c r="K13" i="39" s="1"/>
  <c r="AB13" i="56"/>
  <c r="K14" i="39" s="1"/>
  <c r="AB14" i="56"/>
  <c r="K15" i="39" s="1"/>
  <c r="AB15" i="56"/>
  <c r="K16" i="39" s="1"/>
  <c r="AB16" i="56"/>
  <c r="K17" i="39" s="1"/>
  <c r="AB17" i="56"/>
  <c r="K18" i="39" s="1"/>
  <c r="AB18" i="56"/>
  <c r="K19" i="39" s="1"/>
  <c r="AB19" i="56"/>
  <c r="K20" i="39" s="1"/>
  <c r="AB20" i="56"/>
  <c r="K21" i="39" s="1"/>
  <c r="AB21" i="56"/>
  <c r="K22" i="39" s="1"/>
  <c r="AB22" i="56"/>
  <c r="K23" i="39" s="1"/>
  <c r="AB23" i="56"/>
  <c r="K24" i="39" s="1"/>
  <c r="AB24" i="56"/>
  <c r="K25" i="39" s="1"/>
  <c r="AB25" i="56"/>
  <c r="K26" i="39" s="1"/>
  <c r="AB26" i="56"/>
  <c r="AB27" i="56"/>
  <c r="K41" i="39" s="1"/>
  <c r="AB28" i="56"/>
  <c r="K29" i="39" s="1"/>
  <c r="AB29" i="56"/>
  <c r="K30" i="39" s="1"/>
  <c r="AB30" i="56"/>
  <c r="K31" i="39" s="1"/>
  <c r="AB31" i="56"/>
  <c r="K32" i="39" s="1"/>
  <c r="AB32" i="56"/>
  <c r="K33" i="39" s="1"/>
  <c r="AB33" i="56"/>
  <c r="K34" i="39" s="1"/>
  <c r="AB34" i="56"/>
  <c r="K35" i="39" s="1"/>
  <c r="AB35" i="56"/>
  <c r="K36" i="39" s="1"/>
  <c r="AB36" i="56"/>
  <c r="K37" i="39" s="1"/>
  <c r="AB37" i="56"/>
  <c r="K38" i="39" s="1"/>
  <c r="AB38" i="56"/>
  <c r="AB39" i="56"/>
  <c r="AB40" i="56"/>
  <c r="AB41" i="56"/>
  <c r="AB42" i="56"/>
  <c r="AB43" i="56"/>
  <c r="K44" i="39" s="1"/>
  <c r="AB44" i="56"/>
  <c r="K45" i="39" s="1"/>
  <c r="AB45" i="56"/>
  <c r="K46" i="39" s="1"/>
  <c r="AB46" i="56"/>
  <c r="K47" i="39" s="1"/>
  <c r="AB47" i="56"/>
  <c r="K48" i="39" s="1"/>
  <c r="AB48" i="56"/>
  <c r="K49" i="39" s="1"/>
  <c r="AB49" i="56"/>
  <c r="K50" i="39" s="1"/>
  <c r="AB50" i="56"/>
  <c r="K51" i="39" s="1"/>
  <c r="AB51" i="56"/>
  <c r="K52" i="39" s="1"/>
  <c r="AB52" i="56"/>
  <c r="K53" i="39" s="1"/>
  <c r="AB53" i="56"/>
  <c r="K54" i="39" s="1"/>
  <c r="AB54" i="56"/>
  <c r="K55" i="39" s="1"/>
  <c r="AB55" i="56"/>
  <c r="K56" i="39" s="1"/>
  <c r="AB56" i="56"/>
  <c r="K57" i="39" s="1"/>
  <c r="AB57" i="56"/>
  <c r="K58" i="39" s="1"/>
  <c r="AB58" i="56"/>
  <c r="K59" i="39" s="1"/>
  <c r="AB59" i="56"/>
  <c r="K60" i="39" s="1"/>
  <c r="AB60" i="56"/>
  <c r="K61" i="39" s="1"/>
  <c r="AB61" i="56"/>
  <c r="K62" i="39" s="1"/>
  <c r="AB62" i="56"/>
  <c r="K63" i="39" s="1"/>
  <c r="AB63" i="56"/>
  <c r="AB64" i="56"/>
  <c r="AB65" i="56"/>
  <c r="AB66" i="56"/>
  <c r="AB67" i="56"/>
  <c r="AB68" i="56"/>
  <c r="K69" i="39" s="1"/>
  <c r="AB69" i="56"/>
  <c r="K70" i="39" s="1"/>
  <c r="AB70" i="56"/>
  <c r="K71" i="39" s="1"/>
  <c r="AB71" i="56"/>
  <c r="K72" i="39" s="1"/>
  <c r="AB72" i="56"/>
  <c r="K73" i="39" s="1"/>
  <c r="AB73" i="56"/>
  <c r="K74" i="39" s="1"/>
  <c r="AB74" i="56"/>
  <c r="K75" i="39" s="1"/>
  <c r="AB75" i="56"/>
  <c r="K76" i="39" s="1"/>
  <c r="AB76" i="56"/>
  <c r="K77" i="39" s="1"/>
  <c r="AB77" i="56"/>
  <c r="K78" i="39" s="1"/>
  <c r="AB78" i="56"/>
  <c r="K79" i="39" s="1"/>
  <c r="AB79" i="56"/>
  <c r="K80" i="39" s="1"/>
  <c r="AB80" i="56"/>
  <c r="K81" i="39" s="1"/>
  <c r="AB81" i="56"/>
  <c r="K82" i="39" s="1"/>
  <c r="AB82" i="56"/>
  <c r="K83" i="39" s="1"/>
  <c r="AB83" i="56"/>
  <c r="K84" i="39" s="1"/>
  <c r="AB84" i="56"/>
  <c r="K85" i="39" s="1"/>
  <c r="AB85" i="56"/>
  <c r="K86" i="39" s="1"/>
  <c r="AB86" i="56"/>
  <c r="K87" i="39" s="1"/>
  <c r="AB87" i="56"/>
  <c r="K88" i="39" s="1"/>
  <c r="AB88" i="56"/>
  <c r="K89" i="39" s="1"/>
  <c r="AB89" i="56"/>
  <c r="K90" i="39" s="1"/>
  <c r="AB90" i="56"/>
  <c r="K91" i="39" s="1"/>
  <c r="AB91" i="56"/>
  <c r="AB92" i="56"/>
  <c r="AB93" i="56"/>
  <c r="AB94" i="56"/>
  <c r="AB95" i="56"/>
  <c r="AB8" i="26"/>
  <c r="L9" i="39" s="1"/>
  <c r="AB9" i="26"/>
  <c r="L10" i="39" s="1"/>
  <c r="AB10" i="26"/>
  <c r="L11" i="39" s="1"/>
  <c r="AB11" i="26"/>
  <c r="L12" i="39" s="1"/>
  <c r="AB12" i="26"/>
  <c r="L13" i="39" s="1"/>
  <c r="AB13" i="26"/>
  <c r="L14" i="39" s="1"/>
  <c r="AB14" i="26"/>
  <c r="L15" i="39" s="1"/>
  <c r="AB15" i="26"/>
  <c r="L16" i="39" s="1"/>
  <c r="AB16" i="26"/>
  <c r="L17" i="39" s="1"/>
  <c r="AB17" i="26"/>
  <c r="L18" i="39" s="1"/>
  <c r="AB18" i="26"/>
  <c r="L19" i="39" s="1"/>
  <c r="AB19" i="26"/>
  <c r="L20" i="39" s="1"/>
  <c r="AB20" i="26"/>
  <c r="L21" i="39" s="1"/>
  <c r="AB21" i="26"/>
  <c r="L22" i="39" s="1"/>
  <c r="AB22" i="26"/>
  <c r="L23" i="39" s="1"/>
  <c r="AB23" i="26"/>
  <c r="L24" i="39" s="1"/>
  <c r="AB24" i="26"/>
  <c r="L25" i="39" s="1"/>
  <c r="AB25" i="26"/>
  <c r="AB26" i="26"/>
  <c r="AB27" i="26"/>
  <c r="L28" i="39" s="1"/>
  <c r="AB28" i="26"/>
  <c r="L29" i="39" s="1"/>
  <c r="AB29" i="26"/>
  <c r="AB30" i="26"/>
  <c r="L31" i="39" s="1"/>
  <c r="AB31" i="26"/>
  <c r="L32" i="39" s="1"/>
  <c r="AB32" i="26"/>
  <c r="L33" i="39" s="1"/>
  <c r="AB33" i="26"/>
  <c r="L34" i="39" s="1"/>
  <c r="AB34" i="26"/>
  <c r="L35" i="39" s="1"/>
  <c r="AB35" i="26"/>
  <c r="L36" i="39" s="1"/>
  <c r="AB36" i="26"/>
  <c r="L37" i="39" s="1"/>
  <c r="AB37" i="26"/>
  <c r="L38" i="39" s="1"/>
  <c r="AB38" i="26"/>
  <c r="AB39" i="26"/>
  <c r="AB40" i="26"/>
  <c r="AB41" i="26"/>
  <c r="AB42" i="26"/>
  <c r="AB43" i="26"/>
  <c r="L44" i="39" s="1"/>
  <c r="AB44" i="26"/>
  <c r="L45" i="39" s="1"/>
  <c r="AB45" i="26"/>
  <c r="L46" i="39" s="1"/>
  <c r="AB46" i="26"/>
  <c r="L47" i="39" s="1"/>
  <c r="AB47" i="26"/>
  <c r="L48" i="39" s="1"/>
  <c r="AB48" i="26"/>
  <c r="L49" i="39" s="1"/>
  <c r="AB49" i="26"/>
  <c r="L50" i="39" s="1"/>
  <c r="AB50" i="26"/>
  <c r="L51" i="39" s="1"/>
  <c r="AB51" i="26"/>
  <c r="L52" i="39" s="1"/>
  <c r="AB52" i="26"/>
  <c r="L53" i="39" s="1"/>
  <c r="AB53" i="26"/>
  <c r="L54" i="39" s="1"/>
  <c r="AB54" i="26"/>
  <c r="L55" i="39" s="1"/>
  <c r="AB55" i="26"/>
  <c r="L56" i="39" s="1"/>
  <c r="AB56" i="26"/>
  <c r="L57" i="39" s="1"/>
  <c r="AB57" i="26"/>
  <c r="L58" i="39" s="1"/>
  <c r="AB58" i="26"/>
  <c r="L59" i="39" s="1"/>
  <c r="AB59" i="26"/>
  <c r="L60" i="39" s="1"/>
  <c r="AB60" i="26"/>
  <c r="L61" i="39" s="1"/>
  <c r="AB61" i="26"/>
  <c r="L62" i="39" s="1"/>
  <c r="AB62" i="26"/>
  <c r="L63" i="39" s="1"/>
  <c r="AB63" i="26"/>
  <c r="AB64" i="26"/>
  <c r="AB65" i="26"/>
  <c r="AB66" i="26"/>
  <c r="AB67" i="26"/>
  <c r="AB68" i="26"/>
  <c r="L69" i="39" s="1"/>
  <c r="AB69" i="26"/>
  <c r="L70" i="39" s="1"/>
  <c r="AB70" i="26"/>
  <c r="L71" i="39" s="1"/>
  <c r="AB71" i="26"/>
  <c r="L72" i="39" s="1"/>
  <c r="AB72" i="26"/>
  <c r="L73" i="39" s="1"/>
  <c r="AB73" i="26"/>
  <c r="L74" i="39" s="1"/>
  <c r="AB74" i="26"/>
  <c r="L75" i="39" s="1"/>
  <c r="AB75" i="26"/>
  <c r="L76" i="39" s="1"/>
  <c r="AB76" i="26"/>
  <c r="L77" i="39" s="1"/>
  <c r="AB77" i="26"/>
  <c r="L78" i="39" s="1"/>
  <c r="AB78" i="26"/>
  <c r="L79" i="39" s="1"/>
  <c r="AB79" i="26"/>
  <c r="L80" i="39" s="1"/>
  <c r="AB80" i="26"/>
  <c r="L81" i="39" s="1"/>
  <c r="AB81" i="26"/>
  <c r="L82" i="39" s="1"/>
  <c r="AB82" i="26"/>
  <c r="L83" i="39" s="1"/>
  <c r="AB83" i="26"/>
  <c r="L84" i="39" s="1"/>
  <c r="AB84" i="26"/>
  <c r="L85" i="39" s="1"/>
  <c r="AB85" i="26"/>
  <c r="L86" i="39" s="1"/>
  <c r="AB86" i="26"/>
  <c r="L87" i="39" s="1"/>
  <c r="AB87" i="26"/>
  <c r="L88" i="39" s="1"/>
  <c r="AB88" i="26"/>
  <c r="L89" i="39" s="1"/>
  <c r="AB89" i="26"/>
  <c r="L90" i="39" s="1"/>
  <c r="AB90" i="26"/>
  <c r="L91" i="39" s="1"/>
  <c r="AB91" i="26"/>
  <c r="AB92" i="26"/>
  <c r="AB93" i="26"/>
  <c r="AB94" i="26"/>
  <c r="AB95" i="26"/>
  <c r="AB8" i="20"/>
  <c r="M9" i="39" s="1"/>
  <c r="AB9" i="20"/>
  <c r="M10" i="39" s="1"/>
  <c r="AB10" i="20"/>
  <c r="M11" i="39" s="1"/>
  <c r="AB11" i="20"/>
  <c r="M12" i="39" s="1"/>
  <c r="AB12" i="20"/>
  <c r="AB13" i="20"/>
  <c r="M14" i="39" s="1"/>
  <c r="AB14" i="20"/>
  <c r="M15" i="39" s="1"/>
  <c r="AB15" i="20"/>
  <c r="M16" i="39" s="1"/>
  <c r="AB16" i="20"/>
  <c r="M17" i="39" s="1"/>
  <c r="AB17" i="20"/>
  <c r="M18" i="39" s="1"/>
  <c r="AB18" i="20"/>
  <c r="M19" i="39" s="1"/>
  <c r="AB19" i="20"/>
  <c r="M20" i="39" s="1"/>
  <c r="AB20" i="20"/>
  <c r="M21" i="39" s="1"/>
  <c r="AB21" i="20"/>
  <c r="M22" i="39" s="1"/>
  <c r="AB22" i="20"/>
  <c r="M23" i="39" s="1"/>
  <c r="AB23" i="20"/>
  <c r="M24" i="39" s="1"/>
  <c r="AB24" i="20"/>
  <c r="M25" i="39" s="1"/>
  <c r="AB25" i="20"/>
  <c r="M92" i="39" s="1"/>
  <c r="AB26" i="20"/>
  <c r="M93" i="39" s="1"/>
  <c r="AB27" i="20"/>
  <c r="M28" i="39" s="1"/>
  <c r="AB28" i="20"/>
  <c r="M29" i="39" s="1"/>
  <c r="AB29" i="20"/>
  <c r="M96" i="39" s="1"/>
  <c r="AB30" i="20"/>
  <c r="M31" i="39" s="1"/>
  <c r="AB31" i="20"/>
  <c r="M32" i="39" s="1"/>
  <c r="AB32" i="20"/>
  <c r="M33" i="39" s="1"/>
  <c r="AB33" i="20"/>
  <c r="M34" i="39" s="1"/>
  <c r="AB34" i="20"/>
  <c r="M35" i="39" s="1"/>
  <c r="AB35" i="20"/>
  <c r="M36" i="39" s="1"/>
  <c r="AB36" i="20"/>
  <c r="M37" i="39" s="1"/>
  <c r="AB37" i="20"/>
  <c r="M38" i="39" s="1"/>
  <c r="AB38" i="20"/>
  <c r="AB39" i="20"/>
  <c r="AB40" i="20"/>
  <c r="AB41" i="20"/>
  <c r="AB42" i="20"/>
  <c r="AB43" i="20"/>
  <c r="M44" i="39" s="1"/>
  <c r="AB44" i="20"/>
  <c r="M45" i="39" s="1"/>
  <c r="AB45" i="20"/>
  <c r="M46" i="39" s="1"/>
  <c r="AB46" i="20"/>
  <c r="M47" i="39" s="1"/>
  <c r="AB47" i="20"/>
  <c r="M48" i="39" s="1"/>
  <c r="AB48" i="20"/>
  <c r="M49" i="39" s="1"/>
  <c r="AB49" i="20"/>
  <c r="M50" i="39" s="1"/>
  <c r="AB50" i="20"/>
  <c r="M51" i="39" s="1"/>
  <c r="AB51" i="20"/>
  <c r="M52" i="39" s="1"/>
  <c r="AB52" i="20"/>
  <c r="M53" i="39" s="1"/>
  <c r="AB53" i="20"/>
  <c r="M54" i="39" s="1"/>
  <c r="AB54" i="20"/>
  <c r="M55" i="39" s="1"/>
  <c r="AB55" i="20"/>
  <c r="M56" i="39" s="1"/>
  <c r="AB56" i="20"/>
  <c r="M57" i="39" s="1"/>
  <c r="AB57" i="20"/>
  <c r="M58" i="39" s="1"/>
  <c r="AB58" i="20"/>
  <c r="M59" i="39" s="1"/>
  <c r="AB59" i="20"/>
  <c r="M60" i="39" s="1"/>
  <c r="AB60" i="20"/>
  <c r="M61" i="39" s="1"/>
  <c r="AB61" i="20"/>
  <c r="M62" i="39" s="1"/>
  <c r="AB62" i="20"/>
  <c r="M63" i="39" s="1"/>
  <c r="AB63" i="20"/>
  <c r="AB64" i="20"/>
  <c r="AB65" i="20"/>
  <c r="AB66" i="20"/>
  <c r="AB67" i="20"/>
  <c r="AB68" i="20"/>
  <c r="M69" i="39" s="1"/>
  <c r="AB69" i="20"/>
  <c r="M70" i="39" s="1"/>
  <c r="AB70" i="20"/>
  <c r="M71" i="39" s="1"/>
  <c r="AB71" i="20"/>
  <c r="M72" i="39" s="1"/>
  <c r="AB72" i="20"/>
  <c r="M73" i="39" s="1"/>
  <c r="AB73" i="20"/>
  <c r="M74" i="39" s="1"/>
  <c r="AB74" i="20"/>
  <c r="M75" i="39" s="1"/>
  <c r="AB75" i="20"/>
  <c r="M76" i="39" s="1"/>
  <c r="AB76" i="20"/>
  <c r="M77" i="39" s="1"/>
  <c r="AB77" i="20"/>
  <c r="M78" i="39" s="1"/>
  <c r="AB78" i="20"/>
  <c r="M79" i="39" s="1"/>
  <c r="AB79" i="20"/>
  <c r="M80" i="39" s="1"/>
  <c r="AB80" i="20"/>
  <c r="M81" i="39" s="1"/>
  <c r="AB81" i="20"/>
  <c r="M82" i="39" s="1"/>
  <c r="AB82" i="20"/>
  <c r="M83" i="39" s="1"/>
  <c r="AB83" i="20"/>
  <c r="M84" i="39" s="1"/>
  <c r="AB84" i="20"/>
  <c r="M85" i="39" s="1"/>
  <c r="AB85" i="20"/>
  <c r="M86" i="39" s="1"/>
  <c r="AB86" i="20"/>
  <c r="M87" i="39" s="1"/>
  <c r="AB87" i="20"/>
  <c r="M88" i="39" s="1"/>
  <c r="AB88" i="20"/>
  <c r="M89" i="39" s="1"/>
  <c r="AB89" i="20"/>
  <c r="M90" i="39" s="1"/>
  <c r="AB90" i="20"/>
  <c r="M91" i="39" s="1"/>
  <c r="AB91" i="20"/>
  <c r="AB92" i="20"/>
  <c r="AB93" i="20"/>
  <c r="AB94" i="20"/>
  <c r="AB95" i="20"/>
  <c r="AB8" i="65"/>
  <c r="N9" i="39" s="1"/>
  <c r="AB9" i="65"/>
  <c r="N10" i="39" s="1"/>
  <c r="AB10" i="65"/>
  <c r="N11" i="39" s="1"/>
  <c r="AB11" i="65"/>
  <c r="N12" i="39" s="1"/>
  <c r="AB12" i="65"/>
  <c r="N13" i="39" s="1"/>
  <c r="AB13" i="65"/>
  <c r="N14" i="39" s="1"/>
  <c r="AB14" i="65"/>
  <c r="N15" i="39" s="1"/>
  <c r="AB15" i="65"/>
  <c r="N16" i="39" s="1"/>
  <c r="AB16" i="65"/>
  <c r="N17" i="39" s="1"/>
  <c r="AB17" i="65"/>
  <c r="N18" i="39" s="1"/>
  <c r="AB18" i="65"/>
  <c r="N19" i="39" s="1"/>
  <c r="AB19" i="65"/>
  <c r="N20" i="39" s="1"/>
  <c r="AB20" i="65"/>
  <c r="N21" i="39" s="1"/>
  <c r="AB21" i="65"/>
  <c r="N22" i="39" s="1"/>
  <c r="AB22" i="65"/>
  <c r="N23" i="39" s="1"/>
  <c r="AB23" i="65"/>
  <c r="N24" i="39" s="1"/>
  <c r="AB24" i="65"/>
  <c r="N25" i="39" s="1"/>
  <c r="AB25" i="65"/>
  <c r="N39" i="39" s="1"/>
  <c r="AB26" i="65"/>
  <c r="AB27" i="65"/>
  <c r="N28" i="39" s="1"/>
  <c r="AB28" i="65"/>
  <c r="N42" i="39" s="1"/>
  <c r="AB29" i="65"/>
  <c r="AB30" i="65"/>
  <c r="N31" i="39" s="1"/>
  <c r="AB31" i="65"/>
  <c r="N32" i="39" s="1"/>
  <c r="AB32" i="65"/>
  <c r="N33" i="39" s="1"/>
  <c r="AB33" i="65"/>
  <c r="N34" i="39" s="1"/>
  <c r="AB34" i="65"/>
  <c r="N35" i="39" s="1"/>
  <c r="AB35" i="65"/>
  <c r="N36" i="39" s="1"/>
  <c r="AB36" i="65"/>
  <c r="N37" i="39" s="1"/>
  <c r="AB37" i="65"/>
  <c r="N38" i="39" s="1"/>
  <c r="AB38" i="65"/>
  <c r="AB39" i="65"/>
  <c r="AB40" i="65"/>
  <c r="AB41" i="65"/>
  <c r="AB42" i="65"/>
  <c r="AB43" i="65"/>
  <c r="AB44" i="65"/>
  <c r="N45" i="39" s="1"/>
  <c r="AB45" i="65"/>
  <c r="N46" i="39" s="1"/>
  <c r="AB46" i="65"/>
  <c r="N47" i="39" s="1"/>
  <c r="AB47" i="65"/>
  <c r="N48" i="39" s="1"/>
  <c r="AB48" i="65"/>
  <c r="N49" i="39" s="1"/>
  <c r="AB49" i="65"/>
  <c r="N50" i="39" s="1"/>
  <c r="AB50" i="65"/>
  <c r="N51" i="39" s="1"/>
  <c r="AB51" i="65"/>
  <c r="N52" i="39" s="1"/>
  <c r="AB52" i="65"/>
  <c r="N53" i="39" s="1"/>
  <c r="AB53" i="65"/>
  <c r="N54" i="39" s="1"/>
  <c r="AB54" i="65"/>
  <c r="N55" i="39" s="1"/>
  <c r="AB55" i="65"/>
  <c r="N56" i="39" s="1"/>
  <c r="AB56" i="65"/>
  <c r="N57" i="39" s="1"/>
  <c r="AB57" i="65"/>
  <c r="N58" i="39" s="1"/>
  <c r="AB58" i="65"/>
  <c r="N59" i="39" s="1"/>
  <c r="AB59" i="65"/>
  <c r="N60" i="39" s="1"/>
  <c r="AB60" i="65"/>
  <c r="N61" i="39" s="1"/>
  <c r="AB61" i="65"/>
  <c r="N62" i="39" s="1"/>
  <c r="AB62" i="65"/>
  <c r="N63" i="39" s="1"/>
  <c r="AB63" i="65"/>
  <c r="AB64" i="65"/>
  <c r="AB65" i="65"/>
  <c r="AB66" i="65"/>
  <c r="AB67" i="65"/>
  <c r="AB68" i="65"/>
  <c r="N69" i="39" s="1"/>
  <c r="AB69" i="65"/>
  <c r="N70" i="39" s="1"/>
  <c r="AB70" i="65"/>
  <c r="N71" i="39" s="1"/>
  <c r="AB71" i="65"/>
  <c r="N72" i="39" s="1"/>
  <c r="AB72" i="65"/>
  <c r="N73" i="39" s="1"/>
  <c r="AB73" i="65"/>
  <c r="N74" i="39" s="1"/>
  <c r="AB74" i="65"/>
  <c r="N75" i="39" s="1"/>
  <c r="AB75" i="65"/>
  <c r="N76" i="39" s="1"/>
  <c r="AB76" i="65"/>
  <c r="N77" i="39" s="1"/>
  <c r="AB77" i="65"/>
  <c r="N78" i="39" s="1"/>
  <c r="AB78" i="65"/>
  <c r="N79" i="39" s="1"/>
  <c r="AB79" i="65"/>
  <c r="N80" i="39" s="1"/>
  <c r="AB80" i="65"/>
  <c r="N81" i="39" s="1"/>
  <c r="AB81" i="65"/>
  <c r="N82" i="39" s="1"/>
  <c r="AB82" i="65"/>
  <c r="N83" i="39" s="1"/>
  <c r="AB83" i="65"/>
  <c r="N84" i="39" s="1"/>
  <c r="AB84" i="65"/>
  <c r="N85" i="39" s="1"/>
  <c r="AB85" i="65"/>
  <c r="N86" i="39" s="1"/>
  <c r="AB86" i="65"/>
  <c r="N87" i="39" s="1"/>
  <c r="AB87" i="65"/>
  <c r="N88" i="39" s="1"/>
  <c r="AB88" i="65"/>
  <c r="N89" i="39" s="1"/>
  <c r="AB89" i="65"/>
  <c r="N90" i="39" s="1"/>
  <c r="AB90" i="65"/>
  <c r="N91" i="39" s="1"/>
  <c r="AB91" i="65"/>
  <c r="AB92" i="65"/>
  <c r="AB93" i="65"/>
  <c r="AB94" i="65"/>
  <c r="AB95" i="65"/>
  <c r="AB8" i="37"/>
  <c r="AB9" i="37"/>
  <c r="E10" i="39" s="1"/>
  <c r="AB10" i="37"/>
  <c r="E11" i="39" s="1"/>
  <c r="AB11" i="37"/>
  <c r="E12" i="39" s="1"/>
  <c r="AB12" i="37"/>
  <c r="E13" i="39" s="1"/>
  <c r="AB13" i="37"/>
  <c r="E14" i="39" s="1"/>
  <c r="AB14" i="37"/>
  <c r="E15" i="39" s="1"/>
  <c r="AB15" i="37"/>
  <c r="E16" i="39" s="1"/>
  <c r="AB16" i="37"/>
  <c r="E17" i="39" s="1"/>
  <c r="AB17" i="37"/>
  <c r="E18" i="39" s="1"/>
  <c r="AB18" i="37"/>
  <c r="E19" i="39" s="1"/>
  <c r="AB19" i="37"/>
  <c r="E20" i="39" s="1"/>
  <c r="AB20" i="37"/>
  <c r="E21" i="39" s="1"/>
  <c r="AB21" i="37"/>
  <c r="E22" i="39" s="1"/>
  <c r="AB22" i="37"/>
  <c r="E23" i="39" s="1"/>
  <c r="AB23" i="37"/>
  <c r="E24" i="39" s="1"/>
  <c r="AB24" i="37"/>
  <c r="E25" i="39" s="1"/>
  <c r="AB25" i="37"/>
  <c r="E92" i="39" s="1"/>
  <c r="AB26" i="37"/>
  <c r="E27" i="39" s="1"/>
  <c r="AB27" i="37"/>
  <c r="E94" i="39" s="1"/>
  <c r="AB28" i="37"/>
  <c r="E29" i="39" s="1"/>
  <c r="AB29" i="37"/>
  <c r="E96" i="39" s="1"/>
  <c r="AB30" i="37"/>
  <c r="E31" i="39" s="1"/>
  <c r="AB31" i="37"/>
  <c r="E32" i="39" s="1"/>
  <c r="AB32" i="37"/>
  <c r="E33" i="39" s="1"/>
  <c r="AB33" i="37"/>
  <c r="E34" i="39" s="1"/>
  <c r="AB34" i="37"/>
  <c r="E35" i="39" s="1"/>
  <c r="AB35" i="37"/>
  <c r="E36" i="39" s="1"/>
  <c r="AB36" i="37"/>
  <c r="E37" i="39" s="1"/>
  <c r="AB37" i="37"/>
  <c r="E38" i="39" s="1"/>
  <c r="AB38" i="37"/>
  <c r="AB39" i="37"/>
  <c r="AB40" i="37"/>
  <c r="AB41" i="37"/>
  <c r="AB42" i="37"/>
  <c r="AB43" i="37"/>
  <c r="E44" i="39" s="1"/>
  <c r="AB44" i="37"/>
  <c r="E45" i="39" s="1"/>
  <c r="AB45" i="37"/>
  <c r="E46" i="39" s="1"/>
  <c r="AB46" i="37"/>
  <c r="E47" i="39" s="1"/>
  <c r="AB47" i="37"/>
  <c r="E48" i="39" s="1"/>
  <c r="AB48" i="37"/>
  <c r="E49" i="39" s="1"/>
  <c r="AB49" i="37"/>
  <c r="E50" i="39" s="1"/>
  <c r="AB50" i="37"/>
  <c r="E51" i="39" s="1"/>
  <c r="AB51" i="37"/>
  <c r="E52" i="39" s="1"/>
  <c r="AB52" i="37"/>
  <c r="E53" i="39" s="1"/>
  <c r="AB53" i="37"/>
  <c r="E54" i="39" s="1"/>
  <c r="AB54" i="37"/>
  <c r="E55" i="39" s="1"/>
  <c r="AB55" i="37"/>
  <c r="E56" i="39" s="1"/>
  <c r="AB56" i="37"/>
  <c r="E57" i="39" s="1"/>
  <c r="AB57" i="37"/>
  <c r="E58" i="39" s="1"/>
  <c r="AB58" i="37"/>
  <c r="E59" i="39" s="1"/>
  <c r="AB59" i="37"/>
  <c r="E60" i="39" s="1"/>
  <c r="AB60" i="37"/>
  <c r="E61" i="39" s="1"/>
  <c r="AB61" i="37"/>
  <c r="E62" i="39" s="1"/>
  <c r="AB62" i="37"/>
  <c r="E63" i="39" s="1"/>
  <c r="AB63" i="37"/>
  <c r="AB64" i="37"/>
  <c r="AB65" i="37"/>
  <c r="AB66" i="37"/>
  <c r="AB67" i="37"/>
  <c r="AB68" i="37"/>
  <c r="E69" i="39" s="1"/>
  <c r="AB69" i="37"/>
  <c r="E70" i="39" s="1"/>
  <c r="AB70" i="37"/>
  <c r="E71" i="39" s="1"/>
  <c r="AB71" i="37"/>
  <c r="E72" i="39" s="1"/>
  <c r="AB72" i="37"/>
  <c r="E73" i="39" s="1"/>
  <c r="AB73" i="37"/>
  <c r="E74" i="39" s="1"/>
  <c r="AB74" i="37"/>
  <c r="E75" i="39" s="1"/>
  <c r="AB75" i="37"/>
  <c r="E76" i="39" s="1"/>
  <c r="AB76" i="37"/>
  <c r="E77" i="39" s="1"/>
  <c r="AB77" i="37"/>
  <c r="E78" i="39" s="1"/>
  <c r="AB78" i="37"/>
  <c r="E79" i="39" s="1"/>
  <c r="AB79" i="37"/>
  <c r="E80" i="39" s="1"/>
  <c r="AB80" i="37"/>
  <c r="E81" i="39" s="1"/>
  <c r="AB81" i="37"/>
  <c r="E82" i="39" s="1"/>
  <c r="AB82" i="37"/>
  <c r="E83" i="39" s="1"/>
  <c r="AB83" i="37"/>
  <c r="E84" i="39" s="1"/>
  <c r="AB84" i="37"/>
  <c r="E85" i="39" s="1"/>
  <c r="AB85" i="37"/>
  <c r="E86" i="39" s="1"/>
  <c r="AB86" i="37"/>
  <c r="E87" i="39" s="1"/>
  <c r="AB87" i="37"/>
  <c r="E88" i="39" s="1"/>
  <c r="AB88" i="37"/>
  <c r="E89" i="39" s="1"/>
  <c r="AB89" i="37"/>
  <c r="E90" i="39" s="1"/>
  <c r="AB90" i="37"/>
  <c r="E91" i="39" s="1"/>
  <c r="AB91" i="37"/>
  <c r="AB92" i="37"/>
  <c r="AB93" i="37"/>
  <c r="AB94" i="37"/>
  <c r="AB95" i="37"/>
  <c r="AB7" i="12"/>
  <c r="F8" i="39" s="1"/>
  <c r="AB7" i="21"/>
  <c r="G8" i="39" s="1"/>
  <c r="AB7" i="23"/>
  <c r="H8" i="39" s="1"/>
  <c r="AB7" i="19"/>
  <c r="I8" i="39" s="1"/>
  <c r="H8" i="55" s="1"/>
  <c r="AB7" i="22"/>
  <c r="J8" i="39" s="1"/>
  <c r="AB7" i="56"/>
  <c r="K8" i="39" s="1"/>
  <c r="AB7" i="26"/>
  <c r="L8" i="39" s="1"/>
  <c r="AB7" i="20"/>
  <c r="M8" i="39" s="1"/>
  <c r="AB7" i="65"/>
  <c r="N8" i="39" s="1"/>
  <c r="AB7" i="37"/>
  <c r="E8" i="39" s="1"/>
  <c r="Z98" i="12"/>
  <c r="Z98" i="21"/>
  <c r="Z98" i="23"/>
  <c r="Z98" i="19"/>
  <c r="Z98" i="22"/>
  <c r="Z98" i="56"/>
  <c r="Z98" i="26"/>
  <c r="Z98" i="20"/>
  <c r="Z98" i="65"/>
  <c r="Z98" i="37"/>
  <c r="N65" i="39" l="1"/>
  <c r="N93" i="39"/>
  <c r="L93" i="39"/>
  <c r="L65" i="39"/>
  <c r="K65" i="39"/>
  <c r="K93" i="39"/>
  <c r="H65" i="39"/>
  <c r="H93" i="39"/>
  <c r="K27" i="39"/>
  <c r="K28" i="39"/>
  <c r="N40" i="39"/>
  <c r="N41" i="39"/>
  <c r="AM122" i="47"/>
  <c r="AM123" i="47" s="1"/>
  <c r="AA123" i="47"/>
  <c r="AA124" i="47"/>
  <c r="N68" i="39"/>
  <c r="N96" i="39"/>
  <c r="N64" i="39"/>
  <c r="N92" i="39"/>
  <c r="L96" i="39"/>
  <c r="L43" i="39"/>
  <c r="L68" i="39"/>
  <c r="L92" i="39"/>
  <c r="L64" i="39"/>
  <c r="K68" i="39"/>
  <c r="K96" i="39"/>
  <c r="K64" i="39"/>
  <c r="K92" i="39"/>
  <c r="H68" i="39"/>
  <c r="H96" i="39"/>
  <c r="H64" i="39"/>
  <c r="H92" i="39"/>
  <c r="L26" i="39"/>
  <c r="L27" i="39"/>
  <c r="L30" i="39"/>
  <c r="H39" i="39"/>
  <c r="H40" i="39"/>
  <c r="H43" i="39"/>
  <c r="N67" i="39"/>
  <c r="N95" i="39"/>
  <c r="L95" i="39"/>
  <c r="L67" i="39"/>
  <c r="K67" i="39"/>
  <c r="K95" i="39"/>
  <c r="H67" i="39"/>
  <c r="H95" i="39"/>
  <c r="N26" i="39"/>
  <c r="N27" i="39"/>
  <c r="N29" i="39"/>
  <c r="N30" i="39"/>
  <c r="K39" i="39"/>
  <c r="K40" i="39"/>
  <c r="K42" i="39"/>
  <c r="K43" i="39"/>
  <c r="N66" i="39"/>
  <c r="N94" i="39"/>
  <c r="L94" i="39"/>
  <c r="L66" i="39"/>
  <c r="K66" i="39"/>
  <c r="K94" i="39"/>
  <c r="H66" i="39"/>
  <c r="H94" i="39"/>
  <c r="H26" i="39"/>
  <c r="H27" i="39"/>
  <c r="H28" i="39"/>
  <c r="H29" i="39"/>
  <c r="H30" i="39"/>
  <c r="L39" i="39"/>
  <c r="L40" i="39"/>
  <c r="L41" i="39"/>
  <c r="L42" i="39"/>
  <c r="N43" i="39"/>
  <c r="S122" i="47"/>
  <c r="S124" i="47" s="1"/>
  <c r="S125" i="47" s="1"/>
  <c r="S126" i="47" s="1"/>
  <c r="Q75" i="39"/>
  <c r="S28" i="39"/>
  <c r="S66" i="39"/>
  <c r="S41" i="39"/>
  <c r="S94" i="39"/>
  <c r="E24" i="29"/>
  <c r="E16" i="29"/>
  <c r="H30" i="29"/>
  <c r="H22" i="29"/>
  <c r="H14" i="29"/>
  <c r="E30" i="29"/>
  <c r="H28" i="29"/>
  <c r="E28" i="29"/>
  <c r="E20" i="29"/>
  <c r="E12" i="29"/>
  <c r="H26" i="29"/>
  <c r="H18" i="29"/>
  <c r="H10" i="29"/>
  <c r="E26" i="29"/>
  <c r="E18" i="29"/>
  <c r="E10" i="29"/>
  <c r="H24" i="29"/>
  <c r="H16" i="29"/>
  <c r="E22" i="29"/>
  <c r="E14" i="29"/>
  <c r="H20" i="29"/>
  <c r="H12" i="29"/>
  <c r="AU9" i="13"/>
  <c r="S11" i="39" s="1"/>
  <c r="AU25" i="13"/>
  <c r="AU41" i="13"/>
  <c r="AU57" i="13"/>
  <c r="S59" i="39" s="1"/>
  <c r="AU73" i="13"/>
  <c r="S75" i="39" s="1"/>
  <c r="AU89" i="13"/>
  <c r="S91" i="39" s="1"/>
  <c r="AU8" i="13"/>
  <c r="S10" i="39" s="1"/>
  <c r="AU56" i="13"/>
  <c r="S58" i="39" s="1"/>
  <c r="V121" i="47"/>
  <c r="S67" i="39"/>
  <c r="S42" i="39"/>
  <c r="S95" i="39"/>
  <c r="S29" i="39"/>
  <c r="AU43" i="13"/>
  <c r="S45" i="39" s="1"/>
  <c r="AU55" i="13"/>
  <c r="S57" i="39" s="1"/>
  <c r="AU71" i="13"/>
  <c r="S73" i="39" s="1"/>
  <c r="AU87" i="13"/>
  <c r="S89" i="39" s="1"/>
  <c r="AU16" i="13"/>
  <c r="S18" i="39" s="1"/>
  <c r="AU52" i="13"/>
  <c r="S54" i="39" s="1"/>
  <c r="L6" i="29"/>
  <c r="L7" i="29"/>
  <c r="B30" i="29"/>
  <c r="B22" i="29"/>
  <c r="B14" i="29"/>
  <c r="B18" i="29"/>
  <c r="B28" i="29"/>
  <c r="B20" i="29"/>
  <c r="B26" i="29"/>
  <c r="B24" i="29"/>
  <c r="B16" i="29"/>
  <c r="B12" i="29"/>
  <c r="B10" i="29"/>
  <c r="K122" i="47"/>
  <c r="K123" i="47" s="1"/>
  <c r="AU13" i="13"/>
  <c r="S15" i="39" s="1"/>
  <c r="AU29" i="13"/>
  <c r="S31" i="39" s="1"/>
  <c r="AU45" i="13"/>
  <c r="S47" i="39" s="1"/>
  <c r="AU61" i="13"/>
  <c r="S63" i="39" s="1"/>
  <c r="AU77" i="13"/>
  <c r="S79" i="39" s="1"/>
  <c r="AU93" i="13"/>
  <c r="AU20" i="13"/>
  <c r="S22" i="39" s="1"/>
  <c r="AU68" i="13"/>
  <c r="S70" i="39" s="1"/>
  <c r="S123" i="47"/>
  <c r="AU17" i="13"/>
  <c r="S19" i="39" s="1"/>
  <c r="AU33" i="13"/>
  <c r="S35" i="39" s="1"/>
  <c r="AU49" i="13"/>
  <c r="S51" i="39" s="1"/>
  <c r="AU65" i="13"/>
  <c r="AU81" i="13"/>
  <c r="S83" i="39" s="1"/>
  <c r="AU36" i="13"/>
  <c r="S38" i="39" s="1"/>
  <c r="AU80" i="13"/>
  <c r="S82" i="39" s="1"/>
  <c r="N121" i="47"/>
  <c r="S64" i="39"/>
  <c r="S39" i="39"/>
  <c r="S92" i="39"/>
  <c r="S26" i="39"/>
  <c r="AU28" i="13"/>
  <c r="AU76" i="13"/>
  <c r="S78" i="39" s="1"/>
  <c r="AU21" i="13"/>
  <c r="S23" i="39" s="1"/>
  <c r="AU37" i="13"/>
  <c r="AU53" i="13"/>
  <c r="S55" i="39" s="1"/>
  <c r="AU69" i="13"/>
  <c r="S71" i="39" s="1"/>
  <c r="AU85" i="13"/>
  <c r="S87" i="39" s="1"/>
  <c r="AU44" i="13"/>
  <c r="S46" i="39" s="1"/>
  <c r="AU92" i="13"/>
  <c r="M27" i="39"/>
  <c r="M40" i="39"/>
  <c r="M67" i="39"/>
  <c r="M30" i="39"/>
  <c r="M65" i="39"/>
  <c r="G40" i="39"/>
  <c r="G43" i="39"/>
  <c r="G65" i="39"/>
  <c r="G92" i="39"/>
  <c r="G96" i="39"/>
  <c r="G28" i="39"/>
  <c r="G68" i="39"/>
  <c r="G93" i="39"/>
  <c r="G26" i="39"/>
  <c r="G29" i="39"/>
  <c r="G41" i="39"/>
  <c r="G66" i="39"/>
  <c r="G39" i="39"/>
  <c r="G42" i="39"/>
  <c r="G67" i="39"/>
  <c r="AB98" i="26"/>
  <c r="J96" i="39"/>
  <c r="J30" i="39"/>
  <c r="J39" i="39"/>
  <c r="J94" i="39"/>
  <c r="J28" i="39"/>
  <c r="J92" i="39"/>
  <c r="J27" i="39"/>
  <c r="J41" i="39"/>
  <c r="J43" i="39"/>
  <c r="J64" i="39"/>
  <c r="J29" i="39"/>
  <c r="J40" i="39"/>
  <c r="J93" i="39"/>
  <c r="J95" i="39"/>
  <c r="J67" i="39"/>
  <c r="I40" i="39"/>
  <c r="I65" i="39"/>
  <c r="I27" i="39"/>
  <c r="I30" i="39"/>
  <c r="I26" i="39"/>
  <c r="H26" i="55" s="1"/>
  <c r="I43" i="39"/>
  <c r="I94" i="39"/>
  <c r="I64" i="39"/>
  <c r="I68" i="39"/>
  <c r="F93" i="39"/>
  <c r="F40" i="39"/>
  <c r="F92" i="39"/>
  <c r="T14" i="43"/>
  <c r="E14" i="43"/>
  <c r="F27" i="39"/>
  <c r="K46" i="43"/>
  <c r="E46" i="43"/>
  <c r="E12" i="43"/>
  <c r="F30" i="39"/>
  <c r="F68" i="39"/>
  <c r="AC86" i="24"/>
  <c r="E83" i="43"/>
  <c r="T57" i="43"/>
  <c r="E30" i="39"/>
  <c r="E28" i="39"/>
  <c r="E26" i="39"/>
  <c r="E65" i="39"/>
  <c r="E40" i="39"/>
  <c r="E93" i="39"/>
  <c r="E95" i="39"/>
  <c r="M39" i="39"/>
  <c r="M42" i="39"/>
  <c r="M43" i="39"/>
  <c r="M64" i="39"/>
  <c r="M66" i="39"/>
  <c r="M68" i="39"/>
  <c r="M94" i="39"/>
  <c r="M95" i="39"/>
  <c r="M26" i="39"/>
  <c r="M41" i="39"/>
  <c r="I42" i="39"/>
  <c r="I28" i="39"/>
  <c r="I29" i="39"/>
  <c r="I92" i="39"/>
  <c r="I41" i="39"/>
  <c r="I67" i="39"/>
  <c r="F41" i="39"/>
  <c r="T29" i="43"/>
  <c r="K29" i="43"/>
  <c r="K18" i="43"/>
  <c r="T18" i="43"/>
  <c r="F28" i="39"/>
  <c r="F39" i="39"/>
  <c r="F42" i="39"/>
  <c r="F95" i="39"/>
  <c r="F29" i="39"/>
  <c r="F43" i="39"/>
  <c r="F66" i="39"/>
  <c r="E42" i="39"/>
  <c r="E67" i="39"/>
  <c r="E39" i="39"/>
  <c r="E41" i="39"/>
  <c r="E43" i="39"/>
  <c r="E64" i="39"/>
  <c r="E66" i="39"/>
  <c r="E68" i="39"/>
  <c r="AB98" i="56"/>
  <c r="AM31" i="25"/>
  <c r="AM8" i="43"/>
  <c r="AB8" i="43"/>
  <c r="Q8" i="43"/>
  <c r="N8" i="43"/>
  <c r="Y8" i="43"/>
  <c r="AL80" i="43"/>
  <c r="J80" i="43"/>
  <c r="AK80" i="43"/>
  <c r="AN80" i="43"/>
  <c r="L80" i="43"/>
  <c r="AC90" i="24"/>
  <c r="G87" i="43"/>
  <c r="AC82" i="24"/>
  <c r="AA79" i="43"/>
  <c r="K79" i="43"/>
  <c r="X79" i="43"/>
  <c r="AF79" i="43"/>
  <c r="AC74" i="24"/>
  <c r="AQ71" i="43"/>
  <c r="AM71" i="43"/>
  <c r="AE71" i="43"/>
  <c r="AH71" i="43"/>
  <c r="AD71" i="43"/>
  <c r="J71" i="43"/>
  <c r="AB71" i="43"/>
  <c r="AJ71" i="43"/>
  <c r="AC71" i="43"/>
  <c r="M71" i="43"/>
  <c r="I71" i="43"/>
  <c r="AC50" i="24"/>
  <c r="O47" i="43"/>
  <c r="AR47" i="43"/>
  <c r="AN47" i="43"/>
  <c r="AC47" i="43"/>
  <c r="AC16" i="24"/>
  <c r="V13" i="43"/>
  <c r="N13" i="43"/>
  <c r="U13" i="43"/>
  <c r="E13" i="43"/>
  <c r="AK13" i="43"/>
  <c r="Y13" i="43"/>
  <c r="AN13" i="43"/>
  <c r="AB13" i="43"/>
  <c r="H13" i="43"/>
  <c r="AC77" i="24"/>
  <c r="AJ74" i="43"/>
  <c r="P74" i="43"/>
  <c r="H74" i="43"/>
  <c r="AD74" i="43"/>
  <c r="Z74" i="43"/>
  <c r="M74" i="43"/>
  <c r="AG74" i="43"/>
  <c r="Y74" i="43"/>
  <c r="AH32" i="43"/>
  <c r="Z32" i="43"/>
  <c r="R32" i="43"/>
  <c r="N32" i="43"/>
  <c r="F32" i="43"/>
  <c r="AC32" i="43"/>
  <c r="Y32" i="43"/>
  <c r="AJ32" i="43"/>
  <c r="AE32" i="43"/>
  <c r="AI32" i="43"/>
  <c r="W32" i="43"/>
  <c r="S32" i="43"/>
  <c r="I32" i="43"/>
  <c r="AF32" i="43"/>
  <c r="G32" i="43"/>
  <c r="H32" i="43"/>
  <c r="Q32" i="43"/>
  <c r="L32" i="43"/>
  <c r="AB52" i="43"/>
  <c r="S52" i="43"/>
  <c r="AI52" i="43"/>
  <c r="AC80" i="24"/>
  <c r="AG77" i="43"/>
  <c r="U77" i="43"/>
  <c r="E77" i="43"/>
  <c r="AR77" i="43"/>
  <c r="P77" i="43"/>
  <c r="Z77" i="43"/>
  <c r="V77" i="43"/>
  <c r="K77" i="43"/>
  <c r="AP77" i="43"/>
  <c r="O77" i="43"/>
  <c r="AC72" i="24"/>
  <c r="AO69" i="43"/>
  <c r="AK69" i="43"/>
  <c r="Y69" i="43"/>
  <c r="M69" i="43"/>
  <c r="I69" i="43"/>
  <c r="E69" i="43"/>
  <c r="AJ69" i="43"/>
  <c r="AB69" i="43"/>
  <c r="L69" i="43"/>
  <c r="H69" i="43"/>
  <c r="D69" i="43"/>
  <c r="W69" i="43"/>
  <c r="S69" i="43"/>
  <c r="G69" i="43"/>
  <c r="AQ69" i="43"/>
  <c r="R69" i="43"/>
  <c r="N69" i="43"/>
  <c r="AH69" i="43"/>
  <c r="AD69" i="43"/>
  <c r="AP69" i="43"/>
  <c r="AI69" i="43"/>
  <c r="K69" i="43"/>
  <c r="AE69" i="43"/>
  <c r="AC56" i="24"/>
  <c r="T53" i="43"/>
  <c r="AC48" i="24"/>
  <c r="AR45" i="43"/>
  <c r="V45" i="43"/>
  <c r="N45" i="43"/>
  <c r="AC22" i="24"/>
  <c r="S19" i="43"/>
  <c r="AC14" i="24"/>
  <c r="AF11" i="43"/>
  <c r="P11" i="43"/>
  <c r="D11" i="43"/>
  <c r="S11" i="43"/>
  <c r="Q11" i="43"/>
  <c r="O11" i="43"/>
  <c r="N11" i="43"/>
  <c r="AL88" i="43"/>
  <c r="V88" i="43"/>
  <c r="AK88" i="43"/>
  <c r="U88" i="43"/>
  <c r="D88" i="43"/>
  <c r="AH48" i="43"/>
  <c r="J48" i="43"/>
  <c r="W48" i="43"/>
  <c r="D48" i="43"/>
  <c r="AC33" i="24"/>
  <c r="AR30" i="43"/>
  <c r="AO30" i="43"/>
  <c r="AK30" i="43"/>
  <c r="AC30" i="43"/>
  <c r="E30" i="43"/>
  <c r="AN30" i="43"/>
  <c r="X30" i="43"/>
  <c r="L30" i="43"/>
  <c r="D30" i="43"/>
  <c r="AP30" i="43"/>
  <c r="AL30" i="43"/>
  <c r="AH30" i="43"/>
  <c r="J30" i="43"/>
  <c r="AI30" i="43"/>
  <c r="K30" i="43"/>
  <c r="O30" i="43"/>
  <c r="AA30" i="43"/>
  <c r="AE30" i="43"/>
  <c r="AQ30" i="43"/>
  <c r="AC17" i="24"/>
  <c r="AO14" i="43"/>
  <c r="AG14" i="43"/>
  <c r="U14" i="43"/>
  <c r="M14" i="43"/>
  <c r="AR14" i="43"/>
  <c r="X14" i="43"/>
  <c r="L14" i="43"/>
  <c r="D14" i="43"/>
  <c r="AP14" i="43"/>
  <c r="AH14" i="43"/>
  <c r="R14" i="43"/>
  <c r="K14" i="43"/>
  <c r="AQ14" i="43"/>
  <c r="G14" i="43"/>
  <c r="AC13" i="24"/>
  <c r="AK10" i="43"/>
  <c r="AG10" i="43"/>
  <c r="AC10" i="43"/>
  <c r="U10" i="43"/>
  <c r="Q10" i="43"/>
  <c r="AJ10" i="43"/>
  <c r="AL10" i="43"/>
  <c r="AH10" i="43"/>
  <c r="AD10" i="43"/>
  <c r="Z10" i="43"/>
  <c r="V10" i="43"/>
  <c r="N10" i="43"/>
  <c r="J10" i="43"/>
  <c r="AF10" i="43"/>
  <c r="X10" i="43"/>
  <c r="T10" i="43"/>
  <c r="P10" i="43"/>
  <c r="AI10" i="43"/>
  <c r="O10" i="43"/>
  <c r="W10" i="43"/>
  <c r="H10" i="43"/>
  <c r="AA10" i="43"/>
  <c r="S10" i="43"/>
  <c r="V68" i="43"/>
  <c r="AG68" i="43"/>
  <c r="AC62" i="24"/>
  <c r="AM59" i="43"/>
  <c r="AA59" i="43"/>
  <c r="AD59" i="43"/>
  <c r="H59" i="43"/>
  <c r="AO59" i="43"/>
  <c r="M33" i="43"/>
  <c r="I33" i="43"/>
  <c r="AB33" i="43"/>
  <c r="T33" i="43"/>
  <c r="P33" i="43"/>
  <c r="R33" i="43"/>
  <c r="AL33" i="43"/>
  <c r="AD33" i="43"/>
  <c r="AP33" i="43"/>
  <c r="T9" i="43"/>
  <c r="D9" i="43"/>
  <c r="AC49" i="24"/>
  <c r="AN46" i="43"/>
  <c r="AJ46" i="43"/>
  <c r="AF46" i="43"/>
  <c r="X46" i="43"/>
  <c r="P46" i="43"/>
  <c r="L46" i="43"/>
  <c r="D46" i="43"/>
  <c r="AQ46" i="43"/>
  <c r="AE46" i="43"/>
  <c r="AA46" i="43"/>
  <c r="W46" i="43"/>
  <c r="S46" i="43"/>
  <c r="O46" i="43"/>
  <c r="G46" i="43"/>
  <c r="Z46" i="43"/>
  <c r="M46" i="43"/>
  <c r="AP46" i="43"/>
  <c r="AK46" i="43"/>
  <c r="AD46" i="43"/>
  <c r="R46" i="43"/>
  <c r="F46" i="43"/>
  <c r="N46" i="43"/>
  <c r="I46" i="43"/>
  <c r="Q46" i="43"/>
  <c r="AC46" i="43"/>
  <c r="J46" i="43"/>
  <c r="AO46" i="43"/>
  <c r="F12" i="43"/>
  <c r="AO12" i="43"/>
  <c r="AP72" i="43"/>
  <c r="R72" i="43"/>
  <c r="N72" i="43"/>
  <c r="J72" i="43"/>
  <c r="F72" i="43"/>
  <c r="AC72" i="43"/>
  <c r="AB72" i="43"/>
  <c r="O72" i="43"/>
  <c r="W72" i="43"/>
  <c r="AM72" i="43"/>
  <c r="AE72" i="43"/>
  <c r="AD76" i="43"/>
  <c r="AO76" i="43"/>
  <c r="AK76" i="43"/>
  <c r="AN76" i="43"/>
  <c r="AI76" i="43"/>
  <c r="AF76" i="43"/>
  <c r="AA76" i="43"/>
  <c r="T76" i="43"/>
  <c r="AC9" i="24"/>
  <c r="AC6" i="43"/>
  <c r="M6" i="43"/>
  <c r="I6" i="43"/>
  <c r="E6" i="43"/>
  <c r="AP6" i="43"/>
  <c r="AL6" i="43"/>
  <c r="AD6" i="43"/>
  <c r="Z6" i="43"/>
  <c r="V6" i="43"/>
  <c r="R6" i="43"/>
  <c r="J6" i="43"/>
  <c r="F6" i="43"/>
  <c r="AN6" i="43"/>
  <c r="AI6" i="43"/>
  <c r="AE6" i="43"/>
  <c r="AB6" i="43"/>
  <c r="W6" i="43"/>
  <c r="L6" i="43"/>
  <c r="AQ6" i="43"/>
  <c r="AJ6" i="43"/>
  <c r="T6" i="43"/>
  <c r="O6" i="43"/>
  <c r="H6" i="43"/>
  <c r="X6" i="43"/>
  <c r="S6" i="43"/>
  <c r="G6" i="43"/>
  <c r="AR6" i="43"/>
  <c r="P6" i="43"/>
  <c r="K6" i="43"/>
  <c r="AC58" i="24"/>
  <c r="AM55" i="43"/>
  <c r="O55" i="43"/>
  <c r="G55" i="43"/>
  <c r="V55" i="43"/>
  <c r="F55" i="43"/>
  <c r="Q55" i="43"/>
  <c r="H55" i="43"/>
  <c r="X55" i="43"/>
  <c r="T55" i="43"/>
  <c r="Y55" i="43"/>
  <c r="AC32" i="24"/>
  <c r="V29" i="43"/>
  <c r="AG29" i="43"/>
  <c r="U29" i="43"/>
  <c r="AF29" i="43"/>
  <c r="AC85" i="24"/>
  <c r="AR82" i="43"/>
  <c r="AF82" i="43"/>
  <c r="X82" i="43"/>
  <c r="P82" i="43"/>
  <c r="AQ82" i="43"/>
  <c r="N82" i="43"/>
  <c r="E82" i="43"/>
  <c r="AH82" i="43"/>
  <c r="AC82" i="43"/>
  <c r="Z82" i="43"/>
  <c r="AC53" i="24"/>
  <c r="X50" i="43"/>
  <c r="H50" i="43"/>
  <c r="K50" i="43"/>
  <c r="E50" i="43"/>
  <c r="AM16" i="43"/>
  <c r="J16" i="43"/>
  <c r="AC21" i="24"/>
  <c r="AO18" i="43"/>
  <c r="M18" i="43"/>
  <c r="I18" i="43"/>
  <c r="E18" i="43"/>
  <c r="AJ18" i="43"/>
  <c r="AL18" i="43"/>
  <c r="F18" i="43"/>
  <c r="AR18" i="43"/>
  <c r="L18" i="43"/>
  <c r="G18" i="43"/>
  <c r="AE18" i="43"/>
  <c r="AC70" i="24"/>
  <c r="AM67" i="43"/>
  <c r="AA67" i="43"/>
  <c r="W67" i="43"/>
  <c r="S67" i="43"/>
  <c r="O67" i="43"/>
  <c r="F67" i="43"/>
  <c r="Q67" i="43"/>
  <c r="AR67" i="43"/>
  <c r="P67" i="43"/>
  <c r="Y67" i="43"/>
  <c r="T67" i="43"/>
  <c r="AC54" i="24"/>
  <c r="V51" i="43"/>
  <c r="D51" i="43"/>
  <c r="M56" i="43"/>
  <c r="I56" i="43"/>
  <c r="AR56" i="43"/>
  <c r="AB56" i="43"/>
  <c r="S56" i="43"/>
  <c r="AC81" i="24"/>
  <c r="AN78" i="43"/>
  <c r="Q78" i="43"/>
  <c r="AC73" i="24"/>
  <c r="X70" i="43"/>
  <c r="T70" i="43"/>
  <c r="L70" i="43"/>
  <c r="H70" i="43"/>
  <c r="G70" i="43"/>
  <c r="R70" i="43"/>
  <c r="I70" i="43"/>
  <c r="Q70" i="43"/>
  <c r="F70" i="43"/>
  <c r="AO70" i="43"/>
  <c r="AG70" i="43"/>
  <c r="Y70" i="43"/>
  <c r="AL70" i="43"/>
  <c r="U70" i="43"/>
  <c r="AC23" i="24"/>
  <c r="AQ20" i="43"/>
  <c r="AF20" i="43"/>
  <c r="D73" i="43"/>
  <c r="AI73" i="43"/>
  <c r="S73" i="43"/>
  <c r="G73" i="43"/>
  <c r="AC60" i="24"/>
  <c r="AG57" i="43"/>
  <c r="U57" i="43"/>
  <c r="M57" i="43"/>
  <c r="E57" i="43"/>
  <c r="AB57" i="43"/>
  <c r="P57" i="43"/>
  <c r="L57" i="43"/>
  <c r="AM57" i="43"/>
  <c r="AI57" i="43"/>
  <c r="AP57" i="43"/>
  <c r="AH57" i="43"/>
  <c r="AE57" i="43"/>
  <c r="F57" i="43"/>
  <c r="W57" i="43"/>
  <c r="R57" i="43"/>
  <c r="K57" i="43"/>
  <c r="AC52" i="24"/>
  <c r="AK49" i="43"/>
  <c r="AG49" i="43"/>
  <c r="Y49" i="43"/>
  <c r="U49" i="43"/>
  <c r="Z49" i="43"/>
  <c r="AQ49" i="43"/>
  <c r="G49" i="43"/>
  <c r="AA49" i="43"/>
  <c r="V49" i="43"/>
  <c r="W49" i="43"/>
  <c r="AC34" i="24"/>
  <c r="AM31" i="43"/>
  <c r="AC10" i="24"/>
  <c r="AN7" i="43"/>
  <c r="AK7" i="43"/>
  <c r="AA7" i="43"/>
  <c r="AM7" i="43"/>
  <c r="AH7" i="43"/>
  <c r="AL60" i="43"/>
  <c r="N60" i="43"/>
  <c r="Q60" i="43"/>
  <c r="AJ60" i="43"/>
  <c r="O60" i="43"/>
  <c r="AQ60" i="43"/>
  <c r="AC25" i="24"/>
  <c r="AG22" i="43"/>
  <c r="AC22" i="43"/>
  <c r="Y22" i="43"/>
  <c r="I22" i="43"/>
  <c r="AN22" i="43"/>
  <c r="AJ22" i="43"/>
  <c r="T22" i="43"/>
  <c r="AP22" i="43"/>
  <c r="AD22" i="43"/>
  <c r="Z22" i="43"/>
  <c r="R22" i="43"/>
  <c r="J22" i="43"/>
  <c r="D22" i="43"/>
  <c r="AA22" i="43"/>
  <c r="K22" i="43"/>
  <c r="AI22" i="43"/>
  <c r="AE22" i="43"/>
  <c r="W22" i="43"/>
  <c r="AB98" i="65"/>
  <c r="S19" i="25"/>
  <c r="AC75" i="24"/>
  <c r="AC35" i="24"/>
  <c r="AC59" i="24"/>
  <c r="AC84" i="24"/>
  <c r="AC91" i="24"/>
  <c r="AC31" i="24"/>
  <c r="AC55" i="24"/>
  <c r="AC76" i="24"/>
  <c r="AC71" i="24"/>
  <c r="AC44" i="24"/>
  <c r="AC47" i="24"/>
  <c r="AO36" i="25"/>
  <c r="AC20" i="24"/>
  <c r="AC67" i="24"/>
  <c r="AC39" i="24"/>
  <c r="AC12" i="24"/>
  <c r="AC19" i="24"/>
  <c r="AC79" i="24"/>
  <c r="G87" i="25"/>
  <c r="T53" i="25"/>
  <c r="AC36" i="24"/>
  <c r="AC43" i="24"/>
  <c r="AC27" i="24"/>
  <c r="AC11" i="24"/>
  <c r="AC83" i="24"/>
  <c r="AC51" i="24"/>
  <c r="AC28" i="24"/>
  <c r="AC15" i="24"/>
  <c r="AC87" i="24"/>
  <c r="AC63" i="24"/>
  <c r="AB98" i="21"/>
  <c r="G34" i="39"/>
  <c r="AC95" i="24"/>
  <c r="AB98" i="23"/>
  <c r="AB94" i="24"/>
  <c r="AC94" i="24" s="1"/>
  <c r="Q81" i="39"/>
  <c r="AF20" i="25"/>
  <c r="AQ20" i="25"/>
  <c r="AO12" i="25"/>
  <c r="F12" i="25"/>
  <c r="N82" i="25"/>
  <c r="Z82" i="25"/>
  <c r="AH82" i="25"/>
  <c r="AF82" i="25"/>
  <c r="P82" i="25"/>
  <c r="X82" i="25"/>
  <c r="AC82" i="25"/>
  <c r="AQ82" i="25"/>
  <c r="E82" i="25"/>
  <c r="AR82" i="25"/>
  <c r="I70" i="25"/>
  <c r="R70" i="25"/>
  <c r="AL70" i="25"/>
  <c r="G70" i="25"/>
  <c r="L70" i="25"/>
  <c r="T70" i="25"/>
  <c r="X70" i="25"/>
  <c r="U70" i="25"/>
  <c r="F70" i="25"/>
  <c r="Q70" i="25"/>
  <c r="AO70" i="25"/>
  <c r="H70" i="25"/>
  <c r="Y70" i="25"/>
  <c r="AG70" i="25"/>
  <c r="H43" i="25"/>
  <c r="L43" i="25"/>
  <c r="P43" i="25"/>
  <c r="T43" i="25"/>
  <c r="X43" i="25"/>
  <c r="AF43" i="25"/>
  <c r="AN43" i="25"/>
  <c r="AR43" i="25"/>
  <c r="E43" i="25"/>
  <c r="Q43" i="25"/>
  <c r="U43" i="25"/>
  <c r="Y43" i="25"/>
  <c r="AO43" i="25"/>
  <c r="F43" i="25"/>
  <c r="K43" i="25"/>
  <c r="Z43" i="25"/>
  <c r="AI43" i="25"/>
  <c r="AM43" i="25"/>
  <c r="AL43" i="25"/>
  <c r="H32" i="25"/>
  <c r="L32" i="25"/>
  <c r="AF32" i="25"/>
  <c r="AJ32" i="25"/>
  <c r="I32" i="25"/>
  <c r="Q32" i="25"/>
  <c r="Y32" i="25"/>
  <c r="AC32" i="25"/>
  <c r="G32" i="25"/>
  <c r="N32" i="25"/>
  <c r="S32" i="25"/>
  <c r="W32" i="25"/>
  <c r="AH32" i="25"/>
  <c r="Z32" i="25"/>
  <c r="AE32" i="25"/>
  <c r="R32" i="25"/>
  <c r="AI32" i="25"/>
  <c r="F32" i="25"/>
  <c r="AM16" i="25"/>
  <c r="J16" i="25"/>
  <c r="AB8" i="25"/>
  <c r="Q8" i="25"/>
  <c r="Y8" i="25"/>
  <c r="AM8" i="25"/>
  <c r="N8" i="25"/>
  <c r="Q67" i="25"/>
  <c r="Y67" i="25"/>
  <c r="P67" i="25"/>
  <c r="F67" i="25"/>
  <c r="S67" i="25"/>
  <c r="W67" i="25"/>
  <c r="AR67" i="25"/>
  <c r="AA67" i="25"/>
  <c r="O67" i="25"/>
  <c r="T67" i="25"/>
  <c r="AM67" i="25"/>
  <c r="H13" i="25"/>
  <c r="AB13" i="25"/>
  <c r="AN13" i="25"/>
  <c r="E13" i="25"/>
  <c r="U13" i="25"/>
  <c r="Y13" i="25"/>
  <c r="AK13" i="25"/>
  <c r="V13" i="25"/>
  <c r="N13" i="25"/>
  <c r="Q60" i="25"/>
  <c r="O60" i="25"/>
  <c r="AJ60" i="25"/>
  <c r="AL60" i="25"/>
  <c r="AQ60" i="25"/>
  <c r="N60" i="25"/>
  <c r="AR45" i="25"/>
  <c r="N45" i="25"/>
  <c r="V45" i="25"/>
  <c r="V77" i="25"/>
  <c r="Z77" i="25"/>
  <c r="AP77" i="25"/>
  <c r="P77" i="25"/>
  <c r="U77" i="25"/>
  <c r="AR77" i="25"/>
  <c r="AG77" i="25"/>
  <c r="O77" i="25"/>
  <c r="E77" i="25"/>
  <c r="K77" i="25"/>
  <c r="D73" i="25"/>
  <c r="G73" i="25"/>
  <c r="S73" i="25"/>
  <c r="AI73" i="25"/>
  <c r="AN78" i="25"/>
  <c r="Q78" i="25"/>
  <c r="H50" i="25"/>
  <c r="X50" i="25"/>
  <c r="E50" i="25"/>
  <c r="K50" i="25"/>
  <c r="U49" i="25"/>
  <c r="Y49" i="25"/>
  <c r="AG49" i="25"/>
  <c r="AK49" i="25"/>
  <c r="Z49" i="25"/>
  <c r="W49" i="25"/>
  <c r="V49" i="25"/>
  <c r="AQ49" i="25"/>
  <c r="G49" i="25"/>
  <c r="AA49" i="25"/>
  <c r="AN7" i="25"/>
  <c r="AK7" i="25"/>
  <c r="AH7" i="25"/>
  <c r="AM7" i="25"/>
  <c r="AA7" i="25"/>
  <c r="H59" i="25"/>
  <c r="AO59" i="25"/>
  <c r="AD59" i="25"/>
  <c r="AA59" i="25"/>
  <c r="AM59" i="25"/>
  <c r="P33" i="25"/>
  <c r="T33" i="25"/>
  <c r="AB33" i="25"/>
  <c r="I33" i="25"/>
  <c r="M33" i="25"/>
  <c r="R33" i="25"/>
  <c r="AD33" i="25"/>
  <c r="AL33" i="25"/>
  <c r="AP33" i="25"/>
  <c r="P11" i="25"/>
  <c r="AF11" i="25"/>
  <c r="D11" i="25"/>
  <c r="Q11" i="25"/>
  <c r="O11" i="25"/>
  <c r="S11" i="25"/>
  <c r="N11" i="25"/>
  <c r="D88" i="25"/>
  <c r="V88" i="25"/>
  <c r="AL88" i="25"/>
  <c r="U88" i="25"/>
  <c r="AK88" i="25"/>
  <c r="J80" i="25"/>
  <c r="AL80" i="25"/>
  <c r="AK80" i="25"/>
  <c r="AN80" i="25"/>
  <c r="L80" i="25"/>
  <c r="F72" i="25"/>
  <c r="J72" i="25"/>
  <c r="N72" i="25"/>
  <c r="R72" i="25"/>
  <c r="AP72" i="25"/>
  <c r="AB72" i="25"/>
  <c r="AC72" i="25"/>
  <c r="AE72" i="25"/>
  <c r="AM72" i="25"/>
  <c r="W72" i="25"/>
  <c r="O72" i="25"/>
  <c r="AB52" i="25"/>
  <c r="S52" i="25"/>
  <c r="AI52" i="25"/>
  <c r="G6" i="25"/>
  <c r="K6" i="25"/>
  <c r="O6" i="25"/>
  <c r="S6" i="25"/>
  <c r="W6" i="25"/>
  <c r="AE6" i="25"/>
  <c r="AI6" i="25"/>
  <c r="AQ6" i="25"/>
  <c r="I6" i="25"/>
  <c r="T6" i="25"/>
  <c r="AC6" i="25"/>
  <c r="AR6" i="25"/>
  <c r="F6" i="25"/>
  <c r="V6" i="25"/>
  <c r="H6" i="25"/>
  <c r="M6" i="25"/>
  <c r="R6" i="25"/>
  <c r="X6" i="25"/>
  <c r="J6" i="25"/>
  <c r="P6" i="25"/>
  <c r="Z6" i="25"/>
  <c r="AD6" i="25"/>
  <c r="AJ6" i="25"/>
  <c r="AN6" i="25"/>
  <c r="E6" i="25"/>
  <c r="L6" i="25"/>
  <c r="AB6" i="25"/>
  <c r="AL6" i="25"/>
  <c r="AP6" i="25"/>
  <c r="J71" i="25"/>
  <c r="AD71" i="25"/>
  <c r="AH71" i="25"/>
  <c r="AB71" i="25"/>
  <c r="AJ71" i="25"/>
  <c r="M71" i="25"/>
  <c r="AE71" i="25"/>
  <c r="AQ71" i="25"/>
  <c r="AC71" i="25"/>
  <c r="I71" i="25"/>
  <c r="AM71" i="25"/>
  <c r="D51" i="25"/>
  <c r="V51" i="25"/>
  <c r="AN47" i="25"/>
  <c r="AR47" i="25"/>
  <c r="AC47" i="25"/>
  <c r="O47" i="25"/>
  <c r="AF29" i="25"/>
  <c r="U29" i="25"/>
  <c r="AG29" i="25"/>
  <c r="V29" i="25"/>
  <c r="D22" i="25"/>
  <c r="T22" i="25"/>
  <c r="AJ22" i="25"/>
  <c r="AN22" i="25"/>
  <c r="I22" i="25"/>
  <c r="Y22" i="25"/>
  <c r="AC22" i="25"/>
  <c r="AG22" i="25"/>
  <c r="J22" i="25"/>
  <c r="R22" i="25"/>
  <c r="W22" i="25"/>
  <c r="Z22" i="25"/>
  <c r="AE22" i="25"/>
  <c r="AP22" i="25"/>
  <c r="AA22" i="25"/>
  <c r="K22" i="25"/>
  <c r="AI22" i="25"/>
  <c r="AD22" i="25"/>
  <c r="AB42" i="25"/>
  <c r="AF42" i="25"/>
  <c r="AJ42" i="25"/>
  <c r="E42" i="25"/>
  <c r="I42" i="25"/>
  <c r="M42" i="25"/>
  <c r="U42" i="25"/>
  <c r="AC42" i="25"/>
  <c r="AG42" i="25"/>
  <c r="AK42" i="25"/>
  <c r="K42" i="25"/>
  <c r="AE42" i="25"/>
  <c r="AQ42" i="25"/>
  <c r="R42" i="25"/>
  <c r="AA42" i="25"/>
  <c r="J42" i="25"/>
  <c r="Z42" i="25"/>
  <c r="AL42" i="25"/>
  <c r="AP42" i="25"/>
  <c r="AD42" i="25"/>
  <c r="AH42" i="25"/>
  <c r="D14" i="25"/>
  <c r="L14" i="25"/>
  <c r="X14" i="25"/>
  <c r="AR14" i="25"/>
  <c r="M14" i="25"/>
  <c r="U14" i="25"/>
  <c r="AG14" i="25"/>
  <c r="AO14" i="25"/>
  <c r="R14" i="25"/>
  <c r="AP14" i="25"/>
  <c r="G14" i="25"/>
  <c r="K14" i="25"/>
  <c r="AQ14" i="25"/>
  <c r="AH14" i="25"/>
  <c r="H10" i="25"/>
  <c r="P10" i="25"/>
  <c r="T10" i="25"/>
  <c r="X10" i="25"/>
  <c r="AF10" i="25"/>
  <c r="AJ10" i="25"/>
  <c r="Q10" i="25"/>
  <c r="U10" i="25"/>
  <c r="AC10" i="25"/>
  <c r="AG10" i="25"/>
  <c r="AK10" i="25"/>
  <c r="S10" i="25"/>
  <c r="Z10" i="25"/>
  <c r="J10" i="25"/>
  <c r="N10" i="25"/>
  <c r="V10" i="25"/>
  <c r="AA10" i="25"/>
  <c r="AH10" i="25"/>
  <c r="O10" i="25"/>
  <c r="W10" i="25"/>
  <c r="AI10" i="25"/>
  <c r="AD10" i="25"/>
  <c r="AL10" i="25"/>
  <c r="E69" i="25"/>
  <c r="I69" i="25"/>
  <c r="M69" i="25"/>
  <c r="Y69" i="25"/>
  <c r="AK69" i="25"/>
  <c r="AO69" i="25"/>
  <c r="H69" i="25"/>
  <c r="N69" i="25"/>
  <c r="R69" i="25"/>
  <c r="AE69" i="25"/>
  <c r="AI69" i="25"/>
  <c r="D69" i="25"/>
  <c r="K69" i="25"/>
  <c r="AQ69" i="25"/>
  <c r="L69" i="25"/>
  <c r="S69" i="25"/>
  <c r="W69" i="25"/>
  <c r="AB69" i="25"/>
  <c r="G69" i="25"/>
  <c r="AD69" i="25"/>
  <c r="AP69" i="25"/>
  <c r="AH69" i="25"/>
  <c r="AJ69" i="25"/>
  <c r="Z74" i="25"/>
  <c r="AD74" i="25"/>
  <c r="H74" i="25"/>
  <c r="P74" i="25"/>
  <c r="AJ74" i="25"/>
  <c r="Y74" i="25"/>
  <c r="AG74" i="25"/>
  <c r="M74" i="25"/>
  <c r="D46" i="25"/>
  <c r="L46" i="25"/>
  <c r="P46" i="25"/>
  <c r="X46" i="25"/>
  <c r="AF46" i="25"/>
  <c r="AJ46" i="25"/>
  <c r="AN46" i="25"/>
  <c r="I46" i="25"/>
  <c r="M46" i="25"/>
  <c r="Q46" i="25"/>
  <c r="AC46" i="25"/>
  <c r="AK46" i="25"/>
  <c r="AO46" i="25"/>
  <c r="J46" i="25"/>
  <c r="R46" i="25"/>
  <c r="AA46" i="25"/>
  <c r="G46" i="25"/>
  <c r="N46" i="25"/>
  <c r="AD46" i="25"/>
  <c r="AQ46" i="25"/>
  <c r="Z46" i="25"/>
  <c r="AP46" i="25"/>
  <c r="S46" i="25"/>
  <c r="AE46" i="25"/>
  <c r="O46" i="25"/>
  <c r="F46" i="25"/>
  <c r="W46" i="25"/>
  <c r="L57" i="25"/>
  <c r="P57" i="25"/>
  <c r="AB57" i="25"/>
  <c r="E57" i="25"/>
  <c r="M57" i="25"/>
  <c r="U57" i="25"/>
  <c r="AG57" i="25"/>
  <c r="K57" i="25"/>
  <c r="R57" i="25"/>
  <c r="W57" i="25"/>
  <c r="AI57" i="25"/>
  <c r="AM57" i="25"/>
  <c r="AH57" i="25"/>
  <c r="AE57" i="25"/>
  <c r="AP57" i="25"/>
  <c r="F57" i="25"/>
  <c r="X79" i="25"/>
  <c r="AF79" i="25"/>
  <c r="K79" i="25"/>
  <c r="AA79" i="25"/>
  <c r="H55" i="25"/>
  <c r="T55" i="25"/>
  <c r="X55" i="25"/>
  <c r="Q55" i="25"/>
  <c r="Y55" i="25"/>
  <c r="G55" i="25"/>
  <c r="V55" i="25"/>
  <c r="O55" i="25"/>
  <c r="F55" i="25"/>
  <c r="AM55" i="25"/>
  <c r="T9" i="25"/>
  <c r="D9" i="25"/>
  <c r="L18" i="25"/>
  <c r="AJ18" i="25"/>
  <c r="AR18" i="25"/>
  <c r="E18" i="25"/>
  <c r="I18" i="25"/>
  <c r="M18" i="25"/>
  <c r="AO18" i="25"/>
  <c r="F18" i="25"/>
  <c r="AL18" i="25"/>
  <c r="AE18" i="25"/>
  <c r="G18" i="25"/>
  <c r="AD76" i="25"/>
  <c r="T76" i="25"/>
  <c r="AF76" i="25"/>
  <c r="AN76" i="25"/>
  <c r="AI76" i="25"/>
  <c r="AA76" i="25"/>
  <c r="AK76" i="25"/>
  <c r="AO76" i="25"/>
  <c r="AG68" i="25"/>
  <c r="V68" i="25"/>
  <c r="AB56" i="25"/>
  <c r="AR56" i="25"/>
  <c r="I56" i="25"/>
  <c r="M56" i="25"/>
  <c r="S56" i="25"/>
  <c r="D48" i="25"/>
  <c r="J48" i="25"/>
  <c r="AH48" i="25"/>
  <c r="W48" i="25"/>
  <c r="D30" i="25"/>
  <c r="L30" i="25"/>
  <c r="X30" i="25"/>
  <c r="AN30" i="25"/>
  <c r="AR30" i="25"/>
  <c r="E30" i="25"/>
  <c r="AC30" i="25"/>
  <c r="AK30" i="25"/>
  <c r="AO30" i="25"/>
  <c r="AE30" i="25"/>
  <c r="AI30" i="25"/>
  <c r="AP30" i="25"/>
  <c r="J30" i="25"/>
  <c r="O30" i="25"/>
  <c r="AL30" i="25"/>
  <c r="AH30" i="25"/>
  <c r="K30" i="25"/>
  <c r="AA30" i="25"/>
  <c r="AQ30" i="25"/>
  <c r="Q79" i="39"/>
  <c r="Q73" i="39"/>
  <c r="Q83" i="39"/>
  <c r="Q87" i="39"/>
  <c r="Q85" i="39"/>
  <c r="AB98" i="22"/>
  <c r="H16" i="39"/>
  <c r="R69" i="39"/>
  <c r="N44" i="39"/>
  <c r="AB98" i="20"/>
  <c r="M13" i="39"/>
  <c r="R86" i="39"/>
  <c r="Q86" i="39"/>
  <c r="AB98" i="19"/>
  <c r="I75" i="39"/>
  <c r="H61" i="55" s="1"/>
  <c r="R76" i="39"/>
  <c r="R85" i="39"/>
  <c r="Q76" i="39"/>
  <c r="R74" i="39"/>
  <c r="R83" i="39"/>
  <c r="R78" i="39"/>
  <c r="Q74" i="39"/>
  <c r="Q78" i="39"/>
  <c r="R90" i="39"/>
  <c r="Q90" i="39"/>
  <c r="Q88" i="39"/>
  <c r="R81" i="39"/>
  <c r="R89" i="39"/>
  <c r="R70" i="39"/>
  <c r="Q89" i="39"/>
  <c r="R88" i="39"/>
  <c r="Q70" i="39"/>
  <c r="R84" i="39"/>
  <c r="Q91" i="39"/>
  <c r="R72" i="39"/>
  <c r="R75" i="39"/>
  <c r="R79" i="39"/>
  <c r="R91" i="39"/>
  <c r="Q72" i="39"/>
  <c r="Q84" i="39"/>
  <c r="Q69" i="39"/>
  <c r="AB98" i="12"/>
  <c r="AB98" i="37"/>
  <c r="E9" i="39"/>
  <c r="R82" i="39"/>
  <c r="R80" i="39"/>
  <c r="R71" i="39"/>
  <c r="R77" i="39"/>
  <c r="Q80" i="39"/>
  <c r="R73" i="39"/>
  <c r="R87" i="39"/>
  <c r="Q71" i="39"/>
  <c r="G124" i="47"/>
  <c r="G125" i="47" s="1"/>
  <c r="AA125" i="47"/>
  <c r="AA126" i="47" s="1"/>
  <c r="BK124" i="47"/>
  <c r="BK125" i="47" s="1"/>
  <c r="BG124" i="47"/>
  <c r="BG125" i="47" s="1"/>
  <c r="O123" i="47"/>
  <c r="O124" i="47" s="1"/>
  <c r="AY123" i="47"/>
  <c r="AQ123" i="47"/>
  <c r="AQ124" i="47" s="1"/>
  <c r="AL124" i="47"/>
  <c r="AE123" i="47"/>
  <c r="AE124" i="47" s="1"/>
  <c r="AL125" i="47"/>
  <c r="U124" i="47"/>
  <c r="U126" i="47" s="1"/>
  <c r="BJ124" i="47"/>
  <c r="BJ125" i="47" s="1"/>
  <c r="W123" i="47"/>
  <c r="W124" i="47" s="1"/>
  <c r="D123" i="47"/>
  <c r="AN122" i="47"/>
  <c r="AN123" i="47" s="1"/>
  <c r="BD122" i="47"/>
  <c r="BD123" i="47" s="1"/>
  <c r="U125" i="47"/>
  <c r="BF123" i="47"/>
  <c r="AB122" i="47"/>
  <c r="AX124" i="47"/>
  <c r="AT124" i="47"/>
  <c r="P122" i="47"/>
  <c r="P123" i="47" s="1"/>
  <c r="AF122" i="47"/>
  <c r="AV122" i="47"/>
  <c r="AV123" i="47" s="1"/>
  <c r="BH123" i="47"/>
  <c r="BH124" i="47" s="1"/>
  <c r="AG124" i="47"/>
  <c r="BB124" i="47"/>
  <c r="X123" i="47"/>
  <c r="X124" i="47" s="1"/>
  <c r="X125" i="47" s="1"/>
  <c r="X122" i="47"/>
  <c r="AS124" i="47"/>
  <c r="BB125" i="47"/>
  <c r="BB126" i="47" s="1"/>
  <c r="BI124" i="47"/>
  <c r="BI125" i="47" s="1"/>
  <c r="BI126" i="47" s="1"/>
  <c r="BI123" i="47"/>
  <c r="H122" i="47"/>
  <c r="H123" i="47" s="1"/>
  <c r="AR122" i="47"/>
  <c r="BA123" i="47"/>
  <c r="BA122" i="47"/>
  <c r="AC122" i="47"/>
  <c r="AK124" i="47"/>
  <c r="AK125" i="47" s="1"/>
  <c r="Y122" i="47"/>
  <c r="Y123" i="47" s="1"/>
  <c r="T122" i="47"/>
  <c r="T123" i="47" s="1"/>
  <c r="AJ122" i="47"/>
  <c r="AZ122" i="47"/>
  <c r="AZ123" i="47" s="1"/>
  <c r="M123" i="47"/>
  <c r="E122" i="47"/>
  <c r="E123" i="47" s="1"/>
  <c r="E124" i="47" s="1"/>
  <c r="AW123" i="47"/>
  <c r="R125" i="47"/>
  <c r="R126" i="47" s="1"/>
  <c r="I124" i="47"/>
  <c r="I123" i="47"/>
  <c r="AK123" i="47"/>
  <c r="AD124" i="47"/>
  <c r="AD125" i="47" s="1"/>
  <c r="Z125" i="47"/>
  <c r="Z126" i="47" s="1"/>
  <c r="Z127" i="47" s="1"/>
  <c r="J123" i="47"/>
  <c r="J124" i="47" s="1"/>
  <c r="AI125" i="47"/>
  <c r="AI126" i="47" s="1"/>
  <c r="AO123" i="47"/>
  <c r="AO124" i="47" s="1"/>
  <c r="AO125" i="47" s="1"/>
  <c r="BE122" i="47"/>
  <c r="AH125" i="47"/>
  <c r="AH126" i="47" s="1"/>
  <c r="AH127" i="47" s="1"/>
  <c r="AU126" i="47"/>
  <c r="AU127" i="47" s="1"/>
  <c r="F125" i="47"/>
  <c r="F126" i="47" s="1"/>
  <c r="F127" i="47" s="1"/>
  <c r="Q123" i="47"/>
  <c r="AS125" i="47"/>
  <c r="BC126" i="47"/>
  <c r="BC127" i="47" s="1"/>
  <c r="Q124" i="47"/>
  <c r="AW124" i="47"/>
  <c r="L122" i="47"/>
  <c r="AP124" i="47"/>
  <c r="Q77" i="39"/>
  <c r="Q82" i="39"/>
  <c r="Y98" i="21"/>
  <c r="X98" i="21"/>
  <c r="W98" i="21"/>
  <c r="V98" i="21"/>
  <c r="U98" i="21"/>
  <c r="T98" i="21"/>
  <c r="S98" i="21"/>
  <c r="R98" i="21"/>
  <c r="Q98" i="21"/>
  <c r="P98" i="21"/>
  <c r="O98" i="21"/>
  <c r="N98" i="21"/>
  <c r="M98" i="21"/>
  <c r="L98" i="21"/>
  <c r="K98" i="21"/>
  <c r="J98" i="21"/>
  <c r="I98" i="21"/>
  <c r="H98" i="21"/>
  <c r="G98" i="21"/>
  <c r="F98" i="21"/>
  <c r="E98" i="21"/>
  <c r="D98" i="21"/>
  <c r="Y98" i="23"/>
  <c r="X98" i="23"/>
  <c r="W98" i="23"/>
  <c r="V98" i="23"/>
  <c r="U98" i="23"/>
  <c r="T98" i="23"/>
  <c r="S98" i="23"/>
  <c r="R98" i="23"/>
  <c r="Q98" i="23"/>
  <c r="P98" i="23"/>
  <c r="O98" i="23"/>
  <c r="N98" i="23"/>
  <c r="M98" i="23"/>
  <c r="L98" i="23"/>
  <c r="K98" i="23"/>
  <c r="J98" i="23"/>
  <c r="I98" i="23"/>
  <c r="H98" i="23"/>
  <c r="G98" i="23"/>
  <c r="F98" i="23"/>
  <c r="E98" i="23"/>
  <c r="D98" i="23"/>
  <c r="Y98" i="19"/>
  <c r="X98" i="19"/>
  <c r="W98" i="19"/>
  <c r="V98" i="19"/>
  <c r="U98" i="19"/>
  <c r="T98" i="19"/>
  <c r="S98" i="19"/>
  <c r="R98" i="19"/>
  <c r="Q98" i="19"/>
  <c r="P98" i="19"/>
  <c r="O98" i="19"/>
  <c r="N98" i="19"/>
  <c r="M98" i="19"/>
  <c r="L98" i="19"/>
  <c r="K98" i="19"/>
  <c r="J98" i="19"/>
  <c r="I98" i="19"/>
  <c r="H98" i="19"/>
  <c r="G98" i="19"/>
  <c r="F98" i="19"/>
  <c r="E98" i="19"/>
  <c r="D98" i="19"/>
  <c r="Y98" i="22"/>
  <c r="X98" i="22"/>
  <c r="W98" i="22"/>
  <c r="V98" i="22"/>
  <c r="U98" i="22"/>
  <c r="T98" i="22"/>
  <c r="S98" i="22"/>
  <c r="R98" i="22"/>
  <c r="Q98" i="22"/>
  <c r="P98" i="22"/>
  <c r="O98" i="22"/>
  <c r="N98" i="22"/>
  <c r="M98" i="22"/>
  <c r="L98" i="22"/>
  <c r="K98" i="22"/>
  <c r="J98" i="22"/>
  <c r="I98" i="22"/>
  <c r="H98" i="22"/>
  <c r="G98" i="22"/>
  <c r="F98" i="22"/>
  <c r="E98" i="22"/>
  <c r="D98" i="22"/>
  <c r="Y98" i="56"/>
  <c r="X98" i="56"/>
  <c r="W98" i="56"/>
  <c r="V98" i="56"/>
  <c r="U98" i="56"/>
  <c r="T98" i="56"/>
  <c r="S98" i="56"/>
  <c r="R98" i="56"/>
  <c r="Q98" i="56"/>
  <c r="P98" i="56"/>
  <c r="O98" i="56"/>
  <c r="N98" i="56"/>
  <c r="M98" i="56"/>
  <c r="L98" i="56"/>
  <c r="K98" i="56"/>
  <c r="J98" i="56"/>
  <c r="I98" i="56"/>
  <c r="H98" i="56"/>
  <c r="G98" i="56"/>
  <c r="F98" i="56"/>
  <c r="E98" i="56"/>
  <c r="D98" i="56"/>
  <c r="Y98" i="26"/>
  <c r="X98" i="26"/>
  <c r="W98" i="26"/>
  <c r="V98" i="26"/>
  <c r="U98" i="26"/>
  <c r="T98" i="26"/>
  <c r="S98" i="26"/>
  <c r="R98" i="26"/>
  <c r="Q98" i="26"/>
  <c r="P98" i="26"/>
  <c r="O98" i="26"/>
  <c r="N98" i="26"/>
  <c r="M98" i="26"/>
  <c r="L98" i="26"/>
  <c r="K98" i="26"/>
  <c r="J98" i="26"/>
  <c r="I98" i="26"/>
  <c r="H98" i="26"/>
  <c r="G98" i="26"/>
  <c r="F98" i="26"/>
  <c r="E98" i="26"/>
  <c r="D98" i="26"/>
  <c r="Y98" i="20"/>
  <c r="X98" i="20"/>
  <c r="W98" i="20"/>
  <c r="V98" i="20"/>
  <c r="U98" i="20"/>
  <c r="T98" i="20"/>
  <c r="S98" i="20"/>
  <c r="R98" i="20"/>
  <c r="Q98" i="20"/>
  <c r="P98" i="20"/>
  <c r="O98" i="20"/>
  <c r="N98" i="20"/>
  <c r="M98" i="20"/>
  <c r="L98" i="20"/>
  <c r="K98" i="20"/>
  <c r="J98" i="20"/>
  <c r="I98" i="20"/>
  <c r="H98" i="20"/>
  <c r="G98" i="20"/>
  <c r="F98" i="20"/>
  <c r="E98" i="20"/>
  <c r="D98" i="20"/>
  <c r="Y98" i="65"/>
  <c r="X98" i="65"/>
  <c r="W98" i="65"/>
  <c r="V98" i="65"/>
  <c r="U98" i="65"/>
  <c r="T98" i="65"/>
  <c r="S98" i="65"/>
  <c r="R98" i="65"/>
  <c r="Q98" i="65"/>
  <c r="P98" i="65"/>
  <c r="O98" i="65"/>
  <c r="N98" i="65"/>
  <c r="M98" i="65"/>
  <c r="L98" i="65"/>
  <c r="K98" i="65"/>
  <c r="J98" i="65"/>
  <c r="I98" i="65"/>
  <c r="H98" i="65"/>
  <c r="G98" i="65"/>
  <c r="F98" i="65"/>
  <c r="E98" i="65"/>
  <c r="D98" i="65"/>
  <c r="Y98" i="12"/>
  <c r="X98" i="12"/>
  <c r="W98" i="12"/>
  <c r="V98" i="12"/>
  <c r="U98" i="12"/>
  <c r="T98" i="12"/>
  <c r="S98" i="12"/>
  <c r="R98" i="12"/>
  <c r="Q98" i="12"/>
  <c r="P98" i="12"/>
  <c r="O98" i="12"/>
  <c r="N98" i="12"/>
  <c r="M98" i="12"/>
  <c r="L98" i="12"/>
  <c r="K98" i="12"/>
  <c r="J98" i="12"/>
  <c r="I98" i="12"/>
  <c r="H98" i="12"/>
  <c r="G98" i="12"/>
  <c r="F98" i="12"/>
  <c r="E98" i="12"/>
  <c r="D98" i="12"/>
  <c r="Y96" i="43" l="1"/>
  <c r="AA96" i="43"/>
  <c r="AA100" i="43" s="1"/>
  <c r="AA119" i="43" s="1"/>
  <c r="F31" i="28" s="1"/>
  <c r="K18" i="29"/>
  <c r="Y100" i="43"/>
  <c r="Y119" i="43" s="1"/>
  <c r="F45" i="28" s="1"/>
  <c r="F16" i="29"/>
  <c r="G16" i="29" s="1"/>
  <c r="C16" i="29"/>
  <c r="D16" i="29" s="1"/>
  <c r="F28" i="29"/>
  <c r="G28" i="29" s="1"/>
  <c r="C28" i="29"/>
  <c r="D28" i="29" s="1"/>
  <c r="F30" i="29"/>
  <c r="G30" i="29" s="1"/>
  <c r="C30" i="29"/>
  <c r="D30" i="29" s="1"/>
  <c r="S93" i="39"/>
  <c r="S27" i="39"/>
  <c r="S65" i="39"/>
  <c r="S40" i="39"/>
  <c r="M18" i="29"/>
  <c r="J18" i="29"/>
  <c r="I18" i="29"/>
  <c r="L18" i="29"/>
  <c r="K22" i="29"/>
  <c r="M22" i="29" s="1"/>
  <c r="I22" i="29"/>
  <c r="L22" i="29"/>
  <c r="J22" i="29"/>
  <c r="F24" i="29"/>
  <c r="G24" i="29" s="1"/>
  <c r="C24" i="29"/>
  <c r="D24" i="29" s="1"/>
  <c r="F18" i="29"/>
  <c r="G18" i="29" s="1"/>
  <c r="C18" i="29"/>
  <c r="D18" i="29" s="1"/>
  <c r="K26" i="29"/>
  <c r="M26" i="29" s="1"/>
  <c r="J26" i="29"/>
  <c r="I26" i="29"/>
  <c r="L26" i="29"/>
  <c r="K28" i="29"/>
  <c r="M28" i="29" s="1"/>
  <c r="J28" i="29"/>
  <c r="I28" i="29"/>
  <c r="L28" i="29"/>
  <c r="K30" i="29"/>
  <c r="M30" i="29" s="1"/>
  <c r="J30" i="29"/>
  <c r="L30" i="29"/>
  <c r="I30" i="29"/>
  <c r="K124" i="47"/>
  <c r="K125" i="47" s="1"/>
  <c r="AD126" i="47"/>
  <c r="AD127" i="47" s="1"/>
  <c r="AL126" i="47"/>
  <c r="F10" i="29"/>
  <c r="G10" i="29" s="1"/>
  <c r="C10" i="29"/>
  <c r="D10" i="29" s="1"/>
  <c r="F26" i="29"/>
  <c r="G26" i="29" s="1"/>
  <c r="C26" i="29"/>
  <c r="D26" i="29" s="1"/>
  <c r="F14" i="29"/>
  <c r="G14" i="29" s="1"/>
  <c r="C14" i="29"/>
  <c r="D14" i="29" s="1"/>
  <c r="K12" i="29"/>
  <c r="M12" i="29" s="1"/>
  <c r="J12" i="29"/>
  <c r="L12" i="29"/>
  <c r="I12" i="29"/>
  <c r="K16" i="29"/>
  <c r="M16" i="29" s="1"/>
  <c r="I16" i="29"/>
  <c r="L16" i="29"/>
  <c r="J16" i="29"/>
  <c r="W125" i="47"/>
  <c r="W126" i="47" s="1"/>
  <c r="W127" i="47" s="1"/>
  <c r="G126" i="47"/>
  <c r="G127" i="47" s="1"/>
  <c r="I125" i="47"/>
  <c r="AZ124" i="47"/>
  <c r="S68" i="39"/>
  <c r="S43" i="39"/>
  <c r="S96" i="39"/>
  <c r="S30" i="39"/>
  <c r="F12" i="29"/>
  <c r="G12" i="29" s="1"/>
  <c r="C12" i="29"/>
  <c r="D12" i="29" s="1"/>
  <c r="F20" i="29"/>
  <c r="G20" i="29" s="1"/>
  <c r="C20" i="29"/>
  <c r="D20" i="29" s="1"/>
  <c r="F22" i="29"/>
  <c r="G22" i="29" s="1"/>
  <c r="C22" i="29"/>
  <c r="D22" i="29" s="1"/>
  <c r="K20" i="29"/>
  <c r="M20" i="29" s="1"/>
  <c r="L20" i="29"/>
  <c r="J20" i="29"/>
  <c r="I20" i="29"/>
  <c r="K24" i="29"/>
  <c r="M24" i="29" s="1"/>
  <c r="J24" i="29"/>
  <c r="I24" i="29"/>
  <c r="L24" i="29"/>
  <c r="M10" i="29"/>
  <c r="L10" i="29"/>
  <c r="I10" i="29"/>
  <c r="J10" i="29"/>
  <c r="K14" i="29"/>
  <c r="M14" i="29" s="1"/>
  <c r="J14" i="29"/>
  <c r="L14" i="29"/>
  <c r="I14" i="29"/>
  <c r="N122" i="47"/>
  <c r="N123" i="47" s="1"/>
  <c r="V122" i="47"/>
  <c r="AM124" i="47"/>
  <c r="H96" i="43"/>
  <c r="H100" i="43" s="1"/>
  <c r="H119" i="43" s="1"/>
  <c r="F42" i="28" s="1"/>
  <c r="AI96" i="43"/>
  <c r="AI100" i="43" s="1"/>
  <c r="AI119" i="43" s="1"/>
  <c r="F24" i="28" s="1"/>
  <c r="F96" i="43"/>
  <c r="F100" i="43" s="1"/>
  <c r="F119" i="43" s="1"/>
  <c r="F29" i="28" s="1"/>
  <c r="W96" i="43"/>
  <c r="W100" i="43" s="1"/>
  <c r="W119" i="43" s="1"/>
  <c r="F37" i="28" s="1"/>
  <c r="Q96" i="43"/>
  <c r="Q100" i="43" s="1"/>
  <c r="Q119" i="43" s="1"/>
  <c r="F43" i="28" s="1"/>
  <c r="AM96" i="43"/>
  <c r="AM100" i="43" s="1"/>
  <c r="AM119" i="43" s="1"/>
  <c r="F46" i="28" s="1"/>
  <c r="AD96" i="43"/>
  <c r="AD100" i="43" s="1"/>
  <c r="AD119" i="43" s="1"/>
  <c r="F17" i="28" s="1"/>
  <c r="AR96" i="43"/>
  <c r="AR100" i="43" s="1"/>
  <c r="AR119" i="43" s="1"/>
  <c r="F32" i="28" s="1"/>
  <c r="AQ96" i="43"/>
  <c r="AQ100" i="43" s="1"/>
  <c r="AQ119" i="43" s="1"/>
  <c r="F9" i="28" s="1"/>
  <c r="AE96" i="43"/>
  <c r="AE100" i="43" s="1"/>
  <c r="J96" i="43"/>
  <c r="J100" i="43" s="1"/>
  <c r="J119" i="43" s="1"/>
  <c r="F16" i="28" s="1"/>
  <c r="I96" i="43"/>
  <c r="I100" i="43" s="1"/>
  <c r="I119" i="43" s="1"/>
  <c r="F22" i="28" s="1"/>
  <c r="G96" i="43"/>
  <c r="G100" i="43" s="1"/>
  <c r="G119" i="43" s="1"/>
  <c r="F35" i="28" s="1"/>
  <c r="O96" i="43"/>
  <c r="O100" i="43" s="1"/>
  <c r="O119" i="43" s="1"/>
  <c r="F30" i="28" s="1"/>
  <c r="L96" i="43"/>
  <c r="L100" i="43" s="1"/>
  <c r="L119" i="43" s="1"/>
  <c r="F25" i="28" s="1"/>
  <c r="R96" i="43"/>
  <c r="R100" i="43" s="1"/>
  <c r="R119" i="43" s="1"/>
  <c r="F10" i="28" s="1"/>
  <c r="AL96" i="43"/>
  <c r="AL100" i="43" s="1"/>
  <c r="AL119" i="43" s="1"/>
  <c r="F26" i="28" s="1"/>
  <c r="M96" i="43"/>
  <c r="M100" i="43" s="1"/>
  <c r="M119" i="43" s="1"/>
  <c r="F15" i="28" s="1"/>
  <c r="D96" i="43"/>
  <c r="D100" i="43" s="1"/>
  <c r="D119" i="43" s="1"/>
  <c r="F36" i="28" s="1"/>
  <c r="AF96" i="43"/>
  <c r="AF100" i="43" s="1"/>
  <c r="AF119" i="43" s="1"/>
  <c r="F12" i="28" s="1"/>
  <c r="AG96" i="43"/>
  <c r="AG100" i="43" s="1"/>
  <c r="AG119" i="43" s="1"/>
  <c r="F8" i="28" s="1"/>
  <c r="N96" i="43"/>
  <c r="N100" i="43" s="1"/>
  <c r="N119" i="43" s="1"/>
  <c r="F33" i="28" s="1"/>
  <c r="AK96" i="43"/>
  <c r="AK100" i="43" s="1"/>
  <c r="AK119" i="43" s="1"/>
  <c r="F27" i="28" s="1"/>
  <c r="K96" i="43"/>
  <c r="K100" i="43" s="1"/>
  <c r="K119" i="43" s="1"/>
  <c r="F13" i="28" s="1"/>
  <c r="S96" i="43"/>
  <c r="S100" i="43" s="1"/>
  <c r="S119" i="43" s="1"/>
  <c r="F39" i="28" s="1"/>
  <c r="T96" i="43"/>
  <c r="T100" i="43" s="1"/>
  <c r="T119" i="43" s="1"/>
  <c r="F41" i="28" s="1"/>
  <c r="AN96" i="43"/>
  <c r="AN100" i="43" s="1"/>
  <c r="AN119" i="43" s="1"/>
  <c r="F40" i="28" s="1"/>
  <c r="V96" i="43"/>
  <c r="V100" i="43" s="1"/>
  <c r="V119" i="43" s="1"/>
  <c r="F44" i="28" s="1"/>
  <c r="AP96" i="43"/>
  <c r="AP100" i="43" s="1"/>
  <c r="AP119" i="43" s="1"/>
  <c r="F7" i="28" s="1"/>
  <c r="AC96" i="43"/>
  <c r="AC100" i="43" s="1"/>
  <c r="AC119" i="43" s="1"/>
  <c r="F18" i="28" s="1"/>
  <c r="AH96" i="43"/>
  <c r="AH100" i="43" s="1"/>
  <c r="AH119" i="43" s="1"/>
  <c r="F19" i="28" s="1"/>
  <c r="P96" i="43"/>
  <c r="P100" i="43" s="1"/>
  <c r="P119" i="43" s="1"/>
  <c r="F38" i="28" s="1"/>
  <c r="X96" i="43"/>
  <c r="X100" i="43" s="1"/>
  <c r="X119" i="43" s="1"/>
  <c r="F34" i="28" s="1"/>
  <c r="AJ96" i="43"/>
  <c r="AJ100" i="43" s="1"/>
  <c r="AJ119" i="43" s="1"/>
  <c r="F11" i="28" s="1"/>
  <c r="AB96" i="43"/>
  <c r="AB100" i="43" s="1"/>
  <c r="AB119" i="43" s="1"/>
  <c r="F28" i="28" s="1"/>
  <c r="Z96" i="43"/>
  <c r="Z100" i="43" s="1"/>
  <c r="Z119" i="43" s="1"/>
  <c r="F23" i="28" s="1"/>
  <c r="E96" i="43"/>
  <c r="E100" i="43" s="1"/>
  <c r="E119" i="43" s="1"/>
  <c r="F14" i="28" s="1"/>
  <c r="AO96" i="43"/>
  <c r="AO100" i="43" s="1"/>
  <c r="AO119" i="43" s="1"/>
  <c r="F21" i="28" s="1"/>
  <c r="U96" i="43"/>
  <c r="U100" i="43" s="1"/>
  <c r="U119" i="43" s="1"/>
  <c r="F20" i="28" s="1"/>
  <c r="AI96" i="25"/>
  <c r="H96" i="25"/>
  <c r="N96" i="25"/>
  <c r="Q96" i="25"/>
  <c r="Y96" i="25"/>
  <c r="AO96" i="25"/>
  <c r="G96" i="25"/>
  <c r="W96" i="25"/>
  <c r="AA96" i="25"/>
  <c r="V96" i="25"/>
  <c r="F96" i="25"/>
  <c r="AG96" i="25"/>
  <c r="J96" i="25"/>
  <c r="AC96" i="25"/>
  <c r="AM96" i="25"/>
  <c r="AF96" i="25"/>
  <c r="L96" i="25"/>
  <c r="AD96" i="25"/>
  <c r="X96" i="25"/>
  <c r="T96" i="25"/>
  <c r="AE96" i="25"/>
  <c r="K96" i="25"/>
  <c r="AH96" i="25"/>
  <c r="AJ96" i="25"/>
  <c r="O96" i="25"/>
  <c r="AP96" i="25"/>
  <c r="R96" i="25"/>
  <c r="AB96" i="25"/>
  <c r="U96" i="25"/>
  <c r="E96" i="25"/>
  <c r="Z96" i="25"/>
  <c r="I96" i="25"/>
  <c r="AK96" i="25"/>
  <c r="D96" i="25"/>
  <c r="AL96" i="25"/>
  <c r="AN96" i="25"/>
  <c r="P96" i="25"/>
  <c r="M96" i="25"/>
  <c r="AR96" i="25"/>
  <c r="AQ96" i="25"/>
  <c r="S96" i="25"/>
  <c r="AL127" i="47"/>
  <c r="O125" i="47"/>
  <c r="O126" i="47" s="1"/>
  <c r="O127" i="47" s="1"/>
  <c r="BG126" i="47"/>
  <c r="BG127" i="47" s="1"/>
  <c r="BK126" i="47"/>
  <c r="BK127" i="47" s="1"/>
  <c r="M124" i="47"/>
  <c r="U127" i="47"/>
  <c r="D124" i="47"/>
  <c r="D125" i="47" s="1"/>
  <c r="AY124" i="47"/>
  <c r="J125" i="47"/>
  <c r="AE125" i="47"/>
  <c r="AE126" i="47" s="1"/>
  <c r="BD124" i="47"/>
  <c r="BD125" i="47" s="1"/>
  <c r="BJ126" i="47"/>
  <c r="BJ127" i="47" s="1"/>
  <c r="J126" i="47"/>
  <c r="AZ125" i="47"/>
  <c r="AT125" i="47"/>
  <c r="AQ125" i="47"/>
  <c r="AQ126" i="47" s="1"/>
  <c r="AA127" i="47"/>
  <c r="AR124" i="47"/>
  <c r="BB127" i="47"/>
  <c r="J127" i="47"/>
  <c r="Y125" i="47"/>
  <c r="AK126" i="47"/>
  <c r="AK127" i="47" s="1"/>
  <c r="AW125" i="47"/>
  <c r="AW126" i="47" s="1"/>
  <c r="AF123" i="47"/>
  <c r="AF124" i="47" s="1"/>
  <c r="BH125" i="47"/>
  <c r="BH126" i="47" s="1"/>
  <c r="S127" i="47"/>
  <c r="AN124" i="47"/>
  <c r="AN125" i="47" s="1"/>
  <c r="AP125" i="47"/>
  <c r="BI127" i="47"/>
  <c r="Q125" i="47"/>
  <c r="Q126" i="47" s="1"/>
  <c r="R127" i="47"/>
  <c r="T124" i="47"/>
  <c r="BE123" i="47"/>
  <c r="AC123" i="47"/>
  <c r="AC124" i="47" s="1"/>
  <c r="AC125" i="47" s="1"/>
  <c r="BA124" i="47"/>
  <c r="BA125" i="47" s="1"/>
  <c r="AR125" i="47"/>
  <c r="AV124" i="47"/>
  <c r="P124" i="47"/>
  <c r="AX125" i="47"/>
  <c r="AX126" i="47" s="1"/>
  <c r="AB123" i="47"/>
  <c r="AB124" i="47" s="1"/>
  <c r="BF124" i="47"/>
  <c r="AP126" i="47"/>
  <c r="AR123" i="47"/>
  <c r="H124" i="47"/>
  <c r="H125" i="47" s="1"/>
  <c r="AS126" i="47"/>
  <c r="AS127" i="47" s="1"/>
  <c r="L123" i="47"/>
  <c r="E125" i="47"/>
  <c r="AO126" i="47"/>
  <c r="AO127" i="47" s="1"/>
  <c r="I126" i="47"/>
  <c r="I127" i="47" s="1"/>
  <c r="AI127" i="47"/>
  <c r="AJ123" i="47"/>
  <c r="T125" i="47"/>
  <c r="Y124" i="47"/>
  <c r="X126" i="47"/>
  <c r="X127" i="47" s="1"/>
  <c r="AG125" i="47"/>
  <c r="AG126" i="47" s="1"/>
  <c r="AG127" i="47" s="1"/>
  <c r="BD126" i="47"/>
  <c r="BD127" i="47" s="1"/>
  <c r="Q8" i="54"/>
  <c r="Q9" i="54"/>
  <c r="Q10" i="54"/>
  <c r="Q11" i="54"/>
  <c r="Q12" i="54"/>
  <c r="Q13" i="54"/>
  <c r="Q14" i="54"/>
  <c r="Q16" i="54"/>
  <c r="Q18" i="54"/>
  <c r="Q22" i="54"/>
  <c r="Q34" i="54"/>
  <c r="Q37" i="54"/>
  <c r="Q47" i="54"/>
  <c r="O7" i="54"/>
  <c r="Q7" i="54" s="1"/>
  <c r="F5" i="54"/>
  <c r="G5" i="54" s="1"/>
  <c r="AE119" i="43" l="1"/>
  <c r="F6" i="28" s="1"/>
  <c r="G6" i="28"/>
  <c r="AW7" i="35" s="1"/>
  <c r="N24" i="29"/>
  <c r="N28" i="29"/>
  <c r="N14" i="29"/>
  <c r="N10" i="29"/>
  <c r="N20" i="29"/>
  <c r="N30" i="29"/>
  <c r="N16" i="29"/>
  <c r="N22" i="29"/>
  <c r="N12" i="29"/>
  <c r="N26" i="29"/>
  <c r="K126" i="47"/>
  <c r="K127" i="47"/>
  <c r="V125" i="47"/>
  <c r="V126" i="47" s="1"/>
  <c r="V127" i="47" s="1"/>
  <c r="L32" i="29"/>
  <c r="AQ127" i="47"/>
  <c r="V123" i="47"/>
  <c r="V124" i="47" s="1"/>
  <c r="N124" i="47"/>
  <c r="N125" i="47" s="1"/>
  <c r="N126" i="47" s="1"/>
  <c r="N127" i="47" s="1"/>
  <c r="AM125" i="47"/>
  <c r="AM126" i="47" s="1"/>
  <c r="AM127" i="47" s="1"/>
  <c r="AZ126" i="47"/>
  <c r="AZ127" i="47" s="1"/>
  <c r="N18" i="29"/>
  <c r="G34" i="28"/>
  <c r="G8" i="28"/>
  <c r="G9" i="28"/>
  <c r="G23" i="28"/>
  <c r="G38" i="28"/>
  <c r="G44" i="28"/>
  <c r="G13" i="28"/>
  <c r="G12" i="28"/>
  <c r="G10" i="28"/>
  <c r="G22" i="28"/>
  <c r="G32" i="28"/>
  <c r="G43" i="28"/>
  <c r="G45" i="28"/>
  <c r="G20" i="28"/>
  <c r="G28" i="28"/>
  <c r="G19" i="28"/>
  <c r="G40" i="28"/>
  <c r="G27" i="28"/>
  <c r="G36" i="28"/>
  <c r="G25" i="28"/>
  <c r="G16" i="28"/>
  <c r="G17" i="28"/>
  <c r="G42" i="28"/>
  <c r="G7" i="28"/>
  <c r="G39" i="28"/>
  <c r="G26" i="28"/>
  <c r="G35" i="28"/>
  <c r="G46" i="28"/>
  <c r="G37" i="28"/>
  <c r="G21" i="28"/>
  <c r="G11" i="28"/>
  <c r="G18" i="28"/>
  <c r="G41" i="28"/>
  <c r="G33" i="28"/>
  <c r="G15" i="28"/>
  <c r="G24" i="28"/>
  <c r="D35" i="29"/>
  <c r="D33" i="29" s="1"/>
  <c r="G29" i="28"/>
  <c r="G31" i="28"/>
  <c r="N35" i="29"/>
  <c r="G14" i="28"/>
  <c r="G30" i="28"/>
  <c r="BH127" i="47"/>
  <c r="M126" i="47"/>
  <c r="M127" i="47" s="1"/>
  <c r="AR126" i="47"/>
  <c r="AR127" i="47" s="1"/>
  <c r="AT126" i="47"/>
  <c r="AT127" i="47" s="1"/>
  <c r="M125" i="47"/>
  <c r="Q127" i="47"/>
  <c r="D126" i="47"/>
  <c r="D127" i="47" s="1"/>
  <c r="AY125" i="47"/>
  <c r="AY126" i="47" s="1"/>
  <c r="AY127" i="47" s="1"/>
  <c r="AP127" i="47"/>
  <c r="AE127" i="47"/>
  <c r="H126" i="47"/>
  <c r="H127" i="47" s="1"/>
  <c r="P125" i="47"/>
  <c r="Y126" i="47"/>
  <c r="Y127" i="47" s="1"/>
  <c r="AJ124" i="47"/>
  <c r="AB125" i="47"/>
  <c r="T126" i="47"/>
  <c r="T127" i="47" s="1"/>
  <c r="E126" i="47"/>
  <c r="E127" i="47" s="1"/>
  <c r="BA126" i="47"/>
  <c r="BA127" i="47" s="1"/>
  <c r="AX127" i="47"/>
  <c r="AV125" i="47"/>
  <c r="AV126" i="47" s="1"/>
  <c r="BF125" i="47"/>
  <c r="BF126" i="47" s="1"/>
  <c r="BF127" i="47" s="1"/>
  <c r="BE124" i="47"/>
  <c r="BE125" i="47" s="1"/>
  <c r="AN126" i="47"/>
  <c r="AN127" i="47" s="1"/>
  <c r="AC126" i="47"/>
  <c r="AC127" i="47" s="1"/>
  <c r="AW127" i="47"/>
  <c r="L124" i="47"/>
  <c r="L125" i="47" s="1"/>
  <c r="AF125" i="47"/>
  <c r="AW46" i="35" l="1"/>
  <c r="G35" i="29"/>
  <c r="G33" i="29" s="1"/>
  <c r="N33" i="29"/>
  <c r="AW47" i="35"/>
  <c r="AW33" i="35"/>
  <c r="AW35" i="35"/>
  <c r="AW19" i="35"/>
  <c r="AW29" i="35"/>
  <c r="AW40" i="35"/>
  <c r="AW18" i="35"/>
  <c r="AW43" i="35"/>
  <c r="AW45" i="35"/>
  <c r="AW24" i="35"/>
  <c r="AW38" i="35"/>
  <c r="AW36" i="35"/>
  <c r="AW25" i="35"/>
  <c r="AW23" i="35"/>
  <c r="AW12" i="35"/>
  <c r="AW11" i="35"/>
  <c r="AW20" i="35"/>
  <c r="AW15" i="35"/>
  <c r="AW13" i="35"/>
  <c r="AW32" i="35"/>
  <c r="AW41" i="35"/>
  <c r="AW16" i="35"/>
  <c r="AW9" i="35"/>
  <c r="AW27" i="35"/>
  <c r="AW37" i="35"/>
  <c r="AW30" i="35"/>
  <c r="AW21" i="35"/>
  <c r="AW44" i="35"/>
  <c r="AW8" i="35"/>
  <c r="AW34" i="35"/>
  <c r="AW10" i="35"/>
  <c r="AW14" i="35"/>
  <c r="AW26" i="35"/>
  <c r="AW31" i="35"/>
  <c r="AW22" i="35"/>
  <c r="AW28" i="35"/>
  <c r="AW17" i="35"/>
  <c r="AW39" i="35"/>
  <c r="AW42" i="35"/>
  <c r="H46" i="28"/>
  <c r="H16" i="28"/>
  <c r="H9" i="28"/>
  <c r="H37" i="28"/>
  <c r="H18" i="28"/>
  <c r="H15" i="28"/>
  <c r="H28" i="28"/>
  <c r="H22" i="28"/>
  <c r="H44" i="28"/>
  <c r="H26" i="28"/>
  <c r="H36" i="28"/>
  <c r="H35" i="28"/>
  <c r="H32" i="28"/>
  <c r="H34" i="28"/>
  <c r="H10" i="28"/>
  <c r="H13" i="28"/>
  <c r="H31" i="28"/>
  <c r="H19" i="28"/>
  <c r="H45" i="28"/>
  <c r="H39" i="28"/>
  <c r="H20" i="28"/>
  <c r="H41" i="28"/>
  <c r="H14" i="28"/>
  <c r="H11" i="28"/>
  <c r="H30" i="28"/>
  <c r="H23" i="28"/>
  <c r="H24" i="28"/>
  <c r="H6" i="28"/>
  <c r="H42" i="28"/>
  <c r="H27" i="28"/>
  <c r="H7" i="28"/>
  <c r="H40" i="28"/>
  <c r="H17" i="28"/>
  <c r="H33" i="28"/>
  <c r="H12" i="28"/>
  <c r="H8" i="28"/>
  <c r="H25" i="28"/>
  <c r="H38" i="28"/>
  <c r="H43" i="28"/>
  <c r="H29" i="28"/>
  <c r="H21" i="28"/>
  <c r="AV127" i="47"/>
  <c r="P126" i="47"/>
  <c r="P127" i="47" s="1"/>
  <c r="AJ125" i="47"/>
  <c r="AJ126" i="47" s="1"/>
  <c r="AF126" i="47"/>
  <c r="AF127" i="47" s="1"/>
  <c r="BE126" i="47"/>
  <c r="BE127" i="47"/>
  <c r="AB126" i="47"/>
  <c r="AB127" i="47" s="1"/>
  <c r="L126" i="47"/>
  <c r="L127" i="47" s="1"/>
  <c r="D7" i="9"/>
  <c r="AJ127" i="47" l="1"/>
  <c r="F27" i="9"/>
  <c r="F25" i="9"/>
  <c r="F23" i="9"/>
  <c r="F21" i="9"/>
  <c r="F19" i="9"/>
  <c r="F17" i="9"/>
  <c r="F15" i="9"/>
  <c r="F13" i="9"/>
  <c r="F11" i="9"/>
  <c r="F9" i="9"/>
  <c r="F7" i="9"/>
  <c r="D27" i="9"/>
  <c r="D25" i="9"/>
  <c r="D23" i="9"/>
  <c r="D21" i="9"/>
  <c r="D19" i="9"/>
  <c r="D17" i="9"/>
  <c r="D15" i="9"/>
  <c r="D13" i="9"/>
  <c r="D11" i="9"/>
  <c r="D9" i="9"/>
  <c r="L5" i="9" l="1"/>
  <c r="M5" i="9" s="1"/>
  <c r="L6" i="9"/>
  <c r="M6" i="9" s="1"/>
  <c r="L7" i="9"/>
  <c r="M7" i="9" s="1"/>
  <c r="L8" i="9"/>
  <c r="M8" i="9" s="1"/>
  <c r="K85" i="54"/>
  <c r="K86" i="54"/>
  <c r="K87" i="54"/>
  <c r="K88" i="54"/>
  <c r="K89" i="54"/>
  <c r="K90" i="54"/>
  <c r="K91" i="54"/>
  <c r="K92" i="54"/>
  <c r="K93" i="54"/>
  <c r="K94" i="54"/>
  <c r="M9" i="9" l="1"/>
  <c r="A29" i="9" s="1"/>
  <c r="K79" i="54"/>
  <c r="K5" i="54" l="1"/>
  <c r="BM2" i="36" l="1"/>
  <c r="M1" i="18" l="1"/>
  <c r="I4" i="18"/>
  <c r="BM3" i="36"/>
  <c r="BJ3" i="36"/>
  <c r="BJ2" i="36"/>
  <c r="BG3" i="36" l="1"/>
  <c r="BG2" i="36"/>
  <c r="BD3" i="36" l="1"/>
  <c r="BA3" i="36"/>
  <c r="BD2" i="36"/>
  <c r="BA2" i="36"/>
  <c r="O17" i="39" l="1"/>
  <c r="M17" i="55" s="1"/>
  <c r="O21" i="39"/>
  <c r="M21" i="55" s="1"/>
  <c r="O59" i="39"/>
  <c r="M50" i="55" s="1"/>
  <c r="O63" i="39"/>
  <c r="M54" i="55" s="1"/>
  <c r="O9" i="39"/>
  <c r="M9" i="55" s="1"/>
  <c r="O15" i="39"/>
  <c r="M15" i="55" s="1"/>
  <c r="O23" i="39"/>
  <c r="M23" i="55" s="1"/>
  <c r="O33" i="39"/>
  <c r="M29" i="55" s="1"/>
  <c r="O35" i="39"/>
  <c r="M31" i="55" s="1"/>
  <c r="O37" i="39"/>
  <c r="M33" i="55" s="1"/>
  <c r="O51" i="39"/>
  <c r="M42" i="55" s="1"/>
  <c r="O53" i="39"/>
  <c r="M44" i="55" s="1"/>
  <c r="O55" i="39"/>
  <c r="M46" i="55" s="1"/>
  <c r="O57" i="39"/>
  <c r="M48" i="55" s="1"/>
  <c r="O61" i="39"/>
  <c r="M52" i="55" s="1"/>
  <c r="O8" i="39"/>
  <c r="M8" i="55" s="1"/>
  <c r="O10" i="39"/>
  <c r="M10" i="55" s="1"/>
  <c r="O12" i="39"/>
  <c r="M12" i="55" s="1"/>
  <c r="O14" i="39"/>
  <c r="M14" i="55" s="1"/>
  <c r="O16" i="39"/>
  <c r="M16" i="55" s="1"/>
  <c r="O18" i="39"/>
  <c r="M18" i="55" s="1"/>
  <c r="O20" i="39"/>
  <c r="M20" i="55" s="1"/>
  <c r="O22" i="39"/>
  <c r="M22" i="55" s="1"/>
  <c r="O24" i="39"/>
  <c r="M24" i="55" s="1"/>
  <c r="O32" i="39"/>
  <c r="M28" i="55" s="1"/>
  <c r="O34" i="39"/>
  <c r="M30" i="55" s="1"/>
  <c r="O36" i="39"/>
  <c r="M32" i="55" s="1"/>
  <c r="O38" i="39"/>
  <c r="M34" i="55" s="1"/>
  <c r="O44" i="39"/>
  <c r="M35" i="55" s="1"/>
  <c r="O46" i="39"/>
  <c r="M37" i="55" s="1"/>
  <c r="O48" i="39"/>
  <c r="M39" i="55" s="1"/>
  <c r="O50" i="39"/>
  <c r="M41" i="55" s="1"/>
  <c r="O52" i="39"/>
  <c r="M43" i="55" s="1"/>
  <c r="O54" i="39"/>
  <c r="M45" i="55" s="1"/>
  <c r="O56" i="39"/>
  <c r="M47" i="55" s="1"/>
  <c r="O58" i="39"/>
  <c r="M49" i="55" s="1"/>
  <c r="O60" i="39"/>
  <c r="M51" i="55" s="1"/>
  <c r="O62" i="39"/>
  <c r="M53" i="55" s="1"/>
  <c r="O11" i="39"/>
  <c r="M11" i="55" s="1"/>
  <c r="O13" i="39"/>
  <c r="M13" i="55" s="1"/>
  <c r="O19" i="39"/>
  <c r="M19" i="55" s="1"/>
  <c r="O25" i="39"/>
  <c r="M25" i="55" s="1"/>
  <c r="O31" i="39"/>
  <c r="M27" i="55" s="1"/>
  <c r="O45" i="39"/>
  <c r="M36" i="55" s="1"/>
  <c r="O47" i="39"/>
  <c r="M38" i="55" s="1"/>
  <c r="O49" i="39"/>
  <c r="M40" i="55" s="1"/>
  <c r="K58" i="54"/>
  <c r="K84" i="54"/>
  <c r="K50" i="54"/>
  <c r="AX2" i="36"/>
  <c r="R8" i="39" l="1"/>
  <c r="Q8" i="39"/>
  <c r="O43" i="39"/>
  <c r="O68" i="39"/>
  <c r="O30" i="39"/>
  <c r="O96" i="39"/>
  <c r="O28" i="39"/>
  <c r="R28" i="39" s="1"/>
  <c r="O94" i="39"/>
  <c r="O66" i="39"/>
  <c r="R66" i="39" s="1"/>
  <c r="O41" i="39"/>
  <c r="O95" i="39"/>
  <c r="O67" i="39"/>
  <c r="O42" i="39"/>
  <c r="O29" i="39"/>
  <c r="O39" i="39"/>
  <c r="O26" i="39"/>
  <c r="M26" i="55" s="1"/>
  <c r="O64" i="39"/>
  <c r="O92" i="39"/>
  <c r="O27" i="39"/>
  <c r="Q27" i="39" s="1"/>
  <c r="O40" i="39"/>
  <c r="Q40" i="39" s="1"/>
  <c r="O93" i="39"/>
  <c r="O65" i="39"/>
  <c r="Q65" i="39" s="1"/>
  <c r="Q59" i="39"/>
  <c r="R59" i="39"/>
  <c r="P8" i="39" l="1"/>
  <c r="N8" i="55" s="1"/>
  <c r="Q28" i="39"/>
  <c r="R27" i="39"/>
  <c r="R68" i="39"/>
  <c r="Q68" i="39"/>
  <c r="Q26" i="39"/>
  <c r="Q95" i="39"/>
  <c r="R95" i="39"/>
  <c r="R94" i="39"/>
  <c r="Q94" i="39"/>
  <c r="R26" i="39"/>
  <c r="R92" i="39"/>
  <c r="Q92" i="39"/>
  <c r="R96" i="39"/>
  <c r="Q96" i="39"/>
  <c r="Q93" i="39"/>
  <c r="R93" i="39"/>
  <c r="Q66" i="39"/>
  <c r="R40" i="39"/>
  <c r="R65" i="39"/>
  <c r="Q63" i="39"/>
  <c r="R63" i="39"/>
  <c r="R53" i="39"/>
  <c r="Q53" i="39"/>
  <c r="R56" i="39"/>
  <c r="Q56" i="39"/>
  <c r="Q55" i="39"/>
  <c r="R55" i="39"/>
  <c r="Q57" i="39"/>
  <c r="R57" i="39"/>
  <c r="Q41" i="39"/>
  <c r="R41" i="39"/>
  <c r="R52" i="39"/>
  <c r="Q52" i="39"/>
  <c r="R44" i="39"/>
  <c r="Q44" i="39"/>
  <c r="R62" i="39"/>
  <c r="Q62" i="39"/>
  <c r="R45" i="39"/>
  <c r="Q45" i="39"/>
  <c r="R48" i="39"/>
  <c r="Q48" i="39"/>
  <c r="R50" i="39"/>
  <c r="Q50" i="39"/>
  <c r="R64" i="39"/>
  <c r="Q64" i="39"/>
  <c r="Q47" i="39"/>
  <c r="R47" i="39"/>
  <c r="R58" i="39"/>
  <c r="Q58" i="39"/>
  <c r="R49" i="39"/>
  <c r="Q49" i="39"/>
  <c r="R46" i="39"/>
  <c r="Q46" i="39"/>
  <c r="R60" i="39"/>
  <c r="Q60" i="39"/>
  <c r="Q51" i="39"/>
  <c r="R51" i="39"/>
  <c r="AN20" i="45" l="1"/>
  <c r="AI20" i="45"/>
  <c r="AH20" i="45"/>
  <c r="AF20" i="45"/>
  <c r="AA20" i="45"/>
  <c r="Z20" i="45"/>
  <c r="W20" i="45"/>
  <c r="S20" i="45"/>
  <c r="P20" i="45"/>
  <c r="O20" i="45"/>
  <c r="N20" i="45"/>
  <c r="J20" i="45"/>
  <c r="H20" i="45"/>
  <c r="F20" i="45"/>
  <c r="D20" i="45"/>
  <c r="B20" i="45"/>
  <c r="AN19" i="45"/>
  <c r="AI19" i="45"/>
  <c r="AH19" i="45"/>
  <c r="AF19" i="45"/>
  <c r="AB19" i="45"/>
  <c r="AA19" i="45"/>
  <c r="Z19" i="45"/>
  <c r="W19" i="45"/>
  <c r="S19" i="45"/>
  <c r="P19" i="45"/>
  <c r="O19" i="45"/>
  <c r="N19" i="45"/>
  <c r="J19" i="45"/>
  <c r="H19" i="45"/>
  <c r="F19" i="45"/>
  <c r="D19" i="45"/>
  <c r="C19" i="45"/>
  <c r="B19" i="45"/>
  <c r="K98" i="37"/>
  <c r="J98" i="37"/>
  <c r="E98" i="37"/>
  <c r="F98" i="37"/>
  <c r="G98" i="37"/>
  <c r="H98" i="37"/>
  <c r="I98" i="37"/>
  <c r="L98" i="37"/>
  <c r="M98" i="37"/>
  <c r="N98" i="37"/>
  <c r="O98" i="37"/>
  <c r="P98" i="37"/>
  <c r="Q98" i="37"/>
  <c r="R98" i="37"/>
  <c r="S98" i="37"/>
  <c r="T98" i="37"/>
  <c r="U98" i="37"/>
  <c r="V98" i="37"/>
  <c r="W98" i="37"/>
  <c r="X98" i="37"/>
  <c r="Y98" i="37"/>
  <c r="I52" i="32"/>
  <c r="L52" i="32"/>
  <c r="R52" i="32"/>
  <c r="T52" i="32"/>
  <c r="U54" i="32"/>
  <c r="Q55" i="32"/>
  <c r="T55" i="32"/>
  <c r="Q56" i="32"/>
  <c r="R58" i="32"/>
  <c r="S58" i="32"/>
  <c r="C16" i="28" s="1"/>
  <c r="U58" i="32"/>
  <c r="T59" i="32"/>
  <c r="Q60" i="32"/>
  <c r="S60" i="32"/>
  <c r="C25" i="28" s="1"/>
  <c r="R61" i="32"/>
  <c r="U62" i="32"/>
  <c r="U63" i="32"/>
  <c r="Q64" i="32"/>
  <c r="S64" i="32"/>
  <c r="C38" i="28" s="1"/>
  <c r="S65" i="32"/>
  <c r="C43" i="28" s="1"/>
  <c r="S66" i="32"/>
  <c r="C10" i="28" s="1"/>
  <c r="T67" i="32"/>
  <c r="R68" i="32"/>
  <c r="V69" i="32"/>
  <c r="R70" i="32"/>
  <c r="Q71" i="32"/>
  <c r="R71" i="32"/>
  <c r="U71" i="32"/>
  <c r="S72" i="32"/>
  <c r="C34" i="28" s="1"/>
  <c r="T72" i="32"/>
  <c r="V72" i="32"/>
  <c r="U74" i="32"/>
  <c r="S75" i="32"/>
  <c r="C31" i="28" s="1"/>
  <c r="T75" i="32"/>
  <c r="Q76" i="32"/>
  <c r="S76" i="32"/>
  <c r="C28" i="28" s="1"/>
  <c r="T76" i="32"/>
  <c r="R78" i="32"/>
  <c r="U78" i="32"/>
  <c r="Q79" i="32"/>
  <c r="R80" i="32"/>
  <c r="R81" i="32"/>
  <c r="S81" i="32"/>
  <c r="C8" i="28" s="1"/>
  <c r="R82" i="32"/>
  <c r="T83" i="32"/>
  <c r="U83" i="32"/>
  <c r="S84" i="32"/>
  <c r="C11" i="28" s="1"/>
  <c r="T84" i="32"/>
  <c r="R85" i="32"/>
  <c r="V85" i="32"/>
  <c r="R86" i="32"/>
  <c r="Q87" i="32"/>
  <c r="U87" i="32"/>
  <c r="Q88" i="32"/>
  <c r="R90" i="32"/>
  <c r="R92" i="32"/>
  <c r="T92" i="32"/>
  <c r="AS50" i="35"/>
  <c r="AQ50" i="35"/>
  <c r="AO50" i="35"/>
  <c r="AM50" i="35"/>
  <c r="AK50" i="35"/>
  <c r="AI50" i="35"/>
  <c r="AG50" i="35"/>
  <c r="AE50" i="35"/>
  <c r="AC50" i="35"/>
  <c r="AA50" i="35"/>
  <c r="Y50" i="35"/>
  <c r="W50" i="35"/>
  <c r="U50" i="35"/>
  <c r="S50" i="35"/>
  <c r="Q50" i="35"/>
  <c r="O50" i="35"/>
  <c r="M50" i="35"/>
  <c r="K50" i="35"/>
  <c r="I50" i="35"/>
  <c r="G50" i="35"/>
  <c r="E50" i="35"/>
  <c r="E52" i="18"/>
  <c r="D61" i="18"/>
  <c r="C61" i="18"/>
  <c r="E32" i="18"/>
  <c r="E33" i="18"/>
  <c r="E34" i="18"/>
  <c r="E35" i="18"/>
  <c r="E36" i="18"/>
  <c r="E37" i="18"/>
  <c r="E38" i="18"/>
  <c r="E39" i="18"/>
  <c r="E40" i="18"/>
  <c r="E41" i="18"/>
  <c r="E42" i="18"/>
  <c r="E43" i="18"/>
  <c r="E44" i="18"/>
  <c r="E45" i="18"/>
  <c r="E46" i="18"/>
  <c r="E47" i="18"/>
  <c r="E48" i="18"/>
  <c r="E49" i="18"/>
  <c r="E50" i="18"/>
  <c r="E51" i="18"/>
  <c r="E53" i="18"/>
  <c r="E54" i="18"/>
  <c r="E55" i="18"/>
  <c r="E56" i="18"/>
  <c r="E57" i="18"/>
  <c r="E58" i="18"/>
  <c r="G92" i="32"/>
  <c r="M91" i="32"/>
  <c r="G91" i="32"/>
  <c r="L90" i="32"/>
  <c r="H89" i="32"/>
  <c r="G85" i="32"/>
  <c r="G84" i="32"/>
  <c r="H81" i="32"/>
  <c r="G80" i="32"/>
  <c r="M79" i="32"/>
  <c r="H78" i="32"/>
  <c r="O77" i="32"/>
  <c r="K77" i="32"/>
  <c r="H77" i="32"/>
  <c r="L76" i="32"/>
  <c r="Q75" i="32"/>
  <c r="M75" i="32"/>
  <c r="J75" i="32"/>
  <c r="H74" i="32"/>
  <c r="L73" i="32"/>
  <c r="H73" i="32"/>
  <c r="G72" i="32"/>
  <c r="H70" i="32"/>
  <c r="G69" i="32"/>
  <c r="G68" i="32"/>
  <c r="G67" i="32"/>
  <c r="H66" i="32"/>
  <c r="P65" i="32"/>
  <c r="L65" i="32"/>
  <c r="G65" i="32"/>
  <c r="O64" i="32"/>
  <c r="K64" i="32"/>
  <c r="G64" i="32"/>
  <c r="N63" i="32"/>
  <c r="J63" i="32"/>
  <c r="H61" i="32"/>
  <c r="M60" i="32"/>
  <c r="G60" i="32"/>
  <c r="G59" i="32"/>
  <c r="P57" i="32"/>
  <c r="H57" i="32"/>
  <c r="O56" i="32"/>
  <c r="K56" i="32"/>
  <c r="M54" i="32"/>
  <c r="K53" i="32"/>
  <c r="H53" i="32"/>
  <c r="H52" i="32"/>
  <c r="H91" i="32"/>
  <c r="P90" i="32"/>
  <c r="H90" i="32"/>
  <c r="I89" i="32"/>
  <c r="G89" i="32"/>
  <c r="G88" i="32"/>
  <c r="M82" i="32"/>
  <c r="I78" i="32"/>
  <c r="G76" i="32"/>
  <c r="N72" i="32"/>
  <c r="Q68" i="32"/>
  <c r="Q62" i="32"/>
  <c r="H62" i="32"/>
  <c r="O61" i="32"/>
  <c r="M59" i="32"/>
  <c r="G56" i="32"/>
  <c r="G52" i="32"/>
  <c r="E90" i="32"/>
  <c r="E89" i="32"/>
  <c r="E86" i="32"/>
  <c r="E85" i="32"/>
  <c r="E82" i="32"/>
  <c r="E81" i="32"/>
  <c r="E77" i="32"/>
  <c r="E73" i="32"/>
  <c r="E69" i="32"/>
  <c r="E65" i="32"/>
  <c r="E61" i="32"/>
  <c r="E57" i="32"/>
  <c r="E53" i="32"/>
  <c r="F55" i="32"/>
  <c r="F59" i="32"/>
  <c r="F63" i="32"/>
  <c r="F67" i="32"/>
  <c r="F71" i="32"/>
  <c r="F75" i="32"/>
  <c r="F79" i="32"/>
  <c r="F83" i="32"/>
  <c r="F87" i="32"/>
  <c r="F91" i="32"/>
  <c r="D53" i="32"/>
  <c r="D54" i="32"/>
  <c r="D57" i="32"/>
  <c r="D58" i="32"/>
  <c r="D61" i="32"/>
  <c r="D62" i="32"/>
  <c r="D65" i="32"/>
  <c r="D66" i="32"/>
  <c r="D69" i="32"/>
  <c r="D70" i="32"/>
  <c r="D73" i="32"/>
  <c r="D74" i="32"/>
  <c r="D77" i="32"/>
  <c r="D78" i="32"/>
  <c r="D79" i="32"/>
  <c r="D81" i="32"/>
  <c r="D82" i="32"/>
  <c r="D83" i="32"/>
  <c r="D85" i="32"/>
  <c r="D86" i="32"/>
  <c r="D87" i="32"/>
  <c r="D89" i="32"/>
  <c r="D90" i="32"/>
  <c r="D91" i="32"/>
  <c r="F92" i="32"/>
  <c r="D92" i="32"/>
  <c r="E91" i="32"/>
  <c r="G90" i="32"/>
  <c r="F89" i="32"/>
  <c r="F88" i="32"/>
  <c r="D88" i="32"/>
  <c r="E87" i="32"/>
  <c r="G86" i="32"/>
  <c r="F85" i="32"/>
  <c r="F84" i="32"/>
  <c r="D84" i="32"/>
  <c r="E83" i="32"/>
  <c r="G82" i="32"/>
  <c r="F81" i="32"/>
  <c r="F80" i="32"/>
  <c r="D80" i="32"/>
  <c r="E79" i="32"/>
  <c r="G78" i="32"/>
  <c r="E78" i="32"/>
  <c r="F77" i="32"/>
  <c r="F76" i="32"/>
  <c r="D76" i="32"/>
  <c r="E75" i="32"/>
  <c r="G74" i="32"/>
  <c r="E74" i="32"/>
  <c r="F73" i="32"/>
  <c r="F72" i="32"/>
  <c r="D72" i="32"/>
  <c r="E71" i="32"/>
  <c r="G70" i="32"/>
  <c r="E70" i="32"/>
  <c r="F69" i="32"/>
  <c r="F68" i="32"/>
  <c r="D68" i="32"/>
  <c r="E67" i="32"/>
  <c r="G66" i="32"/>
  <c r="E66" i="32"/>
  <c r="F65" i="32"/>
  <c r="F64" i="32"/>
  <c r="D64" i="32"/>
  <c r="E63" i="32"/>
  <c r="G62" i="32"/>
  <c r="E62" i="32"/>
  <c r="F61" i="32"/>
  <c r="F60" i="32"/>
  <c r="D60" i="32"/>
  <c r="E59" i="32"/>
  <c r="G58" i="32"/>
  <c r="E58" i="32"/>
  <c r="F57" i="32"/>
  <c r="F56" i="32"/>
  <c r="D56" i="32"/>
  <c r="E55" i="32"/>
  <c r="G54" i="32"/>
  <c r="E54" i="32"/>
  <c r="G53" i="32"/>
  <c r="F53" i="32"/>
  <c r="D52" i="32"/>
  <c r="J55" i="32"/>
  <c r="N55" i="32"/>
  <c r="R55" i="32"/>
  <c r="J67" i="32"/>
  <c r="N67" i="32"/>
  <c r="N80" i="32"/>
  <c r="J52" i="32"/>
  <c r="L58" i="32"/>
  <c r="I59" i="32"/>
  <c r="I63" i="32"/>
  <c r="O65" i="32"/>
  <c r="L66" i="32"/>
  <c r="P66" i="32"/>
  <c r="J68" i="32"/>
  <c r="N68" i="32"/>
  <c r="K69" i="32"/>
  <c r="P69" i="32"/>
  <c r="O75" i="32"/>
  <c r="S52" i="32"/>
  <c r="C36" i="28" s="1"/>
  <c r="P77" i="32"/>
  <c r="J81" i="32"/>
  <c r="L82" i="32"/>
  <c r="P82" i="32"/>
  <c r="O83" i="32"/>
  <c r="N88" i="32"/>
  <c r="S88" i="32"/>
  <c r="C40" i="28" s="1"/>
  <c r="O89" i="32"/>
  <c r="L70" i="32"/>
  <c r="J79" i="32"/>
  <c r="N79" i="32"/>
  <c r="O80" i="32"/>
  <c r="P81" i="32"/>
  <c r="N87" i="32"/>
  <c r="K90" i="32"/>
  <c r="K57" i="32"/>
  <c r="S57" i="32"/>
  <c r="C22" i="28" s="1"/>
  <c r="M66" i="32"/>
  <c r="J64" i="32"/>
  <c r="P74" i="32"/>
  <c r="J80" i="32"/>
  <c r="K81" i="32"/>
  <c r="L57" i="32"/>
  <c r="K68" i="32"/>
  <c r="I54" i="32"/>
  <c r="L54" i="32"/>
  <c r="Q54" i="32"/>
  <c r="J57" i="32"/>
  <c r="N57" i="32"/>
  <c r="R57" i="32"/>
  <c r="I62" i="32"/>
  <c r="M62" i="32"/>
  <c r="P62" i="32"/>
  <c r="I65" i="32"/>
  <c r="J71" i="32"/>
  <c r="K72" i="32"/>
  <c r="O72" i="32"/>
  <c r="K73" i="32"/>
  <c r="P73" i="32"/>
  <c r="P78" i="32"/>
  <c r="M86" i="32"/>
  <c r="O69" i="32"/>
  <c r="N75" i="32"/>
  <c r="L74" i="32"/>
  <c r="M67" i="32"/>
  <c r="L81" i="32"/>
  <c r="K52" i="32"/>
  <c r="O52" i="32"/>
  <c r="L53" i="32"/>
  <c r="P53" i="32"/>
  <c r="M58" i="32"/>
  <c r="Q58" i="32"/>
  <c r="N59" i="32"/>
  <c r="K60" i="32"/>
  <c r="O60" i="32"/>
  <c r="L61" i="32"/>
  <c r="P61" i="32"/>
  <c r="I70" i="32"/>
  <c r="Q70" i="32"/>
  <c r="K76" i="32"/>
  <c r="O76" i="32"/>
  <c r="J83" i="32"/>
  <c r="K84" i="32"/>
  <c r="L85" i="32"/>
  <c r="I90" i="32"/>
  <c r="Q90" i="32"/>
  <c r="O92" i="32"/>
  <c r="S92" i="32"/>
  <c r="C32" i="28" s="1"/>
  <c r="N71" i="32"/>
  <c r="M71" i="32"/>
  <c r="M78" i="32"/>
  <c r="L78" i="32"/>
  <c r="S80" i="32"/>
  <c r="C12" i="28" s="1"/>
  <c r="H82" i="32"/>
  <c r="I82" i="32"/>
  <c r="M83" i="32"/>
  <c r="N83" i="32"/>
  <c r="O84" i="32"/>
  <c r="N84" i="32"/>
  <c r="P85" i="32"/>
  <c r="O85" i="32"/>
  <c r="I86" i="32"/>
  <c r="H86" i="32"/>
  <c r="Q86" i="32"/>
  <c r="P86" i="32"/>
  <c r="J87" i="32"/>
  <c r="I87" i="32"/>
  <c r="K88" i="32"/>
  <c r="J88" i="32"/>
  <c r="L89" i="32"/>
  <c r="K89" i="32"/>
  <c r="J91" i="32"/>
  <c r="I91" i="32"/>
  <c r="K92" i="32"/>
  <c r="J92" i="32"/>
  <c r="G77" i="32"/>
  <c r="O53" i="32"/>
  <c r="P54" i="32"/>
  <c r="I55" i="32"/>
  <c r="J56" i="32"/>
  <c r="O57" i="32"/>
  <c r="P58" i="32"/>
  <c r="N60" i="32"/>
  <c r="M63" i="32"/>
  <c r="N64" i="32"/>
  <c r="H65" i="32"/>
  <c r="Q66" i="32"/>
  <c r="O68" i="32"/>
  <c r="M70" i="32"/>
  <c r="I71" i="32"/>
  <c r="O73" i="32"/>
  <c r="I74" i="32"/>
  <c r="J76" i="32"/>
  <c r="Q78" i="32"/>
  <c r="O81" i="32"/>
  <c r="Q82" i="32"/>
  <c r="G61" i="32"/>
  <c r="G73" i="32"/>
  <c r="N52" i="32"/>
  <c r="H54" i="32"/>
  <c r="N56" i="32"/>
  <c r="H58" i="32"/>
  <c r="Q59" i="32"/>
  <c r="K61" i="32"/>
  <c r="L62" i="32"/>
  <c r="I66" i="32"/>
  <c r="H69" i="32"/>
  <c r="P70" i="32"/>
  <c r="M74" i="32"/>
  <c r="N76" i="32"/>
  <c r="G81" i="32"/>
  <c r="H85" i="32"/>
  <c r="L86" i="32"/>
  <c r="M87" i="32"/>
  <c r="O88" i="32"/>
  <c r="P89" i="32"/>
  <c r="G57" i="32"/>
  <c r="S53" i="32"/>
  <c r="C14" i="28" s="1"/>
  <c r="M55" i="32"/>
  <c r="J59" i="32"/>
  <c r="J60" i="32"/>
  <c r="K65" i="32"/>
  <c r="I67" i="32"/>
  <c r="L69" i="32"/>
  <c r="J72" i="32"/>
  <c r="Q74" i="32"/>
  <c r="I75" i="32"/>
  <c r="L77" i="32"/>
  <c r="I79" i="32"/>
  <c r="K80" i="32"/>
  <c r="I83" i="32"/>
  <c r="J84" i="32"/>
  <c r="K85" i="32"/>
  <c r="M90" i="32"/>
  <c r="N91" i="32"/>
  <c r="N92" i="32"/>
  <c r="P52" i="32"/>
  <c r="J58" i="32"/>
  <c r="N58" i="32"/>
  <c r="K59" i="32"/>
  <c r="O59" i="32"/>
  <c r="H60" i="32"/>
  <c r="L60" i="32"/>
  <c r="P59" i="32"/>
  <c r="P60" i="32"/>
  <c r="J65" i="32"/>
  <c r="N65" i="32"/>
  <c r="R65" i="32"/>
  <c r="J66" i="32"/>
  <c r="N66" i="32"/>
  <c r="R66" i="32"/>
  <c r="K67" i="32"/>
  <c r="O67" i="32"/>
  <c r="S67" i="32"/>
  <c r="C39" i="28" s="1"/>
  <c r="H68" i="32"/>
  <c r="L68" i="32"/>
  <c r="P68" i="32"/>
  <c r="N73" i="32"/>
  <c r="K74" i="32"/>
  <c r="O74" i="32"/>
  <c r="H75" i="32"/>
  <c r="L75" i="32"/>
  <c r="P75" i="32"/>
  <c r="I76" i="32"/>
  <c r="M76" i="32"/>
  <c r="I77" i="32"/>
  <c r="M77" i="32"/>
  <c r="Q77" i="32"/>
  <c r="O79" i="32"/>
  <c r="L80" i="32"/>
  <c r="I81" i="32"/>
  <c r="P83" i="32"/>
  <c r="M84" i="32"/>
  <c r="J85" i="32"/>
  <c r="P87" i="32"/>
  <c r="M88" i="32"/>
  <c r="J89" i="32"/>
  <c r="J90" i="32"/>
  <c r="N90" i="32"/>
  <c r="K91" i="32"/>
  <c r="O91" i="32"/>
  <c r="H92" i="32"/>
  <c r="L92" i="32"/>
  <c r="P92" i="32"/>
  <c r="R53" i="32"/>
  <c r="Q53" i="32"/>
  <c r="J54" i="32"/>
  <c r="K54" i="32"/>
  <c r="O55" i="32"/>
  <c r="P55" i="32"/>
  <c r="H56" i="32"/>
  <c r="I56" i="32"/>
  <c r="Q61" i="32"/>
  <c r="J62" i="32"/>
  <c r="K62" i="32"/>
  <c r="O63" i="32"/>
  <c r="P63" i="32"/>
  <c r="H64" i="32"/>
  <c r="I64" i="32"/>
  <c r="R69" i="32"/>
  <c r="Q69" i="32"/>
  <c r="J70" i="32"/>
  <c r="K70" i="32"/>
  <c r="K71" i="32"/>
  <c r="L71" i="32"/>
  <c r="J78" i="32"/>
  <c r="K78" i="32"/>
  <c r="Q81" i="32"/>
  <c r="K82" i="32"/>
  <c r="J82" i="32"/>
  <c r="H83" i="32"/>
  <c r="G83" i="32"/>
  <c r="I84" i="32"/>
  <c r="H84" i="32"/>
  <c r="N85" i="32"/>
  <c r="M85" i="32"/>
  <c r="I88" i="32"/>
  <c r="H88" i="32"/>
  <c r="N89" i="32"/>
  <c r="M89" i="32"/>
  <c r="M57" i="32"/>
  <c r="K58" i="32"/>
  <c r="H59" i="32"/>
  <c r="Q65" i="32"/>
  <c r="O66" i="32"/>
  <c r="L67" i="32"/>
  <c r="I68" i="32"/>
  <c r="J74" i="32"/>
  <c r="G75" i="32"/>
  <c r="N77" i="32"/>
  <c r="P79" i="32"/>
  <c r="I85" i="32"/>
  <c r="O87" i="32"/>
  <c r="P91" i="32"/>
  <c r="M92" i="32"/>
  <c r="N53" i="32"/>
  <c r="M53" i="32"/>
  <c r="N54" i="32"/>
  <c r="O54" i="32"/>
  <c r="G55" i="32"/>
  <c r="H55" i="32"/>
  <c r="L56" i="32"/>
  <c r="M56" i="32"/>
  <c r="N61" i="32"/>
  <c r="M61" i="32"/>
  <c r="N62" i="32"/>
  <c r="O62" i="32"/>
  <c r="G63" i="32"/>
  <c r="H63" i="32"/>
  <c r="P64" i="32"/>
  <c r="J69" i="32"/>
  <c r="I69" i="32"/>
  <c r="G71" i="32"/>
  <c r="H71" i="32"/>
  <c r="S71" i="32"/>
  <c r="C37" i="28" s="1"/>
  <c r="L72" i="32"/>
  <c r="M72" i="32"/>
  <c r="K79" i="32"/>
  <c r="L79" i="32"/>
  <c r="H80" i="32"/>
  <c r="I80" i="32"/>
  <c r="M81" i="32"/>
  <c r="N81" i="32"/>
  <c r="O82" i="32"/>
  <c r="N82" i="32"/>
  <c r="P84" i="32"/>
  <c r="O86" i="32"/>
  <c r="N86" i="32"/>
  <c r="H87" i="32"/>
  <c r="G87" i="32"/>
  <c r="T87" i="32"/>
  <c r="R89" i="32"/>
  <c r="Q89" i="32"/>
  <c r="M52" i="32"/>
  <c r="I57" i="32"/>
  <c r="M65" i="32"/>
  <c r="K66" i="32"/>
  <c r="H67" i="32"/>
  <c r="P76" i="32"/>
  <c r="J77" i="32"/>
  <c r="M80" i="32"/>
  <c r="L88" i="32"/>
  <c r="O90" i="32"/>
  <c r="L91" i="32"/>
  <c r="I92" i="32"/>
  <c r="J53" i="32"/>
  <c r="I53" i="32"/>
  <c r="R54" i="32"/>
  <c r="S54" i="32"/>
  <c r="C29" i="28" s="1"/>
  <c r="K55" i="32"/>
  <c r="L55" i="32"/>
  <c r="P56" i="32"/>
  <c r="J61" i="32"/>
  <c r="I61" i="32"/>
  <c r="K63" i="32"/>
  <c r="L63" i="32"/>
  <c r="L64" i="32"/>
  <c r="M64" i="32"/>
  <c r="N69" i="32"/>
  <c r="M69" i="32"/>
  <c r="N70" i="32"/>
  <c r="O70" i="32"/>
  <c r="O71" i="32"/>
  <c r="P71" i="32"/>
  <c r="H72" i="32"/>
  <c r="I72" i="32"/>
  <c r="P72" i="32"/>
  <c r="J73" i="32"/>
  <c r="I73" i="32"/>
  <c r="R73" i="32"/>
  <c r="Q73" i="32"/>
  <c r="N78" i="32"/>
  <c r="O78" i="32"/>
  <c r="G79" i="32"/>
  <c r="H79" i="32"/>
  <c r="P80" i="32"/>
  <c r="Q80" i="32"/>
  <c r="L83" i="32"/>
  <c r="K83" i="32"/>
  <c r="S83" i="32"/>
  <c r="C24" i="28" s="1"/>
  <c r="Q85" i="32"/>
  <c r="K86" i="32"/>
  <c r="J86" i="32"/>
  <c r="L87" i="32"/>
  <c r="K87" i="32"/>
  <c r="P88" i="32"/>
  <c r="Q57" i="32"/>
  <c r="O58" i="32"/>
  <c r="L59" i="32"/>
  <c r="I60" i="32"/>
  <c r="P67" i="32"/>
  <c r="M68" i="32"/>
  <c r="M73" i="32"/>
  <c r="N74" i="32"/>
  <c r="K75" i="32"/>
  <c r="H76" i="32"/>
  <c r="R77" i="32"/>
  <c r="L84" i="32"/>
  <c r="Q92" i="32"/>
  <c r="D75" i="32"/>
  <c r="D71" i="32"/>
  <c r="D67" i="32"/>
  <c r="D63" i="32"/>
  <c r="D59" i="32"/>
  <c r="D55" i="32"/>
  <c r="E52" i="32"/>
  <c r="E56" i="32"/>
  <c r="E60" i="32"/>
  <c r="E64" i="32"/>
  <c r="E68" i="32"/>
  <c r="E72" i="32"/>
  <c r="E76" i="32"/>
  <c r="E80" i="32"/>
  <c r="E84" i="32"/>
  <c r="E88" i="32"/>
  <c r="E92" i="32"/>
  <c r="F90" i="32"/>
  <c r="F86" i="32"/>
  <c r="F82" i="32"/>
  <c r="F78" i="32"/>
  <c r="F74" i="32"/>
  <c r="F70" i="32"/>
  <c r="F66" i="32"/>
  <c r="F62" i="32"/>
  <c r="F58" i="32"/>
  <c r="F54" i="32"/>
  <c r="E7" i="18"/>
  <c r="E8" i="18"/>
  <c r="E9" i="18"/>
  <c r="E10" i="18"/>
  <c r="E11" i="18"/>
  <c r="E12" i="18"/>
  <c r="E13" i="18"/>
  <c r="E14" i="18"/>
  <c r="E15" i="18"/>
  <c r="E16" i="18"/>
  <c r="E17" i="18"/>
  <c r="E18" i="18"/>
  <c r="E19" i="18"/>
  <c r="E20" i="18"/>
  <c r="E21" i="18"/>
  <c r="E22" i="18"/>
  <c r="E23" i="18"/>
  <c r="E24" i="18"/>
  <c r="E25" i="18"/>
  <c r="E26" i="18"/>
  <c r="E27" i="18"/>
  <c r="E28" i="18"/>
  <c r="E29" i="18"/>
  <c r="E30" i="18"/>
  <c r="E31" i="18"/>
  <c r="E6" i="18"/>
  <c r="M3" i="18"/>
  <c r="M2" i="18"/>
  <c r="M4" i="18"/>
  <c r="C21" i="9"/>
  <c r="G30" i="54" l="1"/>
  <c r="G17" i="54"/>
  <c r="K17" i="54" s="1"/>
  <c r="G31" i="54"/>
  <c r="G61" i="54"/>
  <c r="K61" i="54" s="1"/>
  <c r="G16" i="54"/>
  <c r="K27" i="54"/>
  <c r="K25" i="54"/>
  <c r="K96" i="54"/>
  <c r="K57" i="54"/>
  <c r="K95" i="54"/>
  <c r="K26" i="54"/>
  <c r="K15" i="54"/>
  <c r="E61" i="18"/>
  <c r="I5" i="18" s="1"/>
  <c r="M5" i="18"/>
  <c r="N5" i="18" s="1"/>
  <c r="Y71" i="32"/>
  <c r="Y67" i="32"/>
  <c r="W56" i="32"/>
  <c r="V65" i="32"/>
  <c r="X75" i="32"/>
  <c r="X72" i="32"/>
  <c r="X71" i="32"/>
  <c r="X60" i="32"/>
  <c r="Y58" i="32"/>
  <c r="F31" i="9"/>
  <c r="F35" i="9" s="1"/>
  <c r="V82" i="32"/>
  <c r="V77" i="32"/>
  <c r="W60" i="32"/>
  <c r="V53" i="32"/>
  <c r="V90" i="32"/>
  <c r="W80" i="32"/>
  <c r="V86" i="32"/>
  <c r="W84" i="32"/>
  <c r="Y83" i="32"/>
  <c r="W82" i="32"/>
  <c r="Y78" i="32"/>
  <c r="W77" i="32"/>
  <c r="W91" i="32"/>
  <c r="V89" i="32"/>
  <c r="Y87" i="32"/>
  <c r="V73" i="32"/>
  <c r="X63" i="32"/>
  <c r="W52" i="32"/>
  <c r="W87" i="32"/>
  <c r="W76" i="32"/>
  <c r="V74" i="32"/>
  <c r="W68" i="32"/>
  <c r="Y63" i="32"/>
  <c r="X55" i="32"/>
  <c r="W89" i="32"/>
  <c r="V88" i="32"/>
  <c r="U84" i="32"/>
  <c r="V81" i="32"/>
  <c r="Y80" i="32"/>
  <c r="X76" i="32"/>
  <c r="Y59" i="32"/>
  <c r="W72" i="32"/>
  <c r="Y82" i="32"/>
  <c r="U82" i="32"/>
  <c r="V78" i="32"/>
  <c r="U72" i="32"/>
  <c r="V62" i="32"/>
  <c r="X59" i="32"/>
  <c r="V58" i="32"/>
  <c r="V57" i="32"/>
  <c r="W58" i="32"/>
  <c r="T63" i="32"/>
  <c r="S63" i="32"/>
  <c r="C30" i="28" s="1"/>
  <c r="W64" i="32"/>
  <c r="T91" i="32"/>
  <c r="Y79" i="32"/>
  <c r="V67" i="32"/>
  <c r="U66" i="32"/>
  <c r="W63" i="32"/>
  <c r="V61" i="32"/>
  <c r="X52" i="32"/>
  <c r="T82" i="32"/>
  <c r="T80" i="32"/>
  <c r="W75" i="32"/>
  <c r="V64" i="32"/>
  <c r="T56" i="32"/>
  <c r="Y55" i="32"/>
  <c r="Y54" i="32"/>
  <c r="V83" i="32"/>
  <c r="X82" i="32"/>
  <c r="Y90" i="32"/>
  <c r="U90" i="32"/>
  <c r="X89" i="32"/>
  <c r="U89" i="32"/>
  <c r="X83" i="32"/>
  <c r="Y76" i="32"/>
  <c r="U76" i="32"/>
  <c r="Y75" i="32"/>
  <c r="U75" i="32"/>
  <c r="T71" i="32"/>
  <c r="Y70" i="32"/>
  <c r="U70" i="32"/>
  <c r="Y69" i="32"/>
  <c r="U69" i="32"/>
  <c r="T64" i="32"/>
  <c r="X58" i="32"/>
  <c r="S56" i="32"/>
  <c r="C42" i="28" s="1"/>
  <c r="V52" i="32"/>
  <c r="T58" i="32"/>
  <c r="U65" i="32"/>
  <c r="V60" i="32"/>
  <c r="S59" i="32"/>
  <c r="C13" i="28" s="1"/>
  <c r="R59" i="32"/>
  <c r="Y53" i="32"/>
  <c r="S91" i="32"/>
  <c r="C9" i="28" s="1"/>
  <c r="X90" i="32"/>
  <c r="V84" i="32"/>
  <c r="R84" i="32"/>
  <c r="W83" i="32"/>
  <c r="T79" i="32"/>
  <c r="Y77" i="32"/>
  <c r="U77" i="32"/>
  <c r="R72" i="32"/>
  <c r="W71" i="32"/>
  <c r="X70" i="32"/>
  <c r="T70" i="32"/>
  <c r="X67" i="32"/>
  <c r="Y62" i="32"/>
  <c r="Y60" i="32"/>
  <c r="V56" i="32"/>
  <c r="Y66" i="32"/>
  <c r="Y65" i="32"/>
  <c r="W59" i="32"/>
  <c r="U53" i="32"/>
  <c r="X79" i="32"/>
  <c r="T66" i="32"/>
  <c r="U67" i="32"/>
  <c r="T90" i="32"/>
  <c r="Y89" i="32"/>
  <c r="S86" i="32"/>
  <c r="C26" i="28" s="1"/>
  <c r="V92" i="32"/>
  <c r="V91" i="32"/>
  <c r="R91" i="32"/>
  <c r="S89" i="32"/>
  <c r="C21" i="28" s="1"/>
  <c r="W88" i="32"/>
  <c r="X87" i="32"/>
  <c r="Y86" i="32"/>
  <c r="X86" i="32"/>
  <c r="U86" i="32"/>
  <c r="Y85" i="32"/>
  <c r="U85" i="32"/>
  <c r="Y84" i="32"/>
  <c r="X84" i="32"/>
  <c r="V80" i="32"/>
  <c r="U80" i="32"/>
  <c r="W79" i="32"/>
  <c r="S79" i="32"/>
  <c r="C6" i="28" s="1"/>
  <c r="X78" i="32"/>
  <c r="T78" i="32"/>
  <c r="S77" i="32"/>
  <c r="C18" i="28" s="1"/>
  <c r="T77" i="32"/>
  <c r="Y74" i="32"/>
  <c r="Y73" i="32"/>
  <c r="U73" i="32"/>
  <c r="Y72" i="32"/>
  <c r="X66" i="32"/>
  <c r="Y61" i="32"/>
  <c r="U61" i="32"/>
  <c r="W55" i="32"/>
  <c r="S55" i="32"/>
  <c r="C35" i="28" s="1"/>
  <c r="X54" i="32"/>
  <c r="T54" i="32"/>
  <c r="T73" i="32"/>
  <c r="W66" i="32"/>
  <c r="S68" i="32"/>
  <c r="C41" i="28" s="1"/>
  <c r="Y92" i="32"/>
  <c r="U92" i="32"/>
  <c r="S87" i="32"/>
  <c r="C46" i="28" s="1"/>
  <c r="W86" i="32"/>
  <c r="T86" i="32"/>
  <c r="Y81" i="32"/>
  <c r="U81" i="32"/>
  <c r="X80" i="32"/>
  <c r="X74" i="32"/>
  <c r="T74" i="32"/>
  <c r="S73" i="32"/>
  <c r="C45" i="28" s="1"/>
  <c r="V68" i="32"/>
  <c r="W67" i="32"/>
  <c r="V66" i="32"/>
  <c r="X62" i="32"/>
  <c r="T62" i="32"/>
  <c r="W61" i="32"/>
  <c r="S61" i="32"/>
  <c r="C15" i="28" s="1"/>
  <c r="Y57" i="32"/>
  <c r="U57" i="32"/>
  <c r="V54" i="32"/>
  <c r="F17" i="33"/>
  <c r="Q72" i="32"/>
  <c r="S82" i="32"/>
  <c r="C19" i="28" s="1"/>
  <c r="V75" i="32"/>
  <c r="V76" i="32"/>
  <c r="X92" i="32"/>
  <c r="X91" i="32"/>
  <c r="Y91" i="32"/>
  <c r="Q91" i="32"/>
  <c r="T89" i="32"/>
  <c r="Y88" i="32"/>
  <c r="X88" i="32"/>
  <c r="U88" i="32"/>
  <c r="V87" i="32"/>
  <c r="X85" i="32"/>
  <c r="W85" i="32"/>
  <c r="S85" i="32"/>
  <c r="C27" i="28" s="1"/>
  <c r="T85" i="32"/>
  <c r="R83" i="32"/>
  <c r="Q83" i="32"/>
  <c r="X81" i="32"/>
  <c r="W81" i="32"/>
  <c r="T81" i="32"/>
  <c r="V79" i="32"/>
  <c r="U79" i="32"/>
  <c r="W78" i="32"/>
  <c r="X77" i="32"/>
  <c r="R75" i="32"/>
  <c r="W74" i="32"/>
  <c r="S74" i="32"/>
  <c r="C23" i="28" s="1"/>
  <c r="R74" i="32"/>
  <c r="X73" i="32"/>
  <c r="W73" i="32"/>
  <c r="V71" i="32"/>
  <c r="V70" i="32"/>
  <c r="W70" i="32"/>
  <c r="X69" i="32"/>
  <c r="W69" i="32"/>
  <c r="T69" i="32"/>
  <c r="X68" i="32"/>
  <c r="Y68" i="32"/>
  <c r="U68" i="32"/>
  <c r="R67" i="32"/>
  <c r="X65" i="32"/>
  <c r="W65" i="32"/>
  <c r="X64" i="32"/>
  <c r="Y64" i="32"/>
  <c r="U64" i="32"/>
  <c r="R63" i="32"/>
  <c r="Q63" i="32"/>
  <c r="R62" i="32"/>
  <c r="S62" i="32"/>
  <c r="C33" i="28" s="1"/>
  <c r="U60" i="32"/>
  <c r="T60" i="32"/>
  <c r="U59" i="32"/>
  <c r="V59" i="32"/>
  <c r="X57" i="32"/>
  <c r="W57" i="32"/>
  <c r="T57" i="32"/>
  <c r="X56" i="32"/>
  <c r="Y56" i="32"/>
  <c r="U56" i="32"/>
  <c r="V55" i="32"/>
  <c r="U55" i="32"/>
  <c r="W53" i="32"/>
  <c r="X53" i="32"/>
  <c r="T53" i="32"/>
  <c r="Y52" i="32"/>
  <c r="S78" i="32"/>
  <c r="C17" i="28" s="1"/>
  <c r="U52" i="32"/>
  <c r="W62" i="32"/>
  <c r="U91" i="32"/>
  <c r="R79" i="32"/>
  <c r="W90" i="32"/>
  <c r="Q84" i="32"/>
  <c r="R88" i="32"/>
  <c r="R64" i="32"/>
  <c r="T61" i="32"/>
  <c r="R60" i="32"/>
  <c r="R76" i="32"/>
  <c r="AW50" i="35"/>
  <c r="X61" i="32"/>
  <c r="R87" i="32"/>
  <c r="V63" i="32"/>
  <c r="S90" i="32"/>
  <c r="C7" i="28" s="1"/>
  <c r="R56" i="32"/>
  <c r="T65" i="32"/>
  <c r="Q52" i="32"/>
  <c r="T88" i="32"/>
  <c r="S70" i="32"/>
  <c r="C44" i="28" s="1"/>
  <c r="W54" i="32"/>
  <c r="T68" i="32"/>
  <c r="Q67" i="32"/>
  <c r="S69" i="32"/>
  <c r="C20" i="28" s="1"/>
  <c r="W92" i="32"/>
  <c r="Q30" i="39" l="1"/>
  <c r="Q39" i="39"/>
  <c r="R39" i="39"/>
  <c r="Q33" i="39"/>
  <c r="R33" i="39"/>
  <c r="R38" i="39"/>
  <c r="Q38" i="39"/>
  <c r="R12" i="39"/>
  <c r="Q12" i="39"/>
  <c r="R24" i="39"/>
  <c r="Q24" i="39"/>
  <c r="R34" i="39"/>
  <c r="Q34" i="39"/>
  <c r="R16" i="39"/>
  <c r="Q16" i="39"/>
  <c r="Q23" i="39"/>
  <c r="R23" i="39"/>
  <c r="R32" i="39"/>
  <c r="Q32" i="39"/>
  <c r="Q35" i="39"/>
  <c r="R35" i="39"/>
  <c r="R18" i="39"/>
  <c r="Q18" i="39"/>
  <c r="P87" i="39"/>
  <c r="N73" i="55" s="1"/>
  <c r="G23" i="54"/>
  <c r="K23" i="54" s="1"/>
  <c r="G24" i="54"/>
  <c r="K24" i="54" s="1"/>
  <c r="G45" i="54"/>
  <c r="K45" i="54" s="1"/>
  <c r="G21" i="54"/>
  <c r="K21" i="54" s="1"/>
  <c r="G81" i="54"/>
  <c r="K81" i="54" s="1"/>
  <c r="G14" i="54"/>
  <c r="K14" i="54" s="1"/>
  <c r="G107" i="54"/>
  <c r="K107" i="54" s="1"/>
  <c r="G18" i="54"/>
  <c r="K18" i="54" s="1"/>
  <c r="G8" i="54"/>
  <c r="K8" i="54" s="1"/>
  <c r="G12" i="54"/>
  <c r="K12" i="54" s="1"/>
  <c r="G13" i="54"/>
  <c r="K13" i="54" s="1"/>
  <c r="G56" i="54"/>
  <c r="K56" i="54" s="1"/>
  <c r="G19" i="54"/>
  <c r="K19" i="54" s="1"/>
  <c r="G48" i="54"/>
  <c r="K48" i="54" s="1"/>
  <c r="G72" i="54"/>
  <c r="K72" i="54" s="1"/>
  <c r="G7" i="54"/>
  <c r="K7" i="54" s="1"/>
  <c r="G73" i="54"/>
  <c r="K73" i="54" s="1"/>
  <c r="G76" i="54"/>
  <c r="K76" i="54" s="1"/>
  <c r="G22" i="54"/>
  <c r="K22" i="54" s="1"/>
  <c r="G46" i="54"/>
  <c r="K46" i="54" s="1"/>
  <c r="G49" i="54"/>
  <c r="K49" i="54" s="1"/>
  <c r="G55" i="54"/>
  <c r="K55" i="54" s="1"/>
  <c r="G80" i="54"/>
  <c r="K80" i="54" s="1"/>
  <c r="G109" i="54"/>
  <c r="K109" i="54" s="1"/>
  <c r="G44" i="54"/>
  <c r="K44" i="54" s="1"/>
  <c r="G108" i="54"/>
  <c r="K108" i="54" s="1"/>
  <c r="G82" i="54"/>
  <c r="K82" i="54" s="1"/>
  <c r="G83" i="54"/>
  <c r="K83" i="54" s="1"/>
  <c r="G52" i="54"/>
  <c r="K52" i="54" s="1"/>
  <c r="G77" i="54"/>
  <c r="K77" i="54" s="1"/>
  <c r="G112" i="54"/>
  <c r="K112" i="54" s="1"/>
  <c r="G11" i="54"/>
  <c r="K11" i="54" s="1"/>
  <c r="G47" i="54"/>
  <c r="K47" i="54" s="1"/>
  <c r="G9" i="54"/>
  <c r="K9" i="54" s="1"/>
  <c r="G20" i="54"/>
  <c r="K20" i="54" s="1"/>
  <c r="K16" i="54"/>
  <c r="M35" i="29"/>
  <c r="R30" i="39" l="1"/>
  <c r="P23" i="39"/>
  <c r="N23" i="55" s="1"/>
  <c r="P34" i="39"/>
  <c r="N30" i="55" s="1"/>
  <c r="O34" i="54" s="1"/>
  <c r="P92" i="39"/>
  <c r="P74" i="39"/>
  <c r="N60" i="55" s="1"/>
  <c r="O28" i="54" s="1"/>
  <c r="Q28" i="54" s="1"/>
  <c r="P78" i="39"/>
  <c r="N64" i="55" s="1"/>
  <c r="O30" i="54" s="1"/>
  <c r="Q30" i="54" s="1"/>
  <c r="P81" i="39"/>
  <c r="N67" i="55" s="1"/>
  <c r="O42" i="54" s="1"/>
  <c r="Q42" i="54" s="1"/>
  <c r="P86" i="39"/>
  <c r="N72" i="55" s="1"/>
  <c r="P71" i="39"/>
  <c r="N57" i="55" s="1"/>
  <c r="O12" i="54" s="1"/>
  <c r="P28" i="39"/>
  <c r="P59" i="39"/>
  <c r="N50" i="55" s="1"/>
  <c r="P66" i="39"/>
  <c r="P27" i="39"/>
  <c r="P26" i="39"/>
  <c r="N26" i="55" s="1"/>
  <c r="P63" i="39"/>
  <c r="N54" i="55" s="1"/>
  <c r="P53" i="39"/>
  <c r="N44" i="55" s="1"/>
  <c r="O36" i="54" s="1"/>
  <c r="Q36" i="54" s="1"/>
  <c r="P56" i="39"/>
  <c r="N47" i="55" s="1"/>
  <c r="O49" i="54" s="1"/>
  <c r="Q49" i="54" s="1"/>
  <c r="P41" i="39"/>
  <c r="P52" i="39"/>
  <c r="N43" i="55" s="1"/>
  <c r="O35" i="54" s="1"/>
  <c r="Q35" i="54" s="1"/>
  <c r="P48" i="39"/>
  <c r="N39" i="55" s="1"/>
  <c r="O16" i="54" s="1"/>
  <c r="P58" i="39"/>
  <c r="N49" i="55" s="1"/>
  <c r="P60" i="39"/>
  <c r="N51" i="55" s="1"/>
  <c r="P55" i="39"/>
  <c r="N46" i="55" s="1"/>
  <c r="P45" i="39"/>
  <c r="N36" i="55" s="1"/>
  <c r="O5" i="54" s="1"/>
  <c r="Q5" i="54" s="1"/>
  <c r="P49" i="39"/>
  <c r="N40" i="55" s="1"/>
  <c r="O22" i="54" s="1"/>
  <c r="P40" i="39"/>
  <c r="P57" i="39"/>
  <c r="N48" i="55" s="1"/>
  <c r="O46" i="54" s="1"/>
  <c r="Q46" i="54" s="1"/>
  <c r="P62" i="39"/>
  <c r="N53" i="55" s="1"/>
  <c r="P64" i="39"/>
  <c r="P46" i="39"/>
  <c r="N37" i="55" s="1"/>
  <c r="O14" i="54" s="1"/>
  <c r="P51" i="39"/>
  <c r="N42" i="55" s="1"/>
  <c r="P65" i="39"/>
  <c r="P44" i="39"/>
  <c r="N35" i="55" s="1"/>
  <c r="O6" i="54" s="1"/>
  <c r="Q6" i="54" s="1"/>
  <c r="P50" i="39"/>
  <c r="N41" i="55" s="1"/>
  <c r="O29" i="54" s="1"/>
  <c r="Q29" i="54" s="1"/>
  <c r="P47" i="39"/>
  <c r="N38" i="55" s="1"/>
  <c r="O18" i="54" s="1"/>
  <c r="P18" i="39"/>
  <c r="N18" i="55" s="1"/>
  <c r="O26" i="54" s="1"/>
  <c r="Q26" i="54" s="1"/>
  <c r="P16" i="39"/>
  <c r="N16" i="55" s="1"/>
  <c r="P73" i="39"/>
  <c r="N59" i="55" s="1"/>
  <c r="O25" i="54" s="1"/>
  <c r="Q25" i="54" s="1"/>
  <c r="P80" i="39"/>
  <c r="N66" i="55" s="1"/>
  <c r="O38" i="54" s="1"/>
  <c r="Q38" i="54" s="1"/>
  <c r="P72" i="39"/>
  <c r="N58" i="55" s="1"/>
  <c r="O21" i="54" s="1"/>
  <c r="Q21" i="54" s="1"/>
  <c r="P93" i="39"/>
  <c r="P89" i="39"/>
  <c r="N75" i="55" s="1"/>
  <c r="P90" i="39"/>
  <c r="N76" i="55" s="1"/>
  <c r="O44" i="54" s="1"/>
  <c r="Q44" i="54" s="1"/>
  <c r="P75" i="39"/>
  <c r="N61" i="55" s="1"/>
  <c r="P91" i="39"/>
  <c r="N77" i="55" s="1"/>
  <c r="P38" i="39"/>
  <c r="N34" i="55" s="1"/>
  <c r="O43" i="54" s="1"/>
  <c r="Q43" i="54" s="1"/>
  <c r="P35" i="39"/>
  <c r="N31" i="55" s="1"/>
  <c r="O33" i="54" s="1"/>
  <c r="Q33" i="54" s="1"/>
  <c r="P85" i="39"/>
  <c r="N71" i="55" s="1"/>
  <c r="P88" i="39"/>
  <c r="N74" i="55" s="1"/>
  <c r="P84" i="39"/>
  <c r="N70" i="55" s="1"/>
  <c r="P70" i="39"/>
  <c r="N56" i="55" s="1"/>
  <c r="O9" i="54" s="1"/>
  <c r="P94" i="39"/>
  <c r="P79" i="39"/>
  <c r="N65" i="55" s="1"/>
  <c r="O45" i="54" s="1"/>
  <c r="Q45" i="54" s="1"/>
  <c r="P95" i="39"/>
  <c r="P12" i="39"/>
  <c r="N12" i="55" s="1"/>
  <c r="O17" i="54" s="1"/>
  <c r="Q17" i="54" s="1"/>
  <c r="P39" i="39"/>
  <c r="P32" i="39"/>
  <c r="N28" i="55" s="1"/>
  <c r="O23" i="54" s="1"/>
  <c r="Q23" i="54" s="1"/>
  <c r="P77" i="39"/>
  <c r="N63" i="55" s="1"/>
  <c r="O39" i="54" s="1"/>
  <c r="Q39" i="54" s="1"/>
  <c r="P69" i="39"/>
  <c r="N55" i="55" s="1"/>
  <c r="O10" i="54" s="1"/>
  <c r="P96" i="39"/>
  <c r="P68" i="39"/>
  <c r="P76" i="39"/>
  <c r="N62" i="55" s="1"/>
  <c r="O32" i="54" s="1"/>
  <c r="Q32" i="54" s="1"/>
  <c r="P82" i="39"/>
  <c r="N68" i="55" s="1"/>
  <c r="P83" i="39"/>
  <c r="N69" i="55" s="1"/>
  <c r="P24" i="39"/>
  <c r="N24" i="55" s="1"/>
  <c r="O41" i="54" s="1"/>
  <c r="Q41" i="54" s="1"/>
  <c r="P33" i="39"/>
  <c r="N29" i="55" s="1"/>
  <c r="O40" i="54" s="1"/>
  <c r="Q40" i="54" s="1"/>
  <c r="P30" i="39"/>
  <c r="Q43" i="39"/>
  <c r="R43" i="39"/>
  <c r="P43" i="39"/>
  <c r="P67" i="39"/>
  <c r="Q67" i="39"/>
  <c r="R67" i="39"/>
  <c r="P42" i="39"/>
  <c r="R42" i="39"/>
  <c r="Q42" i="39"/>
  <c r="R37" i="39"/>
  <c r="P37" i="39"/>
  <c r="N33" i="55" s="1"/>
  <c r="Q37" i="39"/>
  <c r="R10" i="39"/>
  <c r="Q10" i="39"/>
  <c r="P10" i="39"/>
  <c r="N10" i="55" s="1"/>
  <c r="O8" i="54" s="1"/>
  <c r="P17" i="39"/>
  <c r="N17" i="55" s="1"/>
  <c r="O27" i="54" s="1"/>
  <c r="Q27" i="54" s="1"/>
  <c r="R17" i="39"/>
  <c r="Q17" i="39"/>
  <c r="P31" i="39"/>
  <c r="N27" i="55" s="1"/>
  <c r="O13" i="54" s="1"/>
  <c r="Q31" i="39"/>
  <c r="R31" i="39"/>
  <c r="R9" i="39"/>
  <c r="Q9" i="39"/>
  <c r="P9" i="39"/>
  <c r="N9" i="55" s="1"/>
  <c r="O11" i="54" s="1"/>
  <c r="R20" i="39"/>
  <c r="Q20" i="39"/>
  <c r="P20" i="39"/>
  <c r="N20" i="55" s="1"/>
  <c r="O47" i="54" s="1"/>
  <c r="P61" i="39"/>
  <c r="N52" i="55" s="1"/>
  <c r="O50" i="54" s="1"/>
  <c r="Q50" i="54" s="1"/>
  <c r="R61" i="39"/>
  <c r="Q61" i="39"/>
  <c r="R54" i="39"/>
  <c r="Q54" i="39"/>
  <c r="P54" i="39"/>
  <c r="N45" i="55" s="1"/>
  <c r="O51" i="54" s="1"/>
  <c r="Q51" i="54" s="1"/>
  <c r="Q13" i="39"/>
  <c r="P13" i="39"/>
  <c r="N13" i="55" s="1"/>
  <c r="O24" i="54" s="1"/>
  <c r="Q24" i="54" s="1"/>
  <c r="R13" i="39"/>
  <c r="R29" i="39"/>
  <c r="Q29" i="39"/>
  <c r="P29" i="39"/>
  <c r="P19" i="39"/>
  <c r="N19" i="55" s="1"/>
  <c r="O31" i="54" s="1"/>
  <c r="Q31" i="54" s="1"/>
  <c r="Q19" i="39"/>
  <c r="R19" i="39"/>
  <c r="R36" i="39"/>
  <c r="Q36" i="39"/>
  <c r="P36" i="39"/>
  <c r="N32" i="55" s="1"/>
  <c r="R21" i="39"/>
  <c r="P21" i="39"/>
  <c r="N21" i="55" s="1"/>
  <c r="O37" i="54" s="1"/>
  <c r="Q21" i="39"/>
  <c r="R22" i="39"/>
  <c r="Q22" i="39"/>
  <c r="P22" i="39"/>
  <c r="N22" i="55" s="1"/>
  <c r="R14" i="39"/>
  <c r="Q14" i="39"/>
  <c r="P14" i="39"/>
  <c r="N14" i="55" s="1"/>
  <c r="O19" i="54" s="1"/>
  <c r="Q19" i="54" s="1"/>
  <c r="P15" i="39"/>
  <c r="N15" i="55" s="1"/>
  <c r="O20" i="54" s="1"/>
  <c r="Q20" i="54" s="1"/>
  <c r="Q15" i="39"/>
  <c r="R15" i="39"/>
  <c r="Q25" i="39"/>
  <c r="R25" i="39"/>
  <c r="P25" i="39"/>
  <c r="N25" i="55" s="1"/>
  <c r="O48" i="54" s="1"/>
  <c r="Q48" i="54" s="1"/>
  <c r="P11" i="39"/>
  <c r="N11" i="55" s="1"/>
  <c r="O15" i="54" s="1"/>
  <c r="Q15" i="54" s="1"/>
  <c r="Q11" i="39"/>
  <c r="R11" i="39"/>
  <c r="G111" i="54"/>
  <c r="G74" i="54"/>
  <c r="K74" i="54" s="1"/>
  <c r="G110" i="54"/>
  <c r="K110" i="54" s="1"/>
  <c r="G6" i="54"/>
  <c r="K6" i="54" s="1"/>
  <c r="G75" i="54"/>
  <c r="K75" i="54" s="1"/>
  <c r="G53" i="54"/>
  <c r="K53" i="54" s="1"/>
  <c r="G78" i="54"/>
  <c r="K78" i="54" s="1"/>
  <c r="G51" i="54"/>
  <c r="K51" i="54" s="1"/>
  <c r="G54" i="54"/>
  <c r="K54" i="54" s="1"/>
  <c r="G10" i="54"/>
  <c r="K10" i="54" s="1"/>
  <c r="G43" i="54"/>
  <c r="K43" i="54" s="1"/>
  <c r="G17" i="33"/>
  <c r="Y20" i="39" l="1"/>
  <c r="Z16" i="39" l="1"/>
  <c r="Z17" i="39"/>
  <c r="Z18" i="39"/>
  <c r="Z19"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Ian Glayzer</author>
  </authors>
  <commentList>
    <comment ref="C41" authorId="0" shapeId="0" xr:uid="{00000000-0006-0000-2900-000001000000}">
      <text>
        <r>
          <rPr>
            <b/>
            <sz val="9"/>
            <color indexed="81"/>
            <rFont val="Tahoma"/>
            <family val="2"/>
          </rPr>
          <t>Ian Glayzer:</t>
        </r>
        <r>
          <rPr>
            <sz val="9"/>
            <color indexed="81"/>
            <rFont val="Tahoma"/>
            <family val="2"/>
          </rPr>
          <t xml:space="preserve">
Cheque</t>
        </r>
      </text>
    </comment>
  </commentList>
</comments>
</file>

<file path=xl/sharedStrings.xml><?xml version="1.0" encoding="utf-8"?>
<sst xmlns="http://schemas.openxmlformats.org/spreadsheetml/2006/main" count="10183" uniqueCount="591">
  <si>
    <t>Alex Rankin</t>
  </si>
  <si>
    <t>Andrew Baybutt</t>
  </si>
  <si>
    <t>Richard Brook</t>
  </si>
  <si>
    <t>Gary Knight</t>
  </si>
  <si>
    <t>George Lavelle</t>
  </si>
  <si>
    <t>Ian Robinson</t>
  </si>
  <si>
    <t>Sam Hepke</t>
  </si>
  <si>
    <t>Rob Jones</t>
  </si>
  <si>
    <t>Robert Rankin</t>
  </si>
  <si>
    <t>Aaron Cheung</t>
  </si>
  <si>
    <t>Michael Lawrenson</t>
  </si>
  <si>
    <t>John Armstrong</t>
  </si>
  <si>
    <t>James Illingworth</t>
  </si>
  <si>
    <t>Nathan Hepke</t>
  </si>
  <si>
    <t>Ian Glayzer</t>
  </si>
  <si>
    <t>Colin Inkson</t>
  </si>
  <si>
    <t>Harry Baldwin</t>
  </si>
  <si>
    <t>Owen Griffiths</t>
  </si>
  <si>
    <t>Scott Meredith</t>
  </si>
  <si>
    <t>Tom Barker</t>
  </si>
  <si>
    <t>Tom Hartley</t>
  </si>
  <si>
    <t>George Politis</t>
  </si>
  <si>
    <t>Shaun Brocken</t>
  </si>
  <si>
    <t>Nicky Caunce</t>
  </si>
  <si>
    <t>Matthew Leigh</t>
  </si>
  <si>
    <t>Scott Lees</t>
  </si>
  <si>
    <t>Chris Smith</t>
  </si>
  <si>
    <t>Jordan Budgen</t>
  </si>
  <si>
    <t>Harvey Rankin</t>
  </si>
  <si>
    <t>Jack Snowdon</t>
  </si>
  <si>
    <t>Alex Barker</t>
  </si>
  <si>
    <t>Joe Mansell</t>
  </si>
  <si>
    <t>Alex Mason</t>
  </si>
  <si>
    <t>Scott Robson</t>
  </si>
  <si>
    <t>Hannah Mansell</t>
  </si>
  <si>
    <t>Nicky Rout</t>
  </si>
  <si>
    <t>Mark Bailie</t>
  </si>
  <si>
    <t>James Abraham</t>
  </si>
  <si>
    <t>Graeme Ford</t>
  </si>
  <si>
    <t>Bill Rankin</t>
  </si>
  <si>
    <t>Michael Quinn</t>
  </si>
  <si>
    <t>Runs</t>
  </si>
  <si>
    <t>50's</t>
  </si>
  <si>
    <t>100's</t>
  </si>
  <si>
    <t>Player</t>
  </si>
  <si>
    <t>Wickets</t>
  </si>
  <si>
    <t>Total Points</t>
  </si>
  <si>
    <t>Total</t>
  </si>
  <si>
    <t>Batting</t>
  </si>
  <si>
    <t>Bowling</t>
  </si>
  <si>
    <t>Fielding</t>
  </si>
  <si>
    <t>Team</t>
  </si>
  <si>
    <t>1XI</t>
  </si>
  <si>
    <t>2XI</t>
  </si>
  <si>
    <t>3XI</t>
  </si>
  <si>
    <t>Ryan Maddock</t>
  </si>
  <si>
    <t>Luke Platt</t>
  </si>
  <si>
    <t>Andy Gill</t>
  </si>
  <si>
    <t>Josh Thompson</t>
  </si>
  <si>
    <t>Matty Aggrey</t>
  </si>
  <si>
    <t>Ed Brown</t>
  </si>
  <si>
    <t>Rules</t>
  </si>
  <si>
    <t>Managers must nominate a captain and vice-captain for each window and this will be fixed for the duration of the window</t>
  </si>
  <si>
    <t>Bowler</t>
  </si>
  <si>
    <t>Wicketkeeper</t>
  </si>
  <si>
    <t>All Rounder</t>
  </si>
  <si>
    <t>Budget</t>
  </si>
  <si>
    <t>Role</t>
  </si>
  <si>
    <t>Batsman</t>
  </si>
  <si>
    <t>All-Rounder</t>
  </si>
  <si>
    <t>Price</t>
  </si>
  <si>
    <t>Team Pool</t>
  </si>
  <si>
    <t>Value</t>
  </si>
  <si>
    <t>Available</t>
  </si>
  <si>
    <t>Jonny Glayzer</t>
  </si>
  <si>
    <t>BATSMEN</t>
  </si>
  <si>
    <t>BOWLERS</t>
  </si>
  <si>
    <t>WICKETKEEPERS</t>
  </si>
  <si>
    <t>Captain/Vice</t>
  </si>
  <si>
    <t>Captain</t>
  </si>
  <si>
    <t>POINTS SCORING</t>
  </si>
  <si>
    <t xml:space="preserve">Manager:   </t>
  </si>
  <si>
    <t xml:space="preserve">Team Name:   </t>
  </si>
  <si>
    <t>Josh Bohannon</t>
  </si>
  <si>
    <t>Transfers</t>
  </si>
  <si>
    <t>Game Window</t>
  </si>
  <si>
    <t>1 point per run</t>
  </si>
  <si>
    <t>50 bonus points for scoring a century</t>
  </si>
  <si>
    <t>New players who join during a window will be added and available for selection at the start of the next window</t>
  </si>
  <si>
    <t>100 bonus points for a hat-trick</t>
  </si>
  <si>
    <t>Bonus points are awarded in addition to the points per run</t>
  </si>
  <si>
    <t>25 bonus points for scoring a half-century</t>
  </si>
  <si>
    <t xml:space="preserve">Points are awarded for the first game that a player is picked for during the weekend and are awarded for the following:
</t>
  </si>
  <si>
    <t>10 points per wicketkeepers catch</t>
  </si>
  <si>
    <t>10 points per stumping</t>
  </si>
  <si>
    <t>10 points per outfield catch</t>
  </si>
  <si>
    <t>10 points per run out</t>
  </si>
  <si>
    <t>Points are scored by players, regardless of their category - for example a bowler will gain points for any runs they score and likewise a batter will score points for any wickets they take</t>
  </si>
  <si>
    <t>Ormskirk Cricket Club Fantasy Cricket 2018</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</si>
  <si>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</si>
  <si>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</si>
  <si>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</si>
  <si>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</si>
  <si>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</si>
  <si>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</si>
  <si>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</si>
  <si>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</si>
  <si>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</si>
  <si>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</si>
  <si>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</si>
  <si>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</si>
  <si>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</si>
  <si>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</si>
  <si>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</si>
  <si>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</si>
  <si>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</si>
  <si>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</si>
  <si>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Gameweek</t>
  </si>
  <si>
    <t>Week 19</t>
  </si>
  <si>
    <t>Week 20</t>
  </si>
  <si>
    <t>Week 21</t>
  </si>
  <si>
    <t>Week 22</t>
  </si>
  <si>
    <t>Teams - Gameweeks 1 - 6</t>
  </si>
  <si>
    <t>Guy Blackwood</t>
  </si>
  <si>
    <t>Tim Dickinson</t>
  </si>
  <si>
    <t>Trish Dickinson</t>
  </si>
  <si>
    <t>Payments Record</t>
  </si>
  <si>
    <t>Name</t>
  </si>
  <si>
    <t>BACS</t>
  </si>
  <si>
    <t>#</t>
  </si>
  <si>
    <t>OCC</t>
  </si>
  <si>
    <t>Pot Split:</t>
  </si>
  <si>
    <t>Prize Fund</t>
  </si>
  <si>
    <t>1st</t>
  </si>
  <si>
    <t>2nd</t>
  </si>
  <si>
    <t>3rd</t>
  </si>
  <si>
    <t>4th</t>
  </si>
  <si>
    <t>Colin Inkson 1</t>
  </si>
  <si>
    <t>Colin Inkson 2</t>
  </si>
  <si>
    <t>Diane Jones</t>
  </si>
  <si>
    <t>Kev Maher</t>
  </si>
  <si>
    <t>Ste Mansell</t>
  </si>
  <si>
    <t>Nick Slater</t>
  </si>
  <si>
    <t>Lou Caunce</t>
  </si>
  <si>
    <t>Lawro</t>
  </si>
  <si>
    <t>Rob Rankin</t>
  </si>
  <si>
    <t>Matty Leigh</t>
  </si>
  <si>
    <t>Walter Armstrong</t>
  </si>
  <si>
    <t>Dave Rowland</t>
  </si>
  <si>
    <t>Jodie Connell</t>
  </si>
  <si>
    <t>Mr &amp; Mrs Maddock</t>
  </si>
  <si>
    <t>Andy Brown</t>
  </si>
  <si>
    <t>Half Centuries</t>
  </si>
  <si>
    <t>Centuries</t>
  </si>
  <si>
    <t>Catches &amp; Run Outs</t>
  </si>
  <si>
    <t>Cash/Chq</t>
  </si>
  <si>
    <t>Position</t>
  </si>
  <si>
    <t>Manager</t>
  </si>
  <si>
    <t>Points</t>
  </si>
  <si>
    <t>OCC Fantasy Cricket League Table</t>
  </si>
  <si>
    <t>Paris Ganjaman</t>
  </si>
  <si>
    <t>It Aint No Man</t>
  </si>
  <si>
    <t>Team Name</t>
  </si>
  <si>
    <t>Brianstorm</t>
  </si>
  <si>
    <t>Row</t>
  </si>
  <si>
    <t>Cauncey's Dream</t>
  </si>
  <si>
    <t>Hattrick</t>
  </si>
  <si>
    <t>Mulberry Mandem</t>
  </si>
  <si>
    <t>Rachel Glayzer</t>
  </si>
  <si>
    <t>GW1</t>
  </si>
  <si>
    <t>GW2</t>
  </si>
  <si>
    <t>Stuart Smith</t>
  </si>
  <si>
    <t>Ben Wilkinson</t>
  </si>
  <si>
    <t>Lynda Glayzer</t>
  </si>
  <si>
    <t>Jess Crook</t>
  </si>
  <si>
    <t>Mower Men</t>
  </si>
  <si>
    <t>Lynda's Lads</t>
  </si>
  <si>
    <t>OCC Fantasy Cricket Competition</t>
  </si>
  <si>
    <t>OCC Fantasy Cricket League</t>
  </si>
  <si>
    <t>Team Points Checker</t>
  </si>
  <si>
    <t>GW3</t>
  </si>
  <si>
    <t>GW4</t>
  </si>
  <si>
    <t>GW5</t>
  </si>
  <si>
    <t>GW6</t>
  </si>
  <si>
    <t>Nick Abraham</t>
  </si>
  <si>
    <t>Weekly League Positions</t>
  </si>
  <si>
    <t>Team League Position at the end of each game week</t>
  </si>
  <si>
    <t>Movements</t>
  </si>
  <si>
    <t>Points off Leader</t>
  </si>
  <si>
    <t>£90 transferred to club 18.05.18</t>
  </si>
  <si>
    <t>Alex Gaughan</t>
  </si>
  <si>
    <t>Tim Brocken</t>
  </si>
  <si>
    <t>Average</t>
  </si>
  <si>
    <t>App's</t>
  </si>
  <si>
    <t>Catches/RO's</t>
  </si>
  <si>
    <t>Scoring Summary</t>
  </si>
  <si>
    <t>Transfer Sheet</t>
  </si>
  <si>
    <t>Player Out</t>
  </si>
  <si>
    <t>Player In</t>
  </si>
  <si>
    <t>Joe Caygill</t>
  </si>
  <si>
    <t>Ryan McNally</t>
  </si>
  <si>
    <t>Gavin Griffiths</t>
  </si>
  <si>
    <t>Vice-Captain Points (Deputising)</t>
  </si>
  <si>
    <t>Nathan Brighouse</t>
  </si>
  <si>
    <t>Alex McNally</t>
  </si>
  <si>
    <t>Select Managers name from the drop down list to veiw your team</t>
  </si>
  <si>
    <t>To complete transfer request sheet:</t>
  </si>
  <si>
    <t>1)</t>
  </si>
  <si>
    <t>2)</t>
  </si>
  <si>
    <t>GW7</t>
  </si>
  <si>
    <t>GW8</t>
  </si>
  <si>
    <t>GW9</t>
  </si>
  <si>
    <t>GW10</t>
  </si>
  <si>
    <t>GW11</t>
  </si>
  <si>
    <t>GW12</t>
  </si>
  <si>
    <t>Jonathan Porteous</t>
  </si>
  <si>
    <t>% Teams Selected by</t>
  </si>
  <si>
    <t>Team Name:</t>
  </si>
  <si>
    <t>Manager:</t>
  </si>
  <si>
    <t>Player Weekly Points Totals</t>
  </si>
  <si>
    <t>Points Ranking</t>
  </si>
  <si>
    <t>GW13</t>
  </si>
  <si>
    <t>GW14</t>
  </si>
  <si>
    <t>GW15</t>
  </si>
  <si>
    <t>GW16</t>
  </si>
  <si>
    <t>GW17</t>
  </si>
  <si>
    <t>GW18</t>
  </si>
  <si>
    <t>Nikhil Rao</t>
  </si>
  <si>
    <t>Daniel Hastings</t>
  </si>
  <si>
    <t>Ian Jones</t>
  </si>
  <si>
    <t>Baljeet Saluja</t>
  </si>
  <si>
    <t>Jonathan Cobbold</t>
  </si>
  <si>
    <t>Lewis Gornall</t>
  </si>
  <si>
    <t>3X1</t>
  </si>
  <si>
    <t>Vice-captain</t>
  </si>
  <si>
    <t>Team GW7-GW12</t>
  </si>
  <si>
    <t>Player Scoring Summary</t>
  </si>
  <si>
    <t>2018 Points</t>
  </si>
  <si>
    <t>2018 Price</t>
  </si>
  <si>
    <t>OCC Fanatasy Cricket</t>
  </si>
  <si>
    <t>2019 Player Price Proposals</t>
  </si>
  <si>
    <t>2019 Price</t>
  </si>
  <si>
    <t>Notes</t>
  </si>
  <si>
    <t>2018 Role</t>
  </si>
  <si>
    <t>2018 Team</t>
  </si>
  <si>
    <t>2019 Team</t>
  </si>
  <si>
    <t>2019 Role</t>
  </si>
  <si>
    <t>All-rounder</t>
  </si>
  <si>
    <t>Left OCC</t>
  </si>
  <si>
    <t>The season will be broken down into 3 windows so managers will have the opportunity to change their team twice after the initial submission</t>
  </si>
  <si>
    <t>New for 2019</t>
  </si>
  <si>
    <t>4XI</t>
  </si>
  <si>
    <t>?</t>
  </si>
  <si>
    <t>New 1</t>
  </si>
  <si>
    <t>New 2</t>
  </si>
  <si>
    <t>New 3</t>
  </si>
  <si>
    <t>New 4</t>
  </si>
  <si>
    <t>New 5</t>
  </si>
  <si>
    <t>New 6</t>
  </si>
  <si>
    <t>New 7</t>
  </si>
  <si>
    <t>New 8</t>
  </si>
  <si>
    <t>New 9</t>
  </si>
  <si>
    <t>New 10</t>
  </si>
  <si>
    <r>
      <t xml:space="preserve">Michael Gill </t>
    </r>
    <r>
      <rPr>
        <b/>
        <sz val="11"/>
        <color rgb="FF00B050"/>
        <rFont val="Calibri"/>
        <family val="2"/>
        <scheme val="minor"/>
      </rPr>
      <t>*NEW*</t>
    </r>
  </si>
  <si>
    <r>
      <t xml:space="preserve">Tyler McGladdery </t>
    </r>
    <r>
      <rPr>
        <b/>
        <sz val="11"/>
        <color rgb="FF00B050"/>
        <rFont val="Calibri"/>
        <family val="2"/>
        <scheme val="minor"/>
      </rPr>
      <t>*NEW*</t>
    </r>
  </si>
  <si>
    <t>Was an all-rounder in 2018</t>
  </si>
  <si>
    <t>2018 Points New</t>
  </si>
  <si>
    <t>4-Fers</t>
  </si>
  <si>
    <t>Proposed</t>
  </si>
  <si>
    <r>
      <t xml:space="preserve">Jamie Barnes </t>
    </r>
    <r>
      <rPr>
        <b/>
        <sz val="11"/>
        <color rgb="FF00B050"/>
        <rFont val="Calibri"/>
        <family val="2"/>
        <scheme val="minor"/>
      </rPr>
      <t>*NEW*</t>
    </r>
  </si>
  <si>
    <r>
      <t xml:space="preserve">Chris King </t>
    </r>
    <r>
      <rPr>
        <b/>
        <sz val="11"/>
        <color rgb="FF00B050"/>
        <rFont val="Calibri"/>
        <family val="2"/>
        <scheme val="minor"/>
      </rPr>
      <t>*NEW*</t>
    </r>
  </si>
  <si>
    <t>Matthew Grant</t>
  </si>
  <si>
    <t>Dom Grant</t>
  </si>
  <si>
    <t>Isaac Critchley</t>
  </si>
  <si>
    <t>Max Jackson</t>
  </si>
  <si>
    <t>Bradley Bellamy</t>
  </si>
  <si>
    <t>Sam Mitchell</t>
  </si>
  <si>
    <t>Charlotte Rimmer</t>
  </si>
  <si>
    <t>James Armor</t>
  </si>
  <si>
    <t>George Oldfield</t>
  </si>
  <si>
    <t>Eleanor Gaughan</t>
  </si>
  <si>
    <t>2) Sat 15th Jun - Sun 4th Aug (8 weeks)</t>
  </si>
  <si>
    <t>3) Sat 10th Aug - Sun 22nd Sep (7 weeks)</t>
  </si>
  <si>
    <t>OCC FANTASY CRICKET 2019</t>
  </si>
  <si>
    <t>Team 1</t>
  </si>
  <si>
    <t>Team 2</t>
  </si>
  <si>
    <t>Team 3</t>
  </si>
  <si>
    <t>Team 4</t>
  </si>
  <si>
    <t>Team 5</t>
  </si>
  <si>
    <t>Team 6</t>
  </si>
  <si>
    <t>Team 7</t>
  </si>
  <si>
    <t>Team 8</t>
  </si>
  <si>
    <t>Team 9</t>
  </si>
  <si>
    <t>Team 10</t>
  </si>
  <si>
    <t>Team 11</t>
  </si>
  <si>
    <t>Team 12</t>
  </si>
  <si>
    <t>Team 13</t>
  </si>
  <si>
    <t>Team 14</t>
  </si>
  <si>
    <t>Team 15</t>
  </si>
  <si>
    <t>Team 16</t>
  </si>
  <si>
    <t>Team 17</t>
  </si>
  <si>
    <t>Team 18</t>
  </si>
  <si>
    <t>Team 19</t>
  </si>
  <si>
    <t>Team 20</t>
  </si>
  <si>
    <t>Team 21</t>
  </si>
  <si>
    <t>Team 22</t>
  </si>
  <si>
    <t>Team 23</t>
  </si>
  <si>
    <t>Team 24</t>
  </si>
  <si>
    <t>Team 25</t>
  </si>
  <si>
    <t>Team 26</t>
  </si>
  <si>
    <t>Team 27</t>
  </si>
  <si>
    <t>Team 28</t>
  </si>
  <si>
    <t>Team 29</t>
  </si>
  <si>
    <t>Team 30</t>
  </si>
  <si>
    <t>Team 31</t>
  </si>
  <si>
    <t>Team 32</t>
  </si>
  <si>
    <t>Team 33</t>
  </si>
  <si>
    <t>Team 34</t>
  </si>
  <si>
    <t>Team 35</t>
  </si>
  <si>
    <t>Team 36</t>
  </si>
  <si>
    <t>Team 37</t>
  </si>
  <si>
    <t>Team 38</t>
  </si>
  <si>
    <t>Team 39</t>
  </si>
  <si>
    <t>Team 40</t>
  </si>
  <si>
    <t>Team 41</t>
  </si>
  <si>
    <t>Team 42</t>
  </si>
  <si>
    <t>Team 43</t>
  </si>
  <si>
    <t>Team 44</t>
  </si>
  <si>
    <t>Team 45</t>
  </si>
  <si>
    <t>Team 46</t>
  </si>
  <si>
    <t>Team 47</t>
  </si>
  <si>
    <t>Team 48</t>
  </si>
  <si>
    <t>Team 49</t>
  </si>
  <si>
    <t>Team 50</t>
  </si>
  <si>
    <t>Team 51</t>
  </si>
  <si>
    <t>Team 52</t>
  </si>
  <si>
    <t>Team 53</t>
  </si>
  <si>
    <t>Team 54</t>
  </si>
  <si>
    <t>Team 55</t>
  </si>
  <si>
    <t>Team 56</t>
  </si>
  <si>
    <t>Team 57</t>
  </si>
  <si>
    <t>Team 58</t>
  </si>
  <si>
    <t>Team 59</t>
  </si>
  <si>
    <t>Team 60</t>
  </si>
  <si>
    <t>Manager 1</t>
  </si>
  <si>
    <t>Manager 2</t>
  </si>
  <si>
    <t>Manager 3</t>
  </si>
  <si>
    <t>Manager 4</t>
  </si>
  <si>
    <t>Manager 5</t>
  </si>
  <si>
    <t>Manager 6</t>
  </si>
  <si>
    <t>Manager 7</t>
  </si>
  <si>
    <t>Manager 8</t>
  </si>
  <si>
    <t>Manager 9</t>
  </si>
  <si>
    <t>Manager 10</t>
  </si>
  <si>
    <t>Manager 11</t>
  </si>
  <si>
    <t>Manager 12</t>
  </si>
  <si>
    <t>Manager 13</t>
  </si>
  <si>
    <t>Manager 14</t>
  </si>
  <si>
    <t>Manager 15</t>
  </si>
  <si>
    <t>Manager 16</t>
  </si>
  <si>
    <t>Manager 17</t>
  </si>
  <si>
    <t>Manager 18</t>
  </si>
  <si>
    <t>Manager 19</t>
  </si>
  <si>
    <t>Manager 20</t>
  </si>
  <si>
    <t>Manager 21</t>
  </si>
  <si>
    <t>Manager 22</t>
  </si>
  <si>
    <t>Manager 23</t>
  </si>
  <si>
    <t>Manager 24</t>
  </si>
  <si>
    <t>Manager 25</t>
  </si>
  <si>
    <t>Manager 26</t>
  </si>
  <si>
    <t>Manager 27</t>
  </si>
  <si>
    <t>Manager 28</t>
  </si>
  <si>
    <t>Manager 29</t>
  </si>
  <si>
    <t>Manager 30</t>
  </si>
  <si>
    <t>Manager 31</t>
  </si>
  <si>
    <t>Manager 32</t>
  </si>
  <si>
    <t>Manager 33</t>
  </si>
  <si>
    <t>Manager 34</t>
  </si>
  <si>
    <t>Manager 35</t>
  </si>
  <si>
    <t>Manager 36</t>
  </si>
  <si>
    <t>Manager 37</t>
  </si>
  <si>
    <t>Manager 38</t>
  </si>
  <si>
    <t>Manager 39</t>
  </si>
  <si>
    <t>Manager 40</t>
  </si>
  <si>
    <t>Manager 41</t>
  </si>
  <si>
    <t>Manager 42</t>
  </si>
  <si>
    <t>Manager 43</t>
  </si>
  <si>
    <t>Manager 44</t>
  </si>
  <si>
    <t>Manager 45</t>
  </si>
  <si>
    <t>Manager 46</t>
  </si>
  <si>
    <t>Manager 47</t>
  </si>
  <si>
    <t>Manager 48</t>
  </si>
  <si>
    <t>Manager 49</t>
  </si>
  <si>
    <t>Manager 50</t>
  </si>
  <si>
    <t>Manager 51</t>
  </si>
  <si>
    <t>Manager 52</t>
  </si>
  <si>
    <t>Manager 53</t>
  </si>
  <si>
    <t>Manager 54</t>
  </si>
  <si>
    <t>Manager 55</t>
  </si>
  <si>
    <t>Manager 56</t>
  </si>
  <si>
    <t>Manager 57</t>
  </si>
  <si>
    <t>Manager 58</t>
  </si>
  <si>
    <t>Manager 59</t>
  </si>
  <si>
    <t>Manager 60</t>
  </si>
  <si>
    <t>Tyler McGladdery</t>
  </si>
  <si>
    <t>Michael Gill</t>
  </si>
  <si>
    <t>ALL-ROUNDERS</t>
  </si>
  <si>
    <t>All teams must contain:
• A minimum of 3 Batsmen
• A minimum of 1 Wicketkeeper
• A minimum of 3 All-rounders
• A minimum of 3 Bowlers
• A maximum 3 players from each team pool (1XI, 2XI, 3XI &amp; 4XI)
• A nominated captain and vice-captain</t>
  </si>
  <si>
    <t>Jamie Barnes</t>
  </si>
  <si>
    <t>Chris King</t>
  </si>
  <si>
    <t>50s</t>
  </si>
  <si>
    <t>100s</t>
  </si>
  <si>
    <t>2019 PLAYER PRICE LIST</t>
  </si>
  <si>
    <t>OCC Fantasy Cricket Team Selector</t>
  </si>
  <si>
    <t>OCC FANTASY CRICKET LEAGUE 2019</t>
  </si>
  <si>
    <t>(If a player scores a century then they just get the bonus points for the century, not the half-century as well)</t>
  </si>
  <si>
    <t>(If a player takes a 7 wicket haul then they just get the bonus points for the 7 wickets, not the 4 wickets as well)</t>
  </si>
  <si>
    <t>7-Fers</t>
  </si>
  <si>
    <t>Hat-tricks</t>
  </si>
  <si>
    <t>Tyler McGladdery *NEW*</t>
  </si>
  <si>
    <r>
      <t xml:space="preserve">Cost of entry is £10 per team. 
Cash can be left behind the OCC bar or paid directly to the OCC bank account: (Account No. 21531700 Sort Code 40-35-29)
Entry deadline is </t>
    </r>
    <r>
      <rPr>
        <b/>
        <sz val="14"/>
        <color rgb="FFFF0000"/>
        <rFont val="Calibri"/>
        <family val="2"/>
        <scheme val="minor"/>
      </rPr>
      <t>Thursday 18th April 2019</t>
    </r>
    <r>
      <rPr>
        <b/>
        <sz val="14"/>
        <color theme="1"/>
        <rFont val="Calibri"/>
        <family val="2"/>
        <scheme val="minor"/>
      </rPr>
      <t xml:space="preserve">
Entry forms are available behind the main OCC bar or can be emailed to Ian Glayzer </t>
    </r>
    <r>
      <rPr>
        <b/>
        <sz val="14"/>
        <color rgb="FF0070C0"/>
        <rFont val="Calibri"/>
        <family val="2"/>
        <scheme val="minor"/>
      </rPr>
      <t>ianglayzer@hotmail.com</t>
    </r>
    <r>
      <rPr>
        <b/>
        <sz val="14"/>
        <color theme="1"/>
        <rFont val="Calibri"/>
        <family val="2"/>
        <scheme val="minor"/>
      </rPr>
      <t xml:space="preserve"> </t>
    </r>
  </si>
  <si>
    <t>Managers may make up to a maximum of 5 changes before each window deadline (sticking within the 72m budget)</t>
  </si>
  <si>
    <t>Friday 19th April 2019</t>
  </si>
  <si>
    <t>Friday 14th June 2019</t>
  </si>
  <si>
    <t>Friday 9th August 2019</t>
  </si>
  <si>
    <t>Transfer Submission Deadline</t>
  </si>
  <si>
    <t>Ever wondered what it would be like to run your own IPL Franchise? Well now you can…kind of</t>
  </si>
  <si>
    <r>
      <t xml:space="preserve">It's back and this season its </t>
    </r>
    <r>
      <rPr>
        <b/>
        <sz val="22"/>
        <color theme="4"/>
        <rFont val="Calibri"/>
        <family val="2"/>
        <scheme val="minor"/>
      </rPr>
      <t>Bigger</t>
    </r>
    <r>
      <rPr>
        <b/>
        <sz val="18"/>
        <color theme="1"/>
        <rFont val="Calibri"/>
        <family val="2"/>
        <scheme val="minor"/>
      </rPr>
      <t xml:space="preserve"> and </t>
    </r>
    <r>
      <rPr>
        <b/>
        <sz val="22"/>
        <color theme="4"/>
        <rFont val="Calibri"/>
        <family val="2"/>
        <scheme val="minor"/>
      </rPr>
      <t>Better</t>
    </r>
    <r>
      <rPr>
        <b/>
        <sz val="18"/>
        <color theme="1"/>
        <rFont val="Calibri"/>
        <family val="2"/>
        <scheme val="minor"/>
      </rPr>
      <t xml:space="preserve"> then ever…</t>
    </r>
  </si>
  <si>
    <t>• 3 Batsmen</t>
  </si>
  <si>
    <t>• 3 Bowlers</t>
  </si>
  <si>
    <t>• 3 All-Rounders</t>
  </si>
  <si>
    <t>• 1 Wicketkeeper</t>
  </si>
  <si>
    <t>• 1 Player from any of the categories</t>
  </si>
  <si>
    <t>1)   Maximum budget of 72m to spend</t>
  </si>
  <si>
    <t>2)   Teams must consist of the following:</t>
  </si>
  <si>
    <t xml:space="preserve">3)   Teams may contain a maximum of 3 players from each team pool (1XI, 2XI,3XI &amp; 4XI). </t>
  </si>
  <si>
    <t>4)   Managers must nominate a captain and vice-captain for each game window. The captain will score double points each week. If the captain is not available for a game week then the vice captain will score double points in their absence.</t>
  </si>
  <si>
    <t>6)   A gameweek begins on a Saturday and runs to the following Friday.</t>
  </si>
  <si>
    <t>5)   Players are awarded points for the first game that they are picked for during a weekend. For example if a player is 
unavailable on the Saturday but plays on the Sunday then they will score points for the Sunday. If a player plays on both the Saturday and Sunday then they will only score points for the Saturday. 
Where a Saturday game is abandoned (with or without) a ball being bowled, any points scored will automatically be voided and players will instead score points if they play on the Sunday.
Echo knockout and T20 competitions matches do not count.</t>
  </si>
  <si>
    <r>
      <t xml:space="preserve">15 points per wicket  </t>
    </r>
    <r>
      <rPr>
        <b/>
        <sz val="12"/>
        <color rgb="FF00B050"/>
        <rFont val="Calibri"/>
        <family val="2"/>
        <scheme val="minor"/>
      </rPr>
      <t>*** Increased from 10 points last year ***</t>
    </r>
  </si>
  <si>
    <r>
      <t xml:space="preserve">25 bonus points for a 4 wicket haul in an innings  </t>
    </r>
    <r>
      <rPr>
        <b/>
        <sz val="12"/>
        <color rgb="FF00B050"/>
        <rFont val="Calibri"/>
        <family val="2"/>
        <scheme val="minor"/>
      </rPr>
      <t>*** Bonus points were awarded for 5 wicket halud last year ***</t>
    </r>
  </si>
  <si>
    <r>
      <t xml:space="preserve">50 bonus points for taking a 7 wicket haul in an innings  </t>
    </r>
    <r>
      <rPr>
        <b/>
        <sz val="12"/>
        <color rgb="FF00B050"/>
        <rFont val="Calibri"/>
        <family val="2"/>
        <scheme val="minor"/>
      </rPr>
      <t>*** NEW for 2019 ***</t>
    </r>
  </si>
  <si>
    <r>
      <t xml:space="preserve">25 point bonus for taking 3 or more fielding dismissals in an innings  </t>
    </r>
    <r>
      <rPr>
        <b/>
        <sz val="12"/>
        <color rgb="FF00B050"/>
        <rFont val="Calibri"/>
        <family val="2"/>
        <scheme val="minor"/>
      </rPr>
      <t>*** NEW for 2019 ***</t>
    </r>
  </si>
  <si>
    <t>*** Remember, your nominated captain scores DOUBLE POINTS each game week ***</t>
  </si>
  <si>
    <r>
      <rPr>
        <b/>
        <sz val="20"/>
        <color rgb="FF00B050"/>
        <rFont val="Calibri"/>
        <family val="2"/>
        <scheme val="minor"/>
      </rPr>
      <t>*NEW*</t>
    </r>
    <r>
      <rPr>
        <b/>
        <sz val="20"/>
        <color theme="1"/>
        <rFont val="Calibri"/>
        <family val="2"/>
        <scheme val="minor"/>
      </rPr>
      <t xml:space="preserve"> features for 2019 include:</t>
    </r>
  </si>
  <si>
    <r>
      <rPr>
        <b/>
        <sz val="20"/>
        <color rgb="FF7030A0"/>
        <rFont val="Calibri"/>
        <family val="2"/>
      </rPr>
      <t xml:space="preserve">*** </t>
    </r>
    <r>
      <rPr>
        <b/>
        <sz val="20"/>
        <color rgb="FF7030A0"/>
        <rFont val="Calibri"/>
        <family val="2"/>
        <scheme val="minor"/>
      </rPr>
      <t>4XI Players ***</t>
    </r>
  </si>
  <si>
    <r>
      <rPr>
        <b/>
        <sz val="20"/>
        <color rgb="FF7030A0"/>
        <rFont val="Calibri"/>
        <family val="2"/>
      </rPr>
      <t xml:space="preserve">*** </t>
    </r>
    <r>
      <rPr>
        <b/>
        <sz val="20"/>
        <color rgb="FF7030A0"/>
        <rFont val="Calibri"/>
        <family val="2"/>
        <scheme val="minor"/>
      </rPr>
      <t>Weekly Online Points Checker ***</t>
    </r>
  </si>
  <si>
    <r>
      <rPr>
        <b/>
        <sz val="20"/>
        <color rgb="FF7030A0"/>
        <rFont val="Calibri"/>
        <family val="2"/>
      </rPr>
      <t xml:space="preserve">*** </t>
    </r>
    <r>
      <rPr>
        <b/>
        <sz val="20"/>
        <color rgb="FF7030A0"/>
        <rFont val="Calibri"/>
        <family val="2"/>
        <scheme val="minor"/>
      </rPr>
      <t>Fielding Bonus Points ***</t>
    </r>
  </si>
  <si>
    <r>
      <rPr>
        <b/>
        <sz val="20"/>
        <color rgb="FF7030A0"/>
        <rFont val="Calibri"/>
        <family val="2"/>
      </rPr>
      <t xml:space="preserve">*** </t>
    </r>
    <r>
      <rPr>
        <b/>
        <sz val="20"/>
        <color rgb="FF7030A0"/>
        <rFont val="Calibri"/>
        <family val="2"/>
        <scheme val="minor"/>
      </rPr>
      <t>Increased points per wicket ***</t>
    </r>
  </si>
  <si>
    <r>
      <rPr>
        <b/>
        <sz val="18"/>
        <color theme="1"/>
        <rFont val="Calibri"/>
        <family val="2"/>
      </rPr>
      <t>•</t>
    </r>
    <r>
      <rPr>
        <b/>
        <sz val="18"/>
        <color theme="1"/>
        <rFont val="Calibri"/>
        <family val="2"/>
        <scheme val="minor"/>
      </rPr>
      <t xml:space="preserve"> £10 Entry with prize money for finishing 1st, 2nd, 3rd &amp; 4th </t>
    </r>
  </si>
  <si>
    <r>
      <rPr>
        <b/>
        <sz val="18"/>
        <color theme="1"/>
        <rFont val="Calibri"/>
        <family val="2"/>
      </rPr>
      <t>•</t>
    </r>
    <r>
      <rPr>
        <b/>
        <sz val="18"/>
        <color theme="1"/>
        <rFont val="Calibri"/>
        <family val="2"/>
        <scheme val="minor"/>
      </rPr>
      <t xml:space="preserve"> Points awarded for scoring runs, taking wickets &amp; catches</t>
    </r>
  </si>
  <si>
    <r>
      <rPr>
        <b/>
        <sz val="18"/>
        <color theme="1"/>
        <rFont val="Calibri"/>
        <family val="2"/>
      </rPr>
      <t>•</t>
    </r>
    <r>
      <rPr>
        <b/>
        <sz val="18"/>
        <color theme="1"/>
        <rFont val="Calibri"/>
        <family val="2"/>
        <scheme val="minor"/>
      </rPr>
      <t xml:space="preserve"> Entry can be made via email or by completing one of the entry forms from behind the OCC bar. (Emailed entries should be sent to Ian Glayzer at </t>
    </r>
    <r>
      <rPr>
        <b/>
        <sz val="18"/>
        <color rgb="FF0070C0"/>
        <rFont val="Calibri"/>
        <family val="2"/>
        <scheme val="minor"/>
      </rPr>
      <t>ianglayzer@hotmail.com</t>
    </r>
    <r>
      <rPr>
        <b/>
        <sz val="18"/>
        <rFont val="Calibri"/>
        <family val="2"/>
        <scheme val="minor"/>
      </rPr>
      <t>)</t>
    </r>
  </si>
  <si>
    <r>
      <rPr>
        <b/>
        <sz val="18"/>
        <color theme="1"/>
        <rFont val="Calibri"/>
        <family val="2"/>
      </rPr>
      <t>•</t>
    </r>
    <r>
      <rPr>
        <b/>
        <sz val="18"/>
        <color theme="1"/>
        <rFont val="Calibri"/>
        <family val="2"/>
        <scheme val="minor"/>
      </rPr>
      <t xml:space="preserve"> Entry deadline is </t>
    </r>
    <r>
      <rPr>
        <b/>
        <sz val="18"/>
        <color rgb="FFFF0000"/>
        <rFont val="Calibri"/>
        <family val="2"/>
        <scheme val="minor"/>
      </rPr>
      <t>Thursday 18th April 2019</t>
    </r>
  </si>
  <si>
    <r>
      <rPr>
        <b/>
        <sz val="18"/>
        <color theme="1"/>
        <rFont val="Calibri"/>
        <family val="2"/>
      </rPr>
      <t>•</t>
    </r>
    <r>
      <rPr>
        <b/>
        <sz val="18"/>
        <color theme="1"/>
        <rFont val="Calibri"/>
        <family val="2"/>
        <scheme val="minor"/>
      </rPr>
      <t xml:space="preserve"> Entry is open to both OCC Members and Non-Members</t>
    </r>
  </si>
  <si>
    <r>
      <rPr>
        <b/>
        <sz val="18"/>
        <color theme="1"/>
        <rFont val="Calibri"/>
        <family val="2"/>
      </rPr>
      <t>•</t>
    </r>
    <r>
      <rPr>
        <b/>
        <sz val="18"/>
        <color theme="1"/>
        <rFont val="Calibri"/>
        <family val="2"/>
        <scheme val="minor"/>
      </rPr>
      <t xml:space="preserve"> Pick a side based on current OCC Cricketers from the 1st, 2nd, 3rd &amp; </t>
    </r>
    <r>
      <rPr>
        <b/>
        <sz val="18"/>
        <color rgb="FF00B050"/>
        <rFont val="Calibri"/>
        <family val="2"/>
        <scheme val="minor"/>
      </rPr>
      <t>NEW</t>
    </r>
    <r>
      <rPr>
        <b/>
        <sz val="18"/>
        <color theme="1"/>
        <rFont val="Calibri"/>
        <family val="2"/>
        <scheme val="minor"/>
      </rPr>
      <t xml:space="preserve"> for this season 4th XI's</t>
    </r>
  </si>
  <si>
    <t>New Players for the 2019 Season</t>
  </si>
  <si>
    <t>Want to know more about the new/returning faces for 2019, then look no further:</t>
  </si>
  <si>
    <r>
      <rPr>
        <b/>
        <u/>
        <sz val="16"/>
        <rFont val="Calibri"/>
        <family val="2"/>
        <scheme val="minor"/>
      </rPr>
      <t>Tyler McGladdery</t>
    </r>
    <r>
      <rPr>
        <b/>
        <sz val="16"/>
        <rFont val="Calibri"/>
        <family val="2"/>
        <scheme val="minor"/>
      </rPr>
      <t xml:space="preserve"> - (Batsman - 9.5m - 1XI)</t>
    </r>
  </si>
  <si>
    <r>
      <rPr>
        <b/>
        <u/>
        <sz val="16"/>
        <rFont val="Calibri"/>
        <family val="2"/>
        <scheme val="minor"/>
      </rPr>
      <t>Michael Gill</t>
    </r>
    <r>
      <rPr>
        <b/>
        <sz val="16"/>
        <rFont val="Calibri"/>
        <family val="2"/>
        <scheme val="minor"/>
      </rPr>
      <t xml:space="preserve"> - (Batsman - 6.0m - 2XI)</t>
    </r>
  </si>
  <si>
    <r>
      <t>Jamie Barnes</t>
    </r>
    <r>
      <rPr>
        <b/>
        <sz val="16"/>
        <rFont val="Calibri"/>
        <family val="2"/>
        <scheme val="minor"/>
      </rPr>
      <t xml:space="preserve"> - (Bowler - 5.5m - 1XI)</t>
    </r>
  </si>
  <si>
    <r>
      <t>Chris King</t>
    </r>
    <r>
      <rPr>
        <b/>
        <sz val="16"/>
        <rFont val="Calibri"/>
        <family val="2"/>
        <scheme val="minor"/>
      </rPr>
      <t xml:space="preserve"> - (All-rounder - 5.0m - 3XI)</t>
    </r>
  </si>
  <si>
    <t>Welcome to all the new arrivals and we wish them every success at Ormskirk CC.</t>
  </si>
  <si>
    <t xml:space="preserve">Tyler joins Ormskirk from Rainhill having previously spent 4 years at the St Helens based club. A powerful top order batsman, he topped the 1XI Premier League batting charts in 2018 scoring 936 runs including a memorable hundred against his new team mates in the final game of the season. He's also featured regularly for Lanacashire 2XI over the past few years and I'm sure will prove popular with fantasy mangagers. </t>
  </si>
  <si>
    <t>Having taken a 2 year break from the game, Michael follows older brother Andy in joining Ormskirk from Bootle. Another top order batsman, up until taking time out of the game, Michael was a regular feature in Bootle's 1st XI passing 500 runs for the season on no lesser than 6 occassions. His 6.0m price tag is sure to grab the attention of a number of managers and if repeating the form of years gone by should represent real value in the market.</t>
  </si>
  <si>
    <t>A man who requires little introduction, Jamie returns to Ormskirk having spent last season at rivals Northern where he helped them to secure the Premier League title. Predominantly a change bowler, he took 35 wickets over all competitions for the Crosby outfit. Now back at his true home, he'll be hoping for a repeat of the 2017 season where he took 69 wickets and was a pivotal part of the 1XI squad that year.</t>
  </si>
  <si>
    <t>Chris takes what has been a familiar route for new players over the past few years and joins Ormskirk from Bootle. A tall fast bowling all-rounder he has been a consistent performer, taking 20 wickets or more in 5 out of the last 7 seasons, whilst also chipping in with useful runs later in the order. Another who may prove to be a real bargain over the course of the season.</t>
  </si>
  <si>
    <t>GW19</t>
  </si>
  <si>
    <t>GW20</t>
  </si>
  <si>
    <t>GW21</t>
  </si>
  <si>
    <t>GW22</t>
  </si>
  <si>
    <t>20/21 Apr</t>
  </si>
  <si>
    <t>27/28 Apr</t>
  </si>
  <si>
    <t>11/12 May</t>
  </si>
  <si>
    <t>18/19 May</t>
  </si>
  <si>
    <t>1/2 Jun</t>
  </si>
  <si>
    <t>8/9 Jun</t>
  </si>
  <si>
    <t>15/16 Jun</t>
  </si>
  <si>
    <t>22/23 Jun</t>
  </si>
  <si>
    <t>29/30 Jun</t>
  </si>
  <si>
    <t>6/7 Jul</t>
  </si>
  <si>
    <t>13/14 Jul</t>
  </si>
  <si>
    <t>20/21 Jul</t>
  </si>
  <si>
    <t>27/28 Jul</t>
  </si>
  <si>
    <t>3/4 Aug</t>
  </si>
  <si>
    <t>10/11 Aug</t>
  </si>
  <si>
    <t>17/18 Aug</t>
  </si>
  <si>
    <t>24-26 Aug</t>
  </si>
  <si>
    <t>31 Aug/1 Sep</t>
  </si>
  <si>
    <t>7/8 Sep</t>
  </si>
  <si>
    <t>14/15 Sep</t>
  </si>
  <si>
    <t>25-27 May</t>
  </si>
  <si>
    <t>4-6 May</t>
  </si>
  <si>
    <t>Appearances</t>
  </si>
  <si>
    <t>W1</t>
  </si>
  <si>
    <t>W2</t>
  </si>
  <si>
    <t>W3</t>
  </si>
  <si>
    <t>Fielding Bonus Points</t>
  </si>
  <si>
    <t>7 Wicket Hauls</t>
  </si>
  <si>
    <t>4 Wicket Hauls</t>
  </si>
  <si>
    <t>Runs Scored</t>
  </si>
  <si>
    <t>1) Sat 20th Apr - Sun 9th June (8 weeks)</t>
  </si>
  <si>
    <t>4-Fer's</t>
  </si>
  <si>
    <t>7-Fer's</t>
  </si>
  <si>
    <t>Fielding Bonus</t>
  </si>
  <si>
    <t>GW23</t>
  </si>
  <si>
    <t>21/22 Sep</t>
  </si>
  <si>
    <t>Ormskirk Cricket Club Fantasy Cricket 2019</t>
  </si>
  <si>
    <t>Team Selections W1</t>
  </si>
  <si>
    <t>Team Scoring W1</t>
  </si>
  <si>
    <t>Team Scoring W2</t>
  </si>
  <si>
    <t>Team Scoring W3</t>
  </si>
  <si>
    <t>GW9 - GW15</t>
  </si>
  <si>
    <t>GW1 - GW8</t>
  </si>
  <si>
    <t>Rattenpackfuhrer</t>
  </si>
  <si>
    <t>This Lot Best Get Picked</t>
  </si>
  <si>
    <t>A Grey Colour With a Wooden Structure Over The Top C.C.</t>
  </si>
  <si>
    <t>Jonny Cobbold</t>
  </si>
  <si>
    <t>Vice</t>
  </si>
  <si>
    <t>Brokebat Mountain C.C.</t>
  </si>
  <si>
    <t>Ronnie Bobbold C.C.</t>
  </si>
  <si>
    <t>Seshfield C.C.</t>
  </si>
  <si>
    <t>Brook Lane Globetrotters</t>
  </si>
  <si>
    <t>The Non-selector XI</t>
  </si>
  <si>
    <t>The Master Batters</t>
  </si>
  <si>
    <t>Scared Shotless</t>
  </si>
  <si>
    <t>Six Offenders</t>
  </si>
  <si>
    <t>Ain't Nobody like Chey Dunkley</t>
  </si>
  <si>
    <t>Square Leg</t>
  </si>
  <si>
    <t>The Bails Are Off</t>
  </si>
  <si>
    <t>The Ainsdale E-mail</t>
  </si>
  <si>
    <t>Big Bash</t>
  </si>
  <si>
    <t>Brocken Bucket</t>
  </si>
  <si>
    <t>Barnselona</t>
  </si>
  <si>
    <t>Nobody's Heroes</t>
  </si>
  <si>
    <t>McNally's 11</t>
  </si>
  <si>
    <t>The Ormskirk Clarets</t>
  </si>
  <si>
    <t>Kiss My Chaminda</t>
  </si>
  <si>
    <t>Scared Shotless 2</t>
  </si>
  <si>
    <t>Let it Snow</t>
  </si>
  <si>
    <t>The Tory Boys</t>
  </si>
  <si>
    <t>Mr VP</t>
  </si>
  <si>
    <t>Forc</t>
  </si>
  <si>
    <t>George Armstrong</t>
  </si>
  <si>
    <t>George's Marvellous Men</t>
  </si>
  <si>
    <t>Armdog's Allstars</t>
  </si>
  <si>
    <t>Brook Lane Belters</t>
  </si>
  <si>
    <t>Bat</t>
  </si>
  <si>
    <t>WK</t>
  </si>
  <si>
    <t>AR</t>
  </si>
  <si>
    <t>Bowl</t>
  </si>
  <si>
    <t>Advanced Haircare Studio</t>
  </si>
  <si>
    <t>Mother Brookers</t>
  </si>
  <si>
    <t>Player Team List</t>
  </si>
  <si>
    <t>Team GW1-GW8</t>
  </si>
  <si>
    <t>Window 1 Points</t>
  </si>
  <si>
    <t>Window 2 Points</t>
  </si>
  <si>
    <t>Gameweeks 1 - 8</t>
  </si>
  <si>
    <t>Window 3 Points</t>
  </si>
  <si>
    <t>Gameweeks 9 - 16</t>
  </si>
  <si>
    <t xml:space="preserve">Captain: </t>
  </si>
  <si>
    <t xml:space="preserve">Vice-captain: </t>
  </si>
  <si>
    <t xml:space="preserve">Total Points: </t>
  </si>
  <si>
    <t xml:space="preserve">Vice-Captain Points (Deputising) :  </t>
  </si>
  <si>
    <t>Total Points Game weeks 1 - 8</t>
  </si>
  <si>
    <t>Total Points Game weeks 9 - 16</t>
  </si>
  <si>
    <t>Colonel's Army</t>
  </si>
  <si>
    <t>Week 23</t>
  </si>
  <si>
    <t>TOTAL</t>
  </si>
  <si>
    <t>Weekly Place Movement</t>
  </si>
  <si>
    <t>% Managers selected by</t>
  </si>
  <si>
    <t>Points per £m</t>
  </si>
  <si>
    <t>Points per App.</t>
  </si>
  <si>
    <t>Select your name from the drop down list in the "Manager" field</t>
  </si>
  <si>
    <t>OCC Fantasy Cricket League 2019</t>
  </si>
  <si>
    <t>Select players to transfer in and out using the drop down lists in the "Player Out" and "Player In" boxes</t>
  </si>
  <si>
    <t>3)</t>
  </si>
  <si>
    <t>4)</t>
  </si>
  <si>
    <r>
      <t xml:space="preserve">Email any changes to </t>
    </r>
    <r>
      <rPr>
        <b/>
        <sz val="12"/>
        <rFont val="Calibri"/>
        <family val="2"/>
        <scheme val="minor"/>
      </rPr>
      <t>ianglayzer@hotmail.com</t>
    </r>
  </si>
  <si>
    <t>Captain:</t>
  </si>
  <si>
    <t>Vice-captain:</t>
  </si>
  <si>
    <t>5)</t>
  </si>
  <si>
    <t>Nominate your captain and vice-captain for the next window using the drop-down list</t>
  </si>
  <si>
    <t>Aaron Adair</t>
  </si>
  <si>
    <t>GW 16</t>
  </si>
  <si>
    <t>Team of the Week - GW16</t>
  </si>
  <si>
    <t>Select Manager from the drop-down list</t>
  </si>
  <si>
    <t>←</t>
  </si>
  <si>
    <r>
      <t xml:space="preserve">Ensure that following any changes your total team value </t>
    </r>
    <r>
      <rPr>
        <b/>
        <sz val="12"/>
        <color theme="4" tint="-0.499984740745262"/>
        <rFont val="Calibri"/>
        <family val="2"/>
        <scheme val="minor"/>
      </rPr>
      <t>does not exceed £72.0m</t>
    </r>
    <r>
      <rPr>
        <b/>
        <sz val="12"/>
        <color theme="4"/>
        <rFont val="Calibri"/>
        <family val="2"/>
        <scheme val="minor"/>
      </rPr>
      <t xml:space="preserve"> and contains the necessary amount of players from each team pool. Please consult the rules tab if you are unsure</t>
    </r>
  </si>
  <si>
    <t>2019 Stats</t>
  </si>
  <si>
    <t>Total Points Ranking</t>
  </si>
  <si>
    <t>(after Game Week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</si>
</sst>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quot;XI&quot;"/>
    <numFmt numFmtId="166" formatCode="0.0%"/>
    <numFmt numFmtId="167" formatCode="_-* #,##0_-;\-* #,##0_-;_-* &quot;-&quot;??_-;_-@_-"/>
  </numFmts>
  <fonts count="58" x14ac:knownFonts="1">
    <font>
      <sz val="11"/>
      <color theme="1"/>
      <name val="Calibri"/>
      <family val="2"/>
      <scheme val="minor"/>
    </font>
    <font>
      <b/>
      <sz val="11"/>
      <color theme="1"/>
      <name val="Calibri"/>
      <family val="2"/>
      <scheme val="minor"/>
    </font>
    <font>
      <b/>
      <u/>
      <sz val="14"/>
      <color theme="1"/>
      <name val="Calibri"/>
      <family val="2"/>
      <scheme val="minor"/>
    </font>
    <font>
      <b/>
      <sz val="11"/>
      <color rgb="FF0070C0"/>
      <name val="Calibri"/>
      <family val="2"/>
      <scheme val="minor"/>
    </font>
    <font>
      <sz val="11"/>
      <color rgb="FFC00000"/>
      <name val="Calibri"/>
      <family val="2"/>
      <scheme val="minor"/>
    </font>
    <font>
      <b/>
      <sz val="11"/>
      <color rgb="FF00B050"/>
      <name val="Calibri"/>
      <family val="2"/>
      <scheme val="minor"/>
    </font>
    <font>
      <b/>
      <u/>
      <sz val="12"/>
      <color theme="1"/>
      <name val="Calibri"/>
      <family val="2"/>
      <scheme val="minor"/>
    </font>
    <font>
      <b/>
      <u/>
      <sz val="16"/>
      <name val="Calibri"/>
      <family val="2"/>
      <scheme val="minor"/>
    </font>
    <font>
      <b/>
      <sz val="11"/>
      <name val="Calibri"/>
      <family val="2"/>
      <scheme val="minor"/>
    </font>
    <font>
      <sz val="11"/>
      <name val="Calibri"/>
      <family val="2"/>
      <scheme val="minor"/>
    </font>
    <font>
      <b/>
      <u/>
      <sz val="11"/>
      <name val="Calibri"/>
      <family val="2"/>
      <scheme val="minor"/>
    </font>
    <font>
      <b/>
      <sz val="14"/>
      <color theme="1"/>
      <name val="Calibri"/>
      <family val="2"/>
      <scheme val="minor"/>
    </font>
    <font>
      <b/>
      <sz val="14"/>
      <color rgb="FF0070C0"/>
      <name val="Calibri"/>
      <family val="2"/>
      <scheme val="minor"/>
    </font>
    <font>
      <b/>
      <sz val="14"/>
      <color rgb="FFFF0000"/>
      <name val="Calibri"/>
      <family val="2"/>
      <scheme val="minor"/>
    </font>
    <font>
      <b/>
      <i/>
      <sz val="11"/>
      <color theme="5" tint="-0.249977111117893"/>
      <name val="Calibri"/>
      <family val="2"/>
      <scheme val="minor"/>
    </font>
    <font>
      <b/>
      <sz val="12"/>
      <name val="Calibri"/>
      <family val="2"/>
      <scheme val="minor"/>
    </font>
    <font>
      <b/>
      <u/>
      <sz val="12"/>
      <name val="Calibri"/>
      <family val="2"/>
      <scheme val="minor"/>
    </font>
    <font>
      <b/>
      <u/>
      <sz val="16"/>
      <color theme="1"/>
      <name val="Calibri"/>
      <family val="2"/>
      <scheme val="minor"/>
    </font>
    <font>
      <b/>
      <sz val="36"/>
      <color rgb="FFFFFF00"/>
      <name val="Calibri"/>
      <family val="2"/>
      <scheme val="minor"/>
    </font>
    <font>
      <b/>
      <sz val="18"/>
      <color theme="1"/>
      <name val="Calibri"/>
      <family val="2"/>
      <scheme val="minor"/>
    </font>
    <font>
      <b/>
      <sz val="18"/>
      <color rgb="FFFF0000"/>
      <name val="Calibri"/>
      <family val="2"/>
      <scheme val="minor"/>
    </font>
    <font>
      <b/>
      <sz val="18"/>
      <color rgb="FF0070C0"/>
      <name val="Calibri"/>
      <family val="2"/>
      <scheme val="minor"/>
    </font>
    <font>
      <b/>
      <u/>
      <sz val="18"/>
      <name val="Calibri"/>
      <family val="2"/>
      <scheme val="minor"/>
    </font>
    <font>
      <b/>
      <sz val="16"/>
      <name val="Calibri"/>
      <family val="2"/>
      <scheme val="minor"/>
    </font>
    <font>
      <sz val="14"/>
      <name val="Calibri"/>
      <family val="2"/>
      <scheme val="minor"/>
    </font>
    <font>
      <b/>
      <u/>
      <sz val="11"/>
      <color theme="1"/>
      <name val="Calibri"/>
      <family val="2"/>
      <scheme val="minor"/>
    </font>
    <font>
      <sz val="11"/>
      <color theme="1"/>
      <name val="Calibri"/>
      <family val="2"/>
      <scheme val="minor"/>
    </font>
    <font>
      <sz val="8"/>
      <color rgb="FFFF0000"/>
      <name val="Calibri"/>
      <family val="2"/>
      <scheme val="minor"/>
    </font>
    <font>
      <b/>
      <sz val="11"/>
      <color rgb="FF7030A0"/>
      <name val="Calibri"/>
      <family val="2"/>
      <scheme val="minor"/>
    </font>
    <font>
      <sz val="9"/>
      <color indexed="81"/>
      <name val="Tahoma"/>
      <family val="2"/>
    </font>
    <font>
      <b/>
      <sz val="9"/>
      <color indexed="81"/>
      <name val="Tahoma"/>
      <family val="2"/>
    </font>
    <font>
      <b/>
      <i/>
      <sz val="11"/>
      <color rgb="FF7030A0"/>
      <name val="Calibri"/>
      <family val="2"/>
      <scheme val="minor"/>
    </font>
    <font>
      <strike/>
      <sz val="11"/>
      <color rgb="FFFF0000"/>
      <name val="Calibri"/>
      <family val="2"/>
      <scheme val="minor"/>
    </font>
    <font>
      <b/>
      <sz val="11"/>
      <color theme="2" tint="-0.499984740745262"/>
      <name val="Calibri"/>
      <family val="2"/>
      <scheme val="minor"/>
    </font>
    <font>
      <sz val="11"/>
      <color theme="2" tint="-0.499984740745262"/>
      <name val="Calibri"/>
      <family val="2"/>
      <scheme val="minor"/>
    </font>
    <font>
      <b/>
      <strike/>
      <sz val="11"/>
      <color rgb="FFFF0000"/>
      <name val="Calibri"/>
      <family val="2"/>
      <scheme val="minor"/>
    </font>
    <font>
      <b/>
      <u/>
      <sz val="18"/>
      <color theme="1"/>
      <name val="Calibri"/>
      <family val="2"/>
      <scheme val="minor"/>
    </font>
    <font>
      <b/>
      <sz val="18"/>
      <color rgb="FF00B050"/>
      <name val="Calibri"/>
      <family val="2"/>
      <scheme val="minor"/>
    </font>
    <font>
      <b/>
      <u/>
      <sz val="36"/>
      <color rgb="FFFFFF00"/>
      <name val="Calibri"/>
      <family val="2"/>
      <scheme val="minor"/>
    </font>
    <font>
      <b/>
      <i/>
      <sz val="12"/>
      <color rgb="FF0070C0"/>
      <name val="Calibri"/>
      <family val="2"/>
      <scheme val="minor"/>
    </font>
    <font>
      <b/>
      <sz val="20"/>
      <color theme="1"/>
      <name val="Calibri"/>
      <family val="2"/>
      <scheme val="minor"/>
    </font>
    <font>
      <b/>
      <sz val="22"/>
      <color theme="4"/>
      <name val="Calibri"/>
      <family val="2"/>
      <scheme val="minor"/>
    </font>
    <font>
      <b/>
      <sz val="20"/>
      <color rgb="FF00B050"/>
      <name val="Calibri"/>
      <family val="2"/>
      <scheme val="minor"/>
    </font>
    <font>
      <b/>
      <sz val="20"/>
      <color rgb="FF7030A0"/>
      <name val="Calibri"/>
      <family val="2"/>
      <scheme val="minor"/>
    </font>
    <font>
      <b/>
      <sz val="20"/>
      <color rgb="FF7030A0"/>
      <name val="Calibri"/>
      <family val="2"/>
    </font>
    <font>
      <b/>
      <sz val="12"/>
      <color rgb="FF00B050"/>
      <name val="Calibri"/>
      <family val="2"/>
      <scheme val="minor"/>
    </font>
    <font>
      <b/>
      <sz val="18"/>
      <name val="Calibri"/>
      <family val="2"/>
      <scheme val="minor"/>
    </font>
    <font>
      <b/>
      <sz val="18"/>
      <color theme="1"/>
      <name val="Calibri"/>
      <family val="2"/>
    </font>
    <font>
      <b/>
      <sz val="14"/>
      <name val="Calibri"/>
      <family val="2"/>
      <scheme val="minor"/>
    </font>
    <font>
      <b/>
      <sz val="12"/>
      <color theme="1"/>
      <name val="Calibri"/>
      <family val="2"/>
      <scheme val="minor"/>
    </font>
    <font>
      <sz val="11"/>
      <color theme="4"/>
      <name val="Calibri"/>
      <family val="2"/>
      <scheme val="minor"/>
    </font>
    <font>
      <b/>
      <u/>
      <sz val="14"/>
      <color theme="4"/>
      <name val="Calibri"/>
      <family val="2"/>
      <scheme val="minor"/>
    </font>
    <font>
      <b/>
      <sz val="12"/>
      <color theme="4"/>
      <name val="Calibri"/>
      <family val="2"/>
      <scheme val="minor"/>
    </font>
    <font>
      <sz val="12"/>
      <color theme="1"/>
      <name val="Calibri"/>
      <family val="2"/>
      <scheme val="minor"/>
    </font>
    <font>
      <sz val="11"/>
      <color rgb="FFFF0000"/>
      <name val="Calibri"/>
      <family val="2"/>
      <scheme val="minor"/>
    </font>
    <font>
      <b/>
      <sz val="22"/>
      <color rgb="FFFF0000"/>
      <name val="Calibri"/>
      <family val="2"/>
    </font>
    <font>
      <b/>
      <i/>
      <sz val="11"/>
      <color rgb="FFFF0000"/>
      <name val="Calibri"/>
      <family val="2"/>
      <scheme val="minor"/>
    </font>
    <font>
      <b/>
      <sz val="12"/>
      <color theme="4" tint="-0.499984740745262"/>
      <name val="Calibri"/>
      <family val="2"/>
      <scheme val="minor"/>
    </font>
  </fonts>
  <fills count="17">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5" tint="-0.249977111117893"/>
        <bgColor indexed="64"/>
      </patternFill>
    </fill>
  </fills>
  <borders count="183">
    <border>
      <left/>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bottom/>
      <diagonal/>
    </border>
    <border>
      <left/>
      <right/>
      <top style="thin">
        <color indexed="64"/>
      </top>
      <bottom/>
      <diagonal/>
    </border>
    <border>
      <left style="medium">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theme="0"/>
      </bottom>
      <diagonal/>
    </border>
    <border>
      <left/>
      <right style="medium">
        <color auto="1"/>
      </right>
      <top/>
      <bottom style="thin">
        <color theme="0"/>
      </bottom>
      <diagonal/>
    </border>
    <border>
      <left style="medium">
        <color auto="1"/>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left>
      <right style="thin">
        <color theme="0"/>
      </right>
      <top style="thin">
        <color theme="0"/>
      </top>
      <bottom/>
      <diagonal/>
    </border>
    <border>
      <left style="medium">
        <color theme="0"/>
      </left>
      <right style="medium">
        <color auto="1"/>
      </right>
      <top style="medium">
        <color theme="0"/>
      </top>
      <bottom style="medium">
        <color auto="1"/>
      </bottom>
      <diagonal/>
    </border>
    <border>
      <left style="medium">
        <color theme="0"/>
      </left>
      <right style="medium">
        <color auto="1"/>
      </right>
      <top style="medium">
        <color theme="0"/>
      </top>
      <bottom style="medium">
        <color theme="0"/>
      </bottom>
      <diagonal/>
    </border>
    <border>
      <left style="medium">
        <color auto="1"/>
      </left>
      <right style="thin">
        <color theme="0"/>
      </right>
      <top style="thin">
        <color theme="0"/>
      </top>
      <bottom/>
      <diagonal/>
    </border>
    <border>
      <left style="thin">
        <color theme="0"/>
      </left>
      <right style="medium">
        <color auto="1"/>
      </right>
      <top style="thin">
        <color theme="0"/>
      </top>
      <bottom/>
      <diagonal/>
    </border>
    <border>
      <left style="medium">
        <color auto="1"/>
      </left>
      <right style="medium">
        <color theme="0"/>
      </right>
      <top style="medium">
        <color theme="0"/>
      </top>
      <bottom style="medium">
        <color theme="0"/>
      </bottom>
      <diagonal/>
    </border>
    <border>
      <left style="medium">
        <color auto="1"/>
      </left>
      <right style="medium">
        <color theme="0"/>
      </right>
      <top style="medium">
        <color theme="0"/>
      </top>
      <bottom style="medium">
        <color auto="1"/>
      </bottom>
      <diagonal/>
    </border>
    <border>
      <left/>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medium">
        <color theme="0"/>
      </left>
      <right style="medium">
        <color theme="0"/>
      </right>
      <top style="medium">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medium">
        <color auto="1"/>
      </right>
      <top/>
      <bottom style="thin">
        <color theme="0"/>
      </bottom>
      <diagonal/>
    </border>
    <border>
      <left/>
      <right style="dashed">
        <color auto="1"/>
      </right>
      <top/>
      <bottom/>
      <diagonal/>
    </border>
    <border>
      <left style="dashed">
        <color auto="1"/>
      </left>
      <right/>
      <top/>
      <bottom/>
      <diagonal/>
    </border>
    <border>
      <left style="thin">
        <color auto="1"/>
      </left>
      <right style="thin">
        <color auto="1"/>
      </right>
      <top/>
      <bottom style="medium">
        <color auto="1"/>
      </bottom>
      <diagonal/>
    </border>
    <border>
      <left style="thin">
        <color auto="1"/>
      </left>
      <right/>
      <top style="medium">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medium">
        <color theme="0"/>
      </left>
      <right/>
      <top style="medium">
        <color theme="0"/>
      </top>
      <bottom/>
      <diagonal/>
    </border>
    <border>
      <left/>
      <right style="thin">
        <color theme="0"/>
      </right>
      <top style="thin">
        <color theme="0"/>
      </top>
      <bottom style="thin">
        <color theme="0"/>
      </bottom>
      <diagonal/>
    </border>
    <border>
      <left style="medium">
        <color theme="0"/>
      </left>
      <right/>
      <top style="medium">
        <color theme="0"/>
      </top>
      <bottom style="medium">
        <color theme="0"/>
      </bottom>
      <diagonal/>
    </border>
    <border>
      <left style="thin">
        <color theme="0"/>
      </left>
      <right style="thin">
        <color theme="0"/>
      </right>
      <top/>
      <bottom style="thin">
        <color theme="0"/>
      </bottom>
      <diagonal/>
    </border>
    <border>
      <left style="medium">
        <color theme="0"/>
      </left>
      <right style="medium">
        <color theme="0"/>
      </right>
      <top/>
      <bottom/>
      <diagonal/>
    </border>
    <border>
      <left style="medium">
        <color theme="0"/>
      </left>
      <right/>
      <top/>
      <bottom/>
      <diagonal/>
    </border>
    <border>
      <left style="medium">
        <color theme="0"/>
      </left>
      <right style="thin">
        <color theme="0"/>
      </right>
      <top style="medium">
        <color theme="0"/>
      </top>
      <bottom style="medium">
        <color theme="0"/>
      </bottom>
      <diagonal/>
    </border>
    <border>
      <left style="thin">
        <color theme="0"/>
      </left>
      <right/>
      <top style="thin">
        <color theme="0"/>
      </top>
      <bottom style="thin">
        <color theme="0"/>
      </bottom>
      <diagonal/>
    </border>
    <border>
      <left style="thin">
        <color auto="1"/>
      </left>
      <right/>
      <top/>
      <bottom style="medium">
        <color auto="1"/>
      </bottom>
      <diagonal/>
    </border>
    <border>
      <left style="medium">
        <color theme="0"/>
      </left>
      <right style="medium">
        <color theme="0"/>
      </right>
      <top style="medium">
        <color theme="0"/>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theme="0"/>
      </top>
      <bottom style="thin">
        <color theme="0"/>
      </bottom>
      <diagonal/>
    </border>
    <border>
      <left/>
      <right/>
      <top style="medium">
        <color theme="0"/>
      </top>
      <bottom style="thin">
        <color theme="0"/>
      </bottom>
      <diagonal/>
    </border>
    <border>
      <left/>
      <right style="medium">
        <color auto="1"/>
      </right>
      <top style="medium">
        <color theme="0"/>
      </top>
      <bottom style="thin">
        <color theme="0"/>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right style="medium">
        <color auto="1"/>
      </right>
      <top style="medium">
        <color auto="1"/>
      </top>
      <bottom style="thin">
        <color theme="0"/>
      </bottom>
      <diagonal/>
    </border>
    <border>
      <left/>
      <right style="medium">
        <color auto="1"/>
      </right>
      <top style="thin">
        <color theme="0"/>
      </top>
      <bottom style="medium">
        <color auto="1"/>
      </bottom>
      <diagonal/>
    </border>
    <border>
      <left/>
      <right style="medium">
        <color auto="1"/>
      </right>
      <top style="thin">
        <color theme="0"/>
      </top>
      <bottom style="thin">
        <color theme="0"/>
      </bottom>
      <diagonal/>
    </border>
    <border>
      <left style="medium">
        <color auto="1"/>
      </left>
      <right style="medium">
        <color auto="1"/>
      </right>
      <top style="medium">
        <color auto="1"/>
      </top>
      <bottom style="thin">
        <color theme="0"/>
      </bottom>
      <diagonal/>
    </border>
    <border>
      <left style="medium">
        <color auto="1"/>
      </left>
      <right style="medium">
        <color auto="1"/>
      </right>
      <top style="thin">
        <color theme="0"/>
      </top>
      <bottom style="medium">
        <color auto="1"/>
      </bottom>
      <diagonal/>
    </border>
    <border>
      <left style="medium">
        <color auto="1"/>
      </left>
      <right style="medium">
        <color auto="1"/>
      </right>
      <top/>
      <bottom style="thin">
        <color theme="0"/>
      </bottom>
      <diagonal/>
    </border>
    <border>
      <left style="medium">
        <color auto="1"/>
      </left>
      <right style="medium">
        <color auto="1"/>
      </right>
      <top style="thin">
        <color theme="0"/>
      </top>
      <bottom style="thin">
        <color theme="0"/>
      </bottom>
      <diagonal/>
    </border>
    <border>
      <left style="thin">
        <color auto="1"/>
      </left>
      <right style="thin">
        <color auto="1"/>
      </right>
      <top style="thin">
        <color auto="1"/>
      </top>
      <bottom style="medium">
        <color auto="1"/>
      </bottom>
      <diagonal/>
    </border>
    <border>
      <left style="medium">
        <color auto="1"/>
      </left>
      <right/>
      <top style="thin">
        <color theme="0"/>
      </top>
      <bottom style="thin">
        <color theme="0"/>
      </bottom>
      <diagonal/>
    </border>
    <border>
      <left style="medium">
        <color auto="1"/>
      </left>
      <right/>
      <top style="thin">
        <color theme="0"/>
      </top>
      <bottom style="medium">
        <color auto="1"/>
      </bottom>
      <diagonal/>
    </border>
    <border>
      <left style="thin">
        <color auto="1"/>
      </left>
      <right style="thin">
        <color auto="1"/>
      </right>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theme="0"/>
      </top>
      <bottom style="medium">
        <color auto="1"/>
      </bottom>
      <diagonal/>
    </border>
    <border>
      <left style="medium">
        <color auto="1"/>
      </left>
      <right/>
      <top style="medium">
        <color auto="1"/>
      </top>
      <bottom style="thin">
        <color theme="0"/>
      </bottom>
      <diagonal/>
    </border>
    <border>
      <left/>
      <right/>
      <top style="medium">
        <color auto="1"/>
      </top>
      <bottom style="thin">
        <color theme="0"/>
      </bottom>
      <diagonal/>
    </border>
    <border>
      <left/>
      <right/>
      <top style="thin">
        <color theme="0"/>
      </top>
      <bottom style="medium">
        <color auto="1"/>
      </bottom>
      <diagonal/>
    </border>
    <border>
      <left style="medium">
        <color auto="1"/>
      </left>
      <right/>
      <top style="thin">
        <color theme="0"/>
      </top>
      <bottom/>
      <diagonal/>
    </border>
    <border>
      <left style="medium">
        <color auto="1"/>
      </left>
      <right style="medium">
        <color auto="1"/>
      </right>
      <top style="thin">
        <color theme="0"/>
      </top>
      <bottom/>
      <diagonal/>
    </border>
    <border>
      <left style="thin">
        <color auto="1"/>
      </left>
      <right style="thin">
        <color auto="1"/>
      </right>
      <top style="thin">
        <color theme="0"/>
      </top>
      <bottom/>
      <diagonal/>
    </border>
    <border>
      <left/>
      <right style="medium">
        <color auto="1"/>
      </right>
      <top style="thin">
        <color theme="0"/>
      </top>
      <bottom/>
      <diagonal/>
    </border>
    <border>
      <left/>
      <right style="medium">
        <color auto="1"/>
      </right>
      <top style="thin">
        <color auto="1"/>
      </top>
      <bottom/>
      <diagonal/>
    </border>
    <border>
      <left style="medium">
        <color theme="0"/>
      </left>
      <right/>
      <top style="thin">
        <color theme="0"/>
      </top>
      <bottom style="medium">
        <color auto="1"/>
      </bottom>
      <diagonal/>
    </border>
    <border>
      <left/>
      <right style="thin">
        <color theme="0"/>
      </right>
      <top style="thin">
        <color theme="0"/>
      </top>
      <bottom style="medium">
        <color auto="1"/>
      </bottom>
      <diagonal/>
    </border>
    <border>
      <left/>
      <right style="dashed">
        <color auto="1"/>
      </right>
      <top/>
      <bottom style="medium">
        <color auto="1"/>
      </bottom>
      <diagonal/>
    </border>
    <border>
      <left/>
      <right style="dashed">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theme="0"/>
      </top>
      <bottom style="thin">
        <color auto="1"/>
      </bottom>
      <diagonal/>
    </border>
    <border>
      <left style="medium">
        <color auto="1"/>
      </left>
      <right/>
      <top style="thin">
        <color theme="0"/>
      </top>
      <bottom style="thin">
        <color auto="1"/>
      </bottom>
      <diagonal/>
    </border>
    <border>
      <left/>
      <right/>
      <top style="thin">
        <color theme="0"/>
      </top>
      <bottom style="thin">
        <color auto="1"/>
      </bottom>
      <diagonal/>
    </border>
    <border>
      <left style="thin">
        <color auto="1"/>
      </left>
      <right style="thin">
        <color auto="1"/>
      </right>
      <top style="thin">
        <color theme="0"/>
      </top>
      <bottom style="thin">
        <color auto="1"/>
      </bottom>
      <diagonal/>
    </border>
    <border>
      <left/>
      <right style="medium">
        <color auto="1"/>
      </right>
      <top style="thin">
        <color theme="0"/>
      </top>
      <bottom style="thin">
        <color auto="1"/>
      </bottom>
      <diagonal/>
    </border>
    <border>
      <left style="thin">
        <color auto="1"/>
      </left>
      <right style="thin">
        <color auto="1"/>
      </right>
      <top style="medium">
        <color auto="1"/>
      </top>
      <bottom style="thin">
        <color theme="0"/>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thin">
        <color theme="0"/>
      </left>
      <right style="thin">
        <color theme="0"/>
      </right>
      <top style="thin">
        <color theme="0"/>
      </top>
      <bottom style="medium">
        <color auto="1"/>
      </bottom>
      <diagonal/>
    </border>
    <border>
      <left style="medium">
        <color auto="1"/>
      </left>
      <right style="thin">
        <color theme="0"/>
      </right>
      <top/>
      <bottom style="thin">
        <color theme="0"/>
      </bottom>
      <diagonal/>
    </border>
    <border>
      <left style="thin">
        <color auto="1"/>
      </left>
      <right style="medium">
        <color auto="1"/>
      </right>
      <top style="medium">
        <color auto="1"/>
      </top>
      <bottom style="thin">
        <color theme="0"/>
      </bottom>
      <diagonal/>
    </border>
    <border>
      <left style="thin">
        <color auto="1"/>
      </left>
      <right style="medium">
        <color auto="1"/>
      </right>
      <top style="thin">
        <color theme="0"/>
      </top>
      <bottom style="medium">
        <color auto="1"/>
      </bottom>
      <diagonal/>
    </border>
    <border>
      <left style="thin">
        <color auto="1"/>
      </left>
      <right style="medium">
        <color auto="1"/>
      </right>
      <top/>
      <bottom style="thin">
        <color theme="0"/>
      </bottom>
      <diagonal/>
    </border>
    <border>
      <left style="thin">
        <color auto="1"/>
      </left>
      <right style="medium">
        <color auto="1"/>
      </right>
      <top style="thin">
        <color theme="0"/>
      </top>
      <bottom style="thin">
        <color theme="0"/>
      </bottom>
      <diagonal/>
    </border>
    <border>
      <left style="thin">
        <color auto="1"/>
      </left>
      <right style="medium">
        <color auto="1"/>
      </right>
      <top style="thin">
        <color theme="0"/>
      </top>
      <bottom/>
      <diagonal/>
    </border>
    <border>
      <left style="thin">
        <color theme="0"/>
      </left>
      <right/>
      <top style="thin">
        <color theme="0"/>
      </top>
      <bottom style="medium">
        <color auto="1"/>
      </bottom>
      <diagonal/>
    </border>
    <border>
      <left style="medium">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theme="0"/>
      </left>
      <right/>
      <top style="thin">
        <color auto="1"/>
      </top>
      <bottom style="thin">
        <color auto="1"/>
      </bottom>
      <diagonal/>
    </border>
    <border>
      <left style="thin">
        <color auto="1"/>
      </left>
      <right style="thin">
        <color theme="0"/>
      </right>
      <top style="thin">
        <color auto="1"/>
      </top>
      <bottom style="thin">
        <color auto="1"/>
      </bottom>
      <diagonal/>
    </border>
    <border>
      <left style="thin">
        <color theme="0"/>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theme="0"/>
      </top>
      <bottom style="thin">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theme="0"/>
      </right>
      <top style="medium">
        <color theme="0"/>
      </top>
      <bottom/>
      <diagonal/>
    </border>
    <border>
      <left style="medium">
        <color auto="1"/>
      </left>
      <right style="medium">
        <color theme="0"/>
      </right>
      <top/>
      <bottom style="medium">
        <color auto="1"/>
      </bottom>
      <diagonal/>
    </border>
    <border>
      <left style="medium">
        <color auto="1"/>
      </left>
      <right/>
      <top style="dashed">
        <color auto="1"/>
      </top>
      <bottom style="dashed">
        <color auto="1"/>
      </bottom>
      <diagonal/>
    </border>
    <border>
      <left style="thin">
        <color auto="1"/>
      </left>
      <right style="thin">
        <color auto="1"/>
      </right>
      <top style="dashed">
        <color auto="1"/>
      </top>
      <bottom style="dashed">
        <color auto="1"/>
      </bottom>
      <diagonal/>
    </border>
    <border>
      <left/>
      <right style="medium">
        <color auto="1"/>
      </right>
      <top style="dashed">
        <color auto="1"/>
      </top>
      <bottom style="dashed">
        <color auto="1"/>
      </bottom>
      <diagonal/>
    </border>
    <border>
      <left style="thin">
        <color theme="0"/>
      </left>
      <right/>
      <top/>
      <bottom/>
      <diagonal/>
    </border>
    <border>
      <left/>
      <right style="thin">
        <color auto="1"/>
      </right>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theme="0"/>
      </bottom>
      <diagonal/>
    </border>
    <border>
      <left style="medium">
        <color auto="1"/>
      </left>
      <right/>
      <top style="thin">
        <color auto="1"/>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theme="0"/>
      </bottom>
      <diagonal/>
    </border>
    <border>
      <left style="thin">
        <color auto="1"/>
      </left>
      <right style="medium">
        <color auto="1"/>
      </right>
      <top style="thin">
        <color auto="1"/>
      </top>
      <bottom style="thin">
        <color theme="0"/>
      </bottom>
      <diagonal/>
    </border>
    <border>
      <left/>
      <right style="medium">
        <color auto="1"/>
      </right>
      <top style="thin">
        <color auto="1"/>
      </top>
      <bottom style="thin">
        <color theme="0"/>
      </bottom>
      <diagonal/>
    </border>
    <border>
      <left style="medium">
        <color auto="1"/>
      </left>
      <right/>
      <top style="medium">
        <color theme="0"/>
      </top>
      <bottom style="medium">
        <color theme="0"/>
      </bottom>
      <diagonal/>
    </border>
    <border>
      <left/>
      <right/>
      <top style="medium">
        <color theme="0"/>
      </top>
      <bottom style="medium">
        <color theme="0"/>
      </bottom>
      <diagonal/>
    </border>
    <border>
      <left/>
      <right style="medium">
        <color auto="1"/>
      </right>
      <top style="medium">
        <color theme="0"/>
      </top>
      <bottom style="medium">
        <color theme="0"/>
      </bottom>
      <diagonal/>
    </border>
    <border>
      <left/>
      <right style="thin">
        <color auto="1"/>
      </right>
      <top style="medium">
        <color auto="1"/>
      </top>
      <bottom style="thin">
        <color theme="0"/>
      </bottom>
      <diagonal/>
    </border>
    <border>
      <left/>
      <right style="thin">
        <color auto="1"/>
      </right>
      <top style="thin">
        <color theme="0"/>
      </top>
      <bottom style="medium">
        <color auto="1"/>
      </bottom>
      <diagonal/>
    </border>
    <border>
      <left/>
      <right style="thin">
        <color auto="1"/>
      </right>
      <top/>
      <bottom style="thin">
        <color theme="0"/>
      </bottom>
      <diagonal/>
    </border>
    <border>
      <left/>
      <right style="thin">
        <color auto="1"/>
      </right>
      <top style="thin">
        <color theme="0"/>
      </top>
      <bottom style="thin">
        <color theme="0"/>
      </bottom>
      <diagonal/>
    </border>
    <border>
      <left/>
      <right style="thin">
        <color auto="1"/>
      </right>
      <top style="thin">
        <color theme="0"/>
      </top>
      <bottom/>
      <diagonal/>
    </border>
    <border>
      <left/>
      <right style="thin">
        <color auto="1"/>
      </right>
      <top style="thin">
        <color theme="0"/>
      </top>
      <bottom style="thin">
        <color auto="1"/>
      </bottom>
      <diagonal/>
    </border>
    <border>
      <left/>
      <right style="thin">
        <color auto="1"/>
      </right>
      <top style="thin">
        <color auto="1"/>
      </top>
      <bottom style="thin">
        <color theme="0"/>
      </bottom>
      <diagonal/>
    </border>
    <border>
      <left/>
      <right style="thin">
        <color auto="1"/>
      </right>
      <top/>
      <bottom style="thin">
        <color auto="1"/>
      </bottom>
      <diagonal/>
    </border>
    <border>
      <left style="medium">
        <color theme="0"/>
      </left>
      <right style="medium">
        <color theme="0"/>
      </right>
      <top style="medium">
        <color auto="1"/>
      </top>
      <bottom style="thin">
        <color theme="0"/>
      </bottom>
      <diagonal/>
    </border>
    <border>
      <left style="medium">
        <color auto="1"/>
      </left>
      <right style="medium">
        <color theme="0"/>
      </right>
      <top style="medium">
        <color auto="1"/>
      </top>
      <bottom style="thin">
        <color theme="0"/>
      </bottom>
      <diagonal/>
    </border>
    <border>
      <left style="medium">
        <color theme="0"/>
      </left>
      <right style="medium">
        <color auto="1"/>
      </right>
      <top style="medium">
        <color auto="1"/>
      </top>
      <bottom style="thin">
        <color theme="0"/>
      </bottom>
      <diagonal/>
    </border>
    <border>
      <left style="medium">
        <color auto="1"/>
      </left>
      <right style="thin">
        <color theme="0"/>
      </right>
      <top style="medium">
        <color theme="0"/>
      </top>
      <bottom style="medium">
        <color theme="0"/>
      </bottom>
      <diagonal/>
    </border>
    <border>
      <left style="medium">
        <color theme="1"/>
      </left>
      <right/>
      <top style="medium">
        <color theme="1"/>
      </top>
      <bottom style="thin">
        <color theme="0"/>
      </bottom>
      <diagonal/>
    </border>
    <border>
      <left/>
      <right/>
      <top style="medium">
        <color theme="1"/>
      </top>
      <bottom style="thin">
        <color theme="0"/>
      </bottom>
      <diagonal/>
    </border>
    <border>
      <left/>
      <right style="medium">
        <color theme="1"/>
      </right>
      <top style="medium">
        <color theme="1"/>
      </top>
      <bottom style="thin">
        <color theme="0"/>
      </bottom>
      <diagonal/>
    </border>
    <border>
      <left style="medium">
        <color theme="1"/>
      </left>
      <right/>
      <top style="thin">
        <color theme="0"/>
      </top>
      <bottom style="thin">
        <color theme="0"/>
      </bottom>
      <diagonal/>
    </border>
    <border>
      <left/>
      <right style="medium">
        <color theme="1"/>
      </right>
      <top style="thin">
        <color theme="0"/>
      </top>
      <bottom style="thin">
        <color theme="0"/>
      </bottom>
      <diagonal/>
    </border>
    <border>
      <left style="medium">
        <color theme="1"/>
      </left>
      <right style="thin">
        <color theme="0"/>
      </right>
      <top style="thin">
        <color theme="0"/>
      </top>
      <bottom style="thin">
        <color theme="0"/>
      </bottom>
      <diagonal/>
    </border>
    <border>
      <left style="thin">
        <color theme="0"/>
      </left>
      <right style="medium">
        <color theme="1"/>
      </right>
      <top style="thin">
        <color theme="0"/>
      </top>
      <bottom style="thin">
        <color theme="0"/>
      </bottom>
      <diagonal/>
    </border>
    <border>
      <left style="medium">
        <color theme="1"/>
      </left>
      <right style="thin">
        <color theme="0"/>
      </right>
      <top style="thin">
        <color theme="0"/>
      </top>
      <bottom style="medium">
        <color auto="1"/>
      </bottom>
      <diagonal/>
    </border>
    <border>
      <left style="thin">
        <color theme="0"/>
      </left>
      <right style="medium">
        <color theme="1"/>
      </right>
      <top style="thin">
        <color theme="0"/>
      </top>
      <bottom style="medium">
        <color auto="1"/>
      </bottom>
      <diagonal/>
    </border>
    <border>
      <left style="thin">
        <color theme="0"/>
      </left>
      <right/>
      <top style="medium">
        <color auto="1"/>
      </top>
      <bottom style="thin">
        <color theme="0"/>
      </bottom>
      <diagonal/>
    </border>
    <border>
      <left style="thin">
        <color theme="0"/>
      </left>
      <right/>
      <top style="medium">
        <color auto="1"/>
      </top>
      <bottom style="thin">
        <color auto="1"/>
      </bottom>
      <diagonal/>
    </border>
  </borders>
  <cellStyleXfs count="3">
    <xf numFmtId="0" fontId="0" fillId="0" borderId="0"/>
    <xf numFmtId="43" fontId="26" fillId="0" borderId="0" applyFont="0" applyFill="0" applyBorder="0" applyAlignment="0" applyProtection="0"/>
    <xf numFmtId="9" fontId="26" fillId="0" borderId="0" applyFont="0" applyFill="0" applyBorder="0" applyAlignment="0" applyProtection="0"/>
  </cellStyleXfs>
  <cellXfs count="980">
    <xf numFmtId="0" fontId="0" fillId="0" borderId="0" xfId="0"/>
    <xf numFmtId="0" fontId="1" fillId="0" borderId="0" xfId="0" applyFont="1" applyAlignment="1">
      <alignment horizontal="center"/>
    </xf>
    <xf numFmtId="1" fontId="0" fillId="0" borderId="0" xfId="0" applyNumberFormat="1"/>
    <xf numFmtId="0" fontId="1" fillId="0" borderId="0" xfId="0" applyFont="1"/>
    <xf numFmtId="0" fontId="0" fillId="0" borderId="0" xfId="0" applyFill="1"/>
    <xf numFmtId="164" fontId="0" fillId="0" borderId="0" xfId="0" applyNumberFormat="1" applyAlignment="1">
      <alignment horizontal="center"/>
    </xf>
    <xf numFmtId="165" fontId="0" fillId="0" borderId="0" xfId="0" applyNumberFormat="1" applyAlignment="1">
      <alignment horizontal="center"/>
    </xf>
    <xf numFmtId="0" fontId="0" fillId="3" borderId="4" xfId="0" applyFill="1" applyBorder="1"/>
    <xf numFmtId="0" fontId="1" fillId="0" borderId="0" xfId="0" applyFont="1" applyAlignment="1">
      <alignment horizontal="left"/>
    </xf>
    <xf numFmtId="0" fontId="8" fillId="0" borderId="27" xfId="0" applyFont="1" applyBorder="1"/>
    <xf numFmtId="0" fontId="9" fillId="0" borderId="27" xfId="0" applyFont="1" applyBorder="1"/>
    <xf numFmtId="0" fontId="10" fillId="0" borderId="27" xfId="0" applyFont="1" applyBorder="1"/>
    <xf numFmtId="0" fontId="8" fillId="0" borderId="29" xfId="0" applyFont="1" applyBorder="1"/>
    <xf numFmtId="0" fontId="8" fillId="0" borderId="30" xfId="0" applyFont="1" applyBorder="1"/>
    <xf numFmtId="0" fontId="0" fillId="3" borderId="6" xfId="0" applyFill="1" applyBorder="1"/>
    <xf numFmtId="0" fontId="15" fillId="0" borderId="28" xfId="0" applyFont="1" applyBorder="1"/>
    <xf numFmtId="0" fontId="16" fillId="0" borderId="28" xfId="0" applyFont="1" applyBorder="1"/>
    <xf numFmtId="0" fontId="0" fillId="0" borderId="36" xfId="0" applyBorder="1"/>
    <xf numFmtId="0" fontId="1" fillId="0" borderId="37" xfId="0" applyFont="1" applyBorder="1" applyAlignment="1">
      <alignment horizontal="right" vertical="center"/>
    </xf>
    <xf numFmtId="0" fontId="1" fillId="0" borderId="38" xfId="0" applyFont="1" applyBorder="1" applyAlignment="1">
      <alignment horizontal="right" vertical="center"/>
    </xf>
    <xf numFmtId="0" fontId="2" fillId="0" borderId="39" xfId="0" applyFont="1" applyBorder="1"/>
    <xf numFmtId="0" fontId="0" fillId="0" borderId="40" xfId="0" applyBorder="1"/>
    <xf numFmtId="0" fontId="2" fillId="0" borderId="41" xfId="0" applyFont="1" applyBorder="1"/>
    <xf numFmtId="0" fontId="0" fillId="0" borderId="42" xfId="0" applyBorder="1"/>
    <xf numFmtId="0" fontId="0" fillId="0" borderId="43" xfId="0" applyBorder="1"/>
    <xf numFmtId="0" fontId="0" fillId="0" borderId="0" xfId="0" applyBorder="1"/>
    <xf numFmtId="0" fontId="4" fillId="0" borderId="45" xfId="0" applyFont="1" applyBorder="1"/>
    <xf numFmtId="1" fontId="0" fillId="0" borderId="0" xfId="0" applyNumberFormat="1" applyAlignment="1">
      <alignment horizontal="center"/>
    </xf>
    <xf numFmtId="1" fontId="1" fillId="0" borderId="0" xfId="0" applyNumberFormat="1" applyFont="1" applyAlignment="1">
      <alignment horizontal="center"/>
    </xf>
    <xf numFmtId="0" fontId="8" fillId="0" borderId="45" xfId="0" applyFont="1" applyBorder="1"/>
    <xf numFmtId="0" fontId="15" fillId="0" borderId="45" xfId="0" applyFont="1" applyBorder="1"/>
    <xf numFmtId="0" fontId="16" fillId="0" borderId="45" xfId="0" applyFont="1" applyBorder="1"/>
    <xf numFmtId="0" fontId="9" fillId="0" borderId="45" xfId="0" applyFont="1" applyBorder="1"/>
    <xf numFmtId="0" fontId="15" fillId="0" borderId="28" xfId="0" applyFont="1" applyBorder="1" applyAlignment="1">
      <alignment vertical="top"/>
    </xf>
    <xf numFmtId="0" fontId="25" fillId="0" borderId="0" xfId="0" applyFont="1"/>
    <xf numFmtId="0" fontId="1" fillId="0" borderId="54" xfId="0" applyFont="1" applyBorder="1" applyAlignment="1">
      <alignment horizontal="center"/>
    </xf>
    <xf numFmtId="0" fontId="0" fillId="0" borderId="0" xfId="0" applyAlignment="1">
      <alignment horizontal="center"/>
    </xf>
    <xf numFmtId="0" fontId="1" fillId="0" borderId="8" xfId="0" applyFont="1" applyBorder="1" applyAlignment="1">
      <alignment horizontal="center"/>
    </xf>
    <xf numFmtId="43" fontId="0" fillId="0" borderId="0" xfId="1" applyFont="1"/>
    <xf numFmtId="43" fontId="0" fillId="0" borderId="0" xfId="0" applyNumberFormat="1"/>
    <xf numFmtId="43" fontId="1" fillId="0" borderId="8" xfId="0" applyNumberFormat="1" applyFont="1" applyBorder="1"/>
    <xf numFmtId="9" fontId="0" fillId="0" borderId="0" xfId="0" applyNumberFormat="1"/>
    <xf numFmtId="43" fontId="27" fillId="0" borderId="0" xfId="0" applyNumberFormat="1" applyFont="1"/>
    <xf numFmtId="0" fontId="0" fillId="0" borderId="0" xfId="0" applyFill="1" applyAlignment="1">
      <alignment horizontal="center"/>
    </xf>
    <xf numFmtId="0" fontId="0" fillId="7" borderId="0" xfId="0" applyFill="1"/>
    <xf numFmtId="0" fontId="1" fillId="0" borderId="0" xfId="0" applyFont="1" applyAlignment="1">
      <alignment vertical="center"/>
    </xf>
    <xf numFmtId="0" fontId="0" fillId="0" borderId="48" xfId="0" applyBorder="1"/>
    <xf numFmtId="9" fontId="1" fillId="0" borderId="0" xfId="2" applyFont="1"/>
    <xf numFmtId="0" fontId="0" fillId="0" borderId="62" xfId="0" applyBorder="1"/>
    <xf numFmtId="0" fontId="1" fillId="0" borderId="62" xfId="0" applyFont="1" applyBorder="1"/>
    <xf numFmtId="0" fontId="0" fillId="0" borderId="45" xfId="0" applyBorder="1"/>
    <xf numFmtId="0" fontId="0" fillId="0" borderId="64" xfId="0" applyBorder="1"/>
    <xf numFmtId="166" fontId="0" fillId="0" borderId="0" xfId="0" applyNumberFormat="1"/>
    <xf numFmtId="0" fontId="2" fillId="0" borderId="44" xfId="0" applyFont="1" applyBorder="1" applyAlignment="1">
      <alignment horizontal="center"/>
    </xf>
    <xf numFmtId="0" fontId="2" fillId="0" borderId="65" xfId="0" applyFont="1" applyBorder="1" applyAlignment="1">
      <alignment horizontal="center"/>
    </xf>
    <xf numFmtId="0" fontId="2" fillId="0" borderId="66" xfId="0" applyFont="1" applyBorder="1" applyAlignment="1">
      <alignment horizontal="center"/>
    </xf>
    <xf numFmtId="0" fontId="2" fillId="0" borderId="67" xfId="0" applyFont="1" applyBorder="1" applyAlignment="1">
      <alignment horizontal="center"/>
    </xf>
    <xf numFmtId="0" fontId="6" fillId="0" borderId="0" xfId="0" applyFont="1"/>
    <xf numFmtId="0" fontId="0" fillId="0" borderId="0" xfId="0" applyAlignment="1">
      <alignment vertical="center"/>
    </xf>
    <xf numFmtId="164" fontId="0" fillId="0" borderId="0" xfId="0" applyNumberFormat="1" applyAlignment="1">
      <alignment horizontal="center" vertical="center"/>
    </xf>
    <xf numFmtId="0" fontId="0" fillId="0" borderId="0" xfId="0" applyAlignment="1">
      <alignment horizontal="center" vertical="center"/>
    </xf>
    <xf numFmtId="0" fontId="0" fillId="0" borderId="55" xfId="0" applyBorder="1"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center" wrapText="1"/>
    </xf>
    <xf numFmtId="0" fontId="2" fillId="0" borderId="44" xfId="0" applyFont="1" applyBorder="1" applyAlignment="1">
      <alignment horizontal="center"/>
    </xf>
    <xf numFmtId="165" fontId="0" fillId="0" borderId="0" xfId="0" applyNumberFormat="1" applyAlignment="1">
      <alignment horizontal="left" vertical="center"/>
    </xf>
    <xf numFmtId="0" fontId="1" fillId="0" borderId="0" xfId="0" applyFont="1" applyBorder="1" applyAlignment="1">
      <alignment horizontal="center"/>
    </xf>
    <xf numFmtId="0" fontId="1" fillId="0" borderId="44" xfId="0" applyFont="1" applyBorder="1" applyAlignment="1">
      <alignment horizontal="right" vertical="center"/>
    </xf>
    <xf numFmtId="0" fontId="1" fillId="0" borderId="0" xfId="0" applyFont="1" applyAlignment="1">
      <alignment horizontal="center" vertical="center" wrapText="1"/>
    </xf>
    <xf numFmtId="0" fontId="2" fillId="0" borderId="0" xfId="0" applyFont="1" applyAlignment="1"/>
    <xf numFmtId="0" fontId="6" fillId="0" borderId="0" xfId="0" applyFont="1" applyAlignment="1"/>
    <xf numFmtId="0" fontId="1" fillId="2" borderId="0" xfId="0" applyFont="1" applyFill="1" applyAlignment="1">
      <alignment horizontal="center"/>
    </xf>
    <xf numFmtId="0" fontId="1"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applyAlignment="1">
      <alignment vertical="center"/>
    </xf>
    <xf numFmtId="0" fontId="1" fillId="5" borderId="0" xfId="0" applyFont="1" applyFill="1" applyAlignment="1">
      <alignment horizontal="center"/>
    </xf>
    <xf numFmtId="0" fontId="1" fillId="5" borderId="0" xfId="0" applyFont="1" applyFill="1" applyAlignment="1">
      <alignment horizontal="center" vertical="center"/>
    </xf>
    <xf numFmtId="0" fontId="0" fillId="5" borderId="0" xfId="0" applyFill="1" applyAlignment="1">
      <alignment horizontal="center" vertical="center"/>
    </xf>
    <xf numFmtId="0" fontId="0" fillId="5" borderId="0" xfId="0" applyFill="1" applyAlignment="1">
      <alignment vertical="center"/>
    </xf>
    <xf numFmtId="0" fontId="0" fillId="5" borderId="0" xfId="0" applyFill="1"/>
    <xf numFmtId="0" fontId="25" fillId="0" borderId="0" xfId="0" applyFont="1" applyAlignment="1">
      <alignment vertical="center"/>
    </xf>
    <xf numFmtId="0" fontId="0" fillId="0" borderId="64" xfId="0" applyBorder="1" applyAlignment="1">
      <alignment horizontal="center"/>
    </xf>
    <xf numFmtId="43" fontId="0" fillId="7" borderId="0" xfId="1" applyFont="1" applyFill="1"/>
    <xf numFmtId="43" fontId="0" fillId="0" borderId="0" xfId="1" applyFont="1" applyFill="1"/>
    <xf numFmtId="0" fontId="1" fillId="0" borderId="0" xfId="0" applyFont="1" applyFill="1" applyAlignment="1">
      <alignment vertical="center"/>
    </xf>
    <xf numFmtId="0" fontId="1" fillId="0" borderId="0" xfId="0" applyFont="1" applyAlignment="1">
      <alignment horizontal="center" vertical="center"/>
    </xf>
    <xf numFmtId="0" fontId="1" fillId="0" borderId="70" xfId="0" applyFont="1" applyBorder="1" applyAlignment="1">
      <alignment horizontal="right" vertical="center"/>
    </xf>
    <xf numFmtId="0" fontId="1" fillId="0" borderId="70" xfId="0" applyFont="1" applyBorder="1" applyAlignment="1" applyProtection="1">
      <alignment vertical="center"/>
      <protection locked="0"/>
    </xf>
    <xf numFmtId="0" fontId="1" fillId="0" borderId="44" xfId="0" applyFont="1" applyBorder="1" applyAlignment="1" applyProtection="1">
      <alignment vertical="center"/>
      <protection locked="0"/>
    </xf>
    <xf numFmtId="0" fontId="1" fillId="3" borderId="2" xfId="0" applyFont="1" applyFill="1" applyBorder="1" applyAlignment="1">
      <alignment horizontal="center" vertical="center"/>
    </xf>
    <xf numFmtId="0" fontId="1" fillId="3" borderId="0" xfId="0" applyFont="1" applyFill="1" applyBorder="1" applyAlignment="1" applyProtection="1">
      <alignment horizontal="center" vertical="center"/>
      <protection locked="0"/>
    </xf>
    <xf numFmtId="0" fontId="1" fillId="3" borderId="0" xfId="0" applyFont="1" applyFill="1" applyBorder="1" applyAlignment="1">
      <alignment horizontal="center" vertical="center"/>
    </xf>
    <xf numFmtId="165" fontId="1" fillId="3" borderId="0" xfId="0" applyNumberFormat="1" applyFont="1" applyFill="1" applyBorder="1" applyAlignment="1">
      <alignment horizontal="center" vertical="center"/>
    </xf>
    <xf numFmtId="0" fontId="1" fillId="3" borderId="0" xfId="0" applyNumberFormat="1" applyFont="1" applyFill="1" applyBorder="1" applyAlignment="1" applyProtection="1">
      <alignment horizontal="center" vertical="center"/>
      <protection locked="0"/>
    </xf>
    <xf numFmtId="1" fontId="1" fillId="3" borderId="0" xfId="0" applyNumberFormat="1" applyFont="1" applyFill="1" applyBorder="1" applyAlignment="1">
      <alignment horizontal="center" vertical="center"/>
    </xf>
    <xf numFmtId="1" fontId="1" fillId="3" borderId="32" xfId="0" applyNumberFormat="1" applyFont="1" applyFill="1" applyBorder="1" applyAlignment="1">
      <alignment horizontal="center" vertical="center"/>
    </xf>
    <xf numFmtId="0" fontId="6" fillId="0" borderId="45" xfId="0" applyFont="1" applyBorder="1" applyAlignment="1">
      <alignment horizontal="center"/>
    </xf>
    <xf numFmtId="0" fontId="31" fillId="0" borderId="0" xfId="0" applyFont="1"/>
    <xf numFmtId="0" fontId="1" fillId="9" borderId="15" xfId="0" applyFont="1" applyFill="1" applyBorder="1" applyAlignment="1" applyProtection="1">
      <alignment horizontal="center" vertical="center"/>
    </xf>
    <xf numFmtId="0" fontId="1" fillId="9" borderId="17" xfId="0" applyFont="1" applyFill="1" applyBorder="1" applyAlignment="1" applyProtection="1">
      <alignment horizontal="center" vertical="center"/>
    </xf>
    <xf numFmtId="0" fontId="1" fillId="9" borderId="7" xfId="0" applyFont="1" applyFill="1" applyBorder="1" applyAlignment="1" applyProtection="1">
      <alignment horizontal="center" vertical="center"/>
    </xf>
    <xf numFmtId="0" fontId="1" fillId="9" borderId="7" xfId="0" applyFont="1" applyFill="1" applyBorder="1" applyAlignment="1" applyProtection="1">
      <alignment horizontal="center" vertical="center" wrapText="1"/>
    </xf>
    <xf numFmtId="0" fontId="1" fillId="9" borderId="60" xfId="0" applyFont="1" applyFill="1" applyBorder="1" applyAlignment="1" applyProtection="1">
      <alignment horizontal="center" vertical="center"/>
    </xf>
    <xf numFmtId="0" fontId="1" fillId="8" borderId="19" xfId="0" applyFont="1" applyFill="1" applyBorder="1" applyAlignment="1" applyProtection="1">
      <alignment horizontal="center" vertical="center"/>
    </xf>
    <xf numFmtId="0" fontId="1" fillId="8" borderId="20" xfId="0" applyFont="1" applyFill="1" applyBorder="1" applyAlignment="1" applyProtection="1">
      <alignment horizontal="center" vertical="center"/>
    </xf>
    <xf numFmtId="165" fontId="1" fillId="8" borderId="20" xfId="0" applyNumberFormat="1" applyFont="1" applyFill="1" applyBorder="1" applyAlignment="1" applyProtection="1">
      <alignment horizontal="center" vertical="center"/>
    </xf>
    <xf numFmtId="0" fontId="1" fillId="8" borderId="72" xfId="0" applyFont="1" applyFill="1" applyBorder="1" applyAlignment="1" applyProtection="1">
      <alignment horizontal="center" vertical="center"/>
    </xf>
    <xf numFmtId="0" fontId="1" fillId="8" borderId="71" xfId="0" applyFont="1" applyFill="1" applyBorder="1" applyAlignment="1" applyProtection="1">
      <alignment horizontal="center" vertical="center"/>
    </xf>
    <xf numFmtId="165" fontId="1" fillId="8" borderId="71" xfId="0" applyNumberFormat="1" applyFont="1" applyFill="1" applyBorder="1" applyAlignment="1" applyProtection="1">
      <alignment horizontal="center" vertical="center"/>
    </xf>
    <xf numFmtId="164" fontId="1" fillId="8" borderId="73" xfId="0" applyNumberFormat="1" applyFont="1" applyFill="1" applyBorder="1" applyAlignment="1" applyProtection="1">
      <alignment horizontal="center" vertical="center"/>
    </xf>
    <xf numFmtId="0" fontId="1" fillId="8" borderId="75" xfId="0" applyFont="1" applyFill="1" applyBorder="1" applyAlignment="1" applyProtection="1">
      <alignment horizontal="center" vertical="center"/>
    </xf>
    <xf numFmtId="0" fontId="1" fillId="8" borderId="76" xfId="0" applyFont="1" applyFill="1" applyBorder="1" applyAlignment="1" applyProtection="1">
      <alignment horizontal="center" vertical="center"/>
    </xf>
    <xf numFmtId="165" fontId="1" fillId="9" borderId="11" xfId="0" applyNumberFormat="1" applyFont="1" applyFill="1" applyBorder="1" applyAlignment="1" applyProtection="1">
      <alignment horizontal="center" vertical="center"/>
    </xf>
    <xf numFmtId="0" fontId="0" fillId="9" borderId="4" xfId="0" applyFill="1" applyBorder="1" applyProtection="1"/>
    <xf numFmtId="0" fontId="0" fillId="9" borderId="6" xfId="0" applyFill="1" applyBorder="1" applyProtection="1"/>
    <xf numFmtId="0" fontId="0" fillId="0" borderId="25" xfId="0" applyFill="1" applyBorder="1" applyAlignment="1">
      <alignment horizontal="center" vertical="center"/>
    </xf>
    <xf numFmtId="0" fontId="0" fillId="0" borderId="94" xfId="0" applyFill="1" applyBorder="1" applyAlignment="1">
      <alignment horizontal="center" vertical="center"/>
    </xf>
    <xf numFmtId="0" fontId="0" fillId="0" borderId="95" xfId="0" applyFill="1" applyBorder="1" applyAlignment="1">
      <alignment horizontal="center" vertical="center"/>
    </xf>
    <xf numFmtId="0" fontId="1" fillId="0" borderId="93" xfId="0" applyFont="1" applyBorder="1" applyAlignment="1">
      <alignment horizontal="center" vertical="center"/>
    </xf>
    <xf numFmtId="0" fontId="0" fillId="0" borderId="96" xfId="0" applyFill="1" applyBorder="1" applyAlignment="1">
      <alignment horizontal="center" vertical="center"/>
    </xf>
    <xf numFmtId="0" fontId="0" fillId="0" borderId="96" xfId="0" applyBorder="1" applyAlignment="1">
      <alignment horizontal="center" vertical="center"/>
    </xf>
    <xf numFmtId="0" fontId="0" fillId="0" borderId="97" xfId="0" applyFill="1" applyBorder="1" applyAlignment="1">
      <alignment horizontal="center" vertical="center"/>
    </xf>
    <xf numFmtId="0" fontId="0" fillId="0" borderId="97" xfId="0" applyBorder="1" applyAlignment="1">
      <alignment horizontal="center" vertical="center"/>
    </xf>
    <xf numFmtId="0" fontId="0" fillId="0" borderId="98" xfId="0" applyFill="1" applyBorder="1" applyAlignment="1">
      <alignment horizontal="center" vertical="center"/>
    </xf>
    <xf numFmtId="0" fontId="0" fillId="0" borderId="98" xfId="0" applyBorder="1" applyAlignment="1">
      <alignment horizontal="center" vertical="center"/>
    </xf>
    <xf numFmtId="0" fontId="0" fillId="0" borderId="95" xfId="0" applyBorder="1" applyAlignment="1">
      <alignment vertical="center"/>
    </xf>
    <xf numFmtId="164" fontId="0" fillId="0" borderId="51" xfId="0" applyNumberFormat="1" applyBorder="1" applyAlignment="1">
      <alignment horizontal="center" vertical="center"/>
    </xf>
    <xf numFmtId="164" fontId="0" fillId="0" borderId="43" xfId="0" applyNumberFormat="1" applyBorder="1" applyAlignment="1">
      <alignment horizontal="center" vertical="center"/>
    </xf>
    <xf numFmtId="164" fontId="0" fillId="0" borderId="101" xfId="0" applyNumberFormat="1" applyBorder="1" applyAlignment="1">
      <alignment horizontal="center" vertical="center"/>
    </xf>
    <xf numFmtId="165" fontId="0" fillId="0" borderId="91" xfId="0" applyNumberFormat="1" applyBorder="1" applyAlignment="1">
      <alignment horizontal="center" vertical="center"/>
    </xf>
    <xf numFmtId="0" fontId="0" fillId="0" borderId="91" xfId="0" applyBorder="1" applyAlignment="1">
      <alignment vertical="center"/>
    </xf>
    <xf numFmtId="165" fontId="0" fillId="0" borderId="92" xfId="0" applyNumberFormat="1" applyBorder="1" applyAlignment="1">
      <alignment horizontal="center" vertical="center"/>
    </xf>
    <xf numFmtId="0" fontId="0" fillId="0" borderId="92" xfId="0" applyBorder="1" applyAlignment="1">
      <alignment vertical="center"/>
    </xf>
    <xf numFmtId="165" fontId="0" fillId="0" borderId="90" xfId="0" applyNumberFormat="1" applyBorder="1" applyAlignment="1">
      <alignment horizontal="center" vertical="center"/>
    </xf>
    <xf numFmtId="0" fontId="0" fillId="0" borderId="90" xfId="0" applyBorder="1" applyAlignment="1">
      <alignment vertical="center"/>
    </xf>
    <xf numFmtId="0" fontId="0" fillId="0" borderId="54" xfId="0" applyFill="1" applyBorder="1"/>
    <xf numFmtId="0" fontId="0" fillId="0" borderId="0" xfId="0" applyFill="1" applyBorder="1"/>
    <xf numFmtId="0" fontId="0" fillId="0" borderId="102" xfId="0" applyBorder="1" applyAlignment="1">
      <alignment vertical="center"/>
    </xf>
    <xf numFmtId="165" fontId="0" fillId="0" borderId="103" xfId="0" applyNumberFormat="1" applyBorder="1" applyAlignment="1">
      <alignment horizontal="center" vertical="center"/>
    </xf>
    <xf numFmtId="0" fontId="0" fillId="0" borderId="103" xfId="0" applyBorder="1" applyAlignment="1">
      <alignment vertical="center"/>
    </xf>
    <xf numFmtId="164" fontId="0" fillId="0" borderId="46" xfId="0" applyNumberFormat="1" applyBorder="1" applyAlignment="1">
      <alignment horizontal="center" vertical="center"/>
    </xf>
    <xf numFmtId="0" fontId="0" fillId="0" borderId="102" xfId="0" applyFill="1" applyBorder="1" applyAlignment="1">
      <alignment horizontal="center" vertical="center"/>
    </xf>
    <xf numFmtId="0" fontId="0" fillId="0" borderId="104" xfId="0" applyFill="1" applyBorder="1" applyAlignment="1">
      <alignment horizontal="center" vertical="center"/>
    </xf>
    <xf numFmtId="0" fontId="0" fillId="0" borderId="104" xfId="0" applyBorder="1" applyAlignment="1">
      <alignment horizontal="center" vertical="center"/>
    </xf>
    <xf numFmtId="0" fontId="2" fillId="0" borderId="0" xfId="0" applyFont="1" applyBorder="1" applyAlignment="1">
      <alignment horizontal="center"/>
    </xf>
    <xf numFmtId="0" fontId="6" fillId="0" borderId="0" xfId="0" applyFont="1" applyBorder="1" applyAlignment="1">
      <alignment horizontal="center"/>
    </xf>
    <xf numFmtId="0" fontId="28" fillId="0" borderId="0" xfId="0" applyFont="1" applyBorder="1" applyAlignment="1">
      <alignment horizontal="center" vertical="center" wrapText="1"/>
    </xf>
    <xf numFmtId="0" fontId="28" fillId="0" borderId="0" xfId="0" applyFont="1" applyBorder="1" applyAlignment="1">
      <alignment horizontal="center" vertical="center"/>
    </xf>
    <xf numFmtId="9" fontId="8" fillId="0" borderId="26" xfId="2" applyFont="1" applyBorder="1" applyAlignment="1">
      <alignment horizontal="center" vertical="center"/>
    </xf>
    <xf numFmtId="9" fontId="8" fillId="0" borderId="88" xfId="2" applyFont="1" applyBorder="1" applyAlignment="1">
      <alignment horizontal="center" vertical="center"/>
    </xf>
    <xf numFmtId="9" fontId="8" fillId="0" borderId="105" xfId="2" applyFont="1" applyBorder="1" applyAlignment="1">
      <alignment horizontal="center" vertical="center"/>
    </xf>
    <xf numFmtId="9" fontId="8" fillId="0" borderId="87" xfId="2" applyFont="1" applyBorder="1" applyAlignment="1">
      <alignment horizontal="center" vertical="center"/>
    </xf>
    <xf numFmtId="0" fontId="2" fillId="0" borderId="49" xfId="0" applyFont="1" applyBorder="1"/>
    <xf numFmtId="0" fontId="14" fillId="3" borderId="2" xfId="0" applyFont="1" applyFill="1" applyBorder="1" applyAlignment="1">
      <alignment vertical="top"/>
    </xf>
    <xf numFmtId="0" fontId="14" fillId="3" borderId="0" xfId="0" applyFont="1" applyFill="1" applyBorder="1" applyAlignment="1">
      <alignment vertical="top"/>
    </xf>
    <xf numFmtId="0" fontId="14" fillId="3" borderId="3" xfId="0" applyFont="1" applyFill="1" applyBorder="1" applyAlignment="1">
      <alignment vertical="top"/>
    </xf>
    <xf numFmtId="0" fontId="14" fillId="3" borderId="4" xfId="0" applyFont="1" applyFill="1" applyBorder="1" applyAlignment="1">
      <alignment vertical="top"/>
    </xf>
    <xf numFmtId="0" fontId="1" fillId="0" borderId="48" xfId="0" applyFont="1" applyBorder="1" applyAlignment="1">
      <alignment horizontal="right" vertical="center"/>
    </xf>
    <xf numFmtId="0" fontId="1" fillId="11" borderId="2" xfId="0" applyFont="1" applyFill="1" applyBorder="1" applyAlignment="1">
      <alignment horizontal="center" vertical="center"/>
    </xf>
    <xf numFmtId="0" fontId="1" fillId="11" borderId="0" xfId="0" applyFont="1" applyFill="1" applyBorder="1" applyAlignment="1">
      <alignment horizontal="center" vertical="center"/>
    </xf>
    <xf numFmtId="0" fontId="1" fillId="11" borderId="0" xfId="0" applyFont="1" applyFill="1" applyBorder="1" applyAlignment="1" applyProtection="1">
      <alignment horizontal="left" vertical="center"/>
    </xf>
    <xf numFmtId="0" fontId="14" fillId="11" borderId="3" xfId="0" applyFont="1" applyFill="1" applyBorder="1" applyAlignment="1">
      <alignment vertical="top"/>
    </xf>
    <xf numFmtId="0" fontId="14" fillId="11" borderId="4" xfId="0" applyFont="1" applyFill="1" applyBorder="1" applyAlignment="1">
      <alignment vertical="top"/>
    </xf>
    <xf numFmtId="0" fontId="14" fillId="11" borderId="6" xfId="0" applyFont="1" applyFill="1" applyBorder="1" applyAlignment="1">
      <alignment vertical="top"/>
    </xf>
    <xf numFmtId="0" fontId="1" fillId="2" borderId="4" xfId="0" applyFont="1" applyFill="1" applyBorder="1" applyAlignment="1">
      <alignment horizontal="center"/>
    </xf>
    <xf numFmtId="0" fontId="1" fillId="2" borderId="23" xfId="0" applyFont="1" applyFill="1" applyBorder="1" applyAlignment="1">
      <alignment horizontal="center"/>
    </xf>
    <xf numFmtId="0" fontId="1" fillId="2" borderId="8" xfId="0" applyFont="1" applyFill="1" applyBorder="1" applyAlignment="1">
      <alignment horizontal="center"/>
    </xf>
    <xf numFmtId="1" fontId="28" fillId="0" borderId="88" xfId="0" applyNumberFormat="1" applyFont="1" applyBorder="1" applyAlignment="1">
      <alignment horizontal="center" vertical="center"/>
    </xf>
    <xf numFmtId="1" fontId="28" fillId="0" borderId="26" xfId="0" applyNumberFormat="1" applyFont="1" applyBorder="1" applyAlignment="1">
      <alignment horizontal="center" vertical="center"/>
    </xf>
    <xf numFmtId="165" fontId="0" fillId="0" borderId="113" xfId="0" applyNumberFormat="1" applyBorder="1" applyAlignment="1">
      <alignment horizontal="center" vertical="center"/>
    </xf>
    <xf numFmtId="0" fontId="0" fillId="0" borderId="113" xfId="0" applyBorder="1" applyAlignment="1">
      <alignment vertical="center"/>
    </xf>
    <xf numFmtId="164" fontId="0" fillId="0" borderId="115" xfId="0" applyNumberFormat="1" applyBorder="1" applyAlignment="1">
      <alignment horizontal="center" vertical="center"/>
    </xf>
    <xf numFmtId="0" fontId="0" fillId="0" borderId="114" xfId="0" applyFill="1" applyBorder="1" applyAlignment="1">
      <alignment horizontal="center" vertical="center"/>
    </xf>
    <xf numFmtId="0" fontId="0" fillId="0" borderId="116" xfId="0" applyFill="1" applyBorder="1" applyAlignment="1">
      <alignment horizontal="center" vertical="center"/>
    </xf>
    <xf numFmtId="0" fontId="0" fillId="0" borderId="116" xfId="0" applyBorder="1" applyAlignment="1">
      <alignment horizontal="center" vertical="center"/>
    </xf>
    <xf numFmtId="1" fontId="28" fillId="0" borderId="117" xfId="0" applyNumberFormat="1" applyFont="1" applyBorder="1" applyAlignment="1">
      <alignment horizontal="center" vertical="center"/>
    </xf>
    <xf numFmtId="9" fontId="8" fillId="0" borderId="117" xfId="2" applyFont="1" applyBorder="1" applyAlignment="1">
      <alignment horizontal="center" vertical="center"/>
    </xf>
    <xf numFmtId="0" fontId="1" fillId="0" borderId="25" xfId="0" applyFont="1" applyBorder="1" applyAlignment="1">
      <alignment horizontal="center" vertical="center"/>
    </xf>
    <xf numFmtId="0" fontId="1" fillId="0" borderId="94" xfId="0" applyFont="1" applyBorder="1" applyAlignment="1">
      <alignment horizontal="center" vertical="center"/>
    </xf>
    <xf numFmtId="0" fontId="1" fillId="0" borderId="114" xfId="0" applyFont="1" applyBorder="1" applyAlignment="1">
      <alignment horizontal="center" vertical="center"/>
    </xf>
    <xf numFmtId="0" fontId="1" fillId="0" borderId="102" xfId="0" applyFont="1" applyBorder="1" applyAlignment="1">
      <alignment horizontal="center" vertical="center"/>
    </xf>
    <xf numFmtId="1" fontId="28" fillId="0" borderId="87" xfId="0" applyNumberFormat="1" applyFont="1" applyBorder="1" applyAlignment="1">
      <alignment horizontal="center" vertical="center"/>
    </xf>
    <xf numFmtId="0" fontId="28" fillId="0" borderId="104" xfId="0" applyFont="1" applyBorder="1" applyAlignment="1">
      <alignment horizontal="center" vertical="center"/>
    </xf>
    <xf numFmtId="0" fontId="28" fillId="0" borderId="98" xfId="0" applyFont="1" applyBorder="1" applyAlignment="1">
      <alignment horizontal="center" vertical="center"/>
    </xf>
    <xf numFmtId="1" fontId="28" fillId="0" borderId="104" xfId="0" applyNumberFormat="1" applyFont="1" applyBorder="1" applyAlignment="1">
      <alignment horizontal="center" vertical="center"/>
    </xf>
    <xf numFmtId="1" fontId="28" fillId="0" borderId="98" xfId="0" applyNumberFormat="1" applyFont="1" applyBorder="1" applyAlignment="1">
      <alignment horizontal="center" vertical="center"/>
    </xf>
    <xf numFmtId="0" fontId="1" fillId="11" borderId="0" xfId="0" applyFont="1" applyFill="1" applyBorder="1" applyAlignment="1" applyProtection="1">
      <alignment horizontal="left" vertical="center"/>
    </xf>
    <xf numFmtId="165" fontId="0" fillId="0" borderId="112" xfId="0" applyNumberFormat="1" applyBorder="1" applyAlignment="1">
      <alignment horizontal="center" vertical="center"/>
    </xf>
    <xf numFmtId="0" fontId="0" fillId="0" borderId="112" xfId="0" applyBorder="1" applyAlignment="1">
      <alignment vertical="center"/>
    </xf>
    <xf numFmtId="164" fontId="0" fillId="0" borderId="11" xfId="0" applyNumberFormat="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0" fontId="1" fillId="0" borderId="9" xfId="0" applyFont="1" applyBorder="1" applyAlignment="1">
      <alignment horizontal="center" vertical="center"/>
    </xf>
    <xf numFmtId="1" fontId="28" fillId="0" borderId="105" xfId="0" applyNumberFormat="1" applyFont="1" applyBorder="1" applyAlignment="1">
      <alignment horizontal="center" vertical="center"/>
    </xf>
    <xf numFmtId="1" fontId="28" fillId="0" borderId="12" xfId="0" applyNumberFormat="1" applyFont="1" applyBorder="1" applyAlignment="1">
      <alignment horizontal="center" vertical="center"/>
    </xf>
    <xf numFmtId="9" fontId="8" fillId="0" borderId="12" xfId="2" applyFont="1" applyBorder="1" applyAlignment="1">
      <alignment horizontal="center" vertical="center"/>
    </xf>
    <xf numFmtId="0" fontId="9" fillId="0" borderId="0" xfId="0" applyFont="1" applyFill="1" applyBorder="1"/>
    <xf numFmtId="0" fontId="32" fillId="4" borderId="0" xfId="0" applyFont="1" applyFill="1"/>
    <xf numFmtId="0" fontId="32" fillId="4" borderId="0" xfId="0" applyFont="1" applyFill="1" applyAlignment="1">
      <alignment horizontal="center"/>
    </xf>
    <xf numFmtId="164" fontId="32" fillId="4" borderId="0" xfId="0" applyNumberFormat="1" applyFont="1" applyFill="1" applyAlignment="1">
      <alignment horizontal="center"/>
    </xf>
    <xf numFmtId="0" fontId="0" fillId="4" borderId="0" xfId="0" applyFill="1"/>
    <xf numFmtId="0" fontId="32" fillId="5" borderId="0" xfId="0" applyFont="1" applyFill="1"/>
    <xf numFmtId="0" fontId="32" fillId="5" borderId="0" xfId="0" applyFont="1" applyFill="1" applyAlignment="1">
      <alignment horizontal="center"/>
    </xf>
    <xf numFmtId="164" fontId="32" fillId="5" borderId="0" xfId="0" applyNumberFormat="1" applyFont="1" applyFill="1" applyAlignment="1">
      <alignment horizontal="center"/>
    </xf>
    <xf numFmtId="0" fontId="3" fillId="0" borderId="0" xfId="0" applyFont="1" applyAlignment="1">
      <alignment horizontal="center"/>
    </xf>
    <xf numFmtId="0" fontId="3" fillId="0" borderId="0" xfId="0" applyFont="1"/>
    <xf numFmtId="0" fontId="33" fillId="0" borderId="0" xfId="0" applyFont="1"/>
    <xf numFmtId="0" fontId="34" fillId="5" borderId="0" xfId="0" applyFont="1" applyFill="1"/>
    <xf numFmtId="0" fontId="34" fillId="4" borderId="0" xfId="0" applyFont="1" applyFill="1"/>
    <xf numFmtId="0" fontId="34" fillId="5" borderId="0" xfId="0" applyFont="1" applyFill="1" applyAlignment="1">
      <alignment horizontal="center"/>
    </xf>
    <xf numFmtId="0" fontId="34" fillId="4" borderId="0" xfId="0" applyFont="1" applyFill="1" applyAlignment="1">
      <alignment horizontal="center"/>
    </xf>
    <xf numFmtId="164" fontId="34" fillId="5" borderId="0" xfId="0" applyNumberFormat="1" applyFont="1" applyFill="1" applyAlignment="1">
      <alignment horizontal="center"/>
    </xf>
    <xf numFmtId="164" fontId="34" fillId="4" borderId="0" xfId="0" applyNumberFormat="1" applyFont="1" applyFill="1" applyAlignment="1">
      <alignment horizontal="center"/>
    </xf>
    <xf numFmtId="0" fontId="3" fillId="0" borderId="0" xfId="0" applyFont="1" applyAlignment="1">
      <alignment horizontal="left"/>
    </xf>
    <xf numFmtId="0" fontId="3" fillId="5" borderId="0" xfId="0" applyFont="1" applyFill="1" applyAlignment="1">
      <alignment horizontal="center"/>
    </xf>
    <xf numFmtId="0" fontId="3" fillId="4" borderId="0" xfId="0" applyFont="1" applyFill="1" applyAlignment="1">
      <alignment horizontal="center"/>
    </xf>
    <xf numFmtId="0" fontId="3" fillId="4" borderId="0" xfId="0" applyFont="1" applyFill="1"/>
    <xf numFmtId="0" fontId="3" fillId="5" borderId="0" xfId="0" applyFont="1" applyFill="1"/>
    <xf numFmtId="164" fontId="3" fillId="5" borderId="0" xfId="0" applyNumberFormat="1" applyFont="1" applyFill="1" applyAlignment="1">
      <alignment horizontal="center"/>
    </xf>
    <xf numFmtId="164" fontId="3" fillId="4" borderId="0" xfId="0" applyNumberFormat="1" applyFont="1" applyFill="1" applyAlignment="1">
      <alignment horizontal="center"/>
    </xf>
    <xf numFmtId="0" fontId="35" fillId="4" borderId="0" xfId="0" applyFont="1" applyFill="1"/>
    <xf numFmtId="0" fontId="35" fillId="4" borderId="0" xfId="0" applyFont="1" applyFill="1" applyAlignment="1">
      <alignment horizontal="center"/>
    </xf>
    <xf numFmtId="164" fontId="35" fillId="4" borderId="0" xfId="0" applyNumberFormat="1" applyFont="1" applyFill="1" applyAlignment="1">
      <alignment horizontal="center"/>
    </xf>
    <xf numFmtId="0" fontId="35" fillId="5" borderId="0" xfId="0" applyFont="1" applyFill="1"/>
    <xf numFmtId="0" fontId="35" fillId="5" borderId="0" xfId="0" applyFont="1" applyFill="1" applyAlignment="1">
      <alignment horizontal="center"/>
    </xf>
    <xf numFmtId="164" fontId="35" fillId="5" borderId="0" xfId="0" applyNumberFormat="1" applyFont="1" applyFill="1" applyAlignment="1">
      <alignment horizontal="center"/>
    </xf>
    <xf numFmtId="167" fontId="0" fillId="0" borderId="0" xfId="1" applyNumberFormat="1" applyFont="1"/>
    <xf numFmtId="0" fontId="19" fillId="0" borderId="0" xfId="0" applyFont="1" applyBorder="1" applyAlignment="1">
      <alignment horizontal="center"/>
    </xf>
    <xf numFmtId="0" fontId="19" fillId="0" borderId="0" xfId="0" applyFont="1" applyBorder="1" applyAlignment="1">
      <alignment horizontal="center" vertical="center"/>
    </xf>
    <xf numFmtId="0" fontId="3" fillId="12" borderId="93" xfId="0" applyFont="1" applyFill="1" applyBorder="1" applyAlignment="1">
      <alignment horizontal="center" vertical="center"/>
    </xf>
    <xf numFmtId="0" fontId="0" fillId="0" borderId="1" xfId="0" applyBorder="1"/>
    <xf numFmtId="0" fontId="0" fillId="0" borderId="31" xfId="0" applyBorder="1"/>
    <xf numFmtId="0" fontId="0" fillId="0" borderId="5" xfId="0" applyBorder="1"/>
    <xf numFmtId="0" fontId="0" fillId="0" borderId="2" xfId="0" applyBorder="1"/>
    <xf numFmtId="0" fontId="0" fillId="0" borderId="32" xfId="0" applyBorder="1"/>
    <xf numFmtId="0" fontId="19" fillId="0" borderId="2" xfId="0" applyFont="1" applyBorder="1" applyAlignment="1">
      <alignment horizontal="center"/>
    </xf>
    <xf numFmtId="0" fontId="19" fillId="0" borderId="32" xfId="0" applyFont="1" applyBorder="1" applyAlignment="1">
      <alignment horizontal="center"/>
    </xf>
    <xf numFmtId="0" fontId="19" fillId="0" borderId="2" xfId="0" applyFont="1" applyBorder="1" applyAlignment="1">
      <alignment horizontal="center" vertical="center"/>
    </xf>
    <xf numFmtId="0" fontId="19" fillId="0" borderId="32" xfId="0" applyFont="1" applyBorder="1" applyAlignment="1">
      <alignment horizontal="center" vertical="center"/>
    </xf>
    <xf numFmtId="0" fontId="19" fillId="0" borderId="2" xfId="0" applyFont="1" applyBorder="1"/>
    <xf numFmtId="0" fontId="0" fillId="0" borderId="3" xfId="0" applyBorder="1"/>
    <xf numFmtId="0" fontId="0" fillId="0" borderId="4" xfId="0" applyBorder="1"/>
    <xf numFmtId="0" fontId="0" fillId="0" borderId="6" xfId="0" applyBorder="1"/>
    <xf numFmtId="0" fontId="3" fillId="12" borderId="97" xfId="0" applyFont="1" applyFill="1" applyBorder="1" applyAlignment="1">
      <alignment horizontal="center" vertical="center"/>
    </xf>
    <xf numFmtId="164" fontId="8" fillId="12" borderId="92" xfId="0" applyNumberFormat="1" applyFont="1" applyFill="1" applyBorder="1" applyAlignment="1">
      <alignment horizontal="center" vertical="center"/>
    </xf>
    <xf numFmtId="0" fontId="8" fillId="12" borderId="92" xfId="0" applyFont="1" applyFill="1" applyBorder="1" applyAlignment="1">
      <alignment horizontal="center" vertical="center"/>
    </xf>
    <xf numFmtId="0" fontId="3" fillId="5" borderId="97" xfId="0" applyFont="1" applyFill="1" applyBorder="1" applyAlignment="1">
      <alignment horizontal="center" vertical="center"/>
    </xf>
    <xf numFmtId="164" fontId="8" fillId="5" borderId="92" xfId="0" applyNumberFormat="1" applyFont="1" applyFill="1" applyBorder="1" applyAlignment="1">
      <alignment horizontal="center" vertical="center"/>
    </xf>
    <xf numFmtId="0" fontId="8" fillId="5" borderId="92" xfId="0" applyFont="1" applyFill="1" applyBorder="1" applyAlignment="1">
      <alignment horizontal="center" vertical="center"/>
    </xf>
    <xf numFmtId="0" fontId="39" fillId="0" borderId="28" xfId="0" applyFont="1" applyBorder="1"/>
    <xf numFmtId="164" fontId="0" fillId="0" borderId="0" xfId="0" applyNumberFormat="1"/>
    <xf numFmtId="0" fontId="3" fillId="0" borderId="97" xfId="0" applyFont="1" applyFill="1" applyBorder="1" applyAlignment="1">
      <alignment horizontal="center" vertical="center"/>
    </xf>
    <xf numFmtId="164" fontId="8" fillId="0" borderId="92" xfId="0" applyNumberFormat="1" applyFont="1" applyFill="1" applyBorder="1" applyAlignment="1">
      <alignment horizontal="center" vertical="center"/>
    </xf>
    <xf numFmtId="0" fontId="19" fillId="0" borderId="2" xfId="0" applyFont="1" applyBorder="1" applyAlignment="1">
      <alignment vertical="center"/>
    </xf>
    <xf numFmtId="0" fontId="19" fillId="0" borderId="0" xfId="0" applyFont="1" applyBorder="1" applyAlignment="1">
      <alignment vertical="center"/>
    </xf>
    <xf numFmtId="0" fontId="19" fillId="0" borderId="32" xfId="0" applyFont="1" applyBorder="1" applyAlignment="1">
      <alignment vertical="center"/>
    </xf>
    <xf numFmtId="0" fontId="43" fillId="0" borderId="2" xfId="0" applyFont="1" applyBorder="1" applyAlignment="1">
      <alignment horizontal="center" vertical="center"/>
    </xf>
    <xf numFmtId="0" fontId="43" fillId="0" borderId="0" xfId="0" applyFont="1" applyBorder="1" applyAlignment="1">
      <alignment horizontal="center" vertical="center"/>
    </xf>
    <xf numFmtId="0" fontId="43" fillId="0" borderId="32" xfId="0" applyFont="1" applyBorder="1" applyAlignment="1">
      <alignment horizontal="center" vertical="center"/>
    </xf>
    <xf numFmtId="0" fontId="1" fillId="0" borderId="0" xfId="0" applyFont="1" applyAlignment="1">
      <alignment horizontal="center" vertical="center" wrapText="1"/>
    </xf>
    <xf numFmtId="0" fontId="1" fillId="0" borderId="95" xfId="0" applyFont="1" applyBorder="1" applyAlignment="1">
      <alignment horizontal="center" vertical="center"/>
    </xf>
    <xf numFmtId="0" fontId="15" fillId="0" borderId="45" xfId="0" applyFont="1" applyBorder="1" applyAlignment="1">
      <alignment wrapText="1"/>
    </xf>
    <xf numFmtId="0" fontId="9" fillId="0" borderId="64" xfId="0" applyFont="1" applyBorder="1"/>
    <xf numFmtId="0" fontId="7" fillId="0" borderId="27" xfId="0" applyFont="1" applyBorder="1"/>
    <xf numFmtId="0" fontId="4" fillId="0" borderId="28" xfId="0" applyFont="1" applyBorder="1"/>
    <xf numFmtId="0" fontId="15" fillId="0" borderId="27" xfId="0" applyFont="1" applyBorder="1"/>
    <xf numFmtId="0" fontId="15" fillId="0" borderId="27" xfId="0" quotePrefix="1" applyFont="1" applyBorder="1"/>
    <xf numFmtId="0" fontId="15" fillId="0" borderId="27" xfId="0" applyFont="1" applyBorder="1" applyAlignment="1">
      <alignment horizontal="left"/>
    </xf>
    <xf numFmtId="0" fontId="15" fillId="0" borderId="27" xfId="0" applyFont="1" applyBorder="1" applyAlignment="1"/>
    <xf numFmtId="0" fontId="15" fillId="0" borderId="28" xfId="0" applyFont="1" applyBorder="1" applyAlignment="1">
      <alignment wrapText="1"/>
    </xf>
    <xf numFmtId="0" fontId="16" fillId="0" borderId="27" xfId="0" applyFont="1" applyBorder="1"/>
    <xf numFmtId="0" fontId="9" fillId="0" borderId="122" xfId="0" applyFont="1" applyBorder="1"/>
    <xf numFmtId="0" fontId="4" fillId="0" borderId="122" xfId="0" applyFont="1" applyBorder="1"/>
    <xf numFmtId="0" fontId="4" fillId="0" borderId="30" xfId="0" applyFont="1" applyBorder="1"/>
    <xf numFmtId="0" fontId="7" fillId="0" borderId="123" xfId="0" applyFont="1" applyBorder="1"/>
    <xf numFmtId="0" fontId="4" fillId="0" borderId="64" xfId="0" applyFont="1" applyBorder="1"/>
    <xf numFmtId="0" fontId="4" fillId="0" borderId="53" xfId="0" applyFont="1" applyBorder="1"/>
    <xf numFmtId="164" fontId="0" fillId="0" borderId="62" xfId="0" applyNumberFormat="1" applyBorder="1" applyAlignment="1">
      <alignment horizontal="center" vertical="center"/>
    </xf>
    <xf numFmtId="0" fontId="1" fillId="5" borderId="96" xfId="0" applyFont="1" applyFill="1" applyBorder="1" applyAlignment="1">
      <alignment vertical="center"/>
    </xf>
    <xf numFmtId="165" fontId="1" fillId="5" borderId="126" xfId="0" applyNumberFormat="1" applyFont="1" applyFill="1" applyBorder="1" applyAlignment="1">
      <alignment horizontal="center" vertical="center"/>
    </xf>
    <xf numFmtId="0" fontId="1" fillId="12" borderId="97" xfId="0" applyFont="1" applyFill="1" applyBorder="1" applyAlignment="1">
      <alignment vertical="center"/>
    </xf>
    <xf numFmtId="165" fontId="1" fillId="12" borderId="127" xfId="0" applyNumberFormat="1" applyFont="1" applyFill="1" applyBorder="1" applyAlignment="1">
      <alignment horizontal="center" vertical="center"/>
    </xf>
    <xf numFmtId="0" fontId="1" fillId="5" borderId="97" xfId="0" applyFont="1" applyFill="1" applyBorder="1" applyAlignment="1">
      <alignment vertical="center"/>
    </xf>
    <xf numFmtId="165" fontId="1" fillId="5" borderId="127" xfId="0" applyNumberFormat="1" applyFont="1" applyFill="1" applyBorder="1" applyAlignment="1">
      <alignment horizontal="center" vertical="center"/>
    </xf>
    <xf numFmtId="0" fontId="1" fillId="0" borderId="97" xfId="0" applyFont="1" applyFill="1" applyBorder="1" applyAlignment="1">
      <alignment vertical="center"/>
    </xf>
    <xf numFmtId="165" fontId="1" fillId="0" borderId="127" xfId="0" applyNumberFormat="1" applyFont="1" applyFill="1" applyBorder="1" applyAlignment="1">
      <alignment horizontal="center" vertical="center"/>
    </xf>
    <xf numFmtId="0" fontId="1" fillId="12" borderId="98" xfId="0" applyFont="1" applyFill="1" applyBorder="1" applyAlignment="1">
      <alignment vertical="center"/>
    </xf>
    <xf numFmtId="165" fontId="1" fillId="12" borderId="125" xfId="0" applyNumberFormat="1" applyFont="1" applyFill="1" applyBorder="1" applyAlignment="1">
      <alignment horizontal="center" vertical="center"/>
    </xf>
    <xf numFmtId="0" fontId="1" fillId="5" borderId="96" xfId="0" applyFont="1" applyFill="1" applyBorder="1" applyAlignment="1">
      <alignment horizontal="left" vertical="center"/>
    </xf>
    <xf numFmtId="0" fontId="1" fillId="12" borderId="97" xfId="0" applyFont="1" applyFill="1" applyBorder="1" applyAlignment="1">
      <alignment horizontal="left" vertical="center"/>
    </xf>
    <xf numFmtId="0" fontId="1" fillId="5" borderId="97" xfId="0" applyFont="1" applyFill="1" applyBorder="1" applyAlignment="1">
      <alignment horizontal="left" vertical="center"/>
    </xf>
    <xf numFmtId="0" fontId="1" fillId="5" borderId="127" xfId="0" applyFont="1" applyFill="1" applyBorder="1" applyAlignment="1">
      <alignment horizontal="center" vertical="center"/>
    </xf>
    <xf numFmtId="0" fontId="1" fillId="12" borderId="104" xfId="0" applyFont="1" applyFill="1" applyBorder="1" applyAlignment="1">
      <alignment horizontal="left" vertical="center"/>
    </xf>
    <xf numFmtId="165" fontId="1" fillId="12" borderId="128" xfId="0" applyNumberFormat="1" applyFont="1" applyFill="1" applyBorder="1" applyAlignment="1">
      <alignment horizontal="center" vertical="center"/>
    </xf>
    <xf numFmtId="0" fontId="1" fillId="5" borderId="118" xfId="0" applyFont="1" applyFill="1" applyBorder="1" applyAlignment="1">
      <alignment vertical="center"/>
    </xf>
    <xf numFmtId="165" fontId="1" fillId="5" borderId="124" xfId="0" applyNumberFormat="1" applyFont="1" applyFill="1" applyBorder="1" applyAlignment="1">
      <alignment horizontal="center" vertical="center"/>
    </xf>
    <xf numFmtId="0" fontId="1" fillId="12" borderId="127" xfId="0" applyFont="1" applyFill="1" applyBorder="1" applyAlignment="1">
      <alignment horizontal="center" vertical="center"/>
    </xf>
    <xf numFmtId="0" fontId="1" fillId="5" borderId="98" xfId="0" applyFont="1" applyFill="1" applyBorder="1" applyAlignment="1">
      <alignment vertical="center"/>
    </xf>
    <xf numFmtId="0" fontId="1" fillId="5" borderId="125" xfId="0" applyFont="1" applyFill="1" applyBorder="1" applyAlignment="1">
      <alignment horizontal="center" vertical="center"/>
    </xf>
    <xf numFmtId="164" fontId="8" fillId="5" borderId="91" xfId="0" applyNumberFormat="1" applyFont="1" applyFill="1" applyBorder="1" applyAlignment="1">
      <alignment horizontal="center" vertical="center"/>
    </xf>
    <xf numFmtId="164" fontId="8" fillId="12" borderId="90" xfId="0" applyNumberFormat="1" applyFont="1" applyFill="1" applyBorder="1" applyAlignment="1">
      <alignment horizontal="center" vertical="center"/>
    </xf>
    <xf numFmtId="164" fontId="8" fillId="12" borderId="103" xfId="0" applyNumberFormat="1" applyFont="1" applyFill="1" applyBorder="1" applyAlignment="1">
      <alignment horizontal="center" vertical="center"/>
    </xf>
    <xf numFmtId="164" fontId="8" fillId="5" borderId="89" xfId="0" applyNumberFormat="1" applyFont="1" applyFill="1" applyBorder="1" applyAlignment="1">
      <alignment horizontal="center" vertical="center"/>
    </xf>
    <xf numFmtId="0" fontId="8" fillId="5" borderId="90" xfId="0" applyFont="1" applyFill="1" applyBorder="1" applyAlignment="1">
      <alignment horizontal="center" vertical="center"/>
    </xf>
    <xf numFmtId="0" fontId="3" fillId="12" borderId="4" xfId="0" applyFont="1" applyFill="1" applyBorder="1" applyAlignment="1">
      <alignment horizontal="center" vertical="center"/>
    </xf>
    <xf numFmtId="0" fontId="3" fillId="5" borderId="51" xfId="0" applyFont="1" applyFill="1" applyBorder="1" applyAlignment="1">
      <alignment horizontal="center" vertical="center"/>
    </xf>
    <xf numFmtId="0" fontId="3" fillId="12" borderId="43" xfId="0" applyFont="1" applyFill="1" applyBorder="1" applyAlignment="1">
      <alignment horizontal="center" vertical="center"/>
    </xf>
    <xf numFmtId="0" fontId="3" fillId="5" borderId="43" xfId="0" applyFont="1" applyFill="1" applyBorder="1" applyAlignment="1">
      <alignment horizontal="center" vertical="center"/>
    </xf>
    <xf numFmtId="0" fontId="3" fillId="0" borderId="43" xfId="0" applyFont="1" applyFill="1" applyBorder="1" applyAlignment="1">
      <alignment horizontal="center" vertical="center"/>
    </xf>
    <xf numFmtId="0" fontId="3" fillId="12" borderId="101" xfId="0" applyFont="1" applyFill="1" applyBorder="1" applyAlignment="1">
      <alignment horizontal="center" vertical="center"/>
    </xf>
    <xf numFmtId="0" fontId="3" fillId="12" borderId="46" xfId="0" applyFont="1" applyFill="1" applyBorder="1" applyAlignment="1">
      <alignment horizontal="center" vertical="center"/>
    </xf>
    <xf numFmtId="0" fontId="3" fillId="5" borderId="100" xfId="0" applyFont="1" applyFill="1" applyBorder="1" applyAlignment="1">
      <alignment horizontal="center" vertical="center"/>
    </xf>
    <xf numFmtId="0" fontId="3" fillId="5" borderId="101" xfId="0" applyFont="1" applyFill="1" applyBorder="1" applyAlignment="1">
      <alignment horizontal="center" vertical="center"/>
    </xf>
    <xf numFmtId="0" fontId="3" fillId="5" borderId="96" xfId="0" applyFont="1" applyFill="1" applyBorder="1" applyAlignment="1">
      <alignment horizontal="center" vertical="center"/>
    </xf>
    <xf numFmtId="0" fontId="3" fillId="12" borderId="98" xfId="0" applyFont="1" applyFill="1" applyBorder="1" applyAlignment="1">
      <alignment horizontal="center" vertical="center"/>
    </xf>
    <xf numFmtId="0" fontId="3" fillId="12" borderId="104" xfId="0" applyFont="1" applyFill="1" applyBorder="1" applyAlignment="1">
      <alignment horizontal="center" vertical="center"/>
    </xf>
    <xf numFmtId="0" fontId="3" fillId="5" borderId="118" xfId="0" applyFont="1" applyFill="1" applyBorder="1" applyAlignment="1">
      <alignment horizontal="center" vertical="center"/>
    </xf>
    <xf numFmtId="0" fontId="3" fillId="5" borderId="98" xfId="0" applyFont="1" applyFill="1" applyBorder="1" applyAlignment="1">
      <alignment horizontal="center" vertical="center"/>
    </xf>
    <xf numFmtId="0" fontId="0" fillId="0" borderId="45" xfId="0" applyBorder="1" applyAlignment="1">
      <alignment horizontal="center"/>
    </xf>
    <xf numFmtId="0" fontId="1" fillId="7" borderId="45" xfId="0" applyFont="1" applyFill="1" applyBorder="1" applyAlignment="1">
      <alignment horizontal="center"/>
    </xf>
    <xf numFmtId="0" fontId="2" fillId="0" borderId="27" xfId="0" applyFont="1" applyBorder="1"/>
    <xf numFmtId="0" fontId="0" fillId="0" borderId="39" xfId="0" applyBorder="1"/>
    <xf numFmtId="0" fontId="0" fillId="3" borderId="131" xfId="0" applyFill="1" applyBorder="1"/>
    <xf numFmtId="0" fontId="0" fillId="3" borderId="132" xfId="0" applyFill="1" applyBorder="1"/>
    <xf numFmtId="0" fontId="7" fillId="0" borderId="27" xfId="0" applyFont="1" applyBorder="1" applyAlignment="1">
      <alignment horizontal="center" vertical="center" wrapText="1"/>
    </xf>
    <xf numFmtId="0" fontId="15" fillId="0" borderId="28" xfId="0" applyFont="1" applyBorder="1" applyAlignment="1">
      <alignment horizontal="left" vertical="top" wrapText="1"/>
    </xf>
    <xf numFmtId="0" fontId="1" fillId="0" borderId="68" xfId="0" applyFont="1" applyBorder="1" applyAlignment="1">
      <alignment horizontal="right" vertical="center"/>
    </xf>
    <xf numFmtId="0" fontId="24" fillId="0" borderId="45" xfId="0" quotePrefix="1" applyFont="1" applyBorder="1" applyAlignment="1">
      <alignment vertical="center"/>
    </xf>
    <xf numFmtId="0" fontId="24" fillId="0" borderId="45" xfId="0" applyFont="1" applyBorder="1" applyAlignment="1">
      <alignment vertical="center"/>
    </xf>
    <xf numFmtId="0" fontId="24" fillId="0" borderId="45" xfId="0" applyFont="1" applyBorder="1" applyAlignment="1"/>
    <xf numFmtId="0" fontId="16" fillId="0" borderId="64" xfId="0" applyFont="1" applyBorder="1"/>
    <xf numFmtId="0" fontId="22" fillId="0" borderId="27" xfId="0" applyFont="1" applyBorder="1"/>
    <xf numFmtId="0" fontId="24" fillId="0" borderId="27" xfId="0" applyFont="1" applyBorder="1" applyAlignment="1">
      <alignment vertical="center"/>
    </xf>
    <xf numFmtId="0" fontId="23" fillId="0" borderId="27" xfId="0" applyFont="1" applyBorder="1"/>
    <xf numFmtId="0" fontId="24" fillId="0" borderId="27" xfId="0" quotePrefix="1" applyFont="1" applyBorder="1" applyAlignment="1">
      <alignment vertical="center"/>
    </xf>
    <xf numFmtId="0" fontId="23" fillId="0" borderId="27" xfId="0" quotePrefix="1" applyFont="1" applyBorder="1"/>
    <xf numFmtId="0" fontId="24" fillId="0" borderId="27" xfId="0" applyFont="1" applyBorder="1" applyAlignment="1"/>
    <xf numFmtId="0" fontId="24" fillId="0" borderId="29" xfId="0" applyFont="1" applyBorder="1" applyAlignment="1"/>
    <xf numFmtId="0" fontId="24" fillId="0" borderId="122" xfId="0" applyFont="1" applyBorder="1" applyAlignment="1"/>
    <xf numFmtId="0" fontId="4" fillId="0" borderId="50" xfId="0" applyFont="1" applyBorder="1"/>
    <xf numFmtId="0" fontId="4" fillId="0" borderId="68" xfId="0" applyFont="1" applyBorder="1"/>
    <xf numFmtId="0" fontId="24" fillId="0" borderId="68" xfId="0" applyFont="1" applyBorder="1" applyAlignment="1">
      <alignment vertical="center"/>
    </xf>
    <xf numFmtId="0" fontId="24" fillId="0" borderId="68" xfId="0" quotePrefix="1" applyFont="1" applyBorder="1" applyAlignment="1">
      <alignment vertical="center"/>
    </xf>
    <xf numFmtId="0" fontId="24" fillId="0" borderId="68" xfId="0" applyFont="1" applyBorder="1" applyAlignment="1"/>
    <xf numFmtId="0" fontId="24" fillId="0" borderId="129" xfId="0" applyFont="1" applyBorder="1" applyAlignment="1"/>
    <xf numFmtId="0" fontId="4" fillId="0" borderId="121" xfId="0" applyFont="1" applyBorder="1"/>
    <xf numFmtId="0" fontId="4" fillId="0" borderId="136" xfId="0" applyFont="1" applyBorder="1"/>
    <xf numFmtId="0" fontId="1" fillId="0" borderId="0" xfId="0" applyFont="1" applyAlignment="1">
      <alignment horizontal="center" vertical="center" wrapText="1"/>
    </xf>
    <xf numFmtId="0" fontId="1" fillId="0" borderId="110"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51"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115" xfId="0" applyBorder="1" applyAlignment="1">
      <alignment horizontal="center" vertical="center"/>
    </xf>
    <xf numFmtId="0" fontId="0" fillId="0" borderId="11" xfId="0" applyBorder="1" applyAlignment="1">
      <alignment horizontal="center" vertical="center"/>
    </xf>
    <xf numFmtId="0" fontId="0" fillId="0" borderId="101" xfId="0" applyBorder="1" applyAlignment="1">
      <alignment horizontal="center" vertical="center"/>
    </xf>
    <xf numFmtId="0" fontId="1" fillId="0" borderId="137" xfId="0" applyFont="1" applyBorder="1" applyAlignment="1">
      <alignment horizontal="center" vertical="center"/>
    </xf>
    <xf numFmtId="0" fontId="0" fillId="0" borderId="2" xfId="0" applyBorder="1" applyAlignment="1">
      <alignment vertical="center"/>
    </xf>
    <xf numFmtId="165" fontId="0" fillId="0" borderId="111" xfId="0" applyNumberFormat="1" applyBorder="1" applyAlignment="1">
      <alignment horizontal="center" vertical="center"/>
    </xf>
    <xf numFmtId="0" fontId="0" fillId="0" borderId="111" xfId="0" applyBorder="1" applyAlignment="1">
      <alignment vertical="center"/>
    </xf>
    <xf numFmtId="164" fontId="0" fillId="0" borderId="0" xfId="0" applyNumberFormat="1" applyBorder="1" applyAlignment="1">
      <alignment horizontal="center" vertical="center"/>
    </xf>
    <xf numFmtId="0" fontId="0" fillId="0" borderId="2" xfId="0" applyFill="1" applyBorder="1" applyAlignment="1">
      <alignment horizontal="center" vertical="center"/>
    </xf>
    <xf numFmtId="0" fontId="0" fillId="0" borderId="7" xfId="0" applyFill="1" applyBorder="1" applyAlignment="1">
      <alignment horizontal="center" vertical="center"/>
    </xf>
    <xf numFmtId="0" fontId="0" fillId="0" borderId="7" xfId="0" applyBorder="1" applyAlignment="1">
      <alignment horizontal="center" vertical="center"/>
    </xf>
    <xf numFmtId="0" fontId="1" fillId="0" borderId="2" xfId="0" applyFont="1" applyBorder="1" applyAlignment="1">
      <alignment horizontal="center" vertical="center"/>
    </xf>
    <xf numFmtId="0" fontId="28" fillId="0" borderId="7" xfId="0" applyFont="1" applyBorder="1" applyAlignment="1">
      <alignment horizontal="center" vertical="center"/>
    </xf>
    <xf numFmtId="1" fontId="28" fillId="0" borderId="7" xfId="0" applyNumberFormat="1" applyFont="1" applyBorder="1" applyAlignment="1">
      <alignment horizontal="center" vertical="center"/>
    </xf>
    <xf numFmtId="9" fontId="8" fillId="0" borderId="32" xfId="2" applyFont="1" applyBorder="1" applyAlignment="1">
      <alignment horizontal="center" vertical="center"/>
    </xf>
    <xf numFmtId="0" fontId="1" fillId="0" borderId="138" xfId="0" applyFont="1" applyBorder="1" applyAlignment="1">
      <alignment horizontal="center" vertical="center"/>
    </xf>
    <xf numFmtId="0" fontId="1" fillId="0" borderId="139" xfId="0" applyFont="1" applyBorder="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0" fillId="0" borderId="140" xfId="0" applyBorder="1" applyAlignment="1">
      <alignment horizontal="center" vertical="center"/>
    </xf>
    <xf numFmtId="0" fontId="0" fillId="0" borderId="13" xfId="0" applyBorder="1" applyAlignment="1">
      <alignment horizontal="center" vertical="center"/>
    </xf>
    <xf numFmtId="0" fontId="0" fillId="0" borderId="22" xfId="0" applyBorder="1" applyAlignment="1">
      <alignment horizontal="center" vertical="center"/>
    </xf>
    <xf numFmtId="0" fontId="0" fillId="0" borderId="125" xfId="0"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xf>
    <xf numFmtId="0" fontId="1" fillId="2" borderId="3" xfId="0" applyFont="1" applyFill="1" applyBorder="1" applyAlignment="1">
      <alignment horizontal="center"/>
    </xf>
    <xf numFmtId="0" fontId="0" fillId="8" borderId="0" xfId="0" applyFill="1"/>
    <xf numFmtId="0" fontId="0" fillId="8" borderId="0" xfId="0" applyFill="1" applyAlignment="1">
      <alignment horizontal="center"/>
    </xf>
    <xf numFmtId="0" fontId="0" fillId="9" borderId="0" xfId="0" applyFill="1"/>
    <xf numFmtId="0" fontId="0" fillId="9" borderId="0" xfId="0" applyFill="1" applyAlignment="1">
      <alignment horizontal="center"/>
    </xf>
    <xf numFmtId="1" fontId="0" fillId="0" borderId="0" xfId="0" applyNumberFormat="1" applyFont="1" applyAlignment="1">
      <alignment horizontal="center"/>
    </xf>
    <xf numFmtId="1" fontId="1" fillId="0" borderId="0" xfId="0" applyNumberFormat="1" applyFont="1" applyAlignment="1">
      <alignment horizontal="center" vertical="center" wrapText="1"/>
    </xf>
    <xf numFmtId="0" fontId="0" fillId="0" borderId="0" xfId="0" applyFont="1"/>
    <xf numFmtId="0" fontId="0" fillId="0" borderId="0" xfId="0" applyFont="1" applyAlignment="1">
      <alignment horizontal="center"/>
    </xf>
    <xf numFmtId="0" fontId="1" fillId="13" borderId="0" xfId="0" applyFont="1" applyFill="1" applyAlignment="1">
      <alignment horizontal="center"/>
    </xf>
    <xf numFmtId="0" fontId="1" fillId="14" borderId="0" xfId="0" applyFont="1" applyFill="1" applyAlignment="1">
      <alignment horizontal="center"/>
    </xf>
    <xf numFmtId="1" fontId="1" fillId="0" borderId="0" xfId="0" applyNumberFormat="1" applyFont="1" applyFill="1" applyAlignment="1">
      <alignment horizontal="center" vertical="center" wrapText="1"/>
    </xf>
    <xf numFmtId="0" fontId="0" fillId="13" borderId="0" xfId="0" applyFont="1" applyFill="1" applyBorder="1" applyAlignment="1">
      <alignment horizontal="center"/>
    </xf>
    <xf numFmtId="0" fontId="0" fillId="0" borderId="0" xfId="0" applyFont="1" applyFill="1" applyAlignment="1">
      <alignment horizontal="center"/>
    </xf>
    <xf numFmtId="0" fontId="0" fillId="13" borderId="0" xfId="0" applyFont="1" applyFill="1" applyAlignment="1">
      <alignment horizontal="center"/>
    </xf>
    <xf numFmtId="0" fontId="0" fillId="14" borderId="0" xfId="0" applyFont="1" applyFill="1" applyAlignment="1">
      <alignment horizontal="center"/>
    </xf>
    <xf numFmtId="0" fontId="0" fillId="0" borderId="0" xfId="0" applyFont="1" applyBorder="1" applyAlignment="1">
      <alignment horizontal="center"/>
    </xf>
    <xf numFmtId="0" fontId="0" fillId="0" borderId="0" xfId="0" applyFont="1" applyFill="1" applyBorder="1" applyAlignment="1">
      <alignment horizontal="center"/>
    </xf>
    <xf numFmtId="0" fontId="0" fillId="14" borderId="0" xfId="0" applyFont="1" applyFill="1" applyBorder="1" applyAlignment="1">
      <alignment horizontal="center"/>
    </xf>
    <xf numFmtId="0" fontId="2" fillId="0" borderId="44" xfId="0" applyFont="1" applyBorder="1" applyAlignment="1">
      <alignment horizontal="center"/>
    </xf>
    <xf numFmtId="0" fontId="28" fillId="2" borderId="18" xfId="0" applyFont="1" applyFill="1" applyBorder="1" applyAlignment="1">
      <alignment horizontal="center" vertical="center" wrapText="1"/>
    </xf>
    <xf numFmtId="1" fontId="1" fillId="0" borderId="0" xfId="0" applyNumberFormat="1" applyFont="1" applyFill="1" applyAlignment="1">
      <alignment horizontal="center" vertical="center"/>
    </xf>
    <xf numFmtId="0" fontId="25" fillId="0" borderId="0" xfId="0" applyFont="1" applyFill="1"/>
    <xf numFmtId="0" fontId="0" fillId="0" borderId="0" xfId="0" applyFill="1" applyBorder="1" applyAlignment="1">
      <alignment horizontal="center"/>
    </xf>
    <xf numFmtId="0" fontId="0" fillId="0" borderId="54" xfId="0" applyFill="1" applyBorder="1" applyAlignment="1">
      <alignment horizontal="center"/>
    </xf>
    <xf numFmtId="0" fontId="9" fillId="0" borderId="0" xfId="0" applyFont="1" applyFill="1" applyBorder="1" applyAlignment="1">
      <alignment horizontal="center"/>
    </xf>
    <xf numFmtId="0" fontId="1" fillId="0" borderId="17" xfId="0" applyFont="1" applyFill="1" applyBorder="1" applyAlignment="1">
      <alignment horizontal="center" vertical="center"/>
    </xf>
    <xf numFmtId="0" fontId="28" fillId="0" borderId="5" xfId="0" applyFont="1" applyFill="1" applyBorder="1" applyAlignment="1">
      <alignment horizontal="center" vertical="center"/>
    </xf>
    <xf numFmtId="0" fontId="1" fillId="0" borderId="56" xfId="0" applyFont="1" applyFill="1" applyBorder="1" applyAlignment="1">
      <alignment horizontal="center" vertical="center"/>
    </xf>
    <xf numFmtId="0" fontId="28" fillId="0" borderId="6" xfId="0" applyFont="1" applyFill="1" applyBorder="1" applyAlignment="1">
      <alignment horizontal="center" vertical="center"/>
    </xf>
    <xf numFmtId="0" fontId="0" fillId="13" borderId="0" xfId="0" applyFill="1"/>
    <xf numFmtId="0" fontId="49" fillId="2" borderId="17" xfId="0" applyFont="1" applyFill="1" applyBorder="1" applyAlignment="1">
      <alignment horizontal="center" vertical="center" wrapText="1"/>
    </xf>
    <xf numFmtId="0" fontId="49" fillId="2" borderId="17" xfId="0" applyFont="1" applyFill="1" applyBorder="1" applyAlignment="1">
      <alignment horizontal="center" vertical="center"/>
    </xf>
    <xf numFmtId="0" fontId="1" fillId="0" borderId="95" xfId="0" applyFont="1" applyBorder="1" applyAlignment="1">
      <alignment horizontal="center" vertical="center"/>
    </xf>
    <xf numFmtId="0" fontId="31" fillId="0" borderId="0" xfId="0" applyFont="1" applyBorder="1" applyAlignment="1">
      <alignment horizontal="center" vertical="center"/>
    </xf>
    <xf numFmtId="0" fontId="0" fillId="0" borderId="143" xfId="0" applyBorder="1"/>
    <xf numFmtId="0" fontId="0" fillId="0" borderId="144" xfId="0" applyBorder="1"/>
    <xf numFmtId="0" fontId="0" fillId="0" borderId="41" xfId="0" applyBorder="1"/>
    <xf numFmtId="0" fontId="1" fillId="0" borderId="145" xfId="0" quotePrefix="1" applyFont="1" applyFill="1" applyBorder="1" applyAlignment="1">
      <alignment horizontal="center" vertical="center"/>
    </xf>
    <xf numFmtId="0" fontId="1" fillId="0" borderId="146" xfId="0" applyFont="1" applyFill="1" applyBorder="1" applyAlignment="1">
      <alignment horizontal="center" vertical="center"/>
    </xf>
    <xf numFmtId="0" fontId="28" fillId="0" borderId="147" xfId="0" applyFont="1" applyFill="1" applyBorder="1" applyAlignment="1">
      <alignment horizontal="center" vertical="center"/>
    </xf>
    <xf numFmtId="0" fontId="1" fillId="0" borderId="145" xfId="0" applyFont="1" applyFill="1" applyBorder="1" applyAlignment="1">
      <alignment horizontal="center" vertical="center"/>
    </xf>
    <xf numFmtId="0" fontId="0" fillId="0" borderId="148" xfId="0" applyBorder="1"/>
    <xf numFmtId="0" fontId="0" fillId="0" borderId="50" xfId="0" applyBorder="1"/>
    <xf numFmtId="0" fontId="1" fillId="11" borderId="32" xfId="0" applyFont="1" applyFill="1" applyBorder="1" applyAlignment="1">
      <alignment horizontal="center" vertical="center"/>
    </xf>
    <xf numFmtId="164" fontId="1" fillId="3" borderId="142" xfId="0" applyNumberFormat="1" applyFont="1" applyFill="1" applyBorder="1" applyAlignment="1">
      <alignment horizontal="center" vertical="center"/>
    </xf>
    <xf numFmtId="0" fontId="1" fillId="3" borderId="0" xfId="0" applyFont="1" applyFill="1" applyBorder="1" applyAlignment="1" applyProtection="1">
      <alignment vertical="center"/>
    </xf>
    <xf numFmtId="0" fontId="1" fillId="0" borderId="45" xfId="0" applyFont="1" applyBorder="1"/>
    <xf numFmtId="165" fontId="0" fillId="0" borderId="151" xfId="0" applyNumberFormat="1" applyBorder="1" applyAlignment="1">
      <alignment horizontal="center" vertical="center"/>
    </xf>
    <xf numFmtId="0" fontId="0" fillId="0" borderId="151" xfId="0" applyBorder="1" applyAlignment="1">
      <alignment vertical="center"/>
    </xf>
    <xf numFmtId="164" fontId="0" fillId="0" borderId="153" xfId="0" applyNumberFormat="1" applyBorder="1" applyAlignment="1">
      <alignment horizontal="center" vertical="center"/>
    </xf>
    <xf numFmtId="0" fontId="0" fillId="0" borderId="152" xfId="0" applyFill="1" applyBorder="1" applyAlignment="1">
      <alignment horizontal="center" vertical="center"/>
    </xf>
    <xf numFmtId="0" fontId="0" fillId="0" borderId="154" xfId="0" applyFill="1" applyBorder="1" applyAlignment="1">
      <alignment horizontal="center" vertical="center"/>
    </xf>
    <xf numFmtId="0" fontId="0" fillId="0" borderId="154" xfId="0" applyBorder="1" applyAlignment="1">
      <alignment horizontal="center" vertical="center"/>
    </xf>
    <xf numFmtId="0" fontId="0" fillId="0" borderId="153" xfId="0" applyBorder="1" applyAlignment="1">
      <alignment horizontal="center" vertical="center"/>
    </xf>
    <xf numFmtId="0" fontId="0" fillId="0" borderId="155" xfId="0" applyBorder="1" applyAlignment="1">
      <alignment horizontal="center" vertical="center"/>
    </xf>
    <xf numFmtId="0" fontId="1" fillId="0" borderId="152" xfId="0" applyFont="1" applyBorder="1" applyAlignment="1">
      <alignment horizontal="center" vertical="center"/>
    </xf>
    <xf numFmtId="1" fontId="28" fillId="0" borderId="156" xfId="0" applyNumberFormat="1" applyFont="1" applyBorder="1" applyAlignment="1">
      <alignment horizontal="center" vertical="center"/>
    </xf>
    <xf numFmtId="9" fontId="8" fillId="0" borderId="156" xfId="2" applyFont="1" applyBorder="1" applyAlignment="1">
      <alignment horizontal="center" vertical="center"/>
    </xf>
    <xf numFmtId="9" fontId="0" fillId="0" borderId="0" xfId="2" applyFont="1" applyAlignment="1">
      <alignment horizontal="center" vertical="center"/>
    </xf>
    <xf numFmtId="1" fontId="1" fillId="7" borderId="0" xfId="0" applyNumberFormat="1" applyFont="1" applyFill="1" applyAlignment="1">
      <alignment horizontal="center" vertical="center"/>
    </xf>
    <xf numFmtId="0" fontId="49" fillId="2" borderId="141" xfId="0" applyFont="1" applyFill="1" applyBorder="1" applyAlignment="1">
      <alignment horizontal="center" vertical="center" wrapText="1"/>
    </xf>
    <xf numFmtId="0" fontId="49" fillId="2" borderId="1"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146" xfId="0" quotePrefix="1" applyFont="1" applyFill="1" applyBorder="1" applyAlignment="1">
      <alignment horizontal="center" vertical="center"/>
    </xf>
    <xf numFmtId="165" fontId="0" fillId="0" borderId="7" xfId="0" applyNumberForma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54" xfId="0" applyFill="1" applyBorder="1" applyAlignment="1">
      <alignment horizontal="center" vertical="center"/>
    </xf>
    <xf numFmtId="0" fontId="0" fillId="0" borderId="32" xfId="0" applyFill="1" applyBorder="1" applyAlignment="1">
      <alignment horizontal="center" vertical="center"/>
    </xf>
    <xf numFmtId="0" fontId="1" fillId="0" borderId="2" xfId="0" applyFont="1" applyFill="1" applyBorder="1" applyAlignment="1">
      <alignment horizontal="center" vertical="center"/>
    </xf>
    <xf numFmtId="0" fontId="1" fillId="0" borderId="111" xfId="0" applyFont="1" applyFill="1" applyBorder="1" applyAlignment="1">
      <alignment horizontal="center" vertical="center"/>
    </xf>
    <xf numFmtId="165" fontId="0" fillId="0" borderId="10" xfId="0" applyNumberFormat="1" applyFill="1" applyBorder="1" applyAlignment="1">
      <alignment horizontal="center" vertical="center"/>
    </xf>
    <xf numFmtId="0" fontId="0" fillId="0" borderId="11" xfId="0" applyFill="1" applyBorder="1" applyAlignment="1">
      <alignment vertical="center"/>
    </xf>
    <xf numFmtId="0" fontId="1" fillId="0" borderId="9" xfId="0" applyFont="1" applyFill="1" applyBorder="1" applyAlignment="1">
      <alignment horizontal="center" vertical="center"/>
    </xf>
    <xf numFmtId="0" fontId="1" fillId="0" borderId="112" xfId="0" applyFont="1" applyFill="1" applyBorder="1" applyAlignment="1">
      <alignment horizontal="center" vertical="center"/>
    </xf>
    <xf numFmtId="165" fontId="0" fillId="0" borderId="56" xfId="0" applyNumberFormat="1" applyFill="1" applyBorder="1" applyAlignment="1">
      <alignment horizontal="center" vertical="center"/>
    </xf>
    <xf numFmtId="0" fontId="0" fillId="0" borderId="4" xfId="0" applyFill="1" applyBorder="1" applyAlignment="1">
      <alignmen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09" xfId="0" applyFill="1" applyBorder="1" applyAlignment="1">
      <alignment horizontal="center" vertical="center"/>
    </xf>
    <xf numFmtId="0" fontId="0" fillId="0" borderId="6" xfId="0" applyFill="1" applyBorder="1" applyAlignment="1">
      <alignment horizontal="center" vertical="center"/>
    </xf>
    <xf numFmtId="0" fontId="1" fillId="0" borderId="3" xfId="0" applyFont="1" applyFill="1" applyBorder="1" applyAlignment="1">
      <alignment horizontal="center" vertical="center"/>
    </xf>
    <xf numFmtId="0" fontId="1" fillId="0" borderId="83" xfId="0" applyFont="1" applyFill="1" applyBorder="1" applyAlignment="1">
      <alignment horizontal="center" vertical="center"/>
    </xf>
    <xf numFmtId="0" fontId="1" fillId="2" borderId="20" xfId="0" applyFont="1" applyFill="1" applyBorder="1" applyAlignment="1">
      <alignment horizontal="center"/>
    </xf>
    <xf numFmtId="0" fontId="1" fillId="2" borderId="56" xfId="0" applyFont="1" applyFill="1" applyBorder="1" applyAlignment="1">
      <alignment horizontal="center"/>
    </xf>
    <xf numFmtId="0" fontId="0" fillId="0" borderId="56" xfId="0" applyFill="1" applyBorder="1" applyAlignment="1">
      <alignment horizontal="center" vertical="center"/>
    </xf>
    <xf numFmtId="0" fontId="1" fillId="0" borderId="25" xfId="0" applyFont="1" applyBorder="1" applyAlignment="1">
      <alignment vertical="center"/>
    </xf>
    <xf numFmtId="0" fontId="1" fillId="0" borderId="94" xfId="0" applyFont="1" applyBorder="1" applyAlignment="1">
      <alignment vertical="center"/>
    </xf>
    <xf numFmtId="0" fontId="1" fillId="0" borderId="102" xfId="0" applyFont="1" applyBorder="1" applyAlignment="1">
      <alignment vertical="center"/>
    </xf>
    <xf numFmtId="0" fontId="1" fillId="0" borderId="114" xfId="0" applyFont="1" applyBorder="1" applyAlignment="1">
      <alignment vertical="center"/>
    </xf>
    <xf numFmtId="0" fontId="1" fillId="0" borderId="152" xfId="0" applyFont="1" applyBorder="1" applyAlignment="1">
      <alignment vertical="center"/>
    </xf>
    <xf numFmtId="0" fontId="1" fillId="0" borderId="9" xfId="0" applyFont="1" applyBorder="1" applyAlignment="1">
      <alignment vertical="center"/>
    </xf>
    <xf numFmtId="0" fontId="1" fillId="0" borderId="95" xfId="0" applyFont="1" applyBorder="1" applyAlignment="1">
      <alignment vertical="center"/>
    </xf>
    <xf numFmtId="0" fontId="1" fillId="0" borderId="2" xfId="0" applyFont="1" applyFill="1" applyBorder="1" applyAlignment="1">
      <alignment vertical="center"/>
    </xf>
    <xf numFmtId="0" fontId="1" fillId="0" borderId="9" xfId="0" applyFont="1" applyFill="1" applyBorder="1" applyAlignment="1">
      <alignment vertical="center"/>
    </xf>
    <xf numFmtId="0" fontId="1" fillId="0" borderId="3" xfId="0" applyFont="1" applyFill="1" applyBorder="1" applyAlignment="1">
      <alignment vertical="center"/>
    </xf>
    <xf numFmtId="0" fontId="1" fillId="0" borderId="32"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Alignment="1">
      <alignment horizontal="center"/>
    </xf>
    <xf numFmtId="0" fontId="1" fillId="9" borderId="57" xfId="0" applyFont="1" applyFill="1" applyBorder="1" applyAlignment="1" applyProtection="1">
      <alignment horizontal="center" vertical="center"/>
    </xf>
    <xf numFmtId="1" fontId="1" fillId="8" borderId="59" xfId="0" applyNumberFormat="1" applyFont="1" applyFill="1" applyBorder="1" applyAlignment="1" applyProtection="1">
      <alignment horizontal="center" vertical="center"/>
    </xf>
    <xf numFmtId="1" fontId="1" fillId="8" borderId="73" xfId="0" applyNumberFormat="1" applyFont="1" applyFill="1" applyBorder="1" applyAlignment="1" applyProtection="1">
      <alignment horizontal="center" vertical="center"/>
    </xf>
    <xf numFmtId="164" fontId="1" fillId="9" borderId="11" xfId="0" applyNumberFormat="1" applyFont="1" applyFill="1" applyBorder="1" applyAlignment="1" applyProtection="1">
      <alignment horizontal="center" vertical="center"/>
    </xf>
    <xf numFmtId="164" fontId="1" fillId="9" borderId="32" xfId="0" applyNumberFormat="1" applyFont="1" applyFill="1" applyBorder="1" applyAlignment="1" applyProtection="1">
      <alignment horizontal="center" vertical="center"/>
    </xf>
    <xf numFmtId="0" fontId="3" fillId="9" borderId="18" xfId="0" applyFont="1" applyFill="1" applyBorder="1" applyAlignment="1" applyProtection="1">
      <alignment horizontal="center" vertical="center" wrapText="1"/>
    </xf>
    <xf numFmtId="9" fontId="3" fillId="8" borderId="14" xfId="2" applyFont="1" applyFill="1" applyBorder="1" applyAlignment="1" applyProtection="1">
      <alignment horizontal="center" vertical="center"/>
    </xf>
    <xf numFmtId="9" fontId="3" fillId="8" borderId="74" xfId="2" applyFont="1" applyFill="1" applyBorder="1" applyAlignment="1" applyProtection="1">
      <alignment horizontal="center" vertical="center"/>
    </xf>
    <xf numFmtId="0" fontId="0" fillId="0" borderId="17" xfId="0" applyFill="1" applyBorder="1" applyAlignment="1">
      <alignment horizontal="center" vertical="center"/>
    </xf>
    <xf numFmtId="0" fontId="6" fillId="0" borderId="44" xfId="0" applyFont="1" applyBorder="1" applyAlignment="1">
      <alignment horizontal="center"/>
    </xf>
    <xf numFmtId="0" fontId="6" fillId="0" borderId="44" xfId="0" applyFont="1" applyBorder="1"/>
    <xf numFmtId="0" fontId="0" fillId="0" borderId="44" xfId="0" applyBorder="1"/>
    <xf numFmtId="0" fontId="6" fillId="0" borderId="70" xfId="0" applyFont="1" applyBorder="1"/>
    <xf numFmtId="0" fontId="0" fillId="0" borderId="70" xfId="0" applyBorder="1"/>
    <xf numFmtId="1" fontId="28" fillId="0" borderId="162" xfId="0" applyNumberFormat="1" applyFont="1" applyBorder="1" applyAlignment="1">
      <alignment horizontal="center" vertical="center"/>
    </xf>
    <xf numFmtId="1" fontId="28" fillId="0" borderId="163" xfId="0" applyNumberFormat="1" applyFont="1" applyBorder="1" applyAlignment="1">
      <alignment horizontal="center" vertical="center"/>
    </xf>
    <xf numFmtId="1" fontId="28" fillId="0" borderId="164" xfId="0" applyNumberFormat="1" applyFont="1" applyBorder="1" applyAlignment="1">
      <alignment horizontal="center" vertical="center"/>
    </xf>
    <xf numFmtId="1" fontId="28" fillId="0" borderId="165" xfId="0" applyNumberFormat="1" applyFont="1" applyBorder="1" applyAlignment="1">
      <alignment horizontal="center" vertical="center"/>
    </xf>
    <xf numFmtId="1" fontId="28" fillId="0" borderId="166" xfId="0" applyNumberFormat="1" applyFont="1" applyBorder="1" applyAlignment="1">
      <alignment horizontal="center" vertical="center"/>
    </xf>
    <xf numFmtId="1" fontId="28" fillId="0" borderId="167" xfId="0" applyNumberFormat="1" applyFont="1" applyBorder="1" applyAlignment="1">
      <alignment horizontal="center" vertical="center"/>
    </xf>
    <xf numFmtId="1" fontId="28" fillId="0" borderId="161" xfId="0" applyNumberFormat="1" applyFont="1" applyBorder="1" applyAlignment="1">
      <alignment horizontal="center" vertical="center"/>
    </xf>
    <xf numFmtId="0" fontId="28" fillId="0" borderId="126" xfId="0" applyFont="1" applyBorder="1" applyAlignment="1">
      <alignment horizontal="center" vertical="center"/>
    </xf>
    <xf numFmtId="0" fontId="28" fillId="0" borderId="127" xfId="0" applyFont="1" applyBorder="1" applyAlignment="1">
      <alignment horizontal="center" vertical="center"/>
    </xf>
    <xf numFmtId="0" fontId="28" fillId="0" borderId="128" xfId="0" applyFont="1" applyBorder="1" applyAlignment="1">
      <alignment horizontal="center" vertical="center"/>
    </xf>
    <xf numFmtId="0" fontId="28" fillId="0" borderId="140" xfId="0" applyFont="1" applyBorder="1" applyAlignment="1">
      <alignment horizontal="center" vertical="center"/>
    </xf>
    <xf numFmtId="0" fontId="28" fillId="0" borderId="155" xfId="0" applyFont="1" applyBorder="1" applyAlignment="1">
      <alignment horizontal="center" vertical="center"/>
    </xf>
    <xf numFmtId="0" fontId="28" fillId="0" borderId="13" xfId="0" applyFont="1" applyBorder="1" applyAlignment="1">
      <alignment horizontal="center" vertical="center"/>
    </xf>
    <xf numFmtId="0" fontId="28" fillId="0" borderId="125" xfId="0" applyFont="1" applyBorder="1" applyAlignment="1">
      <alignment horizontal="center" vertical="center"/>
    </xf>
    <xf numFmtId="0" fontId="1" fillId="0" borderId="0" xfId="0" applyFont="1" applyBorder="1" applyAlignment="1">
      <alignment horizontal="center"/>
    </xf>
    <xf numFmtId="0" fontId="1" fillId="2" borderId="14" xfId="0" applyFont="1" applyFill="1" applyBorder="1" applyAlignment="1">
      <alignment horizontal="center"/>
    </xf>
    <xf numFmtId="0" fontId="1" fillId="2" borderId="80" xfId="0" applyFont="1" applyFill="1" applyBorder="1" applyAlignment="1">
      <alignment horizontal="center"/>
    </xf>
    <xf numFmtId="0" fontId="0" fillId="0" borderId="18" xfId="0" applyFill="1" applyBorder="1" applyAlignment="1">
      <alignment horizontal="center" vertical="center"/>
    </xf>
    <xf numFmtId="0" fontId="0" fillId="0" borderId="22" xfId="0" applyFill="1" applyBorder="1" applyAlignment="1">
      <alignment horizontal="center" vertical="center"/>
    </xf>
    <xf numFmtId="0" fontId="0" fillId="0" borderId="13" xfId="0"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xf>
    <xf numFmtId="0" fontId="1" fillId="0" borderId="0" xfId="0" applyFont="1" applyBorder="1" applyAlignment="1">
      <alignment horizontal="center"/>
    </xf>
    <xf numFmtId="0" fontId="50" fillId="0" borderId="0" xfId="0" applyFont="1"/>
    <xf numFmtId="0" fontId="53" fillId="0" borderId="0" xfId="0" applyFont="1" applyAlignment="1">
      <alignment vertical="center"/>
    </xf>
    <xf numFmtId="0" fontId="53" fillId="0" borderId="0" xfId="0" applyFont="1"/>
    <xf numFmtId="0" fontId="50" fillId="0" borderId="45" xfId="0" applyFont="1" applyBorder="1"/>
    <xf numFmtId="0" fontId="0" fillId="0" borderId="168" xfId="0" applyBorder="1"/>
    <xf numFmtId="0" fontId="0" fillId="0" borderId="169" xfId="0" applyBorder="1"/>
    <xf numFmtId="0" fontId="0" fillId="0" borderId="170" xfId="0" applyBorder="1"/>
    <xf numFmtId="0" fontId="0" fillId="0" borderId="27" xfId="0" applyBorder="1"/>
    <xf numFmtId="0" fontId="0" fillId="0" borderId="28" xfId="0" applyBorder="1"/>
    <xf numFmtId="0" fontId="51" fillId="0" borderId="27" xfId="0" applyFont="1" applyBorder="1"/>
    <xf numFmtId="0" fontId="50" fillId="0" borderId="28" xfId="0" applyFont="1" applyBorder="1"/>
    <xf numFmtId="0" fontId="52" fillId="0" borderId="27" xfId="0" applyFont="1" applyBorder="1" applyAlignment="1">
      <alignment horizontal="center" vertical="center"/>
    </xf>
    <xf numFmtId="0" fontId="0" fillId="0" borderId="29" xfId="0" applyBorder="1"/>
    <xf numFmtId="0" fontId="0" fillId="0" borderId="122" xfId="0" applyBorder="1"/>
    <xf numFmtId="0" fontId="0" fillId="0" borderId="30" xfId="0" applyBorder="1"/>
    <xf numFmtId="0" fontId="52" fillId="0" borderId="39" xfId="0" applyFont="1" applyBorder="1" applyAlignment="1">
      <alignment horizontal="center" vertical="center"/>
    </xf>
    <xf numFmtId="164" fontId="1" fillId="4" borderId="0" xfId="0" applyNumberFormat="1" applyFont="1" applyFill="1" applyBorder="1" applyAlignment="1" applyProtection="1">
      <alignment horizontal="center" vertical="center"/>
    </xf>
    <xf numFmtId="164" fontId="1" fillId="4" borderId="32"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1" fillId="0" borderId="45" xfId="0" applyFont="1" applyFill="1" applyBorder="1" applyAlignment="1" applyProtection="1">
      <alignment horizontal="center" vertical="center"/>
      <protection locked="0"/>
    </xf>
    <xf numFmtId="0" fontId="1" fillId="0" borderId="45" xfId="0" applyFont="1" applyFill="1" applyBorder="1" applyAlignment="1" applyProtection="1">
      <alignment horizontal="center" vertical="center"/>
    </xf>
    <xf numFmtId="165" fontId="1" fillId="0" borderId="45" xfId="0" applyNumberFormat="1" applyFont="1" applyFill="1" applyBorder="1" applyAlignment="1" applyProtection="1">
      <alignment horizontal="center" vertical="center"/>
    </xf>
    <xf numFmtId="0" fontId="1" fillId="0" borderId="171" xfId="0" applyFont="1" applyFill="1" applyBorder="1" applyAlignment="1">
      <alignment horizontal="center" vertical="center"/>
    </xf>
    <xf numFmtId="0" fontId="1" fillId="0" borderId="168" xfId="0" applyFont="1" applyFill="1" applyBorder="1" applyAlignment="1" applyProtection="1">
      <alignment horizontal="center" vertical="center"/>
      <protection locked="0"/>
    </xf>
    <xf numFmtId="0" fontId="1" fillId="0" borderId="168" xfId="0" applyFont="1" applyFill="1" applyBorder="1" applyAlignment="1" applyProtection="1">
      <alignment horizontal="center" vertical="center"/>
    </xf>
    <xf numFmtId="165" fontId="1" fillId="0" borderId="168" xfId="0" applyNumberFormat="1" applyFont="1" applyFill="1" applyBorder="1" applyAlignment="1" applyProtection="1">
      <alignment horizontal="center" vertical="center"/>
    </xf>
    <xf numFmtId="0" fontId="1" fillId="0" borderId="122" xfId="0" applyFont="1" applyFill="1" applyBorder="1" applyAlignment="1" applyProtection="1">
      <alignment horizontal="center" vertical="center"/>
      <protection locked="0"/>
    </xf>
    <xf numFmtId="0" fontId="1" fillId="0" borderId="122" xfId="0" applyFont="1" applyFill="1" applyBorder="1" applyAlignment="1" applyProtection="1">
      <alignment horizontal="center" vertical="center"/>
    </xf>
    <xf numFmtId="165" fontId="1" fillId="0" borderId="122" xfId="0" applyNumberFormat="1" applyFont="1" applyFill="1" applyBorder="1" applyAlignment="1" applyProtection="1">
      <alignment horizontal="center" vertical="center"/>
    </xf>
    <xf numFmtId="0" fontId="1" fillId="0" borderId="68" xfId="0" applyNumberFormat="1" applyFont="1" applyFill="1" applyBorder="1" applyAlignment="1" applyProtection="1">
      <alignment horizontal="center" vertical="center"/>
    </xf>
    <xf numFmtId="165" fontId="1" fillId="4" borderId="1" xfId="0" applyNumberFormat="1" applyFont="1" applyFill="1" applyBorder="1" applyAlignment="1" applyProtection="1">
      <alignment horizontal="center" vertical="center"/>
      <protection locked="0"/>
    </xf>
    <xf numFmtId="165" fontId="1" fillId="4" borderId="2" xfId="0" applyNumberFormat="1" applyFont="1" applyFill="1" applyBorder="1" applyAlignment="1" applyProtection="1">
      <alignment horizontal="center" vertical="center"/>
      <protection locked="0"/>
    </xf>
    <xf numFmtId="165" fontId="1" fillId="4" borderId="3" xfId="0" applyNumberFormat="1" applyFont="1" applyFill="1" applyBorder="1" applyAlignment="1" applyProtection="1">
      <alignment horizontal="center" vertical="center"/>
      <protection locked="0"/>
    </xf>
    <xf numFmtId="0" fontId="1" fillId="2" borderId="59" xfId="0" applyFont="1" applyFill="1" applyBorder="1" applyAlignment="1">
      <alignment horizontal="center"/>
    </xf>
    <xf numFmtId="0" fontId="1" fillId="2" borderId="69" xfId="0" applyFont="1" applyFill="1" applyBorder="1" applyAlignment="1">
      <alignment horizontal="center"/>
    </xf>
    <xf numFmtId="0" fontId="6" fillId="0" borderId="177" xfId="0" applyFont="1" applyBorder="1" applyAlignment="1">
      <alignment horizontal="center"/>
    </xf>
    <xf numFmtId="0" fontId="0" fillId="0" borderId="178" xfId="0" applyBorder="1"/>
    <xf numFmtId="0" fontId="6" fillId="0" borderId="179" xfId="0" applyFont="1" applyBorder="1"/>
    <xf numFmtId="0" fontId="6" fillId="0" borderId="122" xfId="0" applyFont="1" applyBorder="1" applyAlignment="1">
      <alignment horizontal="center"/>
    </xf>
    <xf numFmtId="0" fontId="0" fillId="0" borderId="180" xfId="0" applyBorder="1"/>
    <xf numFmtId="0" fontId="0" fillId="15" borderId="0" xfId="0" applyFill="1"/>
    <xf numFmtId="0" fontId="0" fillId="16" borderId="0" xfId="0" applyFill="1"/>
    <xf numFmtId="0" fontId="1" fillId="0" borderId="0" xfId="0" applyFont="1" applyBorder="1" applyAlignment="1">
      <alignment horizontal="center"/>
    </xf>
    <xf numFmtId="0" fontId="0" fillId="0" borderId="57" xfId="0" applyFill="1" applyBorder="1" applyAlignment="1">
      <alignment horizontal="center" vertical="center"/>
    </xf>
    <xf numFmtId="0" fontId="0" fillId="0" borderId="60" xfId="0" applyFill="1" applyBorder="1" applyAlignment="1">
      <alignment horizontal="center" vertical="center"/>
    </xf>
    <xf numFmtId="0" fontId="0" fillId="0" borderId="58" xfId="0" applyFill="1" applyBorder="1" applyAlignment="1">
      <alignment horizontal="center" vertical="center"/>
    </xf>
    <xf numFmtId="0" fontId="1" fillId="2" borderId="19" xfId="0" applyFont="1" applyFill="1" applyBorder="1" applyAlignment="1">
      <alignment horizontal="center"/>
    </xf>
    <xf numFmtId="0" fontId="1" fillId="2" borderId="81" xfId="0" applyFont="1" applyFill="1" applyBorder="1" applyAlignment="1">
      <alignment horizontal="center"/>
    </xf>
    <xf numFmtId="0" fontId="0" fillId="0" borderId="15" xfId="0" applyFill="1" applyBorder="1" applyAlignment="1">
      <alignment horizontal="center" vertical="center"/>
    </xf>
    <xf numFmtId="0" fontId="0" fillId="0" borderId="21" xfId="0" applyFill="1" applyBorder="1" applyAlignment="1">
      <alignment horizontal="center" vertical="center"/>
    </xf>
    <xf numFmtId="0" fontId="0" fillId="0" borderId="16" xfId="0" applyFill="1" applyBorder="1" applyAlignment="1">
      <alignment horizontal="center" vertical="center"/>
    </xf>
    <xf numFmtId="0" fontId="1" fillId="12" borderId="104" xfId="0" applyFont="1" applyFill="1" applyBorder="1" applyAlignment="1">
      <alignment vertical="center"/>
    </xf>
    <xf numFmtId="0" fontId="1" fillId="5" borderId="56" xfId="0" applyFont="1" applyFill="1" applyBorder="1" applyAlignment="1">
      <alignment vertical="center"/>
    </xf>
    <xf numFmtId="165" fontId="1" fillId="5" borderId="80" xfId="0" applyNumberFormat="1" applyFont="1" applyFill="1" applyBorder="1" applyAlignment="1">
      <alignment horizontal="center" vertical="center"/>
    </xf>
    <xf numFmtId="0" fontId="3" fillId="5" borderId="4" xfId="0" applyFont="1" applyFill="1" applyBorder="1" applyAlignment="1">
      <alignment horizontal="center" vertical="center"/>
    </xf>
    <xf numFmtId="0" fontId="3" fillId="5" borderId="56" xfId="0" applyFont="1" applyFill="1" applyBorder="1" applyAlignment="1">
      <alignment horizontal="center" vertical="center"/>
    </xf>
    <xf numFmtId="164" fontId="8" fillId="5" borderId="83" xfId="0" applyNumberFormat="1" applyFont="1" applyFill="1" applyBorder="1" applyAlignment="1">
      <alignment horizontal="center" vertical="center"/>
    </xf>
    <xf numFmtId="0" fontId="1" fillId="0" borderId="23" xfId="0" applyFont="1" applyFill="1" applyBorder="1" applyAlignment="1">
      <alignment vertical="center"/>
    </xf>
    <xf numFmtId="165" fontId="0" fillId="0" borderId="20" xfId="0" applyNumberFormat="1" applyFill="1" applyBorder="1" applyAlignment="1">
      <alignment horizontal="center" vertical="center"/>
    </xf>
    <xf numFmtId="0" fontId="0" fillId="0" borderId="8" xfId="0" applyFill="1" applyBorder="1" applyAlignment="1">
      <alignment vertical="center"/>
    </xf>
    <xf numFmtId="0" fontId="0" fillId="0" borderId="23" xfId="0" applyFill="1" applyBorder="1" applyAlignment="1">
      <alignment horizontal="center" vertical="center"/>
    </xf>
    <xf numFmtId="0" fontId="0" fillId="0" borderId="20" xfId="0" applyFill="1" applyBorder="1" applyAlignment="1">
      <alignment horizontal="center" vertical="center"/>
    </xf>
    <xf numFmtId="0" fontId="0" fillId="0" borderId="14" xfId="0" applyFill="1" applyBorder="1" applyAlignment="1">
      <alignment horizontal="center" vertical="center"/>
    </xf>
    <xf numFmtId="0" fontId="0" fillId="0" borderId="59" xfId="0" applyFill="1" applyBorder="1" applyAlignment="1">
      <alignment horizontal="center" vertical="center"/>
    </xf>
    <xf numFmtId="0" fontId="0" fillId="0" borderId="19" xfId="0" applyFill="1" applyBorder="1" applyAlignment="1">
      <alignment horizontal="center" vertical="center"/>
    </xf>
    <xf numFmtId="0" fontId="1" fillId="0" borderId="23"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06" xfId="0" applyFont="1" applyFill="1" applyBorder="1" applyAlignment="1">
      <alignment horizontal="center" vertical="center"/>
    </xf>
    <xf numFmtId="0" fontId="1" fillId="0" borderId="150" xfId="0" applyFont="1" applyFill="1" applyBorder="1" applyAlignment="1">
      <alignment horizontal="center" vertical="center"/>
    </xf>
    <xf numFmtId="0" fontId="1" fillId="0" borderId="3" xfId="0" quotePrefix="1" applyFont="1" applyFill="1" applyBorder="1" applyAlignment="1">
      <alignment horizontal="center" vertical="center"/>
    </xf>
    <xf numFmtId="0" fontId="1" fillId="0" borderId="56" xfId="0" quotePrefix="1" applyFont="1" applyFill="1" applyBorder="1" applyAlignment="1">
      <alignment horizontal="center" vertical="center"/>
    </xf>
    <xf numFmtId="0" fontId="55" fillId="0" borderId="0" xfId="0" applyFont="1" applyAlignment="1">
      <alignment horizontal="center" vertical="center"/>
    </xf>
    <xf numFmtId="0" fontId="56" fillId="0" borderId="0" xfId="0" applyFont="1" applyAlignment="1">
      <alignment vertical="center"/>
    </xf>
    <xf numFmtId="0" fontId="54" fillId="0" borderId="0" xfId="0" applyFont="1"/>
    <xf numFmtId="0" fontId="28" fillId="5" borderId="124" xfId="0" applyFont="1" applyFill="1" applyBorder="1" applyAlignment="1">
      <alignment horizontal="center" vertical="center"/>
    </xf>
    <xf numFmtId="0" fontId="28" fillId="12" borderId="127" xfId="0" applyFont="1" applyFill="1" applyBorder="1" applyAlignment="1">
      <alignment horizontal="center" vertical="center"/>
    </xf>
    <xf numFmtId="0" fontId="28" fillId="5" borderId="127" xfId="0" applyFont="1" applyFill="1" applyBorder="1" applyAlignment="1">
      <alignment horizontal="center" vertical="center"/>
    </xf>
    <xf numFmtId="0" fontId="28" fillId="0" borderId="127" xfId="0" applyFont="1" applyFill="1" applyBorder="1" applyAlignment="1">
      <alignment horizontal="center" vertical="center"/>
    </xf>
    <xf numFmtId="0" fontId="28" fillId="12" borderId="128" xfId="0" applyFont="1" applyFill="1" applyBorder="1" applyAlignment="1">
      <alignment horizontal="center" vertical="center"/>
    </xf>
    <xf numFmtId="0" fontId="28" fillId="5" borderId="80" xfId="0" applyFont="1" applyFill="1" applyBorder="1" applyAlignment="1">
      <alignment horizontal="center" vertical="center"/>
    </xf>
    <xf numFmtId="0" fontId="28" fillId="5" borderId="126" xfId="0" applyFont="1" applyFill="1" applyBorder="1" applyAlignment="1">
      <alignment horizontal="center" vertical="center"/>
    </xf>
    <xf numFmtId="0" fontId="28" fillId="12" borderId="125" xfId="0" applyFont="1" applyFill="1" applyBorder="1" applyAlignment="1">
      <alignment horizontal="center" vertical="center"/>
    </xf>
    <xf numFmtId="0" fontId="28" fillId="5" borderId="125" xfId="0" applyFont="1" applyFill="1" applyBorder="1" applyAlignment="1">
      <alignment horizontal="center" vertical="center"/>
    </xf>
    <xf numFmtId="0" fontId="19" fillId="0" borderId="2" xfId="0" applyFont="1" applyBorder="1" applyAlignment="1">
      <alignment horizontal="center"/>
    </xf>
    <xf numFmtId="0" fontId="19" fillId="0" borderId="0" xfId="0" applyFont="1" applyBorder="1" applyAlignment="1">
      <alignment horizontal="center"/>
    </xf>
    <xf numFmtId="0" fontId="19" fillId="0" borderId="32" xfId="0" applyFont="1" applyBorder="1" applyAlignment="1">
      <alignment horizontal="center"/>
    </xf>
    <xf numFmtId="0" fontId="40" fillId="0" borderId="2" xfId="0" applyFont="1" applyBorder="1" applyAlignment="1">
      <alignment horizontal="center"/>
    </xf>
    <xf numFmtId="0" fontId="40" fillId="0" borderId="0" xfId="0" applyFont="1" applyBorder="1" applyAlignment="1">
      <alignment horizontal="center"/>
    </xf>
    <xf numFmtId="0" fontId="40" fillId="0" borderId="32" xfId="0" applyFont="1" applyBorder="1" applyAlignment="1">
      <alignment horizontal="center"/>
    </xf>
    <xf numFmtId="0" fontId="43" fillId="0" borderId="2" xfId="0" applyFont="1" applyBorder="1" applyAlignment="1">
      <alignment horizontal="center" vertical="center"/>
    </xf>
    <xf numFmtId="0" fontId="43" fillId="0" borderId="0" xfId="0" applyFont="1" applyBorder="1" applyAlignment="1">
      <alignment horizontal="center" vertical="center"/>
    </xf>
    <xf numFmtId="0" fontId="43" fillId="0" borderId="32" xfId="0" applyFont="1" applyBorder="1" applyAlignment="1">
      <alignment horizontal="center" vertical="center"/>
    </xf>
    <xf numFmtId="0" fontId="19" fillId="0" borderId="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2" xfId="0" applyFont="1" applyBorder="1" applyAlignment="1">
      <alignment horizontal="center" vertical="center" wrapText="1"/>
    </xf>
    <xf numFmtId="0" fontId="18" fillId="6" borderId="1" xfId="0" applyFont="1" applyFill="1" applyBorder="1" applyAlignment="1">
      <alignment horizontal="center" vertical="center"/>
    </xf>
    <xf numFmtId="0" fontId="18" fillId="6" borderId="31"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0" xfId="0" applyFont="1" applyFill="1" applyBorder="1" applyAlignment="1">
      <alignment horizontal="center" vertical="center"/>
    </xf>
    <xf numFmtId="0" fontId="18" fillId="6" borderId="3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4" xfId="0" applyFont="1" applyFill="1" applyBorder="1" applyAlignment="1">
      <alignment horizontal="center" vertical="center"/>
    </xf>
    <xf numFmtId="0" fontId="18" fillId="6" borderId="6" xfId="0" applyFont="1" applyFill="1" applyBorder="1" applyAlignment="1">
      <alignment horizontal="center" vertical="center"/>
    </xf>
    <xf numFmtId="0" fontId="14" fillId="3" borderId="130" xfId="0" applyFont="1" applyFill="1" applyBorder="1" applyAlignment="1">
      <alignment horizontal="left" vertical="top" wrapText="1"/>
    </xf>
    <xf numFmtId="0" fontId="14" fillId="3" borderId="131" xfId="0" applyFont="1" applyFill="1" applyBorder="1" applyAlignment="1">
      <alignment horizontal="left" vertical="top" wrapText="1"/>
    </xf>
    <xf numFmtId="0" fontId="14" fillId="3" borderId="134" xfId="0" applyFont="1" applyFill="1" applyBorder="1" applyAlignment="1">
      <alignment horizontal="left" vertical="top" wrapText="1"/>
    </xf>
    <xf numFmtId="0" fontId="13" fillId="3" borderId="130" xfId="0" applyFont="1" applyFill="1" applyBorder="1" applyAlignment="1">
      <alignment horizontal="center" vertical="center"/>
    </xf>
    <xf numFmtId="0" fontId="13" fillId="3" borderId="131" xfId="0" applyFont="1" applyFill="1" applyBorder="1" applyAlignment="1">
      <alignment horizontal="center" vertical="center"/>
    </xf>
    <xf numFmtId="0" fontId="13" fillId="3" borderId="132" xfId="0" applyFont="1" applyFill="1" applyBorder="1" applyAlignment="1">
      <alignment horizontal="center" vertical="center"/>
    </xf>
    <xf numFmtId="165" fontId="1" fillId="4" borderId="71" xfId="0" applyNumberFormat="1" applyFont="1" applyFill="1" applyBorder="1" applyAlignment="1" applyProtection="1">
      <alignment horizontal="center" vertical="center"/>
      <protection locked="0"/>
    </xf>
    <xf numFmtId="165" fontId="1" fillId="4" borderId="71" xfId="0" applyNumberFormat="1" applyFont="1" applyFill="1" applyBorder="1" applyAlignment="1">
      <alignment horizontal="center" vertical="center"/>
    </xf>
    <xf numFmtId="0" fontId="1" fillId="4" borderId="75" xfId="0" applyFont="1" applyFill="1" applyBorder="1" applyAlignment="1">
      <alignment horizontal="center" vertical="center"/>
    </xf>
    <xf numFmtId="0" fontId="1" fillId="4" borderId="71" xfId="0" applyFont="1" applyFill="1" applyBorder="1" applyAlignment="1">
      <alignment horizontal="center" vertical="center"/>
    </xf>
    <xf numFmtId="0" fontId="1" fillId="4" borderId="71" xfId="0" applyFont="1" applyFill="1" applyBorder="1" applyAlignment="1" applyProtection="1">
      <alignment horizontal="center" vertical="center"/>
      <protection locked="0"/>
    </xf>
    <xf numFmtId="164" fontId="1" fillId="4" borderId="133" xfId="0" applyNumberFormat="1" applyFont="1" applyFill="1" applyBorder="1" applyAlignment="1">
      <alignment horizontal="center" vertical="center"/>
    </xf>
    <xf numFmtId="0" fontId="15" fillId="0" borderId="28" xfId="0" applyFont="1" applyBorder="1" applyAlignment="1">
      <alignment horizontal="left" wrapText="1"/>
    </xf>
    <xf numFmtId="0" fontId="11" fillId="0" borderId="123" xfId="0" applyFont="1" applyBorder="1" applyAlignment="1">
      <alignment horizontal="left" vertical="center" wrapText="1"/>
    </xf>
    <xf numFmtId="0" fontId="11" fillId="0" borderId="64" xfId="0" applyFont="1" applyBorder="1" applyAlignment="1">
      <alignment horizontal="left" vertical="center" wrapText="1"/>
    </xf>
    <xf numFmtId="0" fontId="11" fillId="0" borderId="53" xfId="0" applyFont="1" applyBorder="1" applyAlignment="1">
      <alignment horizontal="left" vertical="center" wrapText="1"/>
    </xf>
    <xf numFmtId="0" fontId="11" fillId="0" borderId="27" xfId="0" applyFont="1" applyBorder="1" applyAlignment="1">
      <alignment horizontal="left" vertical="center" wrapText="1"/>
    </xf>
    <xf numFmtId="0" fontId="11" fillId="0" borderId="45"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122" xfId="0" applyFont="1" applyBorder="1" applyAlignment="1">
      <alignment horizontal="left" vertical="center" wrapText="1"/>
    </xf>
    <xf numFmtId="0" fontId="11" fillId="0" borderId="30" xfId="0" applyFont="1" applyBorder="1" applyAlignment="1">
      <alignment horizontal="left" vertical="center" wrapText="1"/>
    </xf>
    <xf numFmtId="164" fontId="1" fillId="3" borderId="133" xfId="0" applyNumberFormat="1" applyFont="1" applyFill="1" applyBorder="1" applyAlignment="1">
      <alignment horizontal="center" vertical="center"/>
    </xf>
    <xf numFmtId="164" fontId="3" fillId="3" borderId="133" xfId="0" applyNumberFormat="1" applyFont="1" applyFill="1" applyBorder="1" applyAlignment="1">
      <alignment horizontal="center" vertical="center"/>
    </xf>
    <xf numFmtId="164" fontId="5" fillId="3" borderId="133" xfId="0" applyNumberFormat="1" applyFont="1" applyFill="1" applyBorder="1" applyAlignment="1">
      <alignment horizontal="center" vertical="center"/>
    </xf>
    <xf numFmtId="0" fontId="1" fillId="3" borderId="71" xfId="0" applyFont="1" applyFill="1" applyBorder="1" applyAlignment="1">
      <alignment horizontal="center" vertical="center"/>
    </xf>
    <xf numFmtId="0" fontId="3" fillId="3" borderId="71" xfId="0" applyFont="1" applyFill="1" applyBorder="1" applyAlignment="1">
      <alignment horizontal="center" vertical="center"/>
    </xf>
    <xf numFmtId="0" fontId="5" fillId="3" borderId="71" xfId="0" applyFont="1" applyFill="1" applyBorder="1" applyAlignment="1">
      <alignment horizontal="center" vertical="center"/>
    </xf>
    <xf numFmtId="0" fontId="1" fillId="3" borderId="71" xfId="0" applyFont="1" applyFill="1" applyBorder="1" applyAlignment="1">
      <alignment horizontal="center" vertical="center" wrapText="1"/>
    </xf>
    <xf numFmtId="0" fontId="7" fillId="0" borderId="119" xfId="0" applyFont="1" applyBorder="1" applyAlignment="1">
      <alignment horizontal="center" vertical="center" wrapText="1"/>
    </xf>
    <xf numFmtId="0" fontId="7" fillId="0" borderId="12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1" fillId="0" borderId="135" xfId="0" applyFont="1" applyBorder="1" applyAlignment="1" applyProtection="1">
      <alignment horizontal="left" vertical="center" wrapText="1"/>
      <protection locked="0"/>
    </xf>
    <xf numFmtId="0" fontId="1" fillId="0" borderId="131" xfId="0" applyFont="1" applyBorder="1" applyAlignment="1" applyProtection="1">
      <alignment horizontal="left" vertical="center" wrapText="1"/>
      <protection locked="0"/>
    </xf>
    <xf numFmtId="0" fontId="1" fillId="0" borderId="132" xfId="0" applyFont="1" applyBorder="1" applyAlignment="1" applyProtection="1">
      <alignment horizontal="left" vertical="center" wrapText="1"/>
      <protection locked="0"/>
    </xf>
    <xf numFmtId="0" fontId="36" fillId="0" borderId="119" xfId="0" applyFont="1" applyBorder="1" applyAlignment="1">
      <alignment horizontal="center" vertical="center" wrapText="1"/>
    </xf>
    <xf numFmtId="0" fontId="36" fillId="0" borderId="120" xfId="0" applyFont="1" applyBorder="1" applyAlignment="1">
      <alignment horizontal="center" vertical="center" wrapText="1"/>
    </xf>
    <xf numFmtId="0" fontId="36" fillId="0" borderId="121" xfId="0" applyFont="1" applyBorder="1" applyAlignment="1">
      <alignment horizontal="center" vertical="center" wrapText="1"/>
    </xf>
    <xf numFmtId="0" fontId="1" fillId="3" borderId="75" xfId="0" applyFont="1" applyFill="1" applyBorder="1" applyAlignment="1">
      <alignment horizontal="center" vertical="center"/>
    </xf>
    <xf numFmtId="0" fontId="1" fillId="3" borderId="133" xfId="0" applyFont="1" applyFill="1" applyBorder="1" applyAlignment="1">
      <alignment horizontal="center" vertical="center"/>
    </xf>
    <xf numFmtId="0" fontId="15" fillId="0" borderId="28" xfId="0" applyFont="1" applyBorder="1" applyAlignment="1">
      <alignment horizontal="left" vertical="top" wrapText="1"/>
    </xf>
    <xf numFmtId="0" fontId="13" fillId="0" borderId="27" xfId="0" applyFont="1" applyBorder="1" applyAlignment="1">
      <alignment horizontal="center" wrapText="1"/>
    </xf>
    <xf numFmtId="0" fontId="13" fillId="0" borderId="28" xfId="0" applyFont="1" applyBorder="1" applyAlignment="1">
      <alignment horizontal="center" wrapText="1"/>
    </xf>
    <xf numFmtId="0" fontId="19" fillId="12" borderId="25" xfId="0" applyFont="1" applyFill="1" applyBorder="1" applyAlignment="1">
      <alignment horizontal="center" vertical="center" textRotation="90" wrapText="1"/>
    </xf>
    <xf numFmtId="0" fontId="19" fillId="12" borderId="94" xfId="0" applyFont="1" applyFill="1" applyBorder="1" applyAlignment="1">
      <alignment horizontal="center" vertical="center" textRotation="90" wrapText="1"/>
    </xf>
    <xf numFmtId="0" fontId="19" fillId="12" borderId="95" xfId="0" applyFont="1" applyFill="1" applyBorder="1" applyAlignment="1">
      <alignment horizontal="center" vertical="center" textRotation="90" wrapText="1"/>
    </xf>
    <xf numFmtId="0" fontId="19" fillId="12" borderId="102" xfId="0" applyFont="1" applyFill="1" applyBorder="1" applyAlignment="1">
      <alignment horizontal="center" vertical="center" textRotation="90" wrapText="1"/>
    </xf>
    <xf numFmtId="0" fontId="19" fillId="12" borderId="99" xfId="0" applyFont="1" applyFill="1" applyBorder="1" applyAlignment="1">
      <alignment horizontal="center" vertical="center" textRotation="90" wrapText="1"/>
    </xf>
    <xf numFmtId="0" fontId="38" fillId="6" borderId="119" xfId="0" applyFont="1" applyFill="1" applyBorder="1" applyAlignment="1">
      <alignment horizontal="center" vertical="center" wrapText="1"/>
    </xf>
    <xf numFmtId="0" fontId="38" fillId="6" borderId="120" xfId="0" applyFont="1" applyFill="1" applyBorder="1" applyAlignment="1">
      <alignment horizontal="center" vertical="center" wrapText="1"/>
    </xf>
    <xf numFmtId="0" fontId="38" fillId="6" borderId="181" xfId="0" applyFont="1" applyFill="1" applyBorder="1" applyAlignment="1">
      <alignment horizontal="center" vertical="center" wrapText="1"/>
    </xf>
    <xf numFmtId="0" fontId="38" fillId="6" borderId="121" xfId="0" applyFont="1" applyFill="1" applyBorder="1" applyAlignment="1">
      <alignment horizontal="center" vertical="center" wrapText="1"/>
    </xf>
    <xf numFmtId="0" fontId="38" fillId="6" borderId="27" xfId="0" applyFont="1" applyFill="1" applyBorder="1" applyAlignment="1">
      <alignment horizontal="center" vertical="center" wrapText="1"/>
    </xf>
    <xf numFmtId="0" fontId="38" fillId="6" borderId="45" xfId="0" applyFont="1" applyFill="1" applyBorder="1" applyAlignment="1">
      <alignment horizontal="center" vertical="center" wrapText="1"/>
    </xf>
    <xf numFmtId="0" fontId="38" fillId="6" borderId="68" xfId="0" applyFont="1" applyFill="1" applyBorder="1" applyAlignment="1">
      <alignment horizontal="center" vertical="center" wrapText="1"/>
    </xf>
    <xf numFmtId="0" fontId="38" fillId="6" borderId="28" xfId="0" applyFont="1" applyFill="1" applyBorder="1" applyAlignment="1">
      <alignment horizontal="center" vertical="center" wrapText="1"/>
    </xf>
    <xf numFmtId="0" fontId="38" fillId="6" borderId="29" xfId="0" applyFont="1" applyFill="1" applyBorder="1" applyAlignment="1">
      <alignment horizontal="center" vertical="center" wrapText="1"/>
    </xf>
    <xf numFmtId="0" fontId="38" fillId="6" borderId="122" xfId="0" applyFont="1" applyFill="1" applyBorder="1" applyAlignment="1">
      <alignment horizontal="center" vertical="center" wrapText="1"/>
    </xf>
    <xf numFmtId="0" fontId="38" fillId="6" borderId="129" xfId="0" applyFont="1" applyFill="1" applyBorder="1" applyAlignment="1">
      <alignment horizontal="center" vertical="center" wrapText="1"/>
    </xf>
    <xf numFmtId="0" fontId="38" fillId="6" borderId="30" xfId="0" applyFont="1" applyFill="1" applyBorder="1" applyAlignment="1">
      <alignment horizontal="center" vertical="center" wrapText="1"/>
    </xf>
    <xf numFmtId="0" fontId="11" fillId="12" borderId="99" xfId="0" applyFont="1" applyFill="1" applyBorder="1" applyAlignment="1">
      <alignment horizontal="center" vertical="center"/>
    </xf>
    <xf numFmtId="0" fontId="11" fillId="12" borderId="95" xfId="0" applyFont="1" applyFill="1" applyBorder="1" applyAlignment="1">
      <alignment horizontal="center" vertical="center"/>
    </xf>
    <xf numFmtId="0" fontId="11" fillId="12" borderId="118" xfId="0" applyFont="1" applyFill="1" applyBorder="1" applyAlignment="1">
      <alignment horizontal="center" vertical="center"/>
    </xf>
    <xf numFmtId="0" fontId="11" fillId="12" borderId="98" xfId="0" applyFont="1" applyFill="1" applyBorder="1" applyAlignment="1">
      <alignment horizontal="center" vertical="center"/>
    </xf>
    <xf numFmtId="0" fontId="11" fillId="12" borderId="124" xfId="0" applyFont="1" applyFill="1" applyBorder="1" applyAlignment="1">
      <alignment horizontal="center" vertical="center"/>
    </xf>
    <xf numFmtId="0" fontId="11" fillId="12" borderId="125" xfId="0" applyFont="1" applyFill="1" applyBorder="1" applyAlignment="1">
      <alignment horizontal="center" vertical="center"/>
    </xf>
    <xf numFmtId="0" fontId="11" fillId="12" borderId="89" xfId="0" applyFont="1" applyFill="1" applyBorder="1" applyAlignment="1">
      <alignment horizontal="center" vertical="center"/>
    </xf>
    <xf numFmtId="0" fontId="11" fillId="12" borderId="90" xfId="0" applyFont="1" applyFill="1" applyBorder="1" applyAlignment="1">
      <alignment horizontal="center" vertical="center"/>
    </xf>
    <xf numFmtId="0" fontId="12" fillId="12" borderId="84" xfId="0" applyFont="1" applyFill="1" applyBorder="1" applyAlignment="1">
      <alignment horizontal="center" vertical="center"/>
    </xf>
    <xf numFmtId="0" fontId="12" fillId="12" borderId="85" xfId="0" applyFont="1" applyFill="1" applyBorder="1" applyAlignment="1">
      <alignment horizontal="center" vertical="center"/>
    </xf>
    <xf numFmtId="0" fontId="12" fillId="12" borderId="182" xfId="0" applyFont="1" applyFill="1" applyBorder="1" applyAlignment="1">
      <alignment horizontal="center" vertical="center"/>
    </xf>
    <xf numFmtId="0" fontId="19" fillId="12" borderId="15" xfId="0" applyFont="1" applyFill="1" applyBorder="1" applyAlignment="1">
      <alignment horizontal="center" vertical="center" textRotation="90" wrapText="1"/>
    </xf>
    <xf numFmtId="0" fontId="19" fillId="12" borderId="21" xfId="0" applyFont="1" applyFill="1" applyBorder="1" applyAlignment="1">
      <alignment horizontal="center" vertical="center" textRotation="90" wrapText="1"/>
    </xf>
    <xf numFmtId="0" fontId="19" fillId="12" borderId="81" xfId="0" applyFont="1" applyFill="1" applyBorder="1" applyAlignment="1">
      <alignment horizontal="center" vertical="center" textRotation="90" wrapText="1"/>
    </xf>
    <xf numFmtId="0" fontId="28" fillId="12" borderId="18" xfId="0" applyFont="1" applyFill="1" applyBorder="1" applyAlignment="1">
      <alignment horizontal="center" vertical="center" wrapText="1"/>
    </xf>
    <xf numFmtId="0" fontId="28" fillId="12" borderId="80"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3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48" fillId="0" borderId="102" xfId="0" applyFont="1" applyBorder="1" applyAlignment="1">
      <alignment horizontal="left" vertical="center" wrapText="1"/>
    </xf>
    <xf numFmtId="0" fontId="48" fillId="0" borderId="46" xfId="0" applyFont="1" applyBorder="1" applyAlignment="1">
      <alignment horizontal="left" vertical="center" wrapText="1"/>
    </xf>
    <xf numFmtId="0" fontId="48" fillId="0" borderId="49" xfId="0" applyFont="1" applyBorder="1" applyAlignment="1">
      <alignment horizontal="left" vertical="center" wrapText="1"/>
    </xf>
    <xf numFmtId="0" fontId="48" fillId="0" borderId="25" xfId="0" applyFont="1" applyBorder="1" applyAlignment="1">
      <alignment horizontal="left" vertical="center" wrapText="1"/>
    </xf>
    <xf numFmtId="0" fontId="48" fillId="0" borderId="51" xfId="0" applyFont="1" applyBorder="1" applyAlignment="1">
      <alignment horizontal="left" vertical="center" wrapText="1"/>
    </xf>
    <xf numFmtId="0" fontId="48" fillId="0" borderId="52" xfId="0" applyFont="1" applyBorder="1" applyAlignment="1">
      <alignment horizontal="left" vertical="center" wrapText="1"/>
    </xf>
    <xf numFmtId="0" fontId="24" fillId="0" borderId="102" xfId="0" quotePrefix="1" applyFont="1" applyBorder="1" applyAlignment="1">
      <alignment horizontal="left" vertical="center" wrapText="1"/>
    </xf>
    <xf numFmtId="0" fontId="24" fillId="0" borderId="46" xfId="0" quotePrefix="1" applyFont="1" applyBorder="1" applyAlignment="1">
      <alignment horizontal="left" vertical="center" wrapText="1"/>
    </xf>
    <xf numFmtId="0" fontId="24" fillId="0" borderId="2" xfId="0" quotePrefix="1" applyFont="1" applyBorder="1" applyAlignment="1">
      <alignment horizontal="left" vertical="center" wrapText="1"/>
    </xf>
    <xf numFmtId="0" fontId="24" fillId="0" borderId="0" xfId="0" quotePrefix="1" applyFont="1" applyBorder="1" applyAlignment="1">
      <alignment horizontal="left" vertical="center" wrapText="1"/>
    </xf>
    <xf numFmtId="0" fontId="24" fillId="0" borderId="25" xfId="0" quotePrefix="1" applyFont="1" applyBorder="1" applyAlignment="1">
      <alignment horizontal="left" vertical="center" wrapText="1"/>
    </xf>
    <xf numFmtId="0" fontId="24" fillId="0" borderId="51" xfId="0" quotePrefix="1" applyFont="1" applyBorder="1" applyAlignment="1">
      <alignment horizontal="left" vertical="center" wrapText="1"/>
    </xf>
    <xf numFmtId="0" fontId="24" fillId="0" borderId="102" xfId="0" applyFont="1" applyBorder="1" applyAlignment="1">
      <alignment horizontal="left" vertical="center" wrapText="1"/>
    </xf>
    <xf numFmtId="0" fontId="24" fillId="0" borderId="46" xfId="0" applyFont="1" applyBorder="1" applyAlignment="1">
      <alignment horizontal="left" vertical="center" wrapText="1"/>
    </xf>
    <xf numFmtId="0" fontId="24" fillId="0" borderId="2" xfId="0" applyFont="1" applyBorder="1" applyAlignment="1">
      <alignment horizontal="left" vertical="center" wrapText="1"/>
    </xf>
    <xf numFmtId="0" fontId="24" fillId="0" borderId="0" xfId="0" applyFont="1" applyBorder="1" applyAlignment="1">
      <alignment horizontal="left" vertical="center" wrapText="1"/>
    </xf>
    <xf numFmtId="0" fontId="24" fillId="0" borderId="25" xfId="0" applyFont="1" applyBorder="1" applyAlignment="1">
      <alignment horizontal="left" vertical="center" wrapText="1"/>
    </xf>
    <xf numFmtId="0" fontId="24" fillId="0" borderId="51" xfId="0" applyFont="1" applyBorder="1" applyAlignment="1">
      <alignment horizontal="left" vertical="center" wrapText="1"/>
    </xf>
    <xf numFmtId="0" fontId="15" fillId="0" borderId="27" xfId="0" applyFont="1" applyBorder="1" applyAlignment="1">
      <alignment horizontal="left" wrapText="1"/>
    </xf>
    <xf numFmtId="0" fontId="15" fillId="0" borderId="45" xfId="0" applyFont="1" applyBorder="1" applyAlignment="1">
      <alignment horizontal="left" wrapText="1"/>
    </xf>
    <xf numFmtId="0" fontId="18" fillId="6" borderId="119" xfId="0" applyFont="1" applyFill="1" applyBorder="1" applyAlignment="1">
      <alignment horizontal="center" vertical="center"/>
    </xf>
    <xf numFmtId="0" fontId="18" fillId="6" borderId="120" xfId="0" applyFont="1" applyFill="1" applyBorder="1" applyAlignment="1">
      <alignment horizontal="center" vertical="center"/>
    </xf>
    <xf numFmtId="0" fontId="18" fillId="6" borderId="121" xfId="0" applyFont="1" applyFill="1" applyBorder="1" applyAlignment="1">
      <alignment horizontal="center" vertical="center"/>
    </xf>
    <xf numFmtId="0" fontId="18" fillId="6" borderId="27" xfId="0" applyFont="1" applyFill="1" applyBorder="1" applyAlignment="1">
      <alignment horizontal="center" vertical="center"/>
    </xf>
    <xf numFmtId="0" fontId="18" fillId="6" borderId="45" xfId="0" applyFont="1" applyFill="1" applyBorder="1" applyAlignment="1">
      <alignment horizontal="center" vertical="center"/>
    </xf>
    <xf numFmtId="0" fontId="18" fillId="6" borderId="28" xfId="0" applyFont="1" applyFill="1" applyBorder="1" applyAlignment="1">
      <alignment horizontal="center" vertical="center"/>
    </xf>
    <xf numFmtId="0" fontId="18" fillId="6" borderId="29" xfId="0" applyFont="1" applyFill="1" applyBorder="1" applyAlignment="1">
      <alignment horizontal="center" vertical="center"/>
    </xf>
    <xf numFmtId="0" fontId="18" fillId="6" borderId="122" xfId="0" applyFont="1" applyFill="1" applyBorder="1" applyAlignment="1">
      <alignment horizontal="center" vertical="center"/>
    </xf>
    <xf numFmtId="0" fontId="18" fillId="6" borderId="30" xfId="0" applyFont="1" applyFill="1" applyBorder="1" applyAlignment="1">
      <alignment horizontal="center" vertical="center"/>
    </xf>
    <xf numFmtId="0" fontId="22" fillId="0" borderId="27" xfId="0" applyFont="1" applyBorder="1" applyAlignment="1">
      <alignment horizontal="center"/>
    </xf>
    <xf numFmtId="0" fontId="22" fillId="0" borderId="45" xfId="0" applyFont="1" applyBorder="1" applyAlignment="1">
      <alignment horizontal="center"/>
    </xf>
    <xf numFmtId="0" fontId="22" fillId="0" borderId="28" xfId="0" applyFont="1" applyBorder="1" applyAlignment="1">
      <alignment horizontal="center"/>
    </xf>
    <xf numFmtId="0" fontId="15" fillId="0" borderId="27" xfId="0" applyFont="1" applyBorder="1" applyAlignment="1">
      <alignment horizontal="left" vertical="top" wrapText="1"/>
    </xf>
    <xf numFmtId="0" fontId="15" fillId="0" borderId="45" xfId="0" applyFont="1" applyBorder="1" applyAlignment="1">
      <alignment horizontal="left" vertical="top" wrapText="1"/>
    </xf>
    <xf numFmtId="0" fontId="52" fillId="0" borderId="68" xfId="0" applyFont="1" applyBorder="1" applyAlignment="1">
      <alignment horizontal="left" vertical="center" wrapText="1"/>
    </xf>
    <xf numFmtId="0" fontId="52" fillId="0" borderId="43" xfId="0" applyFont="1" applyBorder="1" applyAlignment="1">
      <alignment horizontal="left" vertical="center" wrapText="1"/>
    </xf>
    <xf numFmtId="0" fontId="52" fillId="0" borderId="88" xfId="0" applyFont="1" applyBorder="1" applyAlignment="1">
      <alignment horizontal="left" vertical="center" wrapText="1"/>
    </xf>
    <xf numFmtId="164" fontId="1" fillId="4" borderId="1" xfId="0" applyNumberFormat="1" applyFont="1" applyFill="1" applyBorder="1" applyAlignment="1" applyProtection="1">
      <alignment horizontal="center" vertical="center"/>
    </xf>
    <xf numFmtId="164" fontId="1" fillId="4" borderId="5" xfId="0" applyNumberFormat="1" applyFont="1" applyFill="1" applyBorder="1" applyAlignment="1" applyProtection="1">
      <alignment horizontal="center" vertical="center"/>
    </xf>
    <xf numFmtId="164" fontId="1" fillId="4" borderId="9" xfId="0" applyNumberFormat="1" applyFont="1" applyFill="1" applyBorder="1" applyAlignment="1" applyProtection="1">
      <alignment horizontal="center" vertical="center"/>
    </xf>
    <xf numFmtId="164" fontId="1" fillId="4" borderId="12" xfId="0" applyNumberFormat="1" applyFont="1" applyFill="1" applyBorder="1" applyAlignment="1" applyProtection="1">
      <alignment horizontal="center" vertical="center"/>
    </xf>
    <xf numFmtId="164" fontId="1" fillId="4" borderId="23" xfId="0" applyNumberFormat="1" applyFont="1" applyFill="1" applyBorder="1" applyAlignment="1" applyProtection="1">
      <alignment horizontal="center" vertical="center"/>
    </xf>
    <xf numFmtId="164" fontId="1" fillId="4" borderId="106" xfId="0" applyNumberFormat="1" applyFont="1" applyFill="1" applyBorder="1" applyAlignment="1" applyProtection="1">
      <alignment horizontal="center" vertical="center"/>
    </xf>
    <xf numFmtId="164" fontId="1" fillId="4" borderId="3" xfId="0" applyNumberFormat="1" applyFont="1" applyFill="1" applyBorder="1" applyAlignment="1" applyProtection="1">
      <alignment horizontal="center" vertical="center"/>
    </xf>
    <xf numFmtId="164" fontId="1" fillId="4" borderId="6" xfId="0" applyNumberFormat="1" applyFont="1" applyFill="1" applyBorder="1" applyAlignment="1" applyProtection="1">
      <alignment horizontal="center" vertical="center"/>
    </xf>
    <xf numFmtId="165" fontId="1" fillId="4" borderId="111" xfId="0" applyNumberFormat="1" applyFont="1" applyFill="1" applyBorder="1" applyAlignment="1" applyProtection="1">
      <alignment horizontal="center" vertical="center"/>
      <protection locked="0"/>
    </xf>
    <xf numFmtId="0" fontId="52" fillId="0" borderId="45" xfId="0" applyFont="1" applyBorder="1" applyAlignment="1">
      <alignment horizontal="left" vertical="center"/>
    </xf>
    <xf numFmtId="0" fontId="52" fillId="0" borderId="28" xfId="0" applyFont="1" applyBorder="1" applyAlignment="1">
      <alignment horizontal="left" vertical="center"/>
    </xf>
    <xf numFmtId="0" fontId="52" fillId="0" borderId="45" xfId="0" applyFont="1" applyBorder="1" applyAlignment="1">
      <alignment horizontal="left" vertical="center" wrapText="1"/>
    </xf>
    <xf numFmtId="0" fontId="52" fillId="0" borderId="28" xfId="0" applyFont="1" applyBorder="1" applyAlignment="1">
      <alignment horizontal="left" vertical="center" wrapText="1"/>
    </xf>
    <xf numFmtId="0" fontId="52" fillId="0" borderId="27" xfId="0" applyFont="1" applyBorder="1" applyAlignment="1">
      <alignment horizontal="center" vertical="center"/>
    </xf>
    <xf numFmtId="0" fontId="17" fillId="0" borderId="1" xfId="0" applyFont="1" applyBorder="1" applyAlignment="1">
      <alignment horizontal="center" wrapText="1"/>
    </xf>
    <xf numFmtId="0" fontId="17" fillId="0" borderId="31" xfId="0" applyFont="1" applyBorder="1" applyAlignment="1">
      <alignment horizontal="center" wrapText="1"/>
    </xf>
    <xf numFmtId="0" fontId="17" fillId="0" borderId="5" xfId="0" applyFont="1" applyBorder="1" applyAlignment="1">
      <alignment horizontal="center" wrapText="1"/>
    </xf>
    <xf numFmtId="0" fontId="17" fillId="0" borderId="77" xfId="0" applyFont="1" applyBorder="1" applyAlignment="1">
      <alignment horizontal="center" wrapText="1"/>
    </xf>
    <xf numFmtId="0" fontId="17" fillId="0" borderId="78" xfId="0" applyFont="1" applyBorder="1" applyAlignment="1">
      <alignment horizontal="center" wrapText="1"/>
    </xf>
    <xf numFmtId="0" fontId="17" fillId="0" borderId="79" xfId="0" applyFont="1" applyBorder="1" applyAlignment="1">
      <alignment horizontal="center" wrapText="1"/>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3" xfId="0" applyFont="1" applyFill="1" applyBorder="1" applyAlignment="1">
      <alignment horizontal="center" vertical="center"/>
    </xf>
    <xf numFmtId="0" fontId="1" fillId="0" borderId="34" xfId="0" applyFont="1" applyBorder="1" applyAlignment="1" applyProtection="1">
      <alignment horizontal="center" vertical="center" wrapText="1"/>
    </xf>
    <xf numFmtId="0" fontId="1" fillId="0" borderId="35" xfId="0" applyFont="1" applyBorder="1" applyAlignment="1" applyProtection="1">
      <alignment horizontal="center" vertical="center" wrapText="1"/>
    </xf>
    <xf numFmtId="0" fontId="1" fillId="0" borderId="34"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164" fontId="1" fillId="4" borderId="59" xfId="0" applyNumberFormat="1" applyFont="1" applyFill="1" applyBorder="1" applyAlignment="1" applyProtection="1">
      <alignment horizontal="center" vertical="center"/>
    </xf>
    <xf numFmtId="164" fontId="1" fillId="4" borderId="58" xfId="0" applyNumberFormat="1" applyFont="1" applyFill="1" applyBorder="1" applyAlignment="1" applyProtection="1">
      <alignment horizontal="center" vertical="center"/>
    </xf>
    <xf numFmtId="164" fontId="1" fillId="4" borderId="60" xfId="0" applyNumberFormat="1" applyFont="1" applyFill="1" applyBorder="1" applyAlignment="1" applyProtection="1">
      <alignment horizontal="center" vertical="center"/>
    </xf>
    <xf numFmtId="164" fontId="1" fillId="4" borderId="14" xfId="0" applyNumberFormat="1" applyFont="1" applyFill="1" applyBorder="1" applyAlignment="1" applyProtection="1">
      <alignment horizontal="center" vertical="center"/>
    </xf>
    <xf numFmtId="164" fontId="1" fillId="4" borderId="13" xfId="0" applyNumberFormat="1" applyFont="1" applyFill="1" applyBorder="1" applyAlignment="1" applyProtection="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 fillId="5" borderId="20"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xf>
    <xf numFmtId="0" fontId="1" fillId="5" borderId="7" xfId="0" applyFont="1" applyFill="1" applyBorder="1" applyAlignment="1" applyProtection="1">
      <alignment horizontal="center" vertical="center"/>
    </xf>
    <xf numFmtId="0" fontId="1" fillId="4" borderId="19" xfId="0" applyFont="1" applyFill="1" applyBorder="1" applyAlignment="1" applyProtection="1">
      <alignment horizontal="center" vertical="center"/>
      <protection locked="0"/>
    </xf>
    <xf numFmtId="0" fontId="1" fillId="4" borderId="2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xf>
    <xf numFmtId="165" fontId="1" fillId="5" borderId="7" xfId="0" applyNumberFormat="1" applyFont="1" applyFill="1" applyBorder="1" applyAlignment="1" applyProtection="1">
      <alignment horizontal="center" vertical="center"/>
    </xf>
    <xf numFmtId="165" fontId="1" fillId="4" borderId="19" xfId="0" applyNumberFormat="1" applyFont="1" applyFill="1" applyBorder="1" applyAlignment="1" applyProtection="1">
      <alignment horizontal="center" vertical="center"/>
      <protection locked="0"/>
    </xf>
    <xf numFmtId="165" fontId="1" fillId="4" borderId="16" xfId="0" applyNumberFormat="1" applyFont="1" applyFill="1" applyBorder="1" applyAlignment="1" applyProtection="1">
      <alignment horizontal="center" vertical="center"/>
      <protection locked="0"/>
    </xf>
    <xf numFmtId="165" fontId="1" fillId="5" borderId="20" xfId="0" applyNumberFormat="1" applyFont="1" applyFill="1" applyBorder="1" applyAlignment="1" applyProtection="1">
      <alignment horizontal="center" vertical="center"/>
    </xf>
    <xf numFmtId="165" fontId="1" fillId="5" borderId="10" xfId="0" applyNumberFormat="1" applyFont="1" applyFill="1" applyBorder="1" applyAlignment="1" applyProtection="1">
      <alignment horizontal="center" vertical="center"/>
    </xf>
    <xf numFmtId="0" fontId="1" fillId="5" borderId="59" xfId="0" applyNumberFormat="1" applyFont="1" applyFill="1" applyBorder="1" applyAlignment="1" applyProtection="1">
      <alignment horizontal="center" vertical="center"/>
    </xf>
    <xf numFmtId="0" fontId="1" fillId="5" borderId="58" xfId="0" applyNumberFormat="1" applyFont="1" applyFill="1" applyBorder="1" applyAlignment="1" applyProtection="1">
      <alignment horizontal="center" vertical="center"/>
    </xf>
    <xf numFmtId="0" fontId="1" fillId="0" borderId="81" xfId="0" applyFont="1" applyFill="1" applyBorder="1" applyAlignment="1">
      <alignment horizontal="center" vertical="center"/>
    </xf>
    <xf numFmtId="0" fontId="1" fillId="5" borderId="56" xfId="0" applyFont="1" applyFill="1" applyBorder="1" applyAlignment="1" applyProtection="1">
      <alignment horizontal="center" vertical="center"/>
      <protection locked="0"/>
    </xf>
    <xf numFmtId="0" fontId="1" fillId="5" borderId="56" xfId="0" applyFont="1" applyFill="1" applyBorder="1" applyAlignment="1" applyProtection="1">
      <alignment horizontal="center" vertical="center"/>
    </xf>
    <xf numFmtId="165" fontId="1" fillId="5" borderId="56" xfId="0" applyNumberFormat="1" applyFont="1" applyFill="1" applyBorder="1" applyAlignment="1" applyProtection="1">
      <alignment horizontal="center" vertical="center"/>
    </xf>
    <xf numFmtId="165" fontId="1" fillId="4" borderId="81" xfId="0" applyNumberFormat="1" applyFont="1" applyFill="1" applyBorder="1" applyAlignment="1" applyProtection="1">
      <alignment horizontal="center" vertical="center"/>
      <protection locked="0"/>
    </xf>
    <xf numFmtId="0" fontId="1" fillId="5" borderId="69" xfId="0" applyNumberFormat="1" applyFont="1" applyFill="1" applyBorder="1" applyAlignment="1" applyProtection="1">
      <alignment horizontal="center" vertical="center"/>
    </xf>
    <xf numFmtId="164" fontId="1" fillId="4" borderId="80" xfId="0" applyNumberFormat="1" applyFont="1" applyFill="1" applyBorder="1" applyAlignment="1" applyProtection="1">
      <alignment horizontal="center" vertical="center"/>
    </xf>
    <xf numFmtId="164" fontId="1" fillId="4" borderId="20" xfId="0" applyNumberFormat="1" applyFont="1" applyFill="1" applyBorder="1" applyAlignment="1" applyProtection="1">
      <alignment horizontal="center" vertical="center"/>
    </xf>
    <xf numFmtId="164" fontId="1" fillId="4" borderId="56" xfId="0" applyNumberFormat="1" applyFont="1" applyFill="1" applyBorder="1" applyAlignment="1" applyProtection="1">
      <alignment horizontal="center" vertical="center"/>
    </xf>
    <xf numFmtId="0" fontId="1" fillId="2" borderId="57" xfId="0" applyFont="1" applyFill="1" applyBorder="1" applyAlignment="1">
      <alignment horizontal="center" vertical="center"/>
    </xf>
    <xf numFmtId="0" fontId="1" fillId="2" borderId="58" xfId="0" applyFont="1" applyFill="1" applyBorder="1" applyAlignment="1">
      <alignment horizontal="center" vertical="center"/>
    </xf>
    <xf numFmtId="164" fontId="1" fillId="5" borderId="59" xfId="0" applyNumberFormat="1" applyFont="1" applyFill="1" applyBorder="1" applyAlignment="1" applyProtection="1">
      <alignment horizontal="center" vertical="center"/>
    </xf>
    <xf numFmtId="164" fontId="1" fillId="5" borderId="58" xfId="0" applyNumberFormat="1" applyFont="1" applyFill="1" applyBorder="1" applyAlignment="1" applyProtection="1">
      <alignment horizontal="center" vertical="center"/>
    </xf>
    <xf numFmtId="0" fontId="1" fillId="5" borderId="60" xfId="0" applyNumberFormat="1" applyFont="1" applyFill="1" applyBorder="1" applyAlignment="1" applyProtection="1">
      <alignment horizontal="center" vertical="center"/>
    </xf>
    <xf numFmtId="164" fontId="1" fillId="4" borderId="22" xfId="0" applyNumberFormat="1" applyFont="1" applyFill="1" applyBorder="1" applyAlignment="1" applyProtection="1">
      <alignment horizontal="center" vertical="center"/>
    </xf>
    <xf numFmtId="0" fontId="1" fillId="0" borderId="0" xfId="0" applyFont="1" applyAlignment="1">
      <alignment horizontal="center" vertical="center" wrapText="1"/>
    </xf>
    <xf numFmtId="0" fontId="1" fillId="0" borderId="0" xfId="0" applyFont="1" applyAlignment="1">
      <alignment horizontal="right" vertical="center" wrapText="1"/>
    </xf>
    <xf numFmtId="0" fontId="1" fillId="0" borderId="0" xfId="0" applyFont="1" applyAlignment="1">
      <alignment horizontal="left" vertical="center" wrapText="1"/>
    </xf>
    <xf numFmtId="0" fontId="1" fillId="5" borderId="0" xfId="0" applyFont="1" applyFill="1" applyAlignment="1">
      <alignment horizontal="center" vertical="center" wrapText="1"/>
    </xf>
    <xf numFmtId="0" fontId="1" fillId="2" borderId="0" xfId="0" applyFont="1" applyFill="1" applyAlignment="1">
      <alignment horizontal="center" vertical="center" wrapText="1"/>
    </xf>
    <xf numFmtId="0" fontId="2" fillId="0" borderId="0" xfId="0" applyFont="1" applyAlignment="1">
      <alignment horizontal="center"/>
    </xf>
    <xf numFmtId="0" fontId="6" fillId="0" borderId="0" xfId="0" applyFont="1" applyAlignment="1">
      <alignment horizontal="center"/>
    </xf>
    <xf numFmtId="1" fontId="1" fillId="10" borderId="22" xfId="0" applyNumberFormat="1" applyFont="1" applyFill="1" applyBorder="1" applyAlignment="1" applyProtection="1">
      <alignment horizontal="center" vertical="center"/>
    </xf>
    <xf numFmtId="0" fontId="1" fillId="10" borderId="19" xfId="0" applyFont="1" applyFill="1" applyBorder="1" applyAlignment="1" applyProtection="1">
      <alignment horizontal="center" vertical="center"/>
    </xf>
    <xf numFmtId="0" fontId="1" fillId="10" borderId="21" xfId="0" applyFont="1" applyFill="1" applyBorder="1" applyAlignment="1" applyProtection="1">
      <alignment horizontal="center" vertical="center"/>
    </xf>
    <xf numFmtId="0" fontId="1" fillId="10" borderId="20" xfId="0" applyNumberFormat="1" applyFont="1" applyFill="1" applyBorder="1" applyAlignment="1" applyProtection="1">
      <alignment horizontal="center" vertical="center"/>
      <protection locked="0"/>
    </xf>
    <xf numFmtId="0" fontId="1" fillId="10" borderId="10" xfId="0" applyNumberFormat="1"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xf>
    <xf numFmtId="1" fontId="1" fillId="10" borderId="14" xfId="0" applyNumberFormat="1" applyFont="1" applyFill="1" applyBorder="1" applyAlignment="1" applyProtection="1">
      <alignment horizontal="center" vertical="center"/>
    </xf>
    <xf numFmtId="1" fontId="1" fillId="10" borderId="13" xfId="0" applyNumberFormat="1" applyFont="1" applyFill="1" applyBorder="1" applyAlignment="1" applyProtection="1">
      <alignment horizontal="center" vertical="center"/>
    </xf>
    <xf numFmtId="0" fontId="1" fillId="11" borderId="2" xfId="0" applyFont="1" applyFill="1" applyBorder="1" applyAlignment="1" applyProtection="1">
      <alignment horizontal="left" vertical="center"/>
    </xf>
    <xf numFmtId="1" fontId="1" fillId="11" borderId="82" xfId="0" applyNumberFormat="1" applyFont="1" applyFill="1" applyBorder="1" applyAlignment="1" applyProtection="1">
      <alignment horizontal="center" vertical="center"/>
    </xf>
    <xf numFmtId="1" fontId="1" fillId="11" borderId="83" xfId="0" applyNumberFormat="1" applyFont="1" applyFill="1" applyBorder="1" applyAlignment="1" applyProtection="1">
      <alignment horizontal="center" vertical="center"/>
    </xf>
    <xf numFmtId="0" fontId="1" fillId="10" borderId="81" xfId="0" applyFont="1" applyFill="1" applyBorder="1" applyAlignment="1" applyProtection="1">
      <alignment horizontal="center" vertical="center"/>
    </xf>
    <xf numFmtId="0" fontId="1" fillId="10" borderId="56" xfId="0" applyNumberFormat="1" applyFont="1" applyFill="1" applyBorder="1" applyAlignment="1" applyProtection="1">
      <alignment horizontal="center" vertical="center"/>
      <protection locked="0"/>
    </xf>
    <xf numFmtId="1" fontId="1" fillId="10" borderId="80" xfId="0" applyNumberFormat="1" applyFont="1" applyFill="1" applyBorder="1" applyAlignment="1" applyProtection="1">
      <alignment horizontal="center" vertical="center"/>
    </xf>
    <xf numFmtId="0" fontId="1" fillId="11" borderId="0" xfId="0" applyFont="1" applyFill="1" applyBorder="1" applyAlignment="1" applyProtection="1">
      <alignment horizontal="left" vertical="center"/>
    </xf>
    <xf numFmtId="1" fontId="1" fillId="11" borderId="32" xfId="0" applyNumberFormat="1" applyFont="1" applyFill="1" applyBorder="1" applyAlignment="1" applyProtection="1">
      <alignment horizontal="center" vertical="center"/>
    </xf>
    <xf numFmtId="0" fontId="1" fillId="11" borderId="6" xfId="0" applyFont="1" applyFill="1" applyBorder="1" applyAlignment="1" applyProtection="1">
      <alignment horizontal="center" vertical="center"/>
    </xf>
    <xf numFmtId="0" fontId="1" fillId="3" borderId="0" xfId="0" applyFont="1" applyFill="1" applyBorder="1" applyAlignment="1" applyProtection="1">
      <alignment horizontal="left" vertical="center"/>
    </xf>
    <xf numFmtId="1" fontId="1" fillId="3" borderId="82" xfId="0" applyNumberFormat="1" applyFont="1" applyFill="1" applyBorder="1" applyAlignment="1" applyProtection="1">
      <alignment horizontal="center" vertical="center"/>
    </xf>
    <xf numFmtId="1" fontId="1" fillId="3" borderId="83" xfId="0" applyNumberFormat="1" applyFont="1" applyFill="1" applyBorder="1" applyAlignment="1" applyProtection="1">
      <alignment horizontal="center" vertical="center"/>
    </xf>
    <xf numFmtId="0" fontId="1" fillId="4" borderId="23"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9" xfId="0" applyFont="1" applyFill="1" applyBorder="1" applyAlignment="1" applyProtection="1">
      <alignment horizontal="center" vertical="center"/>
    </xf>
    <xf numFmtId="0" fontId="1" fillId="4" borderId="81" xfId="0" applyFont="1" applyFill="1" applyBorder="1" applyAlignment="1" applyProtection="1">
      <alignment horizontal="center" vertical="center"/>
    </xf>
    <xf numFmtId="0" fontId="1" fillId="4" borderId="24" xfId="0" applyFont="1" applyFill="1" applyBorder="1" applyAlignment="1" applyProtection="1">
      <alignment horizontal="center" vertical="center"/>
    </xf>
    <xf numFmtId="0" fontId="1" fillId="4" borderId="149" xfId="0" applyFont="1" applyFill="1" applyBorder="1" applyAlignment="1" applyProtection="1">
      <alignment horizontal="center" vertical="center"/>
    </xf>
    <xf numFmtId="165" fontId="1" fillId="4" borderId="20" xfId="0" applyNumberFormat="1" applyFont="1" applyFill="1" applyBorder="1" applyAlignment="1" applyProtection="1">
      <alignment horizontal="center" vertical="center"/>
    </xf>
    <xf numFmtId="165" fontId="1" fillId="4" borderId="56" xfId="0" applyNumberFormat="1" applyFont="1" applyFill="1" applyBorder="1" applyAlignment="1" applyProtection="1">
      <alignment horizontal="center" vertical="center"/>
    </xf>
    <xf numFmtId="0" fontId="1" fillId="4" borderId="59" xfId="0" applyNumberFormat="1" applyFont="1" applyFill="1" applyBorder="1" applyAlignment="1" applyProtection="1">
      <alignment horizontal="center" vertical="center"/>
    </xf>
    <xf numFmtId="0" fontId="1" fillId="4" borderId="69" xfId="0" applyNumberFormat="1" applyFont="1" applyFill="1" applyBorder="1" applyAlignment="1" applyProtection="1">
      <alignment horizontal="center" vertical="center"/>
    </xf>
    <xf numFmtId="1" fontId="1" fillId="4" borderId="150" xfId="0" applyNumberFormat="1" applyFont="1" applyFill="1" applyBorder="1" applyAlignment="1" applyProtection="1">
      <alignment horizontal="center" vertical="center"/>
    </xf>
    <xf numFmtId="1" fontId="1" fillId="4" borderId="83" xfId="0" applyNumberFormat="1" applyFont="1" applyFill="1" applyBorder="1" applyAlignment="1" applyProtection="1">
      <alignment horizontal="center" vertical="center"/>
    </xf>
    <xf numFmtId="164" fontId="1" fillId="3" borderId="32" xfId="0" applyNumberFormat="1" applyFont="1" applyFill="1" applyBorder="1" applyAlignment="1" applyProtection="1">
      <alignment horizontal="left" vertical="center"/>
    </xf>
    <xf numFmtId="0" fontId="1" fillId="3" borderId="32" xfId="0" applyFont="1" applyFill="1" applyBorder="1" applyAlignment="1" applyProtection="1">
      <alignment horizontal="left" vertical="center"/>
    </xf>
    <xf numFmtId="1" fontId="1" fillId="3" borderId="32" xfId="0" applyNumberFormat="1" applyFont="1" applyFill="1" applyBorder="1" applyAlignment="1" applyProtection="1">
      <alignment horizontal="center" vertical="center"/>
    </xf>
    <xf numFmtId="1" fontId="1" fillId="3" borderId="6" xfId="0" applyNumberFormat="1" applyFont="1" applyFill="1" applyBorder="1" applyAlignment="1" applyProtection="1">
      <alignment horizontal="center" vertical="center"/>
    </xf>
    <xf numFmtId="0" fontId="1" fillId="3" borderId="0" xfId="0" applyFont="1" applyFill="1" applyBorder="1" applyAlignment="1" applyProtection="1">
      <alignment horizontal="right" vertical="center"/>
    </xf>
    <xf numFmtId="1" fontId="1" fillId="4" borderId="112" xfId="0" applyNumberFormat="1" applyFont="1" applyFill="1" applyBorder="1" applyAlignment="1" applyProtection="1">
      <alignment horizontal="center" vertical="center"/>
    </xf>
    <xf numFmtId="1" fontId="1" fillId="4" borderId="111" xfId="0" applyNumberFormat="1"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16" xfId="0" applyFont="1" applyFill="1" applyBorder="1" applyAlignment="1" applyProtection="1">
      <alignment horizontal="center" vertical="center"/>
    </xf>
    <xf numFmtId="0" fontId="1" fillId="4" borderId="20" xfId="0" applyFont="1" applyFill="1" applyBorder="1" applyAlignment="1" applyProtection="1">
      <alignment horizontal="center" vertical="center"/>
    </xf>
    <xf numFmtId="0" fontId="1" fillId="4" borderId="10" xfId="0" applyFont="1" applyFill="1" applyBorder="1" applyAlignment="1" applyProtection="1">
      <alignment horizontal="center" vertical="center"/>
    </xf>
    <xf numFmtId="165" fontId="1" fillId="4" borderId="10" xfId="0" applyNumberFormat="1" applyFont="1" applyFill="1" applyBorder="1" applyAlignment="1" applyProtection="1">
      <alignment horizontal="center" vertical="center"/>
    </xf>
    <xf numFmtId="0" fontId="1" fillId="4" borderId="58" xfId="0" applyNumberFormat="1" applyFont="1" applyFill="1" applyBorder="1" applyAlignment="1" applyProtection="1">
      <alignment horizontal="center" vertical="center"/>
    </xf>
    <xf numFmtId="0" fontId="1" fillId="4" borderId="2"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165" fontId="1" fillId="4" borderId="7" xfId="0" applyNumberFormat="1" applyFont="1" applyFill="1" applyBorder="1" applyAlignment="1" applyProtection="1">
      <alignment horizontal="center" vertical="center"/>
    </xf>
    <xf numFmtId="0" fontId="1" fillId="4" borderId="21" xfId="0" applyFont="1" applyFill="1" applyBorder="1" applyAlignment="1" applyProtection="1">
      <alignment horizontal="center" vertical="center"/>
    </xf>
    <xf numFmtId="0" fontId="1" fillId="4" borderId="60" xfId="0" applyNumberFormat="1" applyFont="1" applyFill="1" applyBorder="1" applyAlignment="1" applyProtection="1">
      <alignment horizontal="center" vertical="center"/>
    </xf>
    <xf numFmtId="164" fontId="1" fillId="4" borderId="2" xfId="0" applyNumberFormat="1" applyFont="1" applyFill="1" applyBorder="1" applyAlignment="1" applyProtection="1">
      <alignment horizontal="center" vertical="center"/>
    </xf>
    <xf numFmtId="0" fontId="1" fillId="10" borderId="7" xfId="0" applyNumberFormat="1" applyFont="1" applyFill="1" applyBorder="1" applyAlignment="1" applyProtection="1">
      <alignment horizontal="center" vertical="center"/>
      <protection locked="0"/>
    </xf>
    <xf numFmtId="0" fontId="31" fillId="0" borderId="107" xfId="0" applyFont="1" applyBorder="1" applyAlignment="1">
      <alignment horizontal="center" vertical="center"/>
    </xf>
    <xf numFmtId="0" fontId="31" fillId="0" borderId="101" xfId="0" applyFont="1" applyBorder="1" applyAlignment="1">
      <alignment horizontal="center" vertical="center"/>
    </xf>
    <xf numFmtId="0" fontId="31" fillId="0" borderId="108" xfId="0" applyFont="1" applyBorder="1" applyAlignment="1">
      <alignment horizontal="center" vertical="center"/>
    </xf>
    <xf numFmtId="0" fontId="1" fillId="0" borderId="33"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81"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57" xfId="0" applyFont="1" applyFill="1" applyBorder="1" applyAlignment="1">
      <alignment horizontal="center" vertical="center" wrapText="1"/>
    </xf>
    <xf numFmtId="0" fontId="1" fillId="3" borderId="69" xfId="0" applyFont="1" applyFill="1" applyBorder="1" applyAlignment="1">
      <alignment horizontal="center" vertical="center" wrapText="1"/>
    </xf>
    <xf numFmtId="0" fontId="1" fillId="3" borderId="82" xfId="0" applyFont="1" applyFill="1" applyBorder="1" applyAlignment="1">
      <alignment horizontal="center" vertical="center"/>
    </xf>
    <xf numFmtId="0" fontId="1" fillId="3" borderId="83" xfId="0" applyFont="1" applyFill="1" applyBorder="1" applyAlignment="1">
      <alignment horizontal="center" vertical="center"/>
    </xf>
    <xf numFmtId="0" fontId="1" fillId="3" borderId="82" xfId="0" applyFont="1" applyFill="1" applyBorder="1" applyAlignment="1" applyProtection="1">
      <alignment horizontal="center" vertical="center" wrapText="1"/>
      <protection locked="0"/>
    </xf>
    <xf numFmtId="0" fontId="1" fillId="3" borderId="83" xfId="0" applyFont="1" applyFill="1" applyBorder="1" applyAlignment="1" applyProtection="1">
      <alignment horizontal="center" vertical="center" wrapText="1"/>
      <protection locked="0"/>
    </xf>
    <xf numFmtId="0" fontId="1" fillId="11" borderId="15" xfId="0" applyFont="1" applyFill="1" applyBorder="1" applyAlignment="1">
      <alignment horizontal="center" vertical="center"/>
    </xf>
    <xf numFmtId="0" fontId="1" fillId="11" borderId="81" xfId="0" applyFont="1" applyFill="1" applyBorder="1" applyAlignment="1">
      <alignment horizontal="center" vertical="center"/>
    </xf>
    <xf numFmtId="0" fontId="1" fillId="11" borderId="18" xfId="0" applyFont="1" applyFill="1" applyBorder="1" applyAlignment="1">
      <alignment horizontal="center" vertical="center" wrapText="1"/>
    </xf>
    <xf numFmtId="0" fontId="1" fillId="11" borderId="80" xfId="0" applyFont="1" applyFill="1" applyBorder="1" applyAlignment="1">
      <alignment horizontal="center" vertical="center" wrapText="1"/>
    </xf>
    <xf numFmtId="0" fontId="1" fillId="11" borderId="17" xfId="0" applyFont="1" applyFill="1" applyBorder="1" applyAlignment="1">
      <alignment horizontal="center" vertical="center" wrapText="1"/>
    </xf>
    <xf numFmtId="0" fontId="1" fillId="11" borderId="56" xfId="0" applyFont="1" applyFill="1" applyBorder="1" applyAlignment="1">
      <alignment horizontal="center" vertical="center" wrapText="1"/>
    </xf>
    <xf numFmtId="0" fontId="1" fillId="0" borderId="33"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35" xfId="0" applyFont="1" applyBorder="1" applyAlignment="1" applyProtection="1">
      <alignment horizontal="center" vertical="center"/>
    </xf>
    <xf numFmtId="0" fontId="36" fillId="0" borderId="47" xfId="0" applyFont="1" applyBorder="1" applyAlignment="1">
      <alignment horizontal="center"/>
    </xf>
    <xf numFmtId="0" fontId="36" fillId="0" borderId="61" xfId="0" applyFont="1" applyBorder="1" applyAlignment="1">
      <alignment horizontal="center"/>
    </xf>
    <xf numFmtId="0" fontId="36" fillId="0" borderId="44" xfId="0" applyFont="1" applyBorder="1" applyAlignment="1">
      <alignment horizontal="center"/>
    </xf>
    <xf numFmtId="0" fontId="36" fillId="0" borderId="63" xfId="0" applyFont="1" applyBorder="1" applyAlignment="1">
      <alignment horizontal="center"/>
    </xf>
    <xf numFmtId="1" fontId="1" fillId="9" borderId="32" xfId="0" applyNumberFormat="1" applyFont="1" applyFill="1" applyBorder="1" applyAlignment="1" applyProtection="1">
      <alignment horizontal="center" vertical="center"/>
    </xf>
    <xf numFmtId="0" fontId="17" fillId="0" borderId="157" xfId="0" applyFont="1" applyBorder="1" applyAlignment="1">
      <alignment horizontal="center" wrapText="1"/>
    </xf>
    <xf numFmtId="0" fontId="17" fillId="0" borderId="158" xfId="0" applyFont="1" applyBorder="1" applyAlignment="1">
      <alignment horizontal="center" wrapText="1"/>
    </xf>
    <xf numFmtId="0" fontId="17" fillId="0" borderId="159"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6" xfId="0" applyFont="1" applyBorder="1" applyAlignment="1">
      <alignment horizontal="center" wrapText="1"/>
    </xf>
    <xf numFmtId="164" fontId="1" fillId="9" borderId="20" xfId="0" applyNumberFormat="1" applyFont="1" applyFill="1" applyBorder="1" applyAlignment="1" applyProtection="1">
      <alignment horizontal="center" vertical="center"/>
    </xf>
    <xf numFmtId="164" fontId="1" fillId="9" borderId="10" xfId="0" applyNumberFormat="1" applyFont="1" applyFill="1" applyBorder="1" applyAlignment="1" applyProtection="1">
      <alignment horizontal="center" vertical="center"/>
    </xf>
    <xf numFmtId="0" fontId="14" fillId="9" borderId="2" xfId="0" applyFont="1" applyFill="1" applyBorder="1" applyAlignment="1" applyProtection="1">
      <alignment horizontal="left" vertical="top" wrapText="1"/>
    </xf>
    <xf numFmtId="0" fontId="14" fillId="9" borderId="0" xfId="0" applyFont="1" applyFill="1" applyBorder="1" applyAlignment="1" applyProtection="1">
      <alignment horizontal="left" vertical="top" wrapText="1"/>
    </xf>
    <xf numFmtId="0" fontId="14" fillId="9" borderId="3" xfId="0" applyFont="1" applyFill="1" applyBorder="1" applyAlignment="1" applyProtection="1">
      <alignment horizontal="left" vertical="top" wrapText="1"/>
    </xf>
    <xf numFmtId="0" fontId="14" fillId="9" borderId="4" xfId="0" applyFont="1" applyFill="1" applyBorder="1" applyAlignment="1" applyProtection="1">
      <alignment horizontal="left" vertical="top" wrapText="1"/>
    </xf>
    <xf numFmtId="0" fontId="1" fillId="9" borderId="7" xfId="0" applyFont="1" applyFill="1" applyBorder="1" applyAlignment="1" applyProtection="1">
      <alignment horizontal="center" vertical="center"/>
    </xf>
    <xf numFmtId="0" fontId="1" fillId="9" borderId="10" xfId="0" applyFont="1" applyFill="1" applyBorder="1" applyAlignment="1" applyProtection="1">
      <alignment horizontal="center" vertical="center"/>
    </xf>
    <xf numFmtId="1" fontId="1" fillId="9" borderId="20" xfId="0" applyNumberFormat="1" applyFont="1" applyFill="1" applyBorder="1" applyAlignment="1" applyProtection="1">
      <alignment horizontal="center" vertical="center"/>
    </xf>
    <xf numFmtId="1" fontId="1" fillId="9" borderId="10" xfId="0" applyNumberFormat="1" applyFont="1" applyFill="1" applyBorder="1" applyAlignment="1" applyProtection="1">
      <alignment horizontal="center" vertical="center"/>
    </xf>
    <xf numFmtId="0" fontId="2" fillId="0" borderId="44" xfId="0" applyFont="1" applyBorder="1" applyAlignment="1">
      <alignment horizontal="center"/>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18"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80" xfId="0" applyFont="1" applyFill="1" applyBorder="1" applyAlignment="1">
      <alignment horizontal="left" vertical="center" wrapText="1"/>
    </xf>
    <xf numFmtId="0" fontId="1" fillId="2" borderId="82" xfId="0" applyFont="1" applyFill="1" applyBorder="1" applyAlignment="1">
      <alignment horizontal="center" vertical="center" wrapText="1"/>
    </xf>
    <xf numFmtId="0" fontId="1" fillId="2" borderId="111" xfId="0" applyFont="1" applyFill="1" applyBorder="1" applyAlignment="1">
      <alignment horizontal="center" vertical="center" wrapText="1"/>
    </xf>
    <xf numFmtId="0" fontId="1" fillId="2" borderId="8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7" fillId="0" borderId="172" xfId="0" applyFont="1" applyBorder="1" applyAlignment="1">
      <alignment horizontal="center"/>
    </xf>
    <xf numFmtId="0" fontId="17" fillId="0" borderId="173" xfId="0" applyFont="1" applyBorder="1" applyAlignment="1">
      <alignment horizontal="center"/>
    </xf>
    <xf numFmtId="0" fontId="17" fillId="0" borderId="174" xfId="0" applyFont="1" applyBorder="1" applyAlignment="1">
      <alignment horizontal="center"/>
    </xf>
    <xf numFmtId="0" fontId="17" fillId="0" borderId="175" xfId="0" applyFont="1" applyBorder="1" applyAlignment="1">
      <alignment horizontal="center"/>
    </xf>
    <xf numFmtId="0" fontId="17" fillId="0" borderId="43" xfId="0" applyFont="1" applyBorder="1" applyAlignment="1">
      <alignment horizontal="center"/>
    </xf>
    <xf numFmtId="0" fontId="17" fillId="0" borderId="176" xfId="0" applyFont="1" applyBorder="1" applyAlignment="1">
      <alignment horizontal="center"/>
    </xf>
    <xf numFmtId="0" fontId="28" fillId="0" borderId="160" xfId="0" applyFont="1" applyBorder="1" applyAlignment="1">
      <alignment horizontal="center" vertical="center" wrapText="1"/>
    </xf>
    <xf numFmtId="0" fontId="28" fillId="0" borderId="161"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87" xfId="0" applyFont="1" applyBorder="1" applyAlignment="1">
      <alignment horizontal="center" vertical="center" wrapText="1"/>
    </xf>
    <xf numFmtId="0" fontId="28" fillId="0" borderId="124" xfId="0" applyFont="1" applyBorder="1" applyAlignment="1">
      <alignment horizontal="center" vertical="center" wrapText="1"/>
    </xf>
    <xf numFmtId="0" fontId="28" fillId="0" borderId="125" xfId="0" applyFont="1" applyBorder="1" applyAlignment="1">
      <alignment horizontal="center" vertical="center" wrapText="1"/>
    </xf>
    <xf numFmtId="0" fontId="1" fillId="0" borderId="99" xfId="0" applyFont="1" applyBorder="1" applyAlignment="1">
      <alignment horizontal="left" vertical="center"/>
    </xf>
    <xf numFmtId="0" fontId="1" fillId="0" borderId="95" xfId="0" applyFont="1" applyBorder="1" applyAlignment="1">
      <alignment horizontal="left" vertical="center"/>
    </xf>
    <xf numFmtId="0" fontId="1" fillId="0" borderId="89" xfId="0" applyFont="1" applyBorder="1" applyAlignment="1">
      <alignment horizontal="center" vertical="center" wrapText="1"/>
    </xf>
    <xf numFmtId="0" fontId="1" fillId="0" borderId="90" xfId="0" applyFont="1" applyBorder="1" applyAlignment="1">
      <alignment horizontal="center" vertical="center" wrapText="1"/>
    </xf>
    <xf numFmtId="0" fontId="1" fillId="0" borderId="89" xfId="0" applyFont="1" applyBorder="1" applyAlignment="1">
      <alignment horizontal="left" vertical="center" wrapText="1"/>
    </xf>
    <xf numFmtId="0" fontId="1" fillId="0" borderId="90" xfId="0" applyFont="1" applyBorder="1" applyAlignment="1">
      <alignment horizontal="left" vertical="center" wrapText="1"/>
    </xf>
    <xf numFmtId="0" fontId="1" fillId="0" borderId="100"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99" xfId="0" applyFont="1" applyBorder="1" applyAlignment="1">
      <alignment horizontal="center" vertical="center"/>
    </xf>
    <xf numFmtId="0" fontId="1" fillId="0" borderId="95" xfId="0" applyFont="1" applyBorder="1" applyAlignment="1">
      <alignment horizontal="center" vertical="center"/>
    </xf>
    <xf numFmtId="0" fontId="28" fillId="0" borderId="86" xfId="0" applyFont="1" applyBorder="1" applyAlignment="1">
      <alignment horizontal="center" vertical="center" wrapText="1"/>
    </xf>
    <xf numFmtId="0" fontId="28" fillId="0" borderId="8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Alignment="1">
      <alignment horizontal="center"/>
    </xf>
    <xf numFmtId="0" fontId="1" fillId="0" borderId="54" xfId="0" applyFont="1" applyBorder="1" applyAlignment="1">
      <alignment horizontal="center"/>
    </xf>
    <xf numFmtId="0" fontId="1" fillId="0" borderId="55" xfId="0" applyFont="1" applyBorder="1" applyAlignment="1">
      <alignment horizontal="center"/>
    </xf>
    <xf numFmtId="0" fontId="1" fillId="0" borderId="0" xfId="0" applyFont="1" applyBorder="1" applyAlignment="1">
      <alignment horizontal="center"/>
    </xf>
    <xf numFmtId="0" fontId="1" fillId="0" borderId="0" xfId="0" applyFont="1" applyFill="1" applyAlignment="1">
      <alignment horizontal="center"/>
    </xf>
    <xf numFmtId="0" fontId="1" fillId="0" borderId="54" xfId="0" applyFont="1" applyFill="1" applyBorder="1" applyAlignment="1">
      <alignment horizontal="center"/>
    </xf>
    <xf numFmtId="0" fontId="1" fillId="0" borderId="55" xfId="0" applyFont="1" applyFill="1" applyBorder="1" applyAlignment="1">
      <alignment horizontal="center"/>
    </xf>
    <xf numFmtId="0" fontId="1" fillId="0" borderId="0" xfId="0" applyFont="1" applyFill="1" applyBorder="1" applyAlignment="1">
      <alignment horizontal="center"/>
    </xf>
    <xf numFmtId="0" fontId="1" fillId="0" borderId="0" xfId="0" applyFont="1" applyAlignment="1">
      <alignment horizontal="center" wrapText="1"/>
    </xf>
  </cellXfs>
  <cellStyles count="3">
    <cellStyle name="Comma" xfId="1" builtinId="3"/>
    <cellStyle name="Normal" xfId="0" builtinId="0"/>
    <cellStyle name="Percent" xfId="2" builtinId="5"/>
  </cellStyles>
  <dxfs count="48">
    <dxf>
      <fill>
        <patternFill>
          <bgColor rgb="FFFF0000"/>
        </patternFill>
      </fill>
    </dxf>
    <dxf>
      <fill>
        <patternFill>
          <bgColor theme="5"/>
        </patternFill>
      </fill>
    </dxf>
    <dxf>
      <fill>
        <patternFill>
          <bgColor theme="5"/>
        </patternFill>
      </fill>
    </dxf>
    <dxf>
      <fill>
        <patternFill>
          <bgColor theme="5"/>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EA7A6"/>
      <color rgb="FFDEC5C4"/>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42333</xdr:colOff>
      <xdr:row>0</xdr:row>
      <xdr:rowOff>49529</xdr:rowOff>
    </xdr:from>
    <xdr:to>
      <xdr:col>2</xdr:col>
      <xdr:colOff>84768</xdr:colOff>
      <xdr:row>6</xdr:row>
      <xdr:rowOff>123824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2333" y="49529"/>
          <a:ext cx="1270102" cy="1217295"/>
        </a:xfrm>
        <a:prstGeom prst="rect">
          <a:avLst/>
        </a:prstGeom>
      </xdr:spPr>
    </xdr:pic>
    <xdr:clientData/>
  </xdr:twoCellAnchor>
  <xdr:twoCellAnchor editAs="oneCell">
    <xdr:from>
      <xdr:col>6</xdr:col>
      <xdr:colOff>160867</xdr:colOff>
      <xdr:row>0</xdr:row>
      <xdr:rowOff>31751</xdr:rowOff>
    </xdr:from>
    <xdr:to>
      <xdr:col>9</xdr:col>
      <xdr:colOff>477658</xdr:colOff>
      <xdr:row>6</xdr:row>
      <xdr:rowOff>190501</xdr:rowOff>
    </xdr:to>
    <xdr:pic>
      <xdr:nvPicPr>
        <xdr:cNvPr id="10" name="Picture 9" descr="Image result for fantasy cricket">
          <a:extLst>
            <a:ext uri="{FF2B5EF4-FFF2-40B4-BE49-F238E27FC236}">
              <a16:creationId xmlns:a16="http://schemas.microsoft.com/office/drawing/2014/main" id="{B5E01B03-4A87-4F6B-B68F-8A9130D063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43867" y="31751"/>
          <a:ext cx="2158291" cy="130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542925</xdr:colOff>
      <xdr:row>0</xdr:row>
      <xdr:rowOff>38100</xdr:rowOff>
    </xdr:from>
    <xdr:to>
      <xdr:col>15</xdr:col>
      <xdr:colOff>585706</xdr:colOff>
      <xdr:row>6</xdr:row>
      <xdr:rowOff>114406</xdr:rowOff>
    </xdr:to>
    <xdr:pic>
      <xdr:nvPicPr>
        <xdr:cNvPr id="11" name="Picture 10">
          <a:extLst>
            <a:ext uri="{FF2B5EF4-FFF2-40B4-BE49-F238E27FC236}">
              <a16:creationId xmlns:a16="http://schemas.microsoft.com/office/drawing/2014/main" id="{32EB7BD9-5B05-4F0C-B385-3D23FF9293C3}"/>
            </a:ext>
          </a:extLst>
        </xdr:cNvPr>
        <xdr:cNvPicPr>
          <a:picLocks noChangeAspect="1"/>
        </xdr:cNvPicPr>
      </xdr:nvPicPr>
      <xdr:blipFill>
        <a:blip xmlns:r="http://schemas.openxmlformats.org/officeDocument/2006/relationships" r:embed="rId3"/>
        <a:stretch>
          <a:fillRect/>
        </a:stretch>
      </xdr:blipFill>
      <xdr:spPr>
        <a:xfrm>
          <a:off x="8467725" y="38100"/>
          <a:ext cx="1261981" cy="1219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130970</xdr:colOff>
      <xdr:row>0</xdr:row>
      <xdr:rowOff>142875</xdr:rowOff>
    </xdr:from>
    <xdr:to>
      <xdr:col>1</xdr:col>
      <xdr:colOff>950706</xdr:colOff>
      <xdr:row>3</xdr:row>
      <xdr:rowOff>214312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30970" y="142875"/>
          <a:ext cx="1117392"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71437</xdr:colOff>
      <xdr:row>0</xdr:row>
      <xdr:rowOff>83344</xdr:rowOff>
    </xdr:from>
    <xdr:to>
      <xdr:col>1</xdr:col>
      <xdr:colOff>737032</xdr:colOff>
      <xdr:row>3</xdr:row>
      <xdr:rowOff>120562</xdr:rowOff>
    </xdr:to>
    <xdr:pic>
      <xdr:nvPicPr>
        <xdr:cNvPr id="2" name="Picture 1">
          <a:extLst>
            <a:ext uri="{FF2B5EF4-FFF2-40B4-BE49-F238E27FC236}">
              <a16:creationId xmlns:a16="http://schemas.microsoft.com/office/drawing/2014/main" id="{EAF9704C-3722-419A-8BD3-50A99B557BE0}"/>
            </a:ext>
          </a:extLst>
        </xdr:cNvPr>
        <xdr:cNvPicPr>
          <a:picLocks noChangeAspect="1"/>
        </xdr:cNvPicPr>
      </xdr:nvPicPr>
      <xdr:blipFill>
        <a:blip xmlns:r="http://schemas.openxmlformats.org/officeDocument/2006/relationships" r:embed="rId1"/>
        <a:stretch>
          <a:fillRect/>
        </a:stretch>
      </xdr:blipFill>
      <xdr:spPr>
        <a:xfrm>
          <a:off x="71437" y="83344"/>
          <a:ext cx="963251" cy="8230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71438</xdr:colOff>
      <xdr:row>0</xdr:row>
      <xdr:rowOff>95250</xdr:rowOff>
    </xdr:from>
    <xdr:to>
      <xdr:col>3</xdr:col>
      <xdr:colOff>895351</xdr:colOff>
      <xdr:row>3</xdr:row>
      <xdr:rowOff>179152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71438" y="95250"/>
          <a:ext cx="1121569" cy="8697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57710</xdr:colOff>
      <xdr:row>0</xdr:row>
      <xdr:rowOff>145676</xdr:rowOff>
    </xdr:from>
    <xdr:to>
      <xdr:col>7</xdr:col>
      <xdr:colOff>1020961</xdr:colOff>
      <xdr:row>3</xdr:row>
      <xdr:rowOff>117060</xdr:rowOff>
    </xdr:to>
    <xdr:pic>
      <xdr:nvPicPr>
        <xdr:cNvPr id="3" name="Picture 2">
          <a:extLst>
            <a:ext uri="{FF2B5EF4-FFF2-40B4-BE49-F238E27FC236}">
              <a16:creationId xmlns:a16="http://schemas.microsoft.com/office/drawing/2014/main" id="{2BB0BD68-5951-4395-9FC7-B235A82A153B}"/>
            </a:ext>
          </a:extLst>
        </xdr:cNvPr>
        <xdr:cNvPicPr>
          <a:picLocks noChangeAspect="1"/>
        </xdr:cNvPicPr>
      </xdr:nvPicPr>
      <xdr:blipFill>
        <a:blip xmlns:r="http://schemas.openxmlformats.org/officeDocument/2006/relationships" r:embed="rId1"/>
        <a:stretch>
          <a:fillRect/>
        </a:stretch>
      </xdr:blipFill>
      <xdr:spPr>
        <a:xfrm>
          <a:off x="7812181" y="145676"/>
          <a:ext cx="963251" cy="823031"/>
        </a:xfrm>
        <a:prstGeom prst="rect">
          <a:avLst/>
        </a:prstGeom>
      </xdr:spPr>
    </xdr:pic>
    <xdr:clientData/>
  </xdr:twoCellAnchor>
  <xdr:twoCellAnchor editAs="oneCell">
    <xdr:from>
      <xdr:col>1</xdr:col>
      <xdr:colOff>11206</xdr:colOff>
      <xdr:row>0</xdr:row>
      <xdr:rowOff>134472</xdr:rowOff>
    </xdr:from>
    <xdr:to>
      <xdr:col>2</xdr:col>
      <xdr:colOff>369340</xdr:colOff>
      <xdr:row>3</xdr:row>
      <xdr:rowOff>105856</xdr:rowOff>
    </xdr:to>
    <xdr:pic>
      <xdr:nvPicPr>
        <xdr:cNvPr id="4" name="Picture 3">
          <a:extLst>
            <a:ext uri="{FF2B5EF4-FFF2-40B4-BE49-F238E27FC236}">
              <a16:creationId xmlns:a16="http://schemas.microsoft.com/office/drawing/2014/main" id="{7DA5DBF3-2F13-47AA-9F39-3C9C7AE49172}"/>
            </a:ext>
          </a:extLst>
        </xdr:cNvPr>
        <xdr:cNvPicPr>
          <a:picLocks noChangeAspect="1"/>
        </xdr:cNvPicPr>
      </xdr:nvPicPr>
      <xdr:blipFill>
        <a:blip xmlns:r="http://schemas.openxmlformats.org/officeDocument/2006/relationships" r:embed="rId1"/>
        <a:stretch>
          <a:fillRect/>
        </a:stretch>
      </xdr:blipFill>
      <xdr:spPr>
        <a:xfrm>
          <a:off x="246530" y="134472"/>
          <a:ext cx="963251" cy="8230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107158</xdr:colOff>
      <xdr:row>0</xdr:row>
      <xdr:rowOff>107156</xdr:rowOff>
    </xdr:from>
    <xdr:to>
      <xdr:col>1</xdr:col>
      <xdr:colOff>931071</xdr:colOff>
      <xdr:row>2</xdr:row>
      <xdr:rowOff>214871</xdr:rowOff>
    </xdr:to>
    <xdr:pic>
      <xdr:nvPicPr>
        <xdr:cNvPr id="2" name="Picture 1">
          <a:extLst>
            <a:ext uri="{FF2B5EF4-FFF2-40B4-BE49-F238E27FC236}">
              <a16:creationId xmlns:a16="http://schemas.microsoft.com/office/drawing/2014/main" id="{FDAD439E-9C22-4BBF-8AA3-680DA489E4E8}"/>
            </a:ext>
          </a:extLst>
        </xdr:cNvPr>
        <xdr:cNvPicPr>
          <a:picLocks noChangeAspect="1"/>
        </xdr:cNvPicPr>
      </xdr:nvPicPr>
      <xdr:blipFill>
        <a:blip xmlns:r="http://schemas.openxmlformats.org/officeDocument/2006/relationships" r:embed="rId1"/>
        <a:stretch>
          <a:fillRect/>
        </a:stretch>
      </xdr:blipFill>
      <xdr:spPr>
        <a:xfrm>
          <a:off x="107158" y="107156"/>
          <a:ext cx="1121569" cy="869715"/>
        </a:xfrm>
        <a:prstGeom prst="rect">
          <a:avLst/>
        </a:prstGeom>
      </xdr:spPr>
    </xdr:pic>
    <xdr:clientData/>
  </xdr:twoCellAnchor>
  <xdr:twoCellAnchor editAs="oneCell">
    <xdr:from>
      <xdr:col>6</xdr:col>
      <xdr:colOff>523875</xdr:colOff>
      <xdr:row>0</xdr:row>
      <xdr:rowOff>142876</xdr:rowOff>
    </xdr:from>
    <xdr:to>
      <xdr:col>7</xdr:col>
      <xdr:colOff>788386</xdr:colOff>
      <xdr:row>2</xdr:row>
      <xdr:rowOff>246583</xdr:rowOff>
    </xdr:to>
    <xdr:pic>
      <xdr:nvPicPr>
        <xdr:cNvPr id="3" name="Picture 2">
          <a:extLst>
            <a:ext uri="{FF2B5EF4-FFF2-40B4-BE49-F238E27FC236}">
              <a16:creationId xmlns:a16="http://schemas.microsoft.com/office/drawing/2014/main" id="{F9F5D43A-BDEC-4D3E-9F96-E6A35F45C962}"/>
            </a:ext>
          </a:extLst>
        </xdr:cNvPr>
        <xdr:cNvPicPr>
          <a:picLocks noChangeAspect="1"/>
        </xdr:cNvPicPr>
      </xdr:nvPicPr>
      <xdr:blipFill>
        <a:blip xmlns:r="http://schemas.openxmlformats.org/officeDocument/2006/relationships" r:embed="rId2"/>
        <a:stretch>
          <a:fillRect/>
        </a:stretch>
      </xdr:blipFill>
      <xdr:spPr>
        <a:xfrm>
          <a:off x="6453188" y="142876"/>
          <a:ext cx="1121761" cy="86570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100853</xdr:colOff>
      <xdr:row>0</xdr:row>
      <xdr:rowOff>100853</xdr:rowOff>
    </xdr:from>
    <xdr:to>
      <xdr:col>0</xdr:col>
      <xdr:colOff>1222614</xdr:colOff>
      <xdr:row>4</xdr:row>
      <xdr:rowOff>47678</xdr:rowOff>
    </xdr:to>
    <xdr:pic>
      <xdr:nvPicPr>
        <xdr:cNvPr id="4" name="Picture 3">
          <a:extLst>
            <a:ext uri="{FF2B5EF4-FFF2-40B4-BE49-F238E27FC236}">
              <a16:creationId xmlns:a16="http://schemas.microsoft.com/office/drawing/2014/main" id="{B30E6068-B1E5-48D4-ACBD-2313FCF4EC96}"/>
            </a:ext>
          </a:extLst>
        </xdr:cNvPr>
        <xdr:cNvPicPr>
          <a:picLocks noChangeAspect="1"/>
        </xdr:cNvPicPr>
      </xdr:nvPicPr>
      <xdr:blipFill>
        <a:blip xmlns:r="http://schemas.openxmlformats.org/officeDocument/2006/relationships" r:embed="rId1"/>
        <a:stretch>
          <a:fillRect/>
        </a:stretch>
      </xdr:blipFill>
      <xdr:spPr>
        <a:xfrm>
          <a:off x="100853" y="100853"/>
          <a:ext cx="1121761" cy="865707"/>
        </a:xfrm>
        <a:prstGeom prst="rect">
          <a:avLst/>
        </a:prstGeom>
      </xdr:spPr>
    </xdr:pic>
    <xdr:clientData/>
  </xdr:twoCellAnchor>
  <xdr:twoCellAnchor editAs="oneCell">
    <xdr:from>
      <xdr:col>26</xdr:col>
      <xdr:colOff>515470</xdr:colOff>
      <xdr:row>0</xdr:row>
      <xdr:rowOff>89647</xdr:rowOff>
    </xdr:from>
    <xdr:to>
      <xdr:col>27</xdr:col>
      <xdr:colOff>763172</xdr:colOff>
      <xdr:row>4</xdr:row>
      <xdr:rowOff>36472</xdr:rowOff>
    </xdr:to>
    <xdr:pic>
      <xdr:nvPicPr>
        <xdr:cNvPr id="9" name="Picture 8">
          <a:extLst>
            <a:ext uri="{FF2B5EF4-FFF2-40B4-BE49-F238E27FC236}">
              <a16:creationId xmlns:a16="http://schemas.microsoft.com/office/drawing/2014/main" id="{DF5BA141-0697-462C-9F66-3A3D3F0ED716}"/>
            </a:ext>
          </a:extLst>
        </xdr:cNvPr>
        <xdr:cNvPicPr>
          <a:picLocks noChangeAspect="1"/>
        </xdr:cNvPicPr>
      </xdr:nvPicPr>
      <xdr:blipFill>
        <a:blip xmlns:r="http://schemas.openxmlformats.org/officeDocument/2006/relationships" r:embed="rId1"/>
        <a:stretch>
          <a:fillRect/>
        </a:stretch>
      </xdr:blipFill>
      <xdr:spPr>
        <a:xfrm>
          <a:off x="11127441" y="89647"/>
          <a:ext cx="1121761" cy="8657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56030</xdr:colOff>
      <xdr:row>0</xdr:row>
      <xdr:rowOff>67235</xdr:rowOff>
    </xdr:from>
    <xdr:to>
      <xdr:col>0</xdr:col>
      <xdr:colOff>1177599</xdr:colOff>
      <xdr:row>3</xdr:row>
      <xdr:rowOff>197362</xdr:rowOff>
    </xdr:to>
    <xdr:pic>
      <xdr:nvPicPr>
        <xdr:cNvPr id="3" name="Picture 2">
          <a:extLst>
            <a:ext uri="{FF2B5EF4-FFF2-40B4-BE49-F238E27FC236}">
              <a16:creationId xmlns:a16="http://schemas.microsoft.com/office/drawing/2014/main" id="{71F9950C-489A-4D08-8DD7-EC56754EB980}"/>
            </a:ext>
          </a:extLst>
        </xdr:cNvPr>
        <xdr:cNvPicPr>
          <a:picLocks noChangeAspect="1"/>
        </xdr:cNvPicPr>
      </xdr:nvPicPr>
      <xdr:blipFill>
        <a:blip xmlns:r="http://schemas.openxmlformats.org/officeDocument/2006/relationships" r:embed="rId1"/>
        <a:stretch>
          <a:fillRect/>
        </a:stretch>
      </xdr:blipFill>
      <xdr:spPr>
        <a:xfrm>
          <a:off x="56030" y="67235"/>
          <a:ext cx="1121569" cy="869715"/>
        </a:xfrm>
        <a:prstGeom prst="rect">
          <a:avLst/>
        </a:prstGeom>
      </xdr:spPr>
    </xdr:pic>
    <xdr:clientData/>
  </xdr:twoCellAnchor>
  <xdr:twoCellAnchor editAs="oneCell">
    <xdr:from>
      <xdr:col>14</xdr:col>
      <xdr:colOff>358589</xdr:colOff>
      <xdr:row>0</xdr:row>
      <xdr:rowOff>67237</xdr:rowOff>
    </xdr:from>
    <xdr:to>
      <xdr:col>15</xdr:col>
      <xdr:colOff>718158</xdr:colOff>
      <xdr:row>3</xdr:row>
      <xdr:rowOff>197364</xdr:rowOff>
    </xdr:to>
    <xdr:pic>
      <xdr:nvPicPr>
        <xdr:cNvPr id="4" name="Picture 3">
          <a:extLst>
            <a:ext uri="{FF2B5EF4-FFF2-40B4-BE49-F238E27FC236}">
              <a16:creationId xmlns:a16="http://schemas.microsoft.com/office/drawing/2014/main" id="{B1EB558A-7BBC-4372-9450-80025A919A16}"/>
            </a:ext>
          </a:extLst>
        </xdr:cNvPr>
        <xdr:cNvPicPr>
          <a:picLocks noChangeAspect="1"/>
        </xdr:cNvPicPr>
      </xdr:nvPicPr>
      <xdr:blipFill>
        <a:blip xmlns:r="http://schemas.openxmlformats.org/officeDocument/2006/relationships" r:embed="rId1"/>
        <a:stretch>
          <a:fillRect/>
        </a:stretch>
      </xdr:blipFill>
      <xdr:spPr>
        <a:xfrm>
          <a:off x="11956677" y="67237"/>
          <a:ext cx="1121569" cy="8697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2:J76"/>
  <sheetViews>
    <sheetView zoomScale="80" zoomScaleNormal="80" workbookViewId="0">
      <selection activeCell="D22" sqref="D22"/>
    </sheetView>
  </sheetViews>
  <sheetFormatPr defaultRowHeight="15" x14ac:dyDescent="0.25"/>
  <cols>
    <col min="1" max="1" width="25.5703125" bestFit="1" customWidth="1"/>
    <col min="3" max="3" width="14.85546875" bestFit="1" customWidth="1"/>
    <col min="6" max="6" width="12.140625" bestFit="1" customWidth="1"/>
    <col min="8" max="8" width="30.7109375" customWidth="1"/>
    <col min="9" max="9" width="57.42578125" style="36" bestFit="1" customWidth="1"/>
    <col min="10" max="10" width="12.140625" bestFit="1" customWidth="1"/>
    <col min="12" max="12" width="20.5703125" bestFit="1" customWidth="1"/>
    <col min="13" max="13" width="48.42578125" bestFit="1" customWidth="1"/>
  </cols>
  <sheetData>
    <row r="2" spans="1:10" x14ac:dyDescent="0.25">
      <c r="A2" s="1" t="s">
        <v>44</v>
      </c>
      <c r="B2" s="1" t="s">
        <v>51</v>
      </c>
      <c r="C2" s="1" t="s">
        <v>67</v>
      </c>
      <c r="D2" s="1" t="s">
        <v>70</v>
      </c>
      <c r="E2" s="1"/>
      <c r="F2" s="1" t="s">
        <v>79</v>
      </c>
      <c r="G2" s="1"/>
    </row>
    <row r="3" spans="1:10" x14ac:dyDescent="0.25">
      <c r="A3" s="1"/>
      <c r="B3" s="1"/>
      <c r="C3" s="1"/>
      <c r="D3" s="1"/>
      <c r="E3" s="1"/>
      <c r="F3" s="1" t="s">
        <v>234</v>
      </c>
      <c r="G3" s="1"/>
      <c r="H3" s="1" t="s">
        <v>157</v>
      </c>
      <c r="I3" s="381" t="s">
        <v>51</v>
      </c>
      <c r="J3" s="8"/>
    </row>
    <row r="4" spans="1:10" x14ac:dyDescent="0.25">
      <c r="A4" t="s">
        <v>404</v>
      </c>
      <c r="B4" s="6" t="s">
        <v>52</v>
      </c>
      <c r="C4" t="s">
        <v>68</v>
      </c>
      <c r="D4" s="5">
        <v>9.5</v>
      </c>
      <c r="E4" s="5"/>
      <c r="F4" s="27"/>
      <c r="G4" s="27"/>
      <c r="H4" s="387" t="s">
        <v>123</v>
      </c>
      <c r="I4" s="36" t="s">
        <v>513</v>
      </c>
      <c r="J4" s="8"/>
    </row>
    <row r="5" spans="1:10" x14ac:dyDescent="0.25">
      <c r="A5" t="s">
        <v>11</v>
      </c>
      <c r="B5" s="6" t="s">
        <v>52</v>
      </c>
      <c r="C5" t="s">
        <v>68</v>
      </c>
      <c r="D5" s="5">
        <v>8.5</v>
      </c>
      <c r="E5" s="5"/>
      <c r="F5" s="27"/>
      <c r="G5" s="27"/>
      <c r="H5" s="387" t="s">
        <v>40</v>
      </c>
      <c r="I5" s="390" t="s">
        <v>514</v>
      </c>
    </row>
    <row r="6" spans="1:10" x14ac:dyDescent="0.25">
      <c r="A6" t="s">
        <v>12</v>
      </c>
      <c r="B6" s="6" t="s">
        <v>53</v>
      </c>
      <c r="C6" t="s">
        <v>68</v>
      </c>
      <c r="D6" s="5">
        <v>7.5</v>
      </c>
      <c r="E6" s="5"/>
      <c r="F6" s="27"/>
      <c r="G6" s="27"/>
      <c r="H6" s="387" t="s">
        <v>57</v>
      </c>
      <c r="I6" s="390" t="s">
        <v>515</v>
      </c>
    </row>
    <row r="7" spans="1:10" x14ac:dyDescent="0.25">
      <c r="A7" t="s">
        <v>16</v>
      </c>
      <c r="B7" s="6" t="s">
        <v>54</v>
      </c>
      <c r="C7" t="s">
        <v>68</v>
      </c>
      <c r="D7" s="5">
        <v>7</v>
      </c>
      <c r="E7" s="5"/>
      <c r="F7" s="27"/>
      <c r="G7" s="27"/>
      <c r="H7" s="387" t="s">
        <v>516</v>
      </c>
      <c r="I7" s="390" t="s">
        <v>519</v>
      </c>
    </row>
    <row r="8" spans="1:10" x14ac:dyDescent="0.25">
      <c r="A8" t="s">
        <v>0</v>
      </c>
      <c r="B8" s="6" t="s">
        <v>52</v>
      </c>
      <c r="C8" t="s">
        <v>68</v>
      </c>
      <c r="D8" s="5">
        <v>6</v>
      </c>
      <c r="E8" s="5"/>
      <c r="F8" s="27"/>
      <c r="G8" s="27"/>
      <c r="H8" s="387" t="s">
        <v>405</v>
      </c>
      <c r="I8" s="390" t="s">
        <v>518</v>
      </c>
    </row>
    <row r="9" spans="1:10" x14ac:dyDescent="0.25">
      <c r="A9" t="s">
        <v>5</v>
      </c>
      <c r="B9" s="6" t="s">
        <v>52</v>
      </c>
      <c r="C9" t="s">
        <v>68</v>
      </c>
      <c r="D9" s="5">
        <v>6</v>
      </c>
      <c r="E9" s="5"/>
      <c r="F9" s="27"/>
      <c r="G9" s="27"/>
      <c r="H9" s="387" t="s">
        <v>60</v>
      </c>
      <c r="I9" s="390" t="s">
        <v>520</v>
      </c>
    </row>
    <row r="10" spans="1:10" x14ac:dyDescent="0.25">
      <c r="A10" t="s">
        <v>8</v>
      </c>
      <c r="B10" s="6" t="s">
        <v>52</v>
      </c>
      <c r="C10" t="s">
        <v>68</v>
      </c>
      <c r="D10" s="5">
        <v>7.5</v>
      </c>
      <c r="E10" s="5"/>
      <c r="F10" s="27"/>
      <c r="G10" s="27"/>
      <c r="H10" s="387" t="s">
        <v>6</v>
      </c>
      <c r="I10" s="390" t="s">
        <v>160</v>
      </c>
    </row>
    <row r="11" spans="1:10" x14ac:dyDescent="0.25">
      <c r="A11" t="s">
        <v>74</v>
      </c>
      <c r="B11" s="6" t="s">
        <v>53</v>
      </c>
      <c r="C11" t="s">
        <v>68</v>
      </c>
      <c r="D11" s="5">
        <v>6</v>
      </c>
      <c r="E11" s="5"/>
      <c r="F11" s="27"/>
      <c r="G11" s="27"/>
      <c r="H11" s="387" t="s">
        <v>74</v>
      </c>
      <c r="I11" s="390" t="s">
        <v>163</v>
      </c>
    </row>
    <row r="12" spans="1:10" x14ac:dyDescent="0.25">
      <c r="A12" t="s">
        <v>405</v>
      </c>
      <c r="B12" s="6" t="s">
        <v>53</v>
      </c>
      <c r="C12" t="s">
        <v>68</v>
      </c>
      <c r="D12" s="5">
        <v>6</v>
      </c>
      <c r="E12" s="5"/>
      <c r="F12" s="27"/>
      <c r="G12" s="27"/>
      <c r="H12" s="387" t="s">
        <v>14</v>
      </c>
      <c r="I12" s="390" t="s">
        <v>521</v>
      </c>
    </row>
    <row r="13" spans="1:10" x14ac:dyDescent="0.25">
      <c r="A13" t="s">
        <v>2</v>
      </c>
      <c r="B13" s="6" t="s">
        <v>53</v>
      </c>
      <c r="C13" t="s">
        <v>68</v>
      </c>
      <c r="D13" s="5">
        <v>6</v>
      </c>
      <c r="E13" s="5"/>
      <c r="F13" s="27"/>
      <c r="G13" s="27"/>
      <c r="H13" s="387" t="s">
        <v>15</v>
      </c>
      <c r="I13" s="390" t="s">
        <v>161</v>
      </c>
    </row>
    <row r="14" spans="1:10" x14ac:dyDescent="0.25">
      <c r="A14" t="s">
        <v>6</v>
      </c>
      <c r="B14" s="6" t="s">
        <v>53</v>
      </c>
      <c r="C14" t="s">
        <v>68</v>
      </c>
      <c r="D14" s="5">
        <v>6</v>
      </c>
      <c r="E14" s="5"/>
      <c r="F14" s="27"/>
      <c r="G14" s="27"/>
      <c r="H14" s="387" t="s">
        <v>39</v>
      </c>
      <c r="I14" s="390" t="s">
        <v>522</v>
      </c>
    </row>
    <row r="15" spans="1:10" x14ac:dyDescent="0.25">
      <c r="A15" t="s">
        <v>14</v>
      </c>
      <c r="B15" s="6" t="s">
        <v>53</v>
      </c>
      <c r="C15" t="s">
        <v>68</v>
      </c>
      <c r="D15" s="5">
        <v>5</v>
      </c>
      <c r="E15" s="5"/>
      <c r="F15" s="27"/>
      <c r="G15" s="27"/>
      <c r="H15" s="387" t="s">
        <v>0</v>
      </c>
      <c r="I15" s="390" t="s">
        <v>523</v>
      </c>
    </row>
    <row r="16" spans="1:10" x14ac:dyDescent="0.25">
      <c r="A16" t="s">
        <v>231</v>
      </c>
      <c r="B16" s="6" t="s">
        <v>54</v>
      </c>
      <c r="C16" t="s">
        <v>68</v>
      </c>
      <c r="D16" s="5">
        <v>4.5</v>
      </c>
      <c r="E16" s="5"/>
      <c r="F16" s="27"/>
      <c r="G16" s="27"/>
      <c r="H16" s="387" t="s">
        <v>145</v>
      </c>
      <c r="I16" s="390" t="s">
        <v>524</v>
      </c>
    </row>
    <row r="17" spans="1:9" x14ac:dyDescent="0.25">
      <c r="A17" t="s">
        <v>10</v>
      </c>
      <c r="B17" s="6" t="s">
        <v>54</v>
      </c>
      <c r="C17" t="s">
        <v>68</v>
      </c>
      <c r="D17" s="5">
        <v>4.5</v>
      </c>
      <c r="E17" s="5"/>
      <c r="F17" s="27"/>
      <c r="G17" s="27"/>
      <c r="H17" s="387" t="s">
        <v>28</v>
      </c>
      <c r="I17" s="390" t="s">
        <v>525</v>
      </c>
    </row>
    <row r="18" spans="1:9" x14ac:dyDescent="0.25">
      <c r="A18" t="s">
        <v>230</v>
      </c>
      <c r="B18" s="6" t="s">
        <v>251</v>
      </c>
      <c r="C18" t="s">
        <v>68</v>
      </c>
      <c r="D18" s="5">
        <v>4.5</v>
      </c>
      <c r="E18" s="5"/>
      <c r="F18" s="27"/>
      <c r="G18" s="27"/>
      <c r="H18" s="387" t="s">
        <v>59</v>
      </c>
      <c r="I18" s="390" t="s">
        <v>526</v>
      </c>
    </row>
    <row r="19" spans="1:9" x14ac:dyDescent="0.25">
      <c r="A19" t="s">
        <v>38</v>
      </c>
      <c r="B19" s="6" t="s">
        <v>251</v>
      </c>
      <c r="C19" t="s">
        <v>68</v>
      </c>
      <c r="D19" s="5">
        <v>4.5</v>
      </c>
      <c r="E19" s="5"/>
      <c r="F19" s="27"/>
      <c r="G19" s="27"/>
      <c r="H19" s="387" t="s">
        <v>124</v>
      </c>
      <c r="I19" s="390" t="s">
        <v>527</v>
      </c>
    </row>
    <row r="20" spans="1:9" x14ac:dyDescent="0.25">
      <c r="A20" t="s">
        <v>215</v>
      </c>
      <c r="B20" s="6" t="s">
        <v>251</v>
      </c>
      <c r="C20" t="s">
        <v>68</v>
      </c>
      <c r="D20" s="5">
        <v>4.5</v>
      </c>
      <c r="E20" s="5"/>
      <c r="F20" s="27"/>
      <c r="G20" s="27"/>
      <c r="H20" s="387" t="s">
        <v>36</v>
      </c>
      <c r="I20" s="390" t="s">
        <v>528</v>
      </c>
    </row>
    <row r="21" spans="1:9" x14ac:dyDescent="0.25">
      <c r="A21" t="s">
        <v>24</v>
      </c>
      <c r="B21" s="6" t="s">
        <v>251</v>
      </c>
      <c r="C21" t="s">
        <v>68</v>
      </c>
      <c r="D21" s="5">
        <v>4.5</v>
      </c>
      <c r="E21" s="5"/>
      <c r="F21" s="27"/>
      <c r="G21" s="27"/>
      <c r="H21" s="387" t="s">
        <v>12</v>
      </c>
      <c r="I21" s="390" t="s">
        <v>529</v>
      </c>
    </row>
    <row r="22" spans="1:9" x14ac:dyDescent="0.25">
      <c r="A22" t="s">
        <v>582</v>
      </c>
      <c r="B22" s="6" t="s">
        <v>251</v>
      </c>
      <c r="C22" t="s">
        <v>68</v>
      </c>
      <c r="D22" s="5">
        <v>4.5</v>
      </c>
      <c r="E22" s="5"/>
      <c r="F22" s="27"/>
      <c r="G22" s="27"/>
      <c r="H22" s="387" t="s">
        <v>200</v>
      </c>
      <c r="I22" s="390" t="s">
        <v>302</v>
      </c>
    </row>
    <row r="23" spans="1:9" x14ac:dyDescent="0.25">
      <c r="B23" s="6"/>
      <c r="D23" s="5"/>
      <c r="E23" s="5"/>
      <c r="F23" s="27"/>
      <c r="G23" s="27"/>
      <c r="H23" s="387" t="s">
        <v>272</v>
      </c>
      <c r="I23" s="390" t="s">
        <v>530</v>
      </c>
    </row>
    <row r="24" spans="1:9" x14ac:dyDescent="0.25">
      <c r="A24" t="s">
        <v>57</v>
      </c>
      <c r="B24" s="6" t="s">
        <v>53</v>
      </c>
      <c r="C24" t="s">
        <v>63</v>
      </c>
      <c r="D24" s="5">
        <v>9</v>
      </c>
      <c r="E24" s="5"/>
      <c r="F24" s="27"/>
      <c r="G24" s="27"/>
      <c r="H24" s="387" t="s">
        <v>22</v>
      </c>
      <c r="I24" s="390" t="s">
        <v>531</v>
      </c>
    </row>
    <row r="25" spans="1:9" x14ac:dyDescent="0.25">
      <c r="A25" t="s">
        <v>29</v>
      </c>
      <c r="B25" s="6" t="s">
        <v>53</v>
      </c>
      <c r="C25" t="s">
        <v>63</v>
      </c>
      <c r="D25" s="5">
        <v>9</v>
      </c>
      <c r="E25" s="5"/>
      <c r="F25" s="27"/>
      <c r="G25" s="27"/>
      <c r="H25" s="387" t="s">
        <v>173</v>
      </c>
      <c r="I25" s="390" t="s">
        <v>176</v>
      </c>
    </row>
    <row r="26" spans="1:9" x14ac:dyDescent="0.25">
      <c r="A26" t="s">
        <v>27</v>
      </c>
      <c r="B26" s="6" t="s">
        <v>54</v>
      </c>
      <c r="C26" t="s">
        <v>63</v>
      </c>
      <c r="D26" s="5">
        <v>8.5</v>
      </c>
      <c r="E26" s="5"/>
      <c r="F26" s="27"/>
      <c r="G26" s="27"/>
      <c r="H26" s="387" t="s">
        <v>408</v>
      </c>
      <c r="I26" s="390" t="s">
        <v>532</v>
      </c>
    </row>
    <row r="27" spans="1:9" x14ac:dyDescent="0.25">
      <c r="A27" t="s">
        <v>25</v>
      </c>
      <c r="B27" s="6" t="s">
        <v>52</v>
      </c>
      <c r="C27" t="s">
        <v>63</v>
      </c>
      <c r="D27" s="5">
        <v>6</v>
      </c>
      <c r="E27" s="5"/>
      <c r="F27" s="27"/>
      <c r="G27" s="27"/>
      <c r="H27" s="387" t="s">
        <v>151</v>
      </c>
      <c r="I27" s="390" t="s">
        <v>533</v>
      </c>
    </row>
    <row r="28" spans="1:9" x14ac:dyDescent="0.25">
      <c r="A28" t="s">
        <v>58</v>
      </c>
      <c r="B28" s="6" t="s">
        <v>53</v>
      </c>
      <c r="C28" t="s">
        <v>63</v>
      </c>
      <c r="D28" s="5">
        <v>6</v>
      </c>
      <c r="E28" s="5"/>
      <c r="F28" s="27"/>
      <c r="G28" s="27"/>
      <c r="H28" s="387" t="s">
        <v>204</v>
      </c>
      <c r="I28" s="390" t="s">
        <v>534</v>
      </c>
    </row>
    <row r="29" spans="1:9" x14ac:dyDescent="0.25">
      <c r="A29" t="s">
        <v>59</v>
      </c>
      <c r="B29" s="6" t="s">
        <v>54</v>
      </c>
      <c r="C29" t="s">
        <v>63</v>
      </c>
      <c r="D29" s="5">
        <v>6</v>
      </c>
      <c r="E29" s="5"/>
      <c r="F29" s="27"/>
      <c r="G29" s="27"/>
      <c r="H29" s="387" t="s">
        <v>3</v>
      </c>
      <c r="I29" s="390" t="s">
        <v>535</v>
      </c>
    </row>
    <row r="30" spans="1:9" x14ac:dyDescent="0.25">
      <c r="A30" t="s">
        <v>408</v>
      </c>
      <c r="B30" s="6" t="s">
        <v>52</v>
      </c>
      <c r="C30" t="s">
        <v>63</v>
      </c>
      <c r="D30" s="5">
        <v>5.5</v>
      </c>
      <c r="E30" s="5"/>
      <c r="F30" s="27"/>
      <c r="G30" s="27"/>
      <c r="H30" s="387" t="s">
        <v>26</v>
      </c>
      <c r="I30" s="390" t="s">
        <v>536</v>
      </c>
    </row>
    <row r="31" spans="1:9" x14ac:dyDescent="0.25">
      <c r="A31" t="s">
        <v>23</v>
      </c>
      <c r="B31" s="6" t="s">
        <v>52</v>
      </c>
      <c r="C31" t="s">
        <v>63</v>
      </c>
      <c r="D31" s="5">
        <v>5.5</v>
      </c>
      <c r="E31" s="5"/>
      <c r="F31" s="27"/>
      <c r="G31" s="27"/>
      <c r="H31" s="387" t="s">
        <v>58</v>
      </c>
      <c r="I31" s="390" t="s">
        <v>537</v>
      </c>
    </row>
    <row r="32" spans="1:9" x14ac:dyDescent="0.25">
      <c r="A32" t="s">
        <v>201</v>
      </c>
      <c r="B32" s="6" t="s">
        <v>52</v>
      </c>
      <c r="C32" t="s">
        <v>63</v>
      </c>
      <c r="D32" s="5">
        <v>5</v>
      </c>
      <c r="E32" s="5"/>
      <c r="F32" s="27"/>
      <c r="G32" s="27"/>
      <c r="H32" s="387" t="s">
        <v>29</v>
      </c>
      <c r="I32" s="390" t="s">
        <v>538</v>
      </c>
    </row>
    <row r="33" spans="1:9" x14ac:dyDescent="0.25">
      <c r="A33" t="s">
        <v>26</v>
      </c>
      <c r="B33" s="6" t="s">
        <v>53</v>
      </c>
      <c r="C33" t="s">
        <v>63</v>
      </c>
      <c r="D33" s="5">
        <v>5</v>
      </c>
      <c r="E33" s="5"/>
      <c r="F33" s="27"/>
      <c r="G33" s="27"/>
      <c r="H33" s="387" t="s">
        <v>16</v>
      </c>
      <c r="I33" s="390" t="s">
        <v>539</v>
      </c>
    </row>
    <row r="34" spans="1:9" x14ac:dyDescent="0.25">
      <c r="A34" t="s">
        <v>40</v>
      </c>
      <c r="B34" s="36" t="s">
        <v>53</v>
      </c>
      <c r="C34" t="s">
        <v>63</v>
      </c>
      <c r="D34" s="5">
        <v>4.5</v>
      </c>
      <c r="E34" s="5"/>
      <c r="F34" s="27"/>
      <c r="G34" s="27"/>
      <c r="H34" s="387" t="s">
        <v>5</v>
      </c>
      <c r="I34" s="390" t="s">
        <v>540</v>
      </c>
    </row>
    <row r="35" spans="1:9" x14ac:dyDescent="0.25">
      <c r="A35" t="s">
        <v>34</v>
      </c>
      <c r="B35" s="6" t="s">
        <v>54</v>
      </c>
      <c r="C35" t="s">
        <v>63</v>
      </c>
      <c r="D35" s="5">
        <v>4.5</v>
      </c>
      <c r="E35" s="5"/>
      <c r="F35" s="27"/>
      <c r="G35" s="27"/>
      <c r="H35" s="387" t="s">
        <v>21</v>
      </c>
      <c r="I35" s="390" t="s">
        <v>541</v>
      </c>
    </row>
    <row r="36" spans="1:9" x14ac:dyDescent="0.25">
      <c r="A36" t="s">
        <v>31</v>
      </c>
      <c r="B36" s="6" t="s">
        <v>54</v>
      </c>
      <c r="C36" t="s">
        <v>63</v>
      </c>
      <c r="D36" s="5">
        <v>4.5</v>
      </c>
      <c r="E36" s="5"/>
      <c r="F36" s="27"/>
      <c r="G36" s="27"/>
      <c r="H36" s="387" t="s">
        <v>23</v>
      </c>
      <c r="I36" s="390" t="s">
        <v>165</v>
      </c>
    </row>
    <row r="37" spans="1:9" x14ac:dyDescent="0.25">
      <c r="A37" t="s">
        <v>190</v>
      </c>
      <c r="B37" s="6" t="s">
        <v>251</v>
      </c>
      <c r="C37" t="s">
        <v>63</v>
      </c>
      <c r="D37" s="5">
        <v>4.5</v>
      </c>
      <c r="E37" s="5"/>
      <c r="F37" s="27"/>
      <c r="G37" s="27"/>
      <c r="H37" s="387" t="s">
        <v>542</v>
      </c>
      <c r="I37" s="390" t="s">
        <v>543</v>
      </c>
    </row>
    <row r="38" spans="1:9" x14ac:dyDescent="0.25">
      <c r="A38" t="s">
        <v>39</v>
      </c>
      <c r="B38" s="6" t="s">
        <v>251</v>
      </c>
      <c r="C38" t="s">
        <v>63</v>
      </c>
      <c r="D38" s="5">
        <v>4.5</v>
      </c>
      <c r="E38" s="5"/>
      <c r="F38" s="27"/>
      <c r="G38" s="27"/>
      <c r="H38" s="387" t="s">
        <v>11</v>
      </c>
      <c r="I38" s="390" t="s">
        <v>544</v>
      </c>
    </row>
    <row r="39" spans="1:9" x14ac:dyDescent="0.25">
      <c r="A39" t="s">
        <v>275</v>
      </c>
      <c r="B39" s="6" t="s">
        <v>251</v>
      </c>
      <c r="C39" t="s">
        <v>63</v>
      </c>
      <c r="D39" s="5">
        <v>4.5</v>
      </c>
      <c r="E39" s="5"/>
      <c r="F39" s="27"/>
      <c r="G39" s="27"/>
      <c r="H39" s="387" t="s">
        <v>229</v>
      </c>
      <c r="I39" s="390" t="s">
        <v>565</v>
      </c>
    </row>
    <row r="40" spans="1:9" x14ac:dyDescent="0.25">
      <c r="A40" t="s">
        <v>277</v>
      </c>
      <c r="B40" s="6" t="s">
        <v>251</v>
      </c>
      <c r="C40" t="s">
        <v>63</v>
      </c>
      <c r="D40" s="36">
        <v>4.5</v>
      </c>
      <c r="E40" s="5"/>
      <c r="F40" s="27"/>
      <c r="G40" s="27"/>
      <c r="H40" s="387" t="s">
        <v>147</v>
      </c>
      <c r="I40" s="390" t="s">
        <v>545</v>
      </c>
    </row>
    <row r="41" spans="1:9" x14ac:dyDescent="0.25">
      <c r="A41" t="s">
        <v>228</v>
      </c>
      <c r="B41" s="6" t="s">
        <v>251</v>
      </c>
      <c r="C41" t="s">
        <v>63</v>
      </c>
      <c r="D41" s="5">
        <v>4.5</v>
      </c>
      <c r="E41" s="5"/>
      <c r="F41" s="27"/>
      <c r="G41" s="27"/>
      <c r="H41" s="387" t="s">
        <v>171</v>
      </c>
      <c r="I41" s="390" t="s">
        <v>175</v>
      </c>
    </row>
    <row r="42" spans="1:9" x14ac:dyDescent="0.25">
      <c r="A42" t="s">
        <v>280</v>
      </c>
      <c r="B42" s="36" t="s">
        <v>251</v>
      </c>
      <c r="C42" t="s">
        <v>63</v>
      </c>
      <c r="D42" s="36">
        <v>4.5</v>
      </c>
      <c r="E42" s="5"/>
      <c r="F42" s="27"/>
      <c r="G42" s="27"/>
      <c r="H42" s="387" t="s">
        <v>27</v>
      </c>
      <c r="I42" s="390" t="s">
        <v>550</v>
      </c>
    </row>
    <row r="43" spans="1:9" x14ac:dyDescent="0.25">
      <c r="A43" t="s">
        <v>278</v>
      </c>
      <c r="B43" s="36" t="s">
        <v>251</v>
      </c>
      <c r="C43" t="s">
        <v>63</v>
      </c>
      <c r="D43" s="36">
        <v>4.5</v>
      </c>
      <c r="E43" s="5"/>
      <c r="F43" s="27"/>
      <c r="G43" s="27"/>
      <c r="H43" s="387" t="s">
        <v>2</v>
      </c>
      <c r="I43" s="390" t="s">
        <v>551</v>
      </c>
    </row>
    <row r="44" spans="1:9" x14ac:dyDescent="0.25">
      <c r="A44" t="s">
        <v>36</v>
      </c>
      <c r="B44" s="6" t="s">
        <v>251</v>
      </c>
      <c r="C44" t="s">
        <v>63</v>
      </c>
      <c r="D44" s="5">
        <v>4.5</v>
      </c>
      <c r="E44" s="5"/>
      <c r="F44" s="27"/>
      <c r="G44" s="27"/>
      <c r="H44" s="387" t="s">
        <v>168</v>
      </c>
      <c r="I44" s="390" t="s">
        <v>167</v>
      </c>
    </row>
    <row r="45" spans="1:9" x14ac:dyDescent="0.25">
      <c r="A45" t="s">
        <v>35</v>
      </c>
      <c r="B45" s="6" t="s">
        <v>251</v>
      </c>
      <c r="C45" t="s">
        <v>63</v>
      </c>
      <c r="D45" s="5">
        <v>4.5</v>
      </c>
      <c r="E45" s="5"/>
      <c r="F45" s="27"/>
      <c r="G45" s="27"/>
      <c r="H45" s="387" t="s">
        <v>386</v>
      </c>
      <c r="I45" s="390" t="s">
        <v>326</v>
      </c>
    </row>
    <row r="46" spans="1:9" x14ac:dyDescent="0.25">
      <c r="A46" t="s">
        <v>141</v>
      </c>
      <c r="B46" s="6" t="s">
        <v>251</v>
      </c>
      <c r="C46" t="s">
        <v>63</v>
      </c>
      <c r="D46" s="5">
        <v>4.5</v>
      </c>
      <c r="E46" s="5"/>
      <c r="F46" s="27"/>
      <c r="G46" s="27"/>
      <c r="H46" s="387" t="s">
        <v>387</v>
      </c>
      <c r="I46" s="390" t="s">
        <v>327</v>
      </c>
    </row>
    <row r="47" spans="1:9" x14ac:dyDescent="0.25">
      <c r="B47" s="6"/>
      <c r="D47" s="5"/>
      <c r="E47" s="5"/>
      <c r="F47" s="27"/>
      <c r="G47" s="27"/>
      <c r="H47" s="387" t="s">
        <v>388</v>
      </c>
      <c r="I47" s="390" t="s">
        <v>328</v>
      </c>
    </row>
    <row r="48" spans="1:9" x14ac:dyDescent="0.25">
      <c r="A48" t="s">
        <v>20</v>
      </c>
      <c r="B48" s="6" t="s">
        <v>52</v>
      </c>
      <c r="C48" t="s">
        <v>247</v>
      </c>
      <c r="D48" s="5">
        <v>9.5</v>
      </c>
      <c r="E48" s="5"/>
      <c r="F48" s="27"/>
      <c r="G48" s="27"/>
      <c r="H48" s="387" t="s">
        <v>389</v>
      </c>
      <c r="I48" s="390" t="s">
        <v>329</v>
      </c>
    </row>
    <row r="49" spans="1:9" x14ac:dyDescent="0.25">
      <c r="A49" t="s">
        <v>15</v>
      </c>
      <c r="B49" s="6" t="s">
        <v>54</v>
      </c>
      <c r="C49" t="s">
        <v>247</v>
      </c>
      <c r="D49" s="5">
        <v>9.5</v>
      </c>
      <c r="E49" s="5"/>
      <c r="F49" s="27"/>
      <c r="G49" s="27"/>
      <c r="H49" s="387" t="s">
        <v>390</v>
      </c>
      <c r="I49" s="390" t="s">
        <v>330</v>
      </c>
    </row>
    <row r="50" spans="1:9" x14ac:dyDescent="0.25">
      <c r="A50" t="s">
        <v>83</v>
      </c>
      <c r="B50" s="6" t="s">
        <v>52</v>
      </c>
      <c r="C50" t="s">
        <v>247</v>
      </c>
      <c r="D50" s="5">
        <v>8.5</v>
      </c>
      <c r="E50" s="5"/>
      <c r="F50" s="27"/>
      <c r="G50" s="27"/>
      <c r="H50" s="387" t="s">
        <v>391</v>
      </c>
      <c r="I50" s="390" t="s">
        <v>331</v>
      </c>
    </row>
    <row r="51" spans="1:9" x14ac:dyDescent="0.25">
      <c r="A51" t="s">
        <v>55</v>
      </c>
      <c r="B51" s="6" t="s">
        <v>52</v>
      </c>
      <c r="C51" t="s">
        <v>247</v>
      </c>
      <c r="D51" s="5">
        <v>7</v>
      </c>
      <c r="E51" s="5"/>
      <c r="F51" s="27"/>
      <c r="G51" s="27"/>
      <c r="H51" s="387" t="s">
        <v>392</v>
      </c>
      <c r="I51" s="390" t="s">
        <v>332</v>
      </c>
    </row>
    <row r="52" spans="1:9" x14ac:dyDescent="0.25">
      <c r="A52" t="s">
        <v>28</v>
      </c>
      <c r="B52" s="6" t="s">
        <v>53</v>
      </c>
      <c r="C52" t="s">
        <v>247</v>
      </c>
      <c r="D52" s="5">
        <v>7</v>
      </c>
      <c r="E52" s="5"/>
      <c r="F52" s="27"/>
      <c r="G52" s="27"/>
      <c r="H52" s="387" t="s">
        <v>393</v>
      </c>
      <c r="I52" s="390" t="s">
        <v>333</v>
      </c>
    </row>
    <row r="53" spans="1:9" x14ac:dyDescent="0.25">
      <c r="A53" t="s">
        <v>60</v>
      </c>
      <c r="B53" s="6" t="s">
        <v>54</v>
      </c>
      <c r="C53" t="s">
        <v>247</v>
      </c>
      <c r="D53" s="5">
        <v>6</v>
      </c>
      <c r="E53" s="5"/>
      <c r="F53" s="27"/>
      <c r="G53" s="27"/>
      <c r="H53" s="387" t="s">
        <v>394</v>
      </c>
      <c r="I53" s="390" t="s">
        <v>334</v>
      </c>
    </row>
    <row r="54" spans="1:9" x14ac:dyDescent="0.25">
      <c r="A54" t="s">
        <v>18</v>
      </c>
      <c r="B54" s="6" t="s">
        <v>54</v>
      </c>
      <c r="C54" t="s">
        <v>247</v>
      </c>
      <c r="D54" s="5">
        <v>5.5</v>
      </c>
      <c r="E54" s="5"/>
      <c r="F54" s="27"/>
      <c r="G54" s="27"/>
      <c r="H54" s="387" t="s">
        <v>395</v>
      </c>
      <c r="I54" s="390" t="s">
        <v>335</v>
      </c>
    </row>
    <row r="55" spans="1:9" x14ac:dyDescent="0.25">
      <c r="A55" t="s">
        <v>22</v>
      </c>
      <c r="B55" s="6" t="s">
        <v>53</v>
      </c>
      <c r="C55" t="s">
        <v>247</v>
      </c>
      <c r="D55" s="5">
        <v>4.5</v>
      </c>
      <c r="E55" s="5"/>
      <c r="F55" s="27"/>
      <c r="G55" s="27"/>
      <c r="H55" s="387" t="s">
        <v>396</v>
      </c>
      <c r="I55" s="390" t="s">
        <v>336</v>
      </c>
    </row>
    <row r="56" spans="1:9" x14ac:dyDescent="0.25">
      <c r="A56" t="s">
        <v>409</v>
      </c>
      <c r="B56" s="6" t="s">
        <v>54</v>
      </c>
      <c r="C56" t="s">
        <v>247</v>
      </c>
      <c r="D56" s="5">
        <v>5</v>
      </c>
      <c r="E56" s="5"/>
      <c r="F56" s="27"/>
      <c r="G56" s="27"/>
      <c r="H56" s="387" t="s">
        <v>397</v>
      </c>
      <c r="I56" s="390" t="s">
        <v>337</v>
      </c>
    </row>
    <row r="57" spans="1:9" x14ac:dyDescent="0.25">
      <c r="A57" t="s">
        <v>13</v>
      </c>
      <c r="B57" s="6" t="s">
        <v>54</v>
      </c>
      <c r="C57" t="s">
        <v>247</v>
      </c>
      <c r="D57" s="5">
        <v>4.5</v>
      </c>
      <c r="E57" s="5"/>
      <c r="F57" s="27"/>
      <c r="G57" s="27"/>
      <c r="H57" s="387" t="s">
        <v>398</v>
      </c>
      <c r="I57" s="390" t="s">
        <v>338</v>
      </c>
    </row>
    <row r="58" spans="1:9" x14ac:dyDescent="0.25">
      <c r="A58" t="s">
        <v>204</v>
      </c>
      <c r="B58" s="6" t="s">
        <v>251</v>
      </c>
      <c r="C58" t="s">
        <v>247</v>
      </c>
      <c r="D58" s="5">
        <v>4.5</v>
      </c>
      <c r="E58" s="5"/>
      <c r="F58" s="27"/>
      <c r="G58" s="27"/>
      <c r="H58" s="387" t="s">
        <v>399</v>
      </c>
      <c r="I58" s="390" t="s">
        <v>339</v>
      </c>
    </row>
    <row r="59" spans="1:9" x14ac:dyDescent="0.25">
      <c r="A59" t="s">
        <v>272</v>
      </c>
      <c r="B59" s="6" t="s">
        <v>251</v>
      </c>
      <c r="C59" t="s">
        <v>247</v>
      </c>
      <c r="D59" s="5">
        <v>4.5</v>
      </c>
      <c r="E59" s="5"/>
      <c r="F59" s="27"/>
      <c r="G59" s="27"/>
      <c r="H59" s="387" t="s">
        <v>400</v>
      </c>
      <c r="I59" s="390" t="s">
        <v>340</v>
      </c>
    </row>
    <row r="60" spans="1:9" x14ac:dyDescent="0.25">
      <c r="A60" t="s">
        <v>37</v>
      </c>
      <c r="B60" s="36" t="s">
        <v>251</v>
      </c>
      <c r="C60" t="s">
        <v>247</v>
      </c>
      <c r="D60" s="5">
        <v>4.5</v>
      </c>
      <c r="E60" s="5"/>
      <c r="F60" s="27"/>
      <c r="G60" s="27"/>
      <c r="H60" s="387" t="s">
        <v>401</v>
      </c>
      <c r="I60" s="390" t="s">
        <v>341</v>
      </c>
    </row>
    <row r="61" spans="1:9" x14ac:dyDescent="0.25">
      <c r="A61" t="s">
        <v>199</v>
      </c>
      <c r="B61" s="6" t="s">
        <v>251</v>
      </c>
      <c r="C61" t="s">
        <v>247</v>
      </c>
      <c r="D61" s="5">
        <v>4.5</v>
      </c>
      <c r="E61" s="5"/>
      <c r="F61" s="27"/>
      <c r="G61" s="27"/>
      <c r="H61" s="387" t="s">
        <v>402</v>
      </c>
      <c r="I61" s="390" t="s">
        <v>342</v>
      </c>
    </row>
    <row r="62" spans="1:9" x14ac:dyDescent="0.25">
      <c r="A62" t="s">
        <v>232</v>
      </c>
      <c r="B62" s="36" t="s">
        <v>251</v>
      </c>
      <c r="C62" t="s">
        <v>247</v>
      </c>
      <c r="D62" s="5">
        <v>4.5</v>
      </c>
      <c r="E62" s="5"/>
      <c r="F62" s="27"/>
      <c r="G62" s="27"/>
      <c r="H62" s="387" t="s">
        <v>403</v>
      </c>
      <c r="I62" s="390" t="s">
        <v>343</v>
      </c>
    </row>
    <row r="63" spans="1:9" x14ac:dyDescent="0.25">
      <c r="A63" t="s">
        <v>271</v>
      </c>
      <c r="B63" s="6" t="s">
        <v>251</v>
      </c>
      <c r="C63" t="s">
        <v>247</v>
      </c>
      <c r="D63" s="5">
        <v>4.5</v>
      </c>
      <c r="E63" s="5"/>
      <c r="F63" s="27"/>
      <c r="G63" s="27"/>
      <c r="H63" s="387"/>
      <c r="I63" s="390"/>
    </row>
    <row r="64" spans="1:9" x14ac:dyDescent="0.25">
      <c r="A64" t="s">
        <v>274</v>
      </c>
      <c r="B64" s="6" t="s">
        <v>251</v>
      </c>
      <c r="C64" t="s">
        <v>247</v>
      </c>
      <c r="D64" s="5">
        <v>4.5</v>
      </c>
      <c r="E64" s="5"/>
      <c r="F64" s="27"/>
      <c r="G64" s="27"/>
      <c r="H64" s="389"/>
      <c r="I64" s="390"/>
    </row>
    <row r="65" spans="1:9" x14ac:dyDescent="0.25">
      <c r="A65" t="s">
        <v>203</v>
      </c>
      <c r="B65" s="6" t="s">
        <v>251</v>
      </c>
      <c r="C65" t="s">
        <v>247</v>
      </c>
      <c r="D65" s="5">
        <v>4.5</v>
      </c>
      <c r="E65" s="5"/>
      <c r="F65" s="27"/>
      <c r="H65" s="389"/>
      <c r="I65" s="390"/>
    </row>
    <row r="66" spans="1:9" x14ac:dyDescent="0.25">
      <c r="A66" t="s">
        <v>227</v>
      </c>
      <c r="B66" s="6" t="s">
        <v>251</v>
      </c>
      <c r="C66" t="s">
        <v>247</v>
      </c>
      <c r="D66" s="5">
        <v>4.5</v>
      </c>
      <c r="E66" s="5"/>
      <c r="F66" s="27"/>
      <c r="H66" s="389"/>
      <c r="I66" s="390"/>
    </row>
    <row r="67" spans="1:9" x14ac:dyDescent="0.25">
      <c r="A67" t="s">
        <v>276</v>
      </c>
      <c r="B67" s="36" t="s">
        <v>251</v>
      </c>
      <c r="C67" t="s">
        <v>247</v>
      </c>
      <c r="D67" s="36">
        <v>4.5</v>
      </c>
      <c r="E67" s="5"/>
      <c r="F67" s="27"/>
      <c r="H67" s="389"/>
      <c r="I67" s="390"/>
    </row>
    <row r="68" spans="1:9" x14ac:dyDescent="0.25">
      <c r="E68" s="5"/>
      <c r="F68" s="27"/>
      <c r="H68" s="389"/>
      <c r="I68" s="390"/>
    </row>
    <row r="69" spans="1:9" x14ac:dyDescent="0.25">
      <c r="A69" t="s">
        <v>4</v>
      </c>
      <c r="B69" s="36" t="s">
        <v>52</v>
      </c>
      <c r="C69" t="s">
        <v>64</v>
      </c>
      <c r="D69" s="5">
        <v>9</v>
      </c>
      <c r="E69" s="5"/>
      <c r="F69" s="27"/>
      <c r="H69" s="389"/>
      <c r="I69" s="390"/>
    </row>
    <row r="70" spans="1:9" x14ac:dyDescent="0.25">
      <c r="A70" t="s">
        <v>3</v>
      </c>
      <c r="B70" s="36" t="s">
        <v>52</v>
      </c>
      <c r="C70" t="s">
        <v>64</v>
      </c>
      <c r="D70" s="5">
        <v>6.5</v>
      </c>
      <c r="E70" s="5"/>
      <c r="F70" s="27"/>
      <c r="H70" s="389"/>
      <c r="I70" s="390"/>
    </row>
    <row r="71" spans="1:9" x14ac:dyDescent="0.25">
      <c r="A71" t="s">
        <v>229</v>
      </c>
      <c r="B71" s="36" t="s">
        <v>54</v>
      </c>
      <c r="C71" t="s">
        <v>64</v>
      </c>
      <c r="D71" s="5">
        <v>6</v>
      </c>
      <c r="E71" s="5"/>
      <c r="F71" s="27"/>
      <c r="H71" s="389"/>
      <c r="I71" s="390"/>
    </row>
    <row r="72" spans="1:9" x14ac:dyDescent="0.25">
      <c r="A72" t="s">
        <v>21</v>
      </c>
      <c r="B72" s="36" t="s">
        <v>53</v>
      </c>
      <c r="C72" t="s">
        <v>64</v>
      </c>
      <c r="D72" s="5">
        <v>5.5</v>
      </c>
      <c r="E72" s="5"/>
      <c r="F72" s="27"/>
      <c r="H72" s="389"/>
      <c r="I72" s="390"/>
    </row>
    <row r="73" spans="1:9" x14ac:dyDescent="0.25">
      <c r="A73" t="s">
        <v>9</v>
      </c>
      <c r="B73" s="36" t="s">
        <v>54</v>
      </c>
      <c r="C73" t="s">
        <v>64</v>
      </c>
      <c r="D73" s="5">
        <v>5</v>
      </c>
      <c r="E73" s="5"/>
      <c r="F73" s="27"/>
      <c r="H73" s="389"/>
      <c r="I73" s="390"/>
    </row>
    <row r="74" spans="1:9" x14ac:dyDescent="0.25">
      <c r="A74" t="s">
        <v>279</v>
      </c>
      <c r="B74" s="36" t="s">
        <v>251</v>
      </c>
      <c r="C74" t="s">
        <v>64</v>
      </c>
      <c r="D74" s="36">
        <v>4.5</v>
      </c>
      <c r="E74" s="5"/>
      <c r="F74" s="27"/>
      <c r="H74" s="389"/>
      <c r="I74" s="390"/>
    </row>
    <row r="75" spans="1:9" x14ac:dyDescent="0.25">
      <c r="A75" t="s">
        <v>273</v>
      </c>
      <c r="B75" s="6" t="s">
        <v>251</v>
      </c>
      <c r="C75" t="s">
        <v>64</v>
      </c>
      <c r="D75" s="5">
        <v>4.5</v>
      </c>
      <c r="E75" s="5"/>
      <c r="F75" s="27"/>
    </row>
    <row r="76" spans="1:9" x14ac:dyDescent="0.25">
      <c r="A76" t="s">
        <v>200</v>
      </c>
      <c r="B76" s="36" t="s">
        <v>251</v>
      </c>
      <c r="C76" t="s">
        <v>64</v>
      </c>
      <c r="D76" s="5">
        <v>4.5</v>
      </c>
    </row>
  </sheetData>
  <sortState xmlns:xlrd2="http://schemas.microsoft.com/office/spreadsheetml/2017/richdata2" ref="A68:D75">
    <sortCondition descending="1" ref="D68:D75"/>
    <sortCondition ref="B68:B75"/>
    <sortCondition ref="A68:A75"/>
  </sortState>
  <pageMargins left="0.70866141732283472" right="0.70866141732283472" top="0.74803149606299213" bottom="0.74803149606299213"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CFF"/>
  </sheetPr>
  <dimension ref="A1:AU101"/>
  <sheetViews>
    <sheetView zoomScale="85" zoomScaleNormal="85" workbookViewId="0">
      <pane xSplit="3" ySplit="5" topLeftCell="W6" activePane="bottomRight" state="frozen"/>
      <selection activeCell="BG67" sqref="BG67"/>
      <selection pane="topRight" activeCell="BG67" sqref="BG67"/>
      <selection pane="bottomLeft" activeCell="BG67" sqref="BG67"/>
      <selection pane="bottomRight" activeCell="B25" sqref="B25"/>
    </sheetView>
  </sheetViews>
  <sheetFormatPr defaultRowHeight="15" x14ac:dyDescent="0.25"/>
  <cols>
    <col min="1" max="1" width="21.28515625" customWidth="1"/>
    <col min="3" max="3" width="13.85546875" customWidth="1"/>
    <col min="4" max="4" width="15.85546875" customWidth="1"/>
    <col min="5" max="44" width="15.7109375" customWidth="1"/>
    <col min="45" max="45" width="2.85546875" customWidth="1"/>
  </cols>
  <sheetData>
    <row r="1" spans="1:47" x14ac:dyDescent="0.25">
      <c r="A1" s="34" t="s">
        <v>506</v>
      </c>
      <c r="D1" s="392" t="s">
        <v>79</v>
      </c>
      <c r="Q1" s="4"/>
      <c r="AG1" s="4"/>
      <c r="AK1" s="4"/>
      <c r="AL1" s="4"/>
      <c r="AN1" s="4"/>
    </row>
    <row r="2" spans="1:47" x14ac:dyDescent="0.25">
      <c r="A2" s="34" t="s">
        <v>507</v>
      </c>
      <c r="D2" s="391" t="s">
        <v>517</v>
      </c>
      <c r="L2" s="4"/>
      <c r="M2" s="4"/>
      <c r="N2" s="4"/>
      <c r="O2" s="4"/>
      <c r="P2" s="4"/>
    </row>
    <row r="3" spans="1:47" x14ac:dyDescent="0.25">
      <c r="D3" s="820" t="s">
        <v>122</v>
      </c>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c r="AG3" s="820"/>
      <c r="AH3" s="820"/>
      <c r="AI3" s="820"/>
      <c r="AJ3" s="820"/>
      <c r="AK3" s="820"/>
      <c r="AL3" s="820"/>
      <c r="AM3" s="820"/>
      <c r="AN3" s="820"/>
      <c r="AO3" s="820"/>
      <c r="AP3" s="820"/>
      <c r="AQ3" s="820"/>
      <c r="AR3" s="820"/>
      <c r="AS3" s="64"/>
    </row>
    <row r="4" spans="1:47" ht="30" customHeight="1" x14ac:dyDescent="0.25">
      <c r="A4" s="822" t="s">
        <v>44</v>
      </c>
      <c r="B4" s="820" t="s">
        <v>51</v>
      </c>
      <c r="C4" s="822" t="s">
        <v>67</v>
      </c>
      <c r="D4" s="393" t="str">
        <f>'Points - Teams W1'!D4</f>
        <v>Guy Blackwood</v>
      </c>
      <c r="E4" s="393" t="str">
        <f>'Points - Teams W1'!E4</f>
        <v>Michael Quinn</v>
      </c>
      <c r="F4" s="393" t="str">
        <f>'Points - Teams W1'!F4</f>
        <v>Andy Gill</v>
      </c>
      <c r="G4" s="393" t="str">
        <f>'Points - Teams W1'!G4</f>
        <v>Jonny Cobbold</v>
      </c>
      <c r="H4" s="393" t="str">
        <f>'Points - Teams W1'!H4</f>
        <v>Michael Gill</v>
      </c>
      <c r="I4" s="393" t="str">
        <f>'Points - Teams W1'!I4</f>
        <v>Ed Brown</v>
      </c>
      <c r="J4" s="393" t="str">
        <f>'Points - Teams W1'!J4</f>
        <v>Sam Hepke</v>
      </c>
      <c r="K4" s="393" t="str">
        <f>'Points - Teams W1'!K4</f>
        <v>Jonny Glayzer</v>
      </c>
      <c r="L4" s="393" t="str">
        <f>'Points - Teams W1'!L4</f>
        <v>Ian Glayzer</v>
      </c>
      <c r="M4" s="393" t="str">
        <f>'Points - Teams W1'!M4</f>
        <v>Colin Inkson</v>
      </c>
      <c r="N4" s="393" t="str">
        <f>'Points - Teams W1'!N4</f>
        <v>Bill Rankin</v>
      </c>
      <c r="O4" s="393" t="str">
        <f>'Points - Teams W1'!O4</f>
        <v>Alex Rankin</v>
      </c>
      <c r="P4" s="393" t="str">
        <f>'Points - Teams W1'!P4</f>
        <v>Rob Rankin</v>
      </c>
      <c r="Q4" s="393" t="str">
        <f>'Points - Teams W1'!Q4</f>
        <v>Harvey Rankin</v>
      </c>
      <c r="R4" s="393" t="str">
        <f>'Points - Teams W1'!R4</f>
        <v>Matty Aggrey</v>
      </c>
      <c r="S4" s="393" t="str">
        <f>'Points - Teams W1'!S4</f>
        <v>Tim Dickinson</v>
      </c>
      <c r="T4" s="393" t="str">
        <f>'Points - Teams W1'!T4</f>
        <v>Mark Bailie</v>
      </c>
      <c r="U4" s="393" t="str">
        <f>'Points - Teams W1'!U4</f>
        <v>James Illingworth</v>
      </c>
      <c r="V4" s="393" t="str">
        <f>'Points - Teams W1'!V4</f>
        <v>Ryan McNally</v>
      </c>
      <c r="W4" s="393" t="str">
        <f>'Points - Teams W1'!W4</f>
        <v>Dom Grant</v>
      </c>
      <c r="X4" s="393" t="str">
        <f>'Points - Teams W1'!X4</f>
        <v>Shaun Brocken</v>
      </c>
      <c r="Y4" s="388" t="str">
        <f>'Points - Teams W1'!Y4</f>
        <v>Lynda Glayzer</v>
      </c>
      <c r="Z4" s="388" t="str">
        <f>'Points - Teams W1'!Z4</f>
        <v>Jamie Barnes</v>
      </c>
      <c r="AA4" s="388" t="str">
        <f>'Points - Teams W1'!AA4</f>
        <v>Andy Brown</v>
      </c>
      <c r="AB4" s="388" t="str">
        <f>'Points - Teams W1'!AB4</f>
        <v>Alex McNally</v>
      </c>
      <c r="AC4" s="388" t="str">
        <f>'Points - Teams W1'!AC4</f>
        <v>Gary Knight</v>
      </c>
      <c r="AD4" s="388" t="str">
        <f>'Points - Teams W1'!AD4</f>
        <v>Chris Smith</v>
      </c>
      <c r="AE4" s="388" t="str">
        <f>'Points - Teams W1'!AE4</f>
        <v>Josh Thompson</v>
      </c>
      <c r="AF4" s="388" t="str">
        <f>'Points - Teams W1'!AF4</f>
        <v>Jack Snowdon</v>
      </c>
      <c r="AG4" s="388" t="str">
        <f>'Points - Teams W1'!AG4</f>
        <v>Harry Baldwin</v>
      </c>
      <c r="AH4" s="388" t="str">
        <f>'Points - Teams W1'!AH4</f>
        <v>Ian Robinson</v>
      </c>
      <c r="AI4" s="388" t="str">
        <f>'Points - Teams W1'!AI4</f>
        <v>George Politis</v>
      </c>
      <c r="AJ4" s="388" t="str">
        <f>'Points - Teams W1'!AJ4</f>
        <v>Nicky Caunce</v>
      </c>
      <c r="AK4" s="388" t="str">
        <f>'Points - Teams W1'!AK4</f>
        <v>George Armstrong</v>
      </c>
      <c r="AL4" s="388" t="str">
        <f>'Points - Teams W1'!AL4</f>
        <v>John Armstrong</v>
      </c>
      <c r="AM4" s="388" t="str">
        <f>'Points - Teams W1'!AM4</f>
        <v>Ian Jones</v>
      </c>
      <c r="AN4" s="388" t="str">
        <f>'Points - Teams W1'!AN4</f>
        <v>Walter Armstrong</v>
      </c>
      <c r="AO4" s="388" t="str">
        <f>'Points - Teams W1'!AO4</f>
        <v>Stuart Smith</v>
      </c>
      <c r="AP4" s="388" t="str">
        <f>'Points - Teams W1'!AP4</f>
        <v>Jordan Budgen</v>
      </c>
      <c r="AQ4" s="388" t="str">
        <f>'Points - Teams W1'!AQ4</f>
        <v>Richard Brook</v>
      </c>
      <c r="AR4" s="388" t="str">
        <f>'Points - Teams W1'!AR4</f>
        <v>Rachel Glayzer</v>
      </c>
      <c r="AS4" s="64"/>
    </row>
    <row r="5" spans="1:47" ht="30" customHeight="1" x14ac:dyDescent="0.25">
      <c r="A5" s="822"/>
      <c r="B5" s="820"/>
      <c r="C5" s="822"/>
      <c r="D5" s="388" t="str">
        <f>'Points - Teams W1'!D5</f>
        <v>Rattenpackfuhrer</v>
      </c>
      <c r="E5" s="388" t="str">
        <f>'Points - Teams W1'!E5</f>
        <v>This Lot Best Get Picked</v>
      </c>
      <c r="F5" s="388" t="str">
        <f>'Points - Teams W1'!F5</f>
        <v>A Grey Colour With a Wooden Structure Over The Top C.C.</v>
      </c>
      <c r="G5" s="393" t="str">
        <f>'Points - Teams W1'!G5</f>
        <v>Ronnie Bobbold C.C.</v>
      </c>
      <c r="H5" s="388" t="str">
        <f>'Points - Teams W1'!H5</f>
        <v>Brokebat Mountain C.C.</v>
      </c>
      <c r="I5" s="388" t="str">
        <f>'Points - Teams W1'!I5</f>
        <v>Seshfield C.C.</v>
      </c>
      <c r="J5" s="388" t="str">
        <f>'Points - Teams W1'!J5</f>
        <v>Paris Ganjaman</v>
      </c>
      <c r="K5" s="388" t="str">
        <f>'Points - Teams W1'!K5</f>
        <v>Brianstorm</v>
      </c>
      <c r="L5" s="388" t="str">
        <f>'Points - Teams W1'!L5</f>
        <v>Brook Lane Globetrotters</v>
      </c>
      <c r="M5" s="388" t="str">
        <f>'Points - Teams W1'!M5</f>
        <v>It Aint No Man</v>
      </c>
      <c r="N5" s="388" t="str">
        <f>'Points - Teams W1'!N5</f>
        <v>The Non-selector XI</v>
      </c>
      <c r="O5" s="388" t="str">
        <f>'Points - Teams W1'!O5</f>
        <v>The Master Batters</v>
      </c>
      <c r="P5" s="388" t="str">
        <f>'Points - Teams W1'!P5</f>
        <v>Scared Shotless</v>
      </c>
      <c r="Q5" s="388" t="str">
        <f>'Points - Teams W1'!Q5</f>
        <v>Six Offenders</v>
      </c>
      <c r="R5" s="388" t="str">
        <f>'Points - Teams W1'!R5</f>
        <v>Ain't Nobody like Chey Dunkley</v>
      </c>
      <c r="S5" s="388" t="str">
        <f>'Points - Teams W1'!S5</f>
        <v>Square Leg</v>
      </c>
      <c r="T5" s="388" t="str">
        <f>'Points - Teams W1'!T5</f>
        <v>The Bails Are Off</v>
      </c>
      <c r="U5" s="388" t="str">
        <f>'Points - Teams W1'!U5</f>
        <v>The Ainsdale E-mail</v>
      </c>
      <c r="V5" s="388" t="str">
        <f>'Points - Teams W1'!V5</f>
        <v>Team 19</v>
      </c>
      <c r="W5" s="388" t="str">
        <f>'Points - Teams W1'!W5</f>
        <v>Big Bash</v>
      </c>
      <c r="X5" s="388" t="str">
        <f>'Points - Teams W1'!X5</f>
        <v>Brocken Bucket</v>
      </c>
      <c r="Y5" s="388" t="str">
        <f>'Points - Teams W1'!Y5</f>
        <v>Lynda's Lads</v>
      </c>
      <c r="Z5" s="388" t="str">
        <f>'Points - Teams W1'!Z5</f>
        <v>Barnselona</v>
      </c>
      <c r="AA5" s="388" t="str">
        <f>'Points - Teams W1'!AA5</f>
        <v>Nobody's Heroes</v>
      </c>
      <c r="AB5" s="388" t="str">
        <f>'Points - Teams W1'!AB5</f>
        <v>McNally's 11</v>
      </c>
      <c r="AC5" s="388" t="str">
        <f>'Points - Teams W1'!AC5</f>
        <v>The Ormskirk Clarets</v>
      </c>
      <c r="AD5" s="388" t="str">
        <f>'Points - Teams W1'!AD5</f>
        <v>Kiss My Chaminda</v>
      </c>
      <c r="AE5" s="388" t="str">
        <f>'Points - Teams W1'!AE5</f>
        <v>Scared Shotless 2</v>
      </c>
      <c r="AF5" s="388" t="str">
        <f>'Points - Teams W1'!AF5</f>
        <v>Let it Snow</v>
      </c>
      <c r="AG5" s="388" t="str">
        <f>'Points - Teams W1'!AG5</f>
        <v>The Tory Boys</v>
      </c>
      <c r="AH5" s="388" t="str">
        <f>'Points - Teams W1'!AH5</f>
        <v>Mr VP</v>
      </c>
      <c r="AI5" s="388" t="str">
        <f>'Points - Teams W1'!AI5</f>
        <v>Forc</v>
      </c>
      <c r="AJ5" s="388" t="str">
        <f>'Points - Teams W1'!AJ5</f>
        <v>Cauncey's Dream</v>
      </c>
      <c r="AK5" s="388" t="str">
        <f>'Points - Teams W1'!AK5</f>
        <v>George's Marvellous Men</v>
      </c>
      <c r="AL5" s="388" t="str">
        <f>'Points - Teams W1'!AL5</f>
        <v>Armdog's Allstars</v>
      </c>
      <c r="AM5" s="388" t="str">
        <f>'Points - Teams W1'!AM5</f>
        <v>Colonel's Army</v>
      </c>
      <c r="AN5" s="388" t="str">
        <f>'Points - Teams W1'!AN5</f>
        <v>Brook Lane Belters</v>
      </c>
      <c r="AO5" s="388" t="str">
        <f>'Points - Teams W1'!AO5</f>
        <v>Mower Men</v>
      </c>
      <c r="AP5" s="388" t="str">
        <f>'Points - Teams W1'!AP5</f>
        <v>Advanced Haircare Studio</v>
      </c>
      <c r="AQ5" s="388" t="str">
        <f>'Points - Teams W1'!AQ5</f>
        <v>Mother Brookers</v>
      </c>
      <c r="AR5" s="388" t="str">
        <f>'Points - Teams W1'!AR5</f>
        <v>Mulberry Mandem</v>
      </c>
      <c r="AS5" s="64"/>
      <c r="AT5" s="2"/>
    </row>
    <row r="6" spans="1:47" x14ac:dyDescent="0.25">
      <c r="A6" t="s">
        <v>404</v>
      </c>
      <c r="B6" s="6" t="s">
        <v>52</v>
      </c>
      <c r="C6" t="s">
        <v>68</v>
      </c>
      <c r="D6" s="395"/>
      <c r="E6" s="395">
        <v>1</v>
      </c>
      <c r="F6" s="395">
        <v>1</v>
      </c>
      <c r="G6" s="395">
        <v>1</v>
      </c>
      <c r="H6" s="395">
        <v>1</v>
      </c>
      <c r="I6" s="396">
        <v>1</v>
      </c>
      <c r="J6" s="396">
        <v>1</v>
      </c>
      <c r="K6" s="395">
        <v>1</v>
      </c>
      <c r="L6" s="397">
        <v>1</v>
      </c>
      <c r="M6" s="396">
        <v>1</v>
      </c>
      <c r="N6" s="395"/>
      <c r="O6" s="397">
        <v>1</v>
      </c>
      <c r="P6" s="397">
        <v>1</v>
      </c>
      <c r="Q6" s="395"/>
      <c r="R6" s="396">
        <v>1</v>
      </c>
      <c r="S6" s="397">
        <v>1</v>
      </c>
      <c r="T6" s="397">
        <v>1</v>
      </c>
      <c r="U6" s="395"/>
      <c r="V6" s="395">
        <v>1</v>
      </c>
      <c r="W6" s="395">
        <v>1</v>
      </c>
      <c r="X6" s="397">
        <v>1</v>
      </c>
      <c r="Y6" s="395"/>
      <c r="Z6" s="395">
        <v>1</v>
      </c>
      <c r="AA6" s="395"/>
      <c r="AB6" s="397">
        <v>1</v>
      </c>
      <c r="AC6" s="397">
        <v>1</v>
      </c>
      <c r="AD6" s="396">
        <v>1</v>
      </c>
      <c r="AE6" s="395">
        <v>1</v>
      </c>
      <c r="AF6" s="395"/>
      <c r="AG6" s="395"/>
      <c r="AH6" s="395"/>
      <c r="AI6" s="396">
        <v>1</v>
      </c>
      <c r="AJ6" s="396">
        <v>1</v>
      </c>
      <c r="AK6" s="395"/>
      <c r="AL6" s="395">
        <v>1</v>
      </c>
      <c r="AM6" s="395"/>
      <c r="AN6" s="397">
        <v>1</v>
      </c>
      <c r="AO6" s="395"/>
      <c r="AP6" s="396">
        <v>1</v>
      </c>
      <c r="AQ6" s="396">
        <v>1</v>
      </c>
      <c r="AR6" s="397">
        <v>1</v>
      </c>
      <c r="AS6" s="36"/>
      <c r="AT6" s="351">
        <f>COUNT(D6:AR6)</f>
        <v>29</v>
      </c>
      <c r="AU6" s="47">
        <f>AT6/$AT$96</f>
        <v>0.70731707317073167</v>
      </c>
    </row>
    <row r="7" spans="1:47" x14ac:dyDescent="0.25">
      <c r="A7" t="s">
        <v>11</v>
      </c>
      <c r="B7" s="6" t="s">
        <v>52</v>
      </c>
      <c r="C7" t="s">
        <v>68</v>
      </c>
      <c r="D7" s="395"/>
      <c r="E7" s="395"/>
      <c r="F7" s="395"/>
      <c r="G7" s="395"/>
      <c r="H7" s="395"/>
      <c r="I7" s="395"/>
      <c r="J7" s="395"/>
      <c r="K7" s="395"/>
      <c r="L7" s="395"/>
      <c r="M7" s="395"/>
      <c r="N7" s="395"/>
      <c r="O7" s="395"/>
      <c r="P7" s="395"/>
      <c r="Q7" s="395"/>
      <c r="R7" s="395"/>
      <c r="S7" s="395"/>
      <c r="T7" s="395"/>
      <c r="U7" s="395"/>
      <c r="V7" s="395"/>
      <c r="W7" s="395"/>
      <c r="X7" s="395"/>
      <c r="Y7" s="395"/>
      <c r="Z7" s="395"/>
      <c r="AA7" s="396">
        <v>1</v>
      </c>
      <c r="AB7" s="395"/>
      <c r="AC7" s="395"/>
      <c r="AD7" s="395"/>
      <c r="AE7" s="395"/>
      <c r="AF7" s="395"/>
      <c r="AG7" s="395"/>
      <c r="AH7" s="395">
        <v>1</v>
      </c>
      <c r="AI7" s="395"/>
      <c r="AJ7" s="395"/>
      <c r="AK7" s="395">
        <v>1</v>
      </c>
      <c r="AL7" s="395"/>
      <c r="AM7" s="395">
        <v>1</v>
      </c>
      <c r="AN7" s="395">
        <v>1</v>
      </c>
      <c r="AO7" s="395"/>
      <c r="AP7" s="395"/>
      <c r="AQ7" s="395"/>
      <c r="AR7" s="395"/>
      <c r="AS7" s="36"/>
      <c r="AT7" s="351">
        <f t="shared" ref="AT7:AT37" si="0">COUNT(D7:AR7)</f>
        <v>5</v>
      </c>
      <c r="AU7" s="47">
        <f t="shared" ref="AU7:AU70" si="1">AT7/$AT$96</f>
        <v>0.12195121951219512</v>
      </c>
    </row>
    <row r="8" spans="1:47" x14ac:dyDescent="0.25">
      <c r="A8" t="s">
        <v>8</v>
      </c>
      <c r="B8" s="6" t="s">
        <v>52</v>
      </c>
      <c r="C8" t="s">
        <v>68</v>
      </c>
      <c r="D8" s="395"/>
      <c r="E8" s="395"/>
      <c r="F8" s="395"/>
      <c r="G8" s="395"/>
      <c r="H8" s="395"/>
      <c r="I8" s="395"/>
      <c r="J8" s="395"/>
      <c r="K8" s="395"/>
      <c r="L8" s="395"/>
      <c r="M8" s="395"/>
      <c r="N8" s="395">
        <v>1</v>
      </c>
      <c r="O8" s="395"/>
      <c r="P8" s="395"/>
      <c r="Q8" s="395">
        <v>1</v>
      </c>
      <c r="R8" s="395"/>
      <c r="S8" s="395"/>
      <c r="T8" s="395"/>
      <c r="U8" s="395"/>
      <c r="V8" s="395"/>
      <c r="W8" s="395"/>
      <c r="X8" s="395"/>
      <c r="Y8" s="395">
        <v>1</v>
      </c>
      <c r="Z8" s="395"/>
      <c r="AA8" s="395"/>
      <c r="AB8" s="395">
        <v>1</v>
      </c>
      <c r="AC8" s="395"/>
      <c r="AD8" s="395"/>
      <c r="AE8" s="395"/>
      <c r="AF8" s="395"/>
      <c r="AG8" s="395"/>
      <c r="AH8" s="395"/>
      <c r="AI8" s="395"/>
      <c r="AJ8" s="395"/>
      <c r="AK8" s="395"/>
      <c r="AL8" s="395"/>
      <c r="AM8" s="395">
        <v>1</v>
      </c>
      <c r="AN8" s="395"/>
      <c r="AO8" s="395"/>
      <c r="AP8" s="395"/>
      <c r="AQ8" s="395"/>
      <c r="AR8" s="395"/>
      <c r="AS8" s="36"/>
      <c r="AT8" s="351">
        <f t="shared" si="0"/>
        <v>5</v>
      </c>
      <c r="AU8" s="47">
        <f t="shared" si="1"/>
        <v>0.12195121951219512</v>
      </c>
    </row>
    <row r="9" spans="1:47" x14ac:dyDescent="0.25">
      <c r="A9" t="s">
        <v>12</v>
      </c>
      <c r="B9" s="6" t="s">
        <v>53</v>
      </c>
      <c r="C9" t="s">
        <v>68</v>
      </c>
      <c r="D9" s="395">
        <v>1</v>
      </c>
      <c r="E9" s="395"/>
      <c r="F9" s="395"/>
      <c r="G9" s="395"/>
      <c r="H9" s="395"/>
      <c r="I9" s="395"/>
      <c r="J9" s="395"/>
      <c r="K9" s="395"/>
      <c r="L9" s="395"/>
      <c r="M9" s="395"/>
      <c r="N9" s="395"/>
      <c r="O9" s="395"/>
      <c r="P9" s="395"/>
      <c r="Q9" s="395"/>
      <c r="R9" s="395"/>
      <c r="S9" s="395"/>
      <c r="T9" s="395">
        <v>1</v>
      </c>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6"/>
      <c r="AT9" s="351">
        <f t="shared" si="0"/>
        <v>2</v>
      </c>
      <c r="AU9" s="47">
        <f t="shared" si="1"/>
        <v>4.878048780487805E-2</v>
      </c>
    </row>
    <row r="10" spans="1:47" x14ac:dyDescent="0.25">
      <c r="A10" t="s">
        <v>16</v>
      </c>
      <c r="B10" s="6" t="s">
        <v>54</v>
      </c>
      <c r="C10" t="s">
        <v>68</v>
      </c>
      <c r="D10" s="395"/>
      <c r="E10" s="395"/>
      <c r="F10" s="395"/>
      <c r="G10" s="395"/>
      <c r="H10" s="395">
        <v>1</v>
      </c>
      <c r="I10" s="395"/>
      <c r="J10" s="395">
        <v>1</v>
      </c>
      <c r="K10" s="395"/>
      <c r="L10" s="395"/>
      <c r="M10" s="395"/>
      <c r="N10" s="395">
        <v>1</v>
      </c>
      <c r="O10" s="395">
        <v>1</v>
      </c>
      <c r="P10" s="395">
        <v>1</v>
      </c>
      <c r="Q10" s="395">
        <v>1</v>
      </c>
      <c r="R10" s="395"/>
      <c r="S10" s="395">
        <v>1</v>
      </c>
      <c r="T10" s="395">
        <v>1</v>
      </c>
      <c r="U10" s="395">
        <v>1</v>
      </c>
      <c r="V10" s="395">
        <v>1</v>
      </c>
      <c r="W10" s="395">
        <v>1</v>
      </c>
      <c r="X10" s="395">
        <v>1</v>
      </c>
      <c r="Y10" s="395"/>
      <c r="Z10" s="395">
        <v>1</v>
      </c>
      <c r="AA10" s="395">
        <v>1</v>
      </c>
      <c r="AB10" s="395"/>
      <c r="AC10" s="395">
        <v>1</v>
      </c>
      <c r="AD10" s="395">
        <v>1</v>
      </c>
      <c r="AE10" s="395"/>
      <c r="AF10" s="395">
        <v>1</v>
      </c>
      <c r="AG10" s="395">
        <v>1</v>
      </c>
      <c r="AH10" s="395">
        <v>1</v>
      </c>
      <c r="AI10" s="395">
        <v>1</v>
      </c>
      <c r="AJ10" s="395">
        <v>1</v>
      </c>
      <c r="AK10" s="395">
        <v>1</v>
      </c>
      <c r="AL10" s="395">
        <v>1</v>
      </c>
      <c r="AM10" s="395"/>
      <c r="AN10" s="395"/>
      <c r="AO10" s="395"/>
      <c r="AP10" s="395"/>
      <c r="AQ10" s="395"/>
      <c r="AR10" s="395"/>
      <c r="AS10" s="36"/>
      <c r="AT10" s="351">
        <f t="shared" si="0"/>
        <v>23</v>
      </c>
      <c r="AU10" s="47">
        <f t="shared" si="1"/>
        <v>0.56097560975609762</v>
      </c>
    </row>
    <row r="11" spans="1:47" x14ac:dyDescent="0.25">
      <c r="A11" t="s">
        <v>0</v>
      </c>
      <c r="B11" s="6" t="s">
        <v>52</v>
      </c>
      <c r="C11" t="s">
        <v>68</v>
      </c>
      <c r="D11" s="395">
        <v>1</v>
      </c>
      <c r="E11" s="395"/>
      <c r="F11" s="395"/>
      <c r="G11" s="395"/>
      <c r="H11" s="395"/>
      <c r="I11" s="395"/>
      <c r="J11" s="395"/>
      <c r="K11" s="395"/>
      <c r="L11" s="395"/>
      <c r="M11" s="395"/>
      <c r="N11" s="395">
        <v>1</v>
      </c>
      <c r="O11" s="395">
        <v>1</v>
      </c>
      <c r="P11" s="395">
        <v>1</v>
      </c>
      <c r="Q11" s="395">
        <v>1</v>
      </c>
      <c r="R11" s="395"/>
      <c r="S11" s="395">
        <v>1</v>
      </c>
      <c r="T11" s="395"/>
      <c r="U11" s="395"/>
      <c r="V11" s="395"/>
      <c r="W11" s="395"/>
      <c r="X11" s="395"/>
      <c r="Y11" s="395"/>
      <c r="Z11" s="395"/>
      <c r="AA11" s="395"/>
      <c r="AB11" s="395"/>
      <c r="AC11" s="395"/>
      <c r="AD11" s="395"/>
      <c r="AE11" s="395"/>
      <c r="AF11" s="395">
        <v>1</v>
      </c>
      <c r="AG11" s="395"/>
      <c r="AH11" s="395"/>
      <c r="AI11" s="395"/>
      <c r="AJ11" s="395"/>
      <c r="AK11" s="395"/>
      <c r="AL11" s="395"/>
      <c r="AM11" s="395"/>
      <c r="AN11" s="395"/>
      <c r="AO11" s="395"/>
      <c r="AP11" s="395"/>
      <c r="AQ11" s="395"/>
      <c r="AR11" s="395"/>
      <c r="AS11" s="36"/>
      <c r="AT11" s="351">
        <f t="shared" si="0"/>
        <v>7</v>
      </c>
      <c r="AU11" s="47">
        <f t="shared" si="1"/>
        <v>0.17073170731707318</v>
      </c>
    </row>
    <row r="12" spans="1:47" x14ac:dyDescent="0.25">
      <c r="A12" t="s">
        <v>5</v>
      </c>
      <c r="B12" s="6" t="s">
        <v>52</v>
      </c>
      <c r="C12" t="s">
        <v>68</v>
      </c>
      <c r="D12" s="395"/>
      <c r="E12" s="395"/>
      <c r="F12" s="395">
        <v>1</v>
      </c>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v>1</v>
      </c>
      <c r="AP12" s="395"/>
      <c r="AQ12" s="395"/>
      <c r="AR12" s="395"/>
      <c r="AS12" s="36"/>
      <c r="AT12" s="351">
        <f t="shared" si="0"/>
        <v>2</v>
      </c>
      <c r="AU12" s="47">
        <f t="shared" si="1"/>
        <v>4.878048780487805E-2</v>
      </c>
    </row>
    <row r="13" spans="1:47" x14ac:dyDescent="0.25">
      <c r="A13" t="s">
        <v>74</v>
      </c>
      <c r="B13" s="6" t="s">
        <v>53</v>
      </c>
      <c r="C13" t="s">
        <v>68</v>
      </c>
      <c r="D13" s="395"/>
      <c r="E13" s="395">
        <v>1</v>
      </c>
      <c r="F13" s="395"/>
      <c r="G13" s="395"/>
      <c r="H13" s="395">
        <v>1</v>
      </c>
      <c r="I13" s="395"/>
      <c r="J13" s="395"/>
      <c r="K13" s="395"/>
      <c r="L13" s="395"/>
      <c r="M13" s="395"/>
      <c r="N13" s="395">
        <v>1</v>
      </c>
      <c r="O13" s="395"/>
      <c r="P13" s="395"/>
      <c r="Q13" s="395"/>
      <c r="R13" s="395"/>
      <c r="S13" s="395"/>
      <c r="T13" s="395"/>
      <c r="U13" s="395">
        <v>1</v>
      </c>
      <c r="V13" s="397">
        <v>1</v>
      </c>
      <c r="W13" s="395"/>
      <c r="X13" s="395"/>
      <c r="Y13" s="395">
        <v>1</v>
      </c>
      <c r="Z13" s="395"/>
      <c r="AA13" s="395"/>
      <c r="AB13" s="395">
        <v>1</v>
      </c>
      <c r="AC13" s="395"/>
      <c r="AD13" s="395"/>
      <c r="AE13" s="395"/>
      <c r="AF13" s="395"/>
      <c r="AG13" s="395"/>
      <c r="AH13" s="395"/>
      <c r="AI13" s="395"/>
      <c r="AJ13" s="395"/>
      <c r="AK13" s="395">
        <v>1</v>
      </c>
      <c r="AL13" s="395"/>
      <c r="AM13" s="395"/>
      <c r="AN13" s="395">
        <v>1</v>
      </c>
      <c r="AO13" s="395"/>
      <c r="AP13" s="395"/>
      <c r="AQ13" s="395"/>
      <c r="AR13" s="395"/>
      <c r="AS13" s="36"/>
      <c r="AT13" s="351">
        <f t="shared" si="0"/>
        <v>9</v>
      </c>
      <c r="AU13" s="47">
        <f t="shared" si="1"/>
        <v>0.21951219512195122</v>
      </c>
    </row>
    <row r="14" spans="1:47" x14ac:dyDescent="0.25">
      <c r="A14" t="s">
        <v>405</v>
      </c>
      <c r="B14" s="6" t="s">
        <v>53</v>
      </c>
      <c r="C14" t="s">
        <v>68</v>
      </c>
      <c r="D14" s="395">
        <v>1</v>
      </c>
      <c r="E14" s="395"/>
      <c r="F14" s="395"/>
      <c r="G14" s="397">
        <v>1</v>
      </c>
      <c r="H14" s="395"/>
      <c r="I14" s="395"/>
      <c r="J14" s="395"/>
      <c r="K14" s="395">
        <v>1</v>
      </c>
      <c r="L14" s="395">
        <v>1</v>
      </c>
      <c r="M14" s="395">
        <v>1</v>
      </c>
      <c r="N14" s="395"/>
      <c r="O14" s="395"/>
      <c r="P14" s="395"/>
      <c r="Q14" s="395"/>
      <c r="R14" s="395">
        <v>1</v>
      </c>
      <c r="S14" s="395"/>
      <c r="T14" s="395"/>
      <c r="U14" s="395">
        <v>1</v>
      </c>
      <c r="V14" s="395"/>
      <c r="W14" s="395"/>
      <c r="X14" s="395">
        <v>1</v>
      </c>
      <c r="Y14" s="395"/>
      <c r="Z14" s="395"/>
      <c r="AA14" s="395"/>
      <c r="AB14" s="395"/>
      <c r="AC14" s="395"/>
      <c r="AD14" s="395"/>
      <c r="AE14" s="395"/>
      <c r="AF14" s="395"/>
      <c r="AG14" s="395">
        <v>1</v>
      </c>
      <c r="AH14" s="395">
        <v>1</v>
      </c>
      <c r="AI14" s="395"/>
      <c r="AJ14" s="395"/>
      <c r="AK14" s="395"/>
      <c r="AL14" s="395"/>
      <c r="AM14" s="395"/>
      <c r="AN14" s="395"/>
      <c r="AO14" s="395">
        <v>1</v>
      </c>
      <c r="AP14" s="395">
        <v>1</v>
      </c>
      <c r="AQ14" s="395">
        <v>1</v>
      </c>
      <c r="AR14" s="395">
        <v>1</v>
      </c>
      <c r="AS14" s="36"/>
      <c r="AT14" s="351">
        <f t="shared" si="0"/>
        <v>14</v>
      </c>
      <c r="AU14" s="47">
        <f t="shared" si="1"/>
        <v>0.34146341463414637</v>
      </c>
    </row>
    <row r="15" spans="1:47" x14ac:dyDescent="0.25">
      <c r="A15" t="s">
        <v>2</v>
      </c>
      <c r="B15" s="6" t="s">
        <v>53</v>
      </c>
      <c r="C15" t="s">
        <v>68</v>
      </c>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6"/>
      <c r="AT15" s="351">
        <f t="shared" si="0"/>
        <v>0</v>
      </c>
      <c r="AU15" s="47">
        <f t="shared" si="1"/>
        <v>0</v>
      </c>
    </row>
    <row r="16" spans="1:47" x14ac:dyDescent="0.25">
      <c r="A16" t="s">
        <v>6</v>
      </c>
      <c r="B16" s="6" t="s">
        <v>53</v>
      </c>
      <c r="C16" t="s">
        <v>68</v>
      </c>
      <c r="D16" s="395"/>
      <c r="E16" s="395"/>
      <c r="F16" s="395"/>
      <c r="G16" s="395"/>
      <c r="H16" s="395"/>
      <c r="I16" s="395"/>
      <c r="J16" s="395">
        <v>1</v>
      </c>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v>1</v>
      </c>
      <c r="AN16" s="395"/>
      <c r="AO16" s="395"/>
      <c r="AP16" s="395"/>
      <c r="AQ16" s="395"/>
      <c r="AR16" s="395"/>
      <c r="AS16" s="36"/>
      <c r="AT16" s="351">
        <f t="shared" si="0"/>
        <v>2</v>
      </c>
      <c r="AU16" s="47">
        <f t="shared" si="1"/>
        <v>4.878048780487805E-2</v>
      </c>
    </row>
    <row r="17" spans="1:47" x14ac:dyDescent="0.25">
      <c r="A17" t="s">
        <v>14</v>
      </c>
      <c r="B17" s="6" t="s">
        <v>53</v>
      </c>
      <c r="C17" t="s">
        <v>68</v>
      </c>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6"/>
      <c r="AT17" s="351">
        <f t="shared" si="0"/>
        <v>0</v>
      </c>
      <c r="AU17" s="47">
        <f t="shared" si="1"/>
        <v>0</v>
      </c>
    </row>
    <row r="18" spans="1:47" x14ac:dyDescent="0.25">
      <c r="A18" t="s">
        <v>231</v>
      </c>
      <c r="B18" s="6" t="s">
        <v>54</v>
      </c>
      <c r="C18" t="s">
        <v>68</v>
      </c>
      <c r="D18" s="395"/>
      <c r="E18" s="395">
        <v>1</v>
      </c>
      <c r="F18" s="395">
        <v>1</v>
      </c>
      <c r="G18" s="396">
        <v>1</v>
      </c>
      <c r="H18" s="395"/>
      <c r="I18" s="395">
        <v>1</v>
      </c>
      <c r="J18" s="395"/>
      <c r="K18" s="395"/>
      <c r="L18" s="395">
        <v>1</v>
      </c>
      <c r="M18" s="395">
        <v>1</v>
      </c>
      <c r="N18" s="395"/>
      <c r="O18" s="395"/>
      <c r="P18" s="395"/>
      <c r="Q18" s="395"/>
      <c r="R18" s="395"/>
      <c r="S18" s="395"/>
      <c r="T18" s="395"/>
      <c r="U18" s="395"/>
      <c r="V18" s="395"/>
      <c r="W18" s="395"/>
      <c r="X18" s="395"/>
      <c r="Y18" s="395"/>
      <c r="Z18" s="395"/>
      <c r="AA18" s="395"/>
      <c r="AB18" s="395"/>
      <c r="AC18" s="395"/>
      <c r="AD18" s="395"/>
      <c r="AE18" s="395">
        <v>1</v>
      </c>
      <c r="AF18" s="395"/>
      <c r="AG18" s="395"/>
      <c r="AH18" s="395"/>
      <c r="AI18" s="395"/>
      <c r="AJ18" s="395">
        <v>1</v>
      </c>
      <c r="AK18" s="395"/>
      <c r="AL18" s="395">
        <v>1</v>
      </c>
      <c r="AM18" s="395"/>
      <c r="AN18" s="395"/>
      <c r="AO18" s="395">
        <v>1</v>
      </c>
      <c r="AP18" s="395"/>
      <c r="AQ18" s="395"/>
      <c r="AR18" s="395">
        <v>1</v>
      </c>
      <c r="AS18" s="36"/>
      <c r="AT18" s="351">
        <f t="shared" si="0"/>
        <v>11</v>
      </c>
      <c r="AU18" s="47">
        <f t="shared" si="1"/>
        <v>0.26829268292682928</v>
      </c>
    </row>
    <row r="19" spans="1:47" x14ac:dyDescent="0.25">
      <c r="A19" t="s">
        <v>10</v>
      </c>
      <c r="B19" s="6" t="s">
        <v>54</v>
      </c>
      <c r="C19" t="s">
        <v>68</v>
      </c>
      <c r="D19" s="395"/>
      <c r="E19" s="395"/>
      <c r="F19" s="395"/>
      <c r="G19" s="395"/>
      <c r="H19" s="395"/>
      <c r="I19" s="395"/>
      <c r="J19" s="395"/>
      <c r="K19" s="395"/>
      <c r="L19" s="395"/>
      <c r="M19" s="395"/>
      <c r="N19" s="395"/>
      <c r="O19" s="395"/>
      <c r="P19" s="395"/>
      <c r="Q19" s="395"/>
      <c r="R19" s="395"/>
      <c r="S19" s="395">
        <v>1</v>
      </c>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43"/>
      <c r="AT19" s="351">
        <f t="shared" si="0"/>
        <v>1</v>
      </c>
      <c r="AU19" s="47">
        <f t="shared" si="1"/>
        <v>2.4390243902439025E-2</v>
      </c>
    </row>
    <row r="20" spans="1:47" x14ac:dyDescent="0.25">
      <c r="A20" t="s">
        <v>230</v>
      </c>
      <c r="B20" s="6" t="s">
        <v>251</v>
      </c>
      <c r="C20" t="s">
        <v>68</v>
      </c>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v>1</v>
      </c>
      <c r="AG20" s="395"/>
      <c r="AH20" s="395"/>
      <c r="AI20" s="395"/>
      <c r="AJ20" s="395"/>
      <c r="AK20" s="395"/>
      <c r="AL20" s="395"/>
      <c r="AM20" s="395"/>
      <c r="AN20" s="395"/>
      <c r="AO20" s="395"/>
      <c r="AP20" s="395"/>
      <c r="AQ20" s="395">
        <v>1</v>
      </c>
      <c r="AR20" s="395"/>
      <c r="AS20" s="43"/>
      <c r="AT20" s="351">
        <f t="shared" si="0"/>
        <v>2</v>
      </c>
      <c r="AU20" s="47">
        <f t="shared" si="1"/>
        <v>4.878048780487805E-2</v>
      </c>
    </row>
    <row r="21" spans="1:47" x14ac:dyDescent="0.25">
      <c r="A21" t="s">
        <v>38</v>
      </c>
      <c r="B21" s="6" t="s">
        <v>251</v>
      </c>
      <c r="C21" t="s">
        <v>68</v>
      </c>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43"/>
      <c r="AT21" s="351">
        <f t="shared" si="0"/>
        <v>0</v>
      </c>
      <c r="AU21" s="47">
        <f t="shared" si="1"/>
        <v>0</v>
      </c>
    </row>
    <row r="22" spans="1:47" x14ac:dyDescent="0.25">
      <c r="A22" t="s">
        <v>215</v>
      </c>
      <c r="B22" s="6" t="s">
        <v>251</v>
      </c>
      <c r="C22" t="s">
        <v>68</v>
      </c>
      <c r="D22" s="395">
        <v>1</v>
      </c>
      <c r="E22" s="395"/>
      <c r="F22" s="395"/>
      <c r="G22" s="395"/>
      <c r="H22" s="395"/>
      <c r="I22" s="395">
        <v>1</v>
      </c>
      <c r="J22" s="395">
        <v>1</v>
      </c>
      <c r="K22" s="395">
        <v>1</v>
      </c>
      <c r="L22" s="395"/>
      <c r="M22" s="395"/>
      <c r="N22" s="395"/>
      <c r="O22" s="395"/>
      <c r="P22" s="395"/>
      <c r="Q22" s="395"/>
      <c r="R22" s="395">
        <v>1</v>
      </c>
      <c r="S22" s="395"/>
      <c r="T22" s="395">
        <v>1</v>
      </c>
      <c r="U22" s="395"/>
      <c r="V22" s="395"/>
      <c r="W22" s="397">
        <v>1</v>
      </c>
      <c r="X22" s="395"/>
      <c r="Y22" s="395">
        <v>1</v>
      </c>
      <c r="Z22" s="395">
        <v>1</v>
      </c>
      <c r="AA22" s="395">
        <v>1</v>
      </c>
      <c r="AB22" s="395"/>
      <c r="AC22" s="395">
        <v>1</v>
      </c>
      <c r="AD22" s="395">
        <v>1</v>
      </c>
      <c r="AE22" s="395">
        <v>1</v>
      </c>
      <c r="AF22" s="395"/>
      <c r="AG22" s="395">
        <v>1</v>
      </c>
      <c r="AH22" s="395"/>
      <c r="AI22" s="395">
        <v>1</v>
      </c>
      <c r="AJ22" s="395">
        <v>1</v>
      </c>
      <c r="AK22" s="395"/>
      <c r="AL22" s="395"/>
      <c r="AM22" s="395"/>
      <c r="AN22" s="395">
        <v>1</v>
      </c>
      <c r="AO22" s="395"/>
      <c r="AP22" s="395">
        <v>1</v>
      </c>
      <c r="AQ22" s="395"/>
      <c r="AR22" s="395"/>
      <c r="AS22" s="43"/>
      <c r="AT22" s="351">
        <f t="shared" si="0"/>
        <v>18</v>
      </c>
      <c r="AU22" s="47">
        <f t="shared" si="1"/>
        <v>0.43902439024390244</v>
      </c>
    </row>
    <row r="23" spans="1:47" x14ac:dyDescent="0.25">
      <c r="A23" t="s">
        <v>24</v>
      </c>
      <c r="B23" s="6" t="s">
        <v>251</v>
      </c>
      <c r="C23" t="s">
        <v>68</v>
      </c>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5"/>
      <c r="AP23" s="395"/>
      <c r="AQ23" s="395"/>
      <c r="AR23" s="395"/>
      <c r="AS23" s="43"/>
      <c r="AT23" s="351">
        <f t="shared" si="0"/>
        <v>0</v>
      </c>
      <c r="AU23" s="47">
        <f t="shared" si="1"/>
        <v>0</v>
      </c>
    </row>
    <row r="24" spans="1:47" x14ac:dyDescent="0.25">
      <c r="A24" t="s">
        <v>582</v>
      </c>
      <c r="B24" s="6" t="s">
        <v>251</v>
      </c>
      <c r="C24" t="s">
        <v>68</v>
      </c>
      <c r="D24" s="395"/>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395"/>
      <c r="AH24" s="395"/>
      <c r="AI24" s="395"/>
      <c r="AJ24" s="395"/>
      <c r="AK24" s="395"/>
      <c r="AL24" s="395"/>
      <c r="AM24" s="395"/>
      <c r="AN24" s="395"/>
      <c r="AO24" s="395"/>
      <c r="AP24" s="395"/>
      <c r="AQ24" s="395"/>
      <c r="AR24" s="395"/>
      <c r="AS24" s="43"/>
      <c r="AT24" s="351">
        <f t="shared" si="0"/>
        <v>0</v>
      </c>
      <c r="AU24" s="47">
        <f t="shared" si="1"/>
        <v>0</v>
      </c>
    </row>
    <row r="25" spans="1:47" x14ac:dyDescent="0.25">
      <c r="A25" t="s">
        <v>254</v>
      </c>
      <c r="B25" s="6"/>
      <c r="C25" t="s">
        <v>68</v>
      </c>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43"/>
      <c r="AT25" s="351">
        <f t="shared" si="0"/>
        <v>0</v>
      </c>
      <c r="AU25" s="47">
        <f t="shared" si="1"/>
        <v>0</v>
      </c>
    </row>
    <row r="26" spans="1:47" x14ac:dyDescent="0.25">
      <c r="A26" t="s">
        <v>255</v>
      </c>
      <c r="B26" s="6"/>
      <c r="C26" t="s">
        <v>68</v>
      </c>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5"/>
      <c r="AM26" s="395"/>
      <c r="AN26" s="395"/>
      <c r="AO26" s="395"/>
      <c r="AP26" s="395"/>
      <c r="AQ26" s="395"/>
      <c r="AR26" s="395"/>
      <c r="AS26" s="43"/>
      <c r="AT26" s="351">
        <f t="shared" si="0"/>
        <v>0</v>
      </c>
      <c r="AU26" s="47">
        <f t="shared" si="1"/>
        <v>0</v>
      </c>
    </row>
    <row r="27" spans="1:47" x14ac:dyDescent="0.25">
      <c r="A27" t="s">
        <v>256</v>
      </c>
      <c r="B27" s="6"/>
      <c r="C27" t="s">
        <v>68</v>
      </c>
      <c r="D27" s="395"/>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6"/>
      <c r="AT27" s="351">
        <f t="shared" si="0"/>
        <v>0</v>
      </c>
      <c r="AU27" s="47">
        <f t="shared" si="1"/>
        <v>0</v>
      </c>
    </row>
    <row r="28" spans="1:47" x14ac:dyDescent="0.25">
      <c r="A28" t="s">
        <v>257</v>
      </c>
      <c r="B28" s="6"/>
      <c r="C28" t="s">
        <v>68</v>
      </c>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5"/>
      <c r="AS28" s="36"/>
      <c r="AT28" s="351">
        <f t="shared" si="0"/>
        <v>0</v>
      </c>
      <c r="AU28" s="47">
        <f t="shared" si="1"/>
        <v>0</v>
      </c>
    </row>
    <row r="29" spans="1:47" x14ac:dyDescent="0.25">
      <c r="A29" t="s">
        <v>4</v>
      </c>
      <c r="B29" s="6" t="s">
        <v>52</v>
      </c>
      <c r="C29" t="s">
        <v>64</v>
      </c>
      <c r="D29" s="395"/>
      <c r="E29" s="395"/>
      <c r="F29" s="395"/>
      <c r="G29" s="395"/>
      <c r="H29" s="395"/>
      <c r="I29" s="395"/>
      <c r="J29" s="395"/>
      <c r="K29" s="395"/>
      <c r="L29" s="395"/>
      <c r="M29" s="395"/>
      <c r="N29" s="395"/>
      <c r="O29" s="395"/>
      <c r="P29" s="395"/>
      <c r="Q29" s="395"/>
      <c r="R29" s="395"/>
      <c r="S29" s="395"/>
      <c r="T29" s="395"/>
      <c r="U29" s="396">
        <v>1</v>
      </c>
      <c r="V29" s="395">
        <v>1</v>
      </c>
      <c r="W29" s="395"/>
      <c r="X29" s="395"/>
      <c r="Y29" s="395"/>
      <c r="Z29" s="395"/>
      <c r="AA29" s="395"/>
      <c r="AB29" s="395"/>
      <c r="AC29" s="395"/>
      <c r="AD29" s="395"/>
      <c r="AE29" s="395"/>
      <c r="AF29" s="395">
        <v>1</v>
      </c>
      <c r="AG29" s="395">
        <v>1</v>
      </c>
      <c r="AH29" s="395"/>
      <c r="AI29" s="395"/>
      <c r="AJ29" s="395"/>
      <c r="AK29" s="395"/>
      <c r="AL29" s="395"/>
      <c r="AM29" s="395"/>
      <c r="AN29" s="395"/>
      <c r="AO29" s="395"/>
      <c r="AP29" s="395"/>
      <c r="AQ29" s="395"/>
      <c r="AR29" s="395"/>
      <c r="AS29" s="36"/>
      <c r="AT29" s="351">
        <f t="shared" si="0"/>
        <v>4</v>
      </c>
      <c r="AU29" s="47">
        <f t="shared" si="1"/>
        <v>9.7560975609756101E-2</v>
      </c>
    </row>
    <row r="30" spans="1:47" x14ac:dyDescent="0.25">
      <c r="A30" t="s">
        <v>3</v>
      </c>
      <c r="B30" s="6" t="s">
        <v>52</v>
      </c>
      <c r="C30" t="s">
        <v>64</v>
      </c>
      <c r="D30" s="397">
        <v>1</v>
      </c>
      <c r="E30" s="395">
        <v>1</v>
      </c>
      <c r="F30" s="395"/>
      <c r="G30" s="395"/>
      <c r="H30" s="395"/>
      <c r="I30" s="395"/>
      <c r="J30" s="395">
        <v>1</v>
      </c>
      <c r="K30" s="395">
        <v>1</v>
      </c>
      <c r="L30" s="395">
        <v>1</v>
      </c>
      <c r="M30" s="395"/>
      <c r="N30" s="395"/>
      <c r="O30" s="395">
        <v>1</v>
      </c>
      <c r="P30" s="395"/>
      <c r="Q30" s="395"/>
      <c r="R30" s="395"/>
      <c r="S30" s="395"/>
      <c r="T30" s="395"/>
      <c r="U30" s="395"/>
      <c r="V30" s="395"/>
      <c r="W30" s="395"/>
      <c r="X30" s="395">
        <v>1</v>
      </c>
      <c r="Y30" s="395"/>
      <c r="Z30" s="395"/>
      <c r="AA30" s="395">
        <v>1</v>
      </c>
      <c r="AB30" s="395"/>
      <c r="AC30" s="395">
        <v>1</v>
      </c>
      <c r="AD30" s="395"/>
      <c r="AE30" s="396">
        <v>1</v>
      </c>
      <c r="AF30" s="395"/>
      <c r="AG30" s="395"/>
      <c r="AH30" s="395">
        <v>1</v>
      </c>
      <c r="AI30" s="395">
        <v>1</v>
      </c>
      <c r="AJ30" s="395"/>
      <c r="AK30" s="395">
        <v>1</v>
      </c>
      <c r="AL30" s="395">
        <v>1</v>
      </c>
      <c r="AM30" s="395"/>
      <c r="AN30" s="395">
        <v>1</v>
      </c>
      <c r="AO30" s="395">
        <v>1</v>
      </c>
      <c r="AP30" s="395">
        <v>1</v>
      </c>
      <c r="AQ30" s="395">
        <v>1</v>
      </c>
      <c r="AR30" s="395">
        <v>1</v>
      </c>
      <c r="AS30" s="36"/>
      <c r="AT30" s="351">
        <f t="shared" si="0"/>
        <v>19</v>
      </c>
      <c r="AU30" s="47">
        <f t="shared" si="1"/>
        <v>0.46341463414634149</v>
      </c>
    </row>
    <row r="31" spans="1:47" x14ac:dyDescent="0.25">
      <c r="A31" t="s">
        <v>229</v>
      </c>
      <c r="B31" s="6" t="s">
        <v>54</v>
      </c>
      <c r="C31" t="s">
        <v>64</v>
      </c>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7">
        <v>1</v>
      </c>
      <c r="AN31" s="395"/>
      <c r="AO31" s="395"/>
      <c r="AP31" s="395"/>
      <c r="AQ31" s="395"/>
      <c r="AR31" s="395"/>
      <c r="AS31" s="36"/>
      <c r="AT31" s="351">
        <f t="shared" si="0"/>
        <v>1</v>
      </c>
      <c r="AU31" s="47">
        <f t="shared" si="1"/>
        <v>2.4390243902439025E-2</v>
      </c>
    </row>
    <row r="32" spans="1:47" x14ac:dyDescent="0.25">
      <c r="A32" t="s">
        <v>21</v>
      </c>
      <c r="B32" s="6" t="s">
        <v>53</v>
      </c>
      <c r="C32" t="s">
        <v>64</v>
      </c>
      <c r="D32" s="395"/>
      <c r="E32" s="395"/>
      <c r="F32" s="395">
        <v>1</v>
      </c>
      <c r="G32" s="395">
        <v>1</v>
      </c>
      <c r="H32" s="396">
        <v>1</v>
      </c>
      <c r="I32" s="395">
        <v>1</v>
      </c>
      <c r="J32" s="395"/>
      <c r="K32" s="395"/>
      <c r="L32" s="395">
        <v>1</v>
      </c>
      <c r="M32" s="395"/>
      <c r="N32" s="395">
        <v>1</v>
      </c>
      <c r="O32" s="395"/>
      <c r="P32" s="395"/>
      <c r="Q32" s="395">
        <v>1</v>
      </c>
      <c r="R32" s="395">
        <v>1</v>
      </c>
      <c r="S32" s="395">
        <v>1</v>
      </c>
      <c r="T32" s="395"/>
      <c r="U32" s="395"/>
      <c r="V32" s="395"/>
      <c r="W32" s="395">
        <v>1</v>
      </c>
      <c r="X32" s="395"/>
      <c r="Y32" s="395">
        <v>1</v>
      </c>
      <c r="Z32" s="395">
        <v>1</v>
      </c>
      <c r="AA32" s="395"/>
      <c r="AB32" s="395"/>
      <c r="AC32" s="395">
        <v>1</v>
      </c>
      <c r="AD32" s="395"/>
      <c r="AE32" s="395">
        <v>1</v>
      </c>
      <c r="AF32" s="396">
        <v>1</v>
      </c>
      <c r="AG32" s="395"/>
      <c r="AH32" s="395">
        <v>1</v>
      </c>
      <c r="AI32" s="395">
        <v>1</v>
      </c>
      <c r="AJ32" s="395">
        <v>1</v>
      </c>
      <c r="AK32" s="395"/>
      <c r="AL32" s="395"/>
      <c r="AM32" s="395"/>
      <c r="AN32" s="395"/>
      <c r="AO32" s="395"/>
      <c r="AP32" s="395"/>
      <c r="AQ32" s="395"/>
      <c r="AR32" s="395"/>
      <c r="AS32" s="36"/>
      <c r="AT32" s="351">
        <f t="shared" si="0"/>
        <v>18</v>
      </c>
      <c r="AU32" s="47">
        <f t="shared" si="1"/>
        <v>0.43902439024390244</v>
      </c>
    </row>
    <row r="33" spans="1:47" x14ac:dyDescent="0.25">
      <c r="A33" t="s">
        <v>9</v>
      </c>
      <c r="B33" s="6" t="s">
        <v>54</v>
      </c>
      <c r="C33" t="s">
        <v>64</v>
      </c>
      <c r="D33" s="395"/>
      <c r="E33" s="395"/>
      <c r="F33" s="395"/>
      <c r="G33" s="395"/>
      <c r="H33" s="395"/>
      <c r="I33" s="395">
        <v>1</v>
      </c>
      <c r="J33" s="395"/>
      <c r="K33" s="395"/>
      <c r="L33" s="395"/>
      <c r="M33" s="395">
        <v>1</v>
      </c>
      <c r="N33" s="395"/>
      <c r="O33" s="395"/>
      <c r="P33" s="395">
        <v>1</v>
      </c>
      <c r="Q33" s="395"/>
      <c r="R33" s="395">
        <v>1</v>
      </c>
      <c r="S33" s="395"/>
      <c r="T33" s="395">
        <v>1</v>
      </c>
      <c r="U33" s="395"/>
      <c r="V33" s="395"/>
      <c r="W33" s="395"/>
      <c r="X33" s="395"/>
      <c r="Y33" s="395"/>
      <c r="Z33" s="395"/>
      <c r="AA33" s="395"/>
      <c r="AB33" s="395">
        <v>1</v>
      </c>
      <c r="AC33" s="395"/>
      <c r="AD33" s="395">
        <v>1</v>
      </c>
      <c r="AE33" s="395"/>
      <c r="AF33" s="395"/>
      <c r="AG33" s="395"/>
      <c r="AH33" s="395"/>
      <c r="AI33" s="395"/>
      <c r="AJ33" s="395"/>
      <c r="AK33" s="395"/>
      <c r="AL33" s="395">
        <v>1</v>
      </c>
      <c r="AM33" s="395"/>
      <c r="AN33" s="395"/>
      <c r="AO33" s="395"/>
      <c r="AP33" s="395">
        <v>1</v>
      </c>
      <c r="AQ33" s="395"/>
      <c r="AR33" s="395"/>
      <c r="AS33" s="36"/>
      <c r="AT33" s="351">
        <f t="shared" si="0"/>
        <v>9</v>
      </c>
      <c r="AU33" s="47">
        <f t="shared" si="1"/>
        <v>0.21951219512195122</v>
      </c>
    </row>
    <row r="34" spans="1:47" x14ac:dyDescent="0.25">
      <c r="A34" t="s">
        <v>279</v>
      </c>
      <c r="B34" s="6" t="s">
        <v>251</v>
      </c>
      <c r="C34" t="s">
        <v>64</v>
      </c>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5"/>
      <c r="AS34" s="36"/>
      <c r="AT34" s="351">
        <f t="shared" si="0"/>
        <v>0</v>
      </c>
      <c r="AU34" s="47">
        <f t="shared" si="1"/>
        <v>0</v>
      </c>
    </row>
    <row r="35" spans="1:47" x14ac:dyDescent="0.25">
      <c r="A35" t="s">
        <v>273</v>
      </c>
      <c r="B35" s="6" t="s">
        <v>251</v>
      </c>
      <c r="C35" t="s">
        <v>64</v>
      </c>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c r="AN35" s="395"/>
      <c r="AO35" s="395"/>
      <c r="AP35" s="395"/>
      <c r="AQ35" s="395"/>
      <c r="AR35" s="395"/>
      <c r="AS35" s="36"/>
      <c r="AT35" s="351">
        <f t="shared" si="0"/>
        <v>0</v>
      </c>
      <c r="AU35" s="47">
        <f t="shared" si="1"/>
        <v>0</v>
      </c>
    </row>
    <row r="36" spans="1:47" x14ac:dyDescent="0.25">
      <c r="A36" t="s">
        <v>200</v>
      </c>
      <c r="B36" s="6" t="s">
        <v>251</v>
      </c>
      <c r="C36" t="s">
        <v>64</v>
      </c>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v>1</v>
      </c>
      <c r="AP36" s="395"/>
      <c r="AQ36" s="395"/>
      <c r="AR36" s="395"/>
      <c r="AS36" s="36"/>
      <c r="AT36" s="351">
        <f t="shared" si="0"/>
        <v>1</v>
      </c>
      <c r="AU36" s="47">
        <f t="shared" si="1"/>
        <v>2.4390243902439025E-2</v>
      </c>
    </row>
    <row r="37" spans="1:47" x14ac:dyDescent="0.25">
      <c r="A37" t="s">
        <v>253</v>
      </c>
      <c r="B37" s="6"/>
      <c r="C37" t="s">
        <v>64</v>
      </c>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6"/>
      <c r="AT37" s="351">
        <f t="shared" si="0"/>
        <v>0</v>
      </c>
      <c r="AU37" s="47">
        <f t="shared" si="1"/>
        <v>0</v>
      </c>
    </row>
    <row r="38" spans="1:47" x14ac:dyDescent="0.25">
      <c r="A38" t="s">
        <v>254</v>
      </c>
      <c r="B38" s="6"/>
      <c r="C38" t="s">
        <v>64</v>
      </c>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6"/>
      <c r="AT38" s="351">
        <f t="shared" ref="AT38:AT69" si="2">COUNT(D38:AR38)</f>
        <v>0</v>
      </c>
      <c r="AU38" s="47">
        <f t="shared" si="1"/>
        <v>0</v>
      </c>
    </row>
    <row r="39" spans="1:47" x14ac:dyDescent="0.25">
      <c r="A39" t="s">
        <v>255</v>
      </c>
      <c r="B39" s="6"/>
      <c r="C39" t="s">
        <v>64</v>
      </c>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6"/>
      <c r="AT39" s="351">
        <f t="shared" si="2"/>
        <v>0</v>
      </c>
      <c r="AU39" s="47">
        <f t="shared" si="1"/>
        <v>0</v>
      </c>
    </row>
    <row r="40" spans="1:47" x14ac:dyDescent="0.25">
      <c r="A40" t="s">
        <v>256</v>
      </c>
      <c r="B40" s="6"/>
      <c r="C40" t="s">
        <v>64</v>
      </c>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6"/>
      <c r="AT40" s="351">
        <f t="shared" si="2"/>
        <v>0</v>
      </c>
      <c r="AU40" s="47">
        <f t="shared" si="1"/>
        <v>0</v>
      </c>
    </row>
    <row r="41" spans="1:47" x14ac:dyDescent="0.25">
      <c r="A41" t="s">
        <v>257</v>
      </c>
      <c r="B41" s="6"/>
      <c r="C41" t="s">
        <v>64</v>
      </c>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6"/>
      <c r="AT41" s="351">
        <f t="shared" si="2"/>
        <v>0</v>
      </c>
      <c r="AU41" s="47">
        <f t="shared" si="1"/>
        <v>0</v>
      </c>
    </row>
    <row r="42" spans="1:47" x14ac:dyDescent="0.25">
      <c r="A42" t="s">
        <v>20</v>
      </c>
      <c r="B42" s="6" t="s">
        <v>52</v>
      </c>
      <c r="C42" t="s">
        <v>69</v>
      </c>
      <c r="D42" s="395"/>
      <c r="E42" s="397">
        <v>1</v>
      </c>
      <c r="F42" s="395"/>
      <c r="G42" s="395"/>
      <c r="H42" s="395"/>
      <c r="I42" s="397">
        <v>1</v>
      </c>
      <c r="J42" s="397">
        <v>1</v>
      </c>
      <c r="K42" s="397">
        <v>1</v>
      </c>
      <c r="L42" s="395"/>
      <c r="M42" s="397">
        <v>1</v>
      </c>
      <c r="N42" s="395"/>
      <c r="O42" s="395"/>
      <c r="P42" s="395"/>
      <c r="Q42" s="395"/>
      <c r="R42" s="397">
        <v>1</v>
      </c>
      <c r="S42" s="395"/>
      <c r="T42" s="395"/>
      <c r="U42" s="397">
        <v>1</v>
      </c>
      <c r="V42" s="395"/>
      <c r="W42" s="395"/>
      <c r="X42" s="395"/>
      <c r="Y42" s="395"/>
      <c r="Z42" s="397">
        <v>1</v>
      </c>
      <c r="AA42" s="395">
        <v>1</v>
      </c>
      <c r="AB42" s="396">
        <v>1</v>
      </c>
      <c r="AC42" s="396">
        <v>1</v>
      </c>
      <c r="AD42" s="397">
        <v>1</v>
      </c>
      <c r="AE42" s="397">
        <v>1</v>
      </c>
      <c r="AF42" s="397">
        <v>1</v>
      </c>
      <c r="AG42" s="397">
        <v>1</v>
      </c>
      <c r="AH42" s="397">
        <v>1</v>
      </c>
      <c r="AI42" s="395"/>
      <c r="AJ42" s="397">
        <v>1</v>
      </c>
      <c r="AK42" s="397">
        <v>1</v>
      </c>
      <c r="AL42" s="397">
        <v>1</v>
      </c>
      <c r="AM42" s="395"/>
      <c r="AN42" s="395"/>
      <c r="AO42" s="395"/>
      <c r="AP42" s="397">
        <v>1</v>
      </c>
      <c r="AQ42" s="397">
        <v>1</v>
      </c>
      <c r="AR42" s="395"/>
      <c r="AS42" s="36"/>
      <c r="AT42" s="351">
        <f t="shared" si="2"/>
        <v>21</v>
      </c>
      <c r="AU42" s="47">
        <f t="shared" si="1"/>
        <v>0.51219512195121952</v>
      </c>
    </row>
    <row r="43" spans="1:47" x14ac:dyDescent="0.25">
      <c r="A43" t="s">
        <v>15</v>
      </c>
      <c r="B43" s="6" t="s">
        <v>54</v>
      </c>
      <c r="C43" t="s">
        <v>69</v>
      </c>
      <c r="D43" s="395"/>
      <c r="E43" s="396">
        <v>1</v>
      </c>
      <c r="F43" s="397">
        <v>1</v>
      </c>
      <c r="G43" s="395"/>
      <c r="H43" s="397">
        <v>1</v>
      </c>
      <c r="I43" s="395"/>
      <c r="J43" s="395"/>
      <c r="K43" s="396">
        <v>1</v>
      </c>
      <c r="L43" s="396">
        <v>1</v>
      </c>
      <c r="M43" s="395"/>
      <c r="N43" s="395"/>
      <c r="O43" s="395"/>
      <c r="P43" s="395">
        <v>1</v>
      </c>
      <c r="Q43" s="397">
        <v>1</v>
      </c>
      <c r="R43" s="395"/>
      <c r="S43" s="395"/>
      <c r="T43" s="395">
        <v>1</v>
      </c>
      <c r="U43" s="395">
        <v>1</v>
      </c>
      <c r="V43" s="395"/>
      <c r="W43" s="395"/>
      <c r="X43" s="395">
        <v>1</v>
      </c>
      <c r="Y43" s="396">
        <v>1</v>
      </c>
      <c r="Z43" s="396">
        <v>1</v>
      </c>
      <c r="AA43" s="395"/>
      <c r="AB43" s="395"/>
      <c r="AC43" s="395"/>
      <c r="AD43" s="395"/>
      <c r="AE43" s="395"/>
      <c r="AF43" s="395">
        <v>1</v>
      </c>
      <c r="AG43" s="395"/>
      <c r="AH43" s="395"/>
      <c r="AI43" s="397">
        <v>1</v>
      </c>
      <c r="AJ43" s="395"/>
      <c r="AK43" s="395"/>
      <c r="AL43" s="396">
        <v>1</v>
      </c>
      <c r="AM43" s="396">
        <v>1</v>
      </c>
      <c r="AN43" s="396">
        <v>1</v>
      </c>
      <c r="AO43" s="396">
        <v>1</v>
      </c>
      <c r="AP43" s="395"/>
      <c r="AQ43" s="395"/>
      <c r="AR43" s="395">
        <v>1</v>
      </c>
      <c r="AS43" s="36"/>
      <c r="AT43" s="351">
        <f t="shared" si="2"/>
        <v>19</v>
      </c>
      <c r="AU43" s="47">
        <f t="shared" si="1"/>
        <v>0.46341463414634149</v>
      </c>
    </row>
    <row r="44" spans="1:47" x14ac:dyDescent="0.25">
      <c r="A44" t="s">
        <v>83</v>
      </c>
      <c r="B44" s="6" t="s">
        <v>52</v>
      </c>
      <c r="C44" t="s">
        <v>69</v>
      </c>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5"/>
      <c r="AP44" s="395"/>
      <c r="AQ44" s="395"/>
      <c r="AR44" s="395"/>
      <c r="AS44" s="36"/>
      <c r="AT44" s="351">
        <f t="shared" si="2"/>
        <v>0</v>
      </c>
      <c r="AU44" s="47">
        <f t="shared" si="1"/>
        <v>0</v>
      </c>
    </row>
    <row r="45" spans="1:47" x14ac:dyDescent="0.25">
      <c r="A45" t="s">
        <v>55</v>
      </c>
      <c r="B45" s="6" t="s">
        <v>52</v>
      </c>
      <c r="C45" t="s">
        <v>69</v>
      </c>
      <c r="D45" s="395"/>
      <c r="E45" s="395"/>
      <c r="F45" s="395"/>
      <c r="G45" s="395"/>
      <c r="H45" s="395"/>
      <c r="I45" s="395"/>
      <c r="J45" s="395"/>
      <c r="K45" s="395"/>
      <c r="L45" s="395"/>
      <c r="M45" s="395"/>
      <c r="N45" s="396">
        <v>1</v>
      </c>
      <c r="O45" s="395"/>
      <c r="P45" s="395"/>
      <c r="Q45" s="395"/>
      <c r="R45" s="395"/>
      <c r="S45" s="395"/>
      <c r="T45" s="395"/>
      <c r="U45" s="395"/>
      <c r="V45" s="396">
        <v>1</v>
      </c>
      <c r="W45" s="395"/>
      <c r="X45" s="395"/>
      <c r="Y45" s="395"/>
      <c r="Z45" s="395"/>
      <c r="AA45" s="395"/>
      <c r="AB45" s="395"/>
      <c r="AC45" s="395"/>
      <c r="AD45" s="395"/>
      <c r="AE45" s="395"/>
      <c r="AF45" s="395"/>
      <c r="AG45" s="395"/>
      <c r="AH45" s="395"/>
      <c r="AI45" s="395"/>
      <c r="AJ45" s="395"/>
      <c r="AK45" s="395"/>
      <c r="AL45" s="395"/>
      <c r="AM45" s="395"/>
      <c r="AN45" s="395"/>
      <c r="AO45" s="395"/>
      <c r="AP45" s="395"/>
      <c r="AQ45" s="395"/>
      <c r="AR45" s="395">
        <v>1</v>
      </c>
      <c r="AS45" s="36"/>
      <c r="AT45" s="351">
        <f t="shared" si="2"/>
        <v>3</v>
      </c>
      <c r="AU45" s="47">
        <f t="shared" si="1"/>
        <v>7.3170731707317069E-2</v>
      </c>
    </row>
    <row r="46" spans="1:47" x14ac:dyDescent="0.25">
      <c r="A46" t="s">
        <v>28</v>
      </c>
      <c r="B46" s="6" t="s">
        <v>53</v>
      </c>
      <c r="C46" t="s">
        <v>69</v>
      </c>
      <c r="D46" s="396">
        <v>1</v>
      </c>
      <c r="E46" s="395"/>
      <c r="F46" s="396">
        <v>1</v>
      </c>
      <c r="G46" s="395">
        <v>1</v>
      </c>
      <c r="H46" s="395"/>
      <c r="I46" s="395">
        <v>1</v>
      </c>
      <c r="J46" s="395">
        <v>1</v>
      </c>
      <c r="K46" s="395"/>
      <c r="L46" s="395">
        <v>1</v>
      </c>
      <c r="M46" s="395">
        <v>1</v>
      </c>
      <c r="N46" s="397">
        <v>1</v>
      </c>
      <c r="O46" s="395">
        <v>1</v>
      </c>
      <c r="P46" s="395">
        <v>1</v>
      </c>
      <c r="Q46" s="395">
        <v>1</v>
      </c>
      <c r="R46" s="395">
        <v>1</v>
      </c>
      <c r="S46" s="395">
        <v>1</v>
      </c>
      <c r="T46" s="395"/>
      <c r="U46" s="395"/>
      <c r="V46" s="395"/>
      <c r="W46" s="395">
        <v>1</v>
      </c>
      <c r="X46" s="396">
        <v>1</v>
      </c>
      <c r="Y46" s="395"/>
      <c r="Z46" s="395">
        <v>1</v>
      </c>
      <c r="AA46" s="395">
        <v>1</v>
      </c>
      <c r="AB46" s="395"/>
      <c r="AC46" s="395">
        <v>1</v>
      </c>
      <c r="AD46" s="395">
        <v>1</v>
      </c>
      <c r="AE46" s="395">
        <v>1</v>
      </c>
      <c r="AF46" s="395">
        <v>1</v>
      </c>
      <c r="AG46" s="395"/>
      <c r="AH46" s="395"/>
      <c r="AI46" s="395"/>
      <c r="AJ46" s="395">
        <v>1</v>
      </c>
      <c r="AK46" s="395">
        <v>1</v>
      </c>
      <c r="AL46" s="395"/>
      <c r="AM46" s="395"/>
      <c r="AN46" s="395">
        <v>1</v>
      </c>
      <c r="AO46" s="395">
        <v>1</v>
      </c>
      <c r="AP46" s="395">
        <v>1</v>
      </c>
      <c r="AQ46" s="395">
        <v>1</v>
      </c>
      <c r="AR46" s="395"/>
      <c r="AS46" s="36"/>
      <c r="AT46" s="351">
        <f t="shared" si="2"/>
        <v>27</v>
      </c>
      <c r="AU46" s="47">
        <f t="shared" si="1"/>
        <v>0.65853658536585369</v>
      </c>
    </row>
    <row r="47" spans="1:47" x14ac:dyDescent="0.25">
      <c r="A47" t="s">
        <v>60</v>
      </c>
      <c r="B47" s="6" t="s">
        <v>54</v>
      </c>
      <c r="C47" t="s">
        <v>69</v>
      </c>
      <c r="D47" s="395"/>
      <c r="E47" s="395"/>
      <c r="F47" s="395"/>
      <c r="G47" s="395"/>
      <c r="H47" s="395"/>
      <c r="I47" s="395"/>
      <c r="J47" s="395"/>
      <c r="K47" s="395"/>
      <c r="L47" s="395"/>
      <c r="M47" s="395"/>
      <c r="N47" s="395"/>
      <c r="O47" s="395">
        <v>1</v>
      </c>
      <c r="P47" s="395"/>
      <c r="Q47" s="395"/>
      <c r="R47" s="395"/>
      <c r="S47" s="395"/>
      <c r="T47" s="395"/>
      <c r="U47" s="395"/>
      <c r="V47" s="395"/>
      <c r="W47" s="395"/>
      <c r="X47" s="395"/>
      <c r="Y47" s="395"/>
      <c r="Z47" s="395"/>
      <c r="AA47" s="395"/>
      <c r="AB47" s="395"/>
      <c r="AC47" s="395">
        <v>1</v>
      </c>
      <c r="AD47" s="395"/>
      <c r="AE47" s="395"/>
      <c r="AF47" s="395"/>
      <c r="AG47" s="395"/>
      <c r="AH47" s="395"/>
      <c r="AI47" s="395"/>
      <c r="AJ47" s="395"/>
      <c r="AK47" s="395"/>
      <c r="AL47" s="395"/>
      <c r="AM47" s="395"/>
      <c r="AN47" s="395">
        <v>1</v>
      </c>
      <c r="AO47" s="395"/>
      <c r="AP47" s="395"/>
      <c r="AQ47" s="395"/>
      <c r="AR47" s="395">
        <v>1</v>
      </c>
      <c r="AS47" s="36"/>
      <c r="AT47" s="351">
        <f t="shared" si="2"/>
        <v>4</v>
      </c>
      <c r="AU47" s="47">
        <f t="shared" si="1"/>
        <v>9.7560975609756101E-2</v>
      </c>
    </row>
    <row r="48" spans="1:47" x14ac:dyDescent="0.25">
      <c r="A48" t="s">
        <v>18</v>
      </c>
      <c r="B48" s="6" t="s">
        <v>54</v>
      </c>
      <c r="C48" t="s">
        <v>69</v>
      </c>
      <c r="D48" s="395">
        <v>1</v>
      </c>
      <c r="E48" s="395"/>
      <c r="F48" s="395"/>
      <c r="G48" s="395"/>
      <c r="H48" s="395"/>
      <c r="I48" s="395"/>
      <c r="J48" s="395">
        <v>1</v>
      </c>
      <c r="K48" s="395"/>
      <c r="L48" s="395"/>
      <c r="M48" s="395"/>
      <c r="N48" s="395"/>
      <c r="O48" s="395"/>
      <c r="P48" s="395"/>
      <c r="Q48" s="395"/>
      <c r="R48" s="395"/>
      <c r="S48" s="395"/>
      <c r="T48" s="395"/>
      <c r="U48" s="395"/>
      <c r="V48" s="395"/>
      <c r="W48" s="395">
        <v>1</v>
      </c>
      <c r="X48" s="395"/>
      <c r="Y48" s="395"/>
      <c r="Z48" s="395"/>
      <c r="AA48" s="395"/>
      <c r="AB48" s="395"/>
      <c r="AC48" s="395"/>
      <c r="AD48" s="395"/>
      <c r="AE48" s="395"/>
      <c r="AF48" s="395"/>
      <c r="AG48" s="395"/>
      <c r="AH48" s="395">
        <v>1</v>
      </c>
      <c r="AI48" s="395"/>
      <c r="AJ48" s="395"/>
      <c r="AK48" s="395"/>
      <c r="AL48" s="395"/>
      <c r="AM48" s="395"/>
      <c r="AN48" s="395"/>
      <c r="AO48" s="395"/>
      <c r="AP48" s="395"/>
      <c r="AQ48" s="395"/>
      <c r="AR48" s="395"/>
      <c r="AS48" s="36"/>
      <c r="AT48" s="351">
        <f t="shared" si="2"/>
        <v>4</v>
      </c>
      <c r="AU48" s="47">
        <f t="shared" si="1"/>
        <v>9.7560975609756101E-2</v>
      </c>
    </row>
    <row r="49" spans="1:47" x14ac:dyDescent="0.25">
      <c r="A49" t="s">
        <v>409</v>
      </c>
      <c r="B49" s="6" t="s">
        <v>54</v>
      </c>
      <c r="C49" t="s">
        <v>69</v>
      </c>
      <c r="D49" s="395"/>
      <c r="E49" s="395"/>
      <c r="F49" s="395"/>
      <c r="G49" s="395">
        <v>1</v>
      </c>
      <c r="H49" s="395"/>
      <c r="I49" s="395"/>
      <c r="J49" s="395"/>
      <c r="K49" s="395"/>
      <c r="L49" s="395"/>
      <c r="M49" s="395"/>
      <c r="N49" s="395"/>
      <c r="O49" s="395"/>
      <c r="P49" s="395"/>
      <c r="Q49" s="395"/>
      <c r="R49" s="395"/>
      <c r="S49" s="395"/>
      <c r="T49" s="395"/>
      <c r="U49" s="395">
        <v>1</v>
      </c>
      <c r="V49" s="395">
        <v>1</v>
      </c>
      <c r="W49" s="395">
        <v>1</v>
      </c>
      <c r="X49" s="395"/>
      <c r="Y49" s="395">
        <v>1</v>
      </c>
      <c r="Z49" s="395">
        <v>1</v>
      </c>
      <c r="AA49" s="395">
        <v>1</v>
      </c>
      <c r="AB49" s="395"/>
      <c r="AC49" s="395"/>
      <c r="AD49" s="395"/>
      <c r="AE49" s="395"/>
      <c r="AF49" s="395"/>
      <c r="AG49" s="395">
        <v>1</v>
      </c>
      <c r="AH49" s="395"/>
      <c r="AI49" s="395"/>
      <c r="AJ49" s="395"/>
      <c r="AK49" s="395">
        <v>1</v>
      </c>
      <c r="AL49" s="395"/>
      <c r="AM49" s="395"/>
      <c r="AN49" s="395"/>
      <c r="AO49" s="395"/>
      <c r="AP49" s="395"/>
      <c r="AQ49" s="395">
        <v>1</v>
      </c>
      <c r="AR49" s="395"/>
      <c r="AS49" s="36"/>
      <c r="AT49" s="351">
        <f t="shared" si="2"/>
        <v>10</v>
      </c>
      <c r="AU49" s="47">
        <f t="shared" si="1"/>
        <v>0.24390243902439024</v>
      </c>
    </row>
    <row r="50" spans="1:47" x14ac:dyDescent="0.25">
      <c r="A50" t="s">
        <v>22</v>
      </c>
      <c r="B50" s="6" t="s">
        <v>53</v>
      </c>
      <c r="C50" t="s">
        <v>69</v>
      </c>
      <c r="D50" s="395"/>
      <c r="E50" s="395">
        <v>1</v>
      </c>
      <c r="F50" s="395"/>
      <c r="G50" s="395"/>
      <c r="H50" s="395">
        <v>1</v>
      </c>
      <c r="I50" s="395"/>
      <c r="J50" s="395"/>
      <c r="K50" s="395">
        <v>1</v>
      </c>
      <c r="L50" s="395"/>
      <c r="M50" s="395"/>
      <c r="N50" s="395"/>
      <c r="O50" s="395"/>
      <c r="P50" s="395"/>
      <c r="Q50" s="395"/>
      <c r="R50" s="395"/>
      <c r="S50" s="395"/>
      <c r="T50" s="395"/>
      <c r="U50" s="395"/>
      <c r="V50" s="395"/>
      <c r="W50" s="395"/>
      <c r="X50" s="395">
        <v>1</v>
      </c>
      <c r="Y50" s="395"/>
      <c r="Z50" s="395"/>
      <c r="AA50" s="395"/>
      <c r="AB50" s="395"/>
      <c r="AC50" s="395"/>
      <c r="AD50" s="395"/>
      <c r="AE50" s="395"/>
      <c r="AF50" s="395"/>
      <c r="AG50" s="395"/>
      <c r="AH50" s="395"/>
      <c r="AI50" s="395"/>
      <c r="AJ50" s="395"/>
      <c r="AK50" s="395"/>
      <c r="AL50" s="395"/>
      <c r="AM50" s="395"/>
      <c r="AN50" s="395"/>
      <c r="AO50" s="395"/>
      <c r="AP50" s="395"/>
      <c r="AQ50" s="395"/>
      <c r="AR50" s="395"/>
      <c r="AS50" s="36"/>
      <c r="AT50" s="351">
        <f t="shared" si="2"/>
        <v>4</v>
      </c>
      <c r="AU50" s="47">
        <f t="shared" si="1"/>
        <v>9.7560975609756101E-2</v>
      </c>
    </row>
    <row r="51" spans="1:47" x14ac:dyDescent="0.25">
      <c r="A51" t="s">
        <v>13</v>
      </c>
      <c r="B51" s="6" t="s">
        <v>54</v>
      </c>
      <c r="C51" t="s">
        <v>69</v>
      </c>
      <c r="D51" s="395">
        <v>1</v>
      </c>
      <c r="E51" s="395"/>
      <c r="F51" s="395"/>
      <c r="G51" s="395"/>
      <c r="H51" s="395"/>
      <c r="I51" s="395"/>
      <c r="J51" s="395"/>
      <c r="K51" s="395"/>
      <c r="L51" s="395"/>
      <c r="M51" s="395"/>
      <c r="N51" s="395"/>
      <c r="O51" s="395"/>
      <c r="P51" s="395"/>
      <c r="Q51" s="395"/>
      <c r="R51" s="395"/>
      <c r="S51" s="395"/>
      <c r="T51" s="395"/>
      <c r="U51" s="395"/>
      <c r="V51" s="395">
        <v>1</v>
      </c>
      <c r="W51" s="395"/>
      <c r="X51" s="395"/>
      <c r="Y51" s="395"/>
      <c r="Z51" s="395"/>
      <c r="AA51" s="395"/>
      <c r="AB51" s="395"/>
      <c r="AC51" s="395"/>
      <c r="AD51" s="395"/>
      <c r="AE51" s="395"/>
      <c r="AF51" s="395"/>
      <c r="AG51" s="395"/>
      <c r="AH51" s="395"/>
      <c r="AI51" s="395"/>
      <c r="AJ51" s="395"/>
      <c r="AK51" s="395"/>
      <c r="AL51" s="395"/>
      <c r="AM51" s="395"/>
      <c r="AN51" s="395"/>
      <c r="AO51" s="395"/>
      <c r="AP51" s="395"/>
      <c r="AQ51" s="395"/>
      <c r="AR51" s="395"/>
      <c r="AS51" s="36"/>
      <c r="AT51" s="351">
        <f t="shared" si="2"/>
        <v>2</v>
      </c>
      <c r="AU51" s="47">
        <f t="shared" si="1"/>
        <v>4.878048780487805E-2</v>
      </c>
    </row>
    <row r="52" spans="1:47" x14ac:dyDescent="0.25">
      <c r="A52" t="s">
        <v>204</v>
      </c>
      <c r="B52" s="6" t="s">
        <v>251</v>
      </c>
      <c r="C52" t="s">
        <v>69</v>
      </c>
      <c r="D52" s="395"/>
      <c r="E52" s="395"/>
      <c r="F52" s="395"/>
      <c r="G52" s="395"/>
      <c r="H52" s="395"/>
      <c r="I52" s="395"/>
      <c r="J52" s="395"/>
      <c r="K52" s="395"/>
      <c r="L52" s="395"/>
      <c r="M52" s="395"/>
      <c r="N52" s="395"/>
      <c r="O52" s="395"/>
      <c r="P52" s="395"/>
      <c r="Q52" s="395"/>
      <c r="R52" s="395"/>
      <c r="S52" s="395">
        <v>1</v>
      </c>
      <c r="T52" s="395"/>
      <c r="U52" s="395"/>
      <c r="V52" s="395"/>
      <c r="W52" s="395"/>
      <c r="X52" s="395"/>
      <c r="Y52" s="395"/>
      <c r="Z52" s="395"/>
      <c r="AA52" s="395"/>
      <c r="AB52" s="395">
        <v>1</v>
      </c>
      <c r="AC52" s="395"/>
      <c r="AD52" s="395"/>
      <c r="AE52" s="395"/>
      <c r="AF52" s="395"/>
      <c r="AG52" s="395"/>
      <c r="AH52" s="395"/>
      <c r="AI52" s="395">
        <v>1</v>
      </c>
      <c r="AJ52" s="395"/>
      <c r="AK52" s="395"/>
      <c r="AL52" s="395"/>
      <c r="AM52" s="395"/>
      <c r="AN52" s="395"/>
      <c r="AO52" s="395"/>
      <c r="AP52" s="395"/>
      <c r="AQ52" s="395"/>
      <c r="AR52" s="395"/>
      <c r="AS52" s="36"/>
      <c r="AT52" s="351">
        <f t="shared" si="2"/>
        <v>3</v>
      </c>
      <c r="AU52" s="47">
        <f t="shared" si="1"/>
        <v>7.3170731707317069E-2</v>
      </c>
    </row>
    <row r="53" spans="1:47" x14ac:dyDescent="0.25">
      <c r="A53" t="s">
        <v>272</v>
      </c>
      <c r="B53" s="6" t="s">
        <v>251</v>
      </c>
      <c r="C53" t="s">
        <v>69</v>
      </c>
      <c r="D53" s="395"/>
      <c r="E53" s="395"/>
      <c r="F53" s="395"/>
      <c r="G53" s="395"/>
      <c r="H53" s="395"/>
      <c r="I53" s="395"/>
      <c r="J53" s="395"/>
      <c r="K53" s="395"/>
      <c r="L53" s="395"/>
      <c r="M53" s="395"/>
      <c r="N53" s="395"/>
      <c r="O53" s="395"/>
      <c r="P53" s="395"/>
      <c r="Q53" s="395"/>
      <c r="R53" s="395"/>
      <c r="S53" s="395"/>
      <c r="T53" s="395">
        <v>1</v>
      </c>
      <c r="U53" s="395"/>
      <c r="V53" s="395"/>
      <c r="W53" s="395"/>
      <c r="X53" s="395"/>
      <c r="Y53" s="395"/>
      <c r="Z53" s="395"/>
      <c r="AA53" s="395"/>
      <c r="AB53" s="395"/>
      <c r="AC53" s="395"/>
      <c r="AD53" s="395"/>
      <c r="AE53" s="395"/>
      <c r="AF53" s="395"/>
      <c r="AG53" s="395"/>
      <c r="AH53" s="395"/>
      <c r="AI53" s="395"/>
      <c r="AJ53" s="395"/>
      <c r="AK53" s="395"/>
      <c r="AL53" s="395"/>
      <c r="AM53" s="395"/>
      <c r="AN53" s="395"/>
      <c r="AO53" s="395"/>
      <c r="AP53" s="395"/>
      <c r="AQ53" s="395"/>
      <c r="AR53" s="395"/>
      <c r="AS53" s="36"/>
      <c r="AT53" s="351">
        <f t="shared" si="2"/>
        <v>1</v>
      </c>
      <c r="AU53" s="47">
        <f t="shared" si="1"/>
        <v>2.4390243902439025E-2</v>
      </c>
    </row>
    <row r="54" spans="1:47" x14ac:dyDescent="0.25">
      <c r="A54" t="s">
        <v>37</v>
      </c>
      <c r="B54" s="6" t="s">
        <v>251</v>
      </c>
      <c r="C54" t="s">
        <v>69</v>
      </c>
      <c r="D54" s="395"/>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95"/>
      <c r="AD54" s="395"/>
      <c r="AE54" s="395"/>
      <c r="AF54" s="395"/>
      <c r="AG54" s="395"/>
      <c r="AH54" s="395"/>
      <c r="AI54" s="395"/>
      <c r="AJ54" s="395"/>
      <c r="AK54" s="395"/>
      <c r="AL54" s="395"/>
      <c r="AM54" s="395"/>
      <c r="AN54" s="395"/>
      <c r="AO54" s="395"/>
      <c r="AP54" s="395"/>
      <c r="AQ54" s="395"/>
      <c r="AR54" s="395"/>
      <c r="AS54" s="36"/>
      <c r="AT54" s="351">
        <f t="shared" si="2"/>
        <v>0</v>
      </c>
      <c r="AU54" s="47">
        <f t="shared" si="1"/>
        <v>0</v>
      </c>
    </row>
    <row r="55" spans="1:47" x14ac:dyDescent="0.25">
      <c r="A55" t="s">
        <v>199</v>
      </c>
      <c r="B55" s="6" t="s">
        <v>251</v>
      </c>
      <c r="C55" t="s">
        <v>69</v>
      </c>
      <c r="D55" s="395"/>
      <c r="E55" s="395"/>
      <c r="F55" s="395">
        <v>1</v>
      </c>
      <c r="G55" s="395">
        <v>1</v>
      </c>
      <c r="H55" s="395">
        <v>1</v>
      </c>
      <c r="I55" s="395"/>
      <c r="J55" s="395"/>
      <c r="K55" s="395"/>
      <c r="L55" s="395"/>
      <c r="M55" s="395"/>
      <c r="N55" s="395"/>
      <c r="O55" s="395">
        <v>1</v>
      </c>
      <c r="P55" s="395"/>
      <c r="Q55" s="395">
        <v>1</v>
      </c>
      <c r="R55" s="395"/>
      <c r="S55" s="395"/>
      <c r="T55" s="395">
        <v>1</v>
      </c>
      <c r="U55" s="395"/>
      <c r="V55" s="395">
        <v>1</v>
      </c>
      <c r="W55" s="395"/>
      <c r="X55" s="395">
        <v>1</v>
      </c>
      <c r="Y55" s="395">
        <v>1</v>
      </c>
      <c r="Z55" s="395"/>
      <c r="AA55" s="395"/>
      <c r="AB55" s="395"/>
      <c r="AC55" s="395"/>
      <c r="AD55" s="395"/>
      <c r="AE55" s="395"/>
      <c r="AF55" s="395"/>
      <c r="AG55" s="395"/>
      <c r="AH55" s="395"/>
      <c r="AI55" s="395"/>
      <c r="AJ55" s="395"/>
      <c r="AK55" s="395"/>
      <c r="AL55" s="395"/>
      <c r="AM55" s="395">
        <v>1</v>
      </c>
      <c r="AN55" s="395"/>
      <c r="AO55" s="395"/>
      <c r="AP55" s="395"/>
      <c r="AQ55" s="395"/>
      <c r="AR55" s="395"/>
      <c r="AS55" s="36"/>
      <c r="AT55" s="351">
        <f t="shared" si="2"/>
        <v>10</v>
      </c>
      <c r="AU55" s="47">
        <f t="shared" si="1"/>
        <v>0.24390243902439024</v>
      </c>
    </row>
    <row r="56" spans="1:47" x14ac:dyDescent="0.25">
      <c r="A56" t="s">
        <v>232</v>
      </c>
      <c r="B56" s="6" t="s">
        <v>251</v>
      </c>
      <c r="C56" t="s">
        <v>69</v>
      </c>
      <c r="D56" s="395"/>
      <c r="E56" s="395"/>
      <c r="F56" s="395"/>
      <c r="G56" s="395"/>
      <c r="H56" s="395"/>
      <c r="I56" s="395">
        <v>1</v>
      </c>
      <c r="J56" s="395"/>
      <c r="K56" s="395"/>
      <c r="L56" s="395"/>
      <c r="M56" s="395">
        <v>1</v>
      </c>
      <c r="N56" s="395"/>
      <c r="O56" s="395"/>
      <c r="P56" s="395"/>
      <c r="Q56" s="395"/>
      <c r="R56" s="395"/>
      <c r="S56" s="395">
        <v>1</v>
      </c>
      <c r="T56" s="395"/>
      <c r="U56" s="395"/>
      <c r="V56" s="395"/>
      <c r="W56" s="395"/>
      <c r="X56" s="395"/>
      <c r="Y56" s="395"/>
      <c r="Z56" s="395"/>
      <c r="AA56" s="395"/>
      <c r="AB56" s="395">
        <v>1</v>
      </c>
      <c r="AC56" s="395"/>
      <c r="AD56" s="395"/>
      <c r="AE56" s="395"/>
      <c r="AF56" s="395"/>
      <c r="AG56" s="395"/>
      <c r="AH56" s="395"/>
      <c r="AI56" s="395"/>
      <c r="AJ56" s="395"/>
      <c r="AK56" s="395"/>
      <c r="AL56" s="395"/>
      <c r="AM56" s="395"/>
      <c r="AN56" s="395"/>
      <c r="AO56" s="395"/>
      <c r="AP56" s="395"/>
      <c r="AQ56" s="395"/>
      <c r="AR56" s="395">
        <v>1</v>
      </c>
      <c r="AS56" s="36"/>
      <c r="AT56" s="351">
        <f t="shared" si="2"/>
        <v>5</v>
      </c>
      <c r="AU56" s="47">
        <f t="shared" si="1"/>
        <v>0.12195121951219512</v>
      </c>
    </row>
    <row r="57" spans="1:47" x14ac:dyDescent="0.25">
      <c r="A57" t="s">
        <v>271</v>
      </c>
      <c r="B57" s="6" t="s">
        <v>251</v>
      </c>
      <c r="C57" t="s">
        <v>69</v>
      </c>
      <c r="D57" s="395"/>
      <c r="E57" s="395">
        <v>1</v>
      </c>
      <c r="F57" s="395">
        <v>1</v>
      </c>
      <c r="G57" s="395"/>
      <c r="H57" s="395"/>
      <c r="I57" s="395"/>
      <c r="J57" s="395"/>
      <c r="K57" s="395">
        <v>1</v>
      </c>
      <c r="L57" s="395">
        <v>1</v>
      </c>
      <c r="M57" s="395">
        <v>1</v>
      </c>
      <c r="N57" s="395"/>
      <c r="O57" s="395"/>
      <c r="P57" s="395">
        <v>1</v>
      </c>
      <c r="Q57" s="395"/>
      <c r="R57" s="395">
        <v>1</v>
      </c>
      <c r="S57" s="395"/>
      <c r="T57" s="395"/>
      <c r="U57" s="395">
        <v>1</v>
      </c>
      <c r="V57" s="395"/>
      <c r="W57" s="396">
        <v>1</v>
      </c>
      <c r="X57" s="395"/>
      <c r="Y57" s="395"/>
      <c r="Z57" s="395"/>
      <c r="AA57" s="395"/>
      <c r="AB57" s="395">
        <v>1</v>
      </c>
      <c r="AC57" s="395"/>
      <c r="AD57" s="395"/>
      <c r="AE57" s="395">
        <v>1</v>
      </c>
      <c r="AF57" s="395"/>
      <c r="AG57" s="395">
        <v>1</v>
      </c>
      <c r="AH57" s="395">
        <v>1</v>
      </c>
      <c r="AI57" s="395">
        <v>1</v>
      </c>
      <c r="AJ57" s="395"/>
      <c r="AK57" s="395"/>
      <c r="AL57" s="395"/>
      <c r="AM57" s="395">
        <v>1</v>
      </c>
      <c r="AN57" s="395"/>
      <c r="AO57" s="395"/>
      <c r="AP57" s="395">
        <v>1</v>
      </c>
      <c r="AQ57" s="395"/>
      <c r="AR57" s="395"/>
      <c r="AS57" s="36"/>
      <c r="AT57" s="351">
        <f t="shared" si="2"/>
        <v>16</v>
      </c>
      <c r="AU57" s="47">
        <f t="shared" si="1"/>
        <v>0.3902439024390244</v>
      </c>
    </row>
    <row r="58" spans="1:47" x14ac:dyDescent="0.25">
      <c r="A58" t="s">
        <v>274</v>
      </c>
      <c r="B58" s="6" t="s">
        <v>251</v>
      </c>
      <c r="C58" t="s">
        <v>69</v>
      </c>
      <c r="D58" s="395"/>
      <c r="E58" s="395"/>
      <c r="F58" s="395"/>
      <c r="G58" s="395"/>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6"/>
      <c r="AT58" s="351">
        <f t="shared" si="2"/>
        <v>0</v>
      </c>
      <c r="AU58" s="47">
        <f t="shared" si="1"/>
        <v>0</v>
      </c>
    </row>
    <row r="59" spans="1:47" x14ac:dyDescent="0.25">
      <c r="A59" t="s">
        <v>203</v>
      </c>
      <c r="B59" s="6" t="s">
        <v>251</v>
      </c>
      <c r="C59" t="s">
        <v>69</v>
      </c>
      <c r="D59" s="395"/>
      <c r="E59" s="395"/>
      <c r="F59" s="395"/>
      <c r="G59" s="395"/>
      <c r="H59" s="395">
        <v>1</v>
      </c>
      <c r="I59" s="395"/>
      <c r="J59" s="395"/>
      <c r="K59" s="395"/>
      <c r="L59" s="395"/>
      <c r="M59" s="395"/>
      <c r="N59" s="395"/>
      <c r="O59" s="395"/>
      <c r="P59" s="395"/>
      <c r="Q59" s="395"/>
      <c r="R59" s="395"/>
      <c r="S59" s="395"/>
      <c r="T59" s="395"/>
      <c r="U59" s="395"/>
      <c r="V59" s="395"/>
      <c r="W59" s="395"/>
      <c r="X59" s="395"/>
      <c r="Y59" s="395"/>
      <c r="Z59" s="395"/>
      <c r="AA59" s="395">
        <v>1</v>
      </c>
      <c r="AB59" s="395"/>
      <c r="AC59" s="395"/>
      <c r="AD59" s="395">
        <v>1</v>
      </c>
      <c r="AE59" s="395"/>
      <c r="AF59" s="395"/>
      <c r="AG59" s="395"/>
      <c r="AH59" s="395"/>
      <c r="AI59" s="395"/>
      <c r="AJ59" s="395"/>
      <c r="AK59" s="395"/>
      <c r="AL59" s="395"/>
      <c r="AM59" s="395">
        <v>1</v>
      </c>
      <c r="AN59" s="395"/>
      <c r="AO59" s="395">
        <v>1</v>
      </c>
      <c r="AP59" s="395"/>
      <c r="AQ59" s="395"/>
      <c r="AR59" s="395"/>
      <c r="AS59" s="36"/>
      <c r="AT59" s="351">
        <f t="shared" si="2"/>
        <v>5</v>
      </c>
      <c r="AU59" s="47">
        <f t="shared" si="1"/>
        <v>0.12195121951219512</v>
      </c>
    </row>
    <row r="60" spans="1:47" x14ac:dyDescent="0.25">
      <c r="A60" t="s">
        <v>227</v>
      </c>
      <c r="B60" s="6" t="s">
        <v>251</v>
      </c>
      <c r="C60" t="s">
        <v>69</v>
      </c>
      <c r="D60" s="395"/>
      <c r="E60" s="395"/>
      <c r="F60" s="395"/>
      <c r="G60" s="395"/>
      <c r="H60" s="395"/>
      <c r="I60" s="395"/>
      <c r="J60" s="395"/>
      <c r="K60" s="395"/>
      <c r="L60" s="395"/>
      <c r="M60" s="395"/>
      <c r="N60" s="395">
        <v>1</v>
      </c>
      <c r="O60" s="395">
        <v>1</v>
      </c>
      <c r="P60" s="395"/>
      <c r="Q60" s="395">
        <v>1</v>
      </c>
      <c r="R60" s="395"/>
      <c r="S60" s="395"/>
      <c r="T60" s="395"/>
      <c r="U60" s="395"/>
      <c r="V60" s="395"/>
      <c r="W60" s="395"/>
      <c r="X60" s="395"/>
      <c r="Y60" s="395"/>
      <c r="Z60" s="395"/>
      <c r="AA60" s="395"/>
      <c r="AB60" s="395"/>
      <c r="AC60" s="395"/>
      <c r="AD60" s="395"/>
      <c r="AE60" s="395"/>
      <c r="AF60" s="395"/>
      <c r="AG60" s="395"/>
      <c r="AH60" s="395"/>
      <c r="AI60" s="395"/>
      <c r="AJ60" s="395">
        <v>1</v>
      </c>
      <c r="AK60" s="395"/>
      <c r="AL60" s="395">
        <v>1</v>
      </c>
      <c r="AM60" s="395"/>
      <c r="AN60" s="395"/>
      <c r="AO60" s="395"/>
      <c r="AP60" s="395"/>
      <c r="AQ60" s="395">
        <v>1</v>
      </c>
      <c r="AR60" s="395"/>
      <c r="AS60" s="36"/>
      <c r="AT60" s="351">
        <f t="shared" si="2"/>
        <v>6</v>
      </c>
      <c r="AU60" s="47">
        <f t="shared" si="1"/>
        <v>0.14634146341463414</v>
      </c>
    </row>
    <row r="61" spans="1:47" x14ac:dyDescent="0.25">
      <c r="A61" t="s">
        <v>276</v>
      </c>
      <c r="B61" s="6" t="s">
        <v>251</v>
      </c>
      <c r="C61" t="s">
        <v>69</v>
      </c>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6"/>
      <c r="AT61" s="351">
        <f t="shared" si="2"/>
        <v>0</v>
      </c>
      <c r="AU61" s="47">
        <f t="shared" si="1"/>
        <v>0</v>
      </c>
    </row>
    <row r="62" spans="1:47" x14ac:dyDescent="0.25">
      <c r="A62" t="s">
        <v>253</v>
      </c>
      <c r="B62" s="6"/>
      <c r="C62" t="s">
        <v>69</v>
      </c>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6"/>
      <c r="AT62" s="351">
        <f t="shared" si="2"/>
        <v>0</v>
      </c>
      <c r="AU62" s="47">
        <f t="shared" si="1"/>
        <v>0</v>
      </c>
    </row>
    <row r="63" spans="1:47" x14ac:dyDescent="0.25">
      <c r="A63" t="s">
        <v>254</v>
      </c>
      <c r="B63" s="6"/>
      <c r="C63" t="s">
        <v>69</v>
      </c>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6"/>
      <c r="AT63" s="351">
        <f t="shared" si="2"/>
        <v>0</v>
      </c>
      <c r="AU63" s="47">
        <f t="shared" si="1"/>
        <v>0</v>
      </c>
    </row>
    <row r="64" spans="1:47" x14ac:dyDescent="0.25">
      <c r="A64" t="s">
        <v>255</v>
      </c>
      <c r="B64" s="6"/>
      <c r="C64" t="s">
        <v>69</v>
      </c>
      <c r="D64" s="395"/>
      <c r="E64" s="395"/>
      <c r="F64" s="395"/>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6"/>
      <c r="AT64" s="351">
        <f t="shared" si="2"/>
        <v>0</v>
      </c>
      <c r="AU64" s="47">
        <f t="shared" si="1"/>
        <v>0</v>
      </c>
    </row>
    <row r="65" spans="1:47" x14ac:dyDescent="0.25">
      <c r="A65" t="s">
        <v>256</v>
      </c>
      <c r="B65" s="6"/>
      <c r="C65" t="s">
        <v>69</v>
      </c>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6"/>
      <c r="AT65" s="351">
        <f t="shared" si="2"/>
        <v>0</v>
      </c>
      <c r="AU65" s="47">
        <f t="shared" si="1"/>
        <v>0</v>
      </c>
    </row>
    <row r="66" spans="1:47" x14ac:dyDescent="0.25">
      <c r="A66" t="s">
        <v>257</v>
      </c>
      <c r="C66" t="s">
        <v>69</v>
      </c>
      <c r="D66" s="390"/>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T66" s="351">
        <f t="shared" si="2"/>
        <v>0</v>
      </c>
      <c r="AU66" s="47">
        <f t="shared" si="1"/>
        <v>0</v>
      </c>
    </row>
    <row r="67" spans="1:47" x14ac:dyDescent="0.25">
      <c r="A67" t="s">
        <v>57</v>
      </c>
      <c r="B67" s="36" t="s">
        <v>53</v>
      </c>
      <c r="C67" t="s">
        <v>63</v>
      </c>
      <c r="D67" s="398"/>
      <c r="E67" s="398"/>
      <c r="F67" s="398">
        <v>1</v>
      </c>
      <c r="G67" s="398"/>
      <c r="H67" s="398"/>
      <c r="I67" s="398"/>
      <c r="J67" s="398"/>
      <c r="K67" s="398"/>
      <c r="L67" s="398"/>
      <c r="M67" s="398"/>
      <c r="N67" s="398"/>
      <c r="O67" s="394">
        <v>1</v>
      </c>
      <c r="P67" s="394">
        <v>1</v>
      </c>
      <c r="Q67" s="394">
        <v>1</v>
      </c>
      <c r="R67" s="398"/>
      <c r="S67" s="399">
        <v>1</v>
      </c>
      <c r="T67" s="394">
        <v>1</v>
      </c>
      <c r="U67" s="398"/>
      <c r="V67" s="398"/>
      <c r="W67" s="398">
        <v>1</v>
      </c>
      <c r="X67" s="398"/>
      <c r="Y67" s="400">
        <v>1</v>
      </c>
      <c r="Z67" s="398"/>
      <c r="AA67" s="400">
        <v>1</v>
      </c>
      <c r="AB67" s="398"/>
      <c r="AC67" s="398"/>
      <c r="AD67" s="398"/>
      <c r="AE67" s="398"/>
      <c r="AF67" s="398"/>
      <c r="AG67" s="398"/>
      <c r="AH67" s="398"/>
      <c r="AI67" s="398"/>
      <c r="AJ67" s="398"/>
      <c r="AK67" s="398"/>
      <c r="AL67" s="398"/>
      <c r="AM67" s="398">
        <v>1</v>
      </c>
      <c r="AN67" s="398"/>
      <c r="AO67" s="398"/>
      <c r="AP67" s="398"/>
      <c r="AQ67" s="398"/>
      <c r="AR67" s="394">
        <v>1</v>
      </c>
      <c r="AS67" s="67"/>
      <c r="AT67" s="351">
        <f t="shared" si="2"/>
        <v>11</v>
      </c>
      <c r="AU67" s="47">
        <f t="shared" si="1"/>
        <v>0.26829268292682928</v>
      </c>
    </row>
    <row r="68" spans="1:47" x14ac:dyDescent="0.25">
      <c r="A68" t="s">
        <v>29</v>
      </c>
      <c r="B68" s="36" t="s">
        <v>53</v>
      </c>
      <c r="C68" t="s">
        <v>63</v>
      </c>
      <c r="D68" s="390"/>
      <c r="E68" s="390"/>
      <c r="F68" s="390"/>
      <c r="G68" s="390"/>
      <c r="H68" s="390"/>
      <c r="I68" s="390"/>
      <c r="J68" s="390"/>
      <c r="K68" s="390"/>
      <c r="L68" s="390"/>
      <c r="M68" s="390"/>
      <c r="N68" s="390"/>
      <c r="O68" s="390"/>
      <c r="P68" s="390"/>
      <c r="Q68" s="390"/>
      <c r="R68" s="390"/>
      <c r="S68" s="390"/>
      <c r="T68" s="390"/>
      <c r="U68" s="390"/>
      <c r="V68" s="390">
        <v>1</v>
      </c>
      <c r="W68" s="390"/>
      <c r="X68" s="390"/>
      <c r="Y68" s="390"/>
      <c r="Z68" s="390"/>
      <c r="AA68" s="390"/>
      <c r="AB68" s="390"/>
      <c r="AC68" s="390"/>
      <c r="AD68" s="390"/>
      <c r="AE68" s="390"/>
      <c r="AF68" s="390"/>
      <c r="AG68" s="396">
        <v>1</v>
      </c>
      <c r="AH68" s="390"/>
      <c r="AI68" s="390"/>
      <c r="AJ68" s="390"/>
      <c r="AK68" s="390"/>
      <c r="AL68" s="390"/>
      <c r="AM68" s="390"/>
      <c r="AN68" s="390"/>
      <c r="AO68" s="390"/>
      <c r="AP68" s="390"/>
      <c r="AQ68" s="390"/>
      <c r="AR68" s="390"/>
      <c r="AT68" s="351">
        <f t="shared" si="2"/>
        <v>2</v>
      </c>
      <c r="AU68" s="47">
        <f t="shared" si="1"/>
        <v>4.878048780487805E-2</v>
      </c>
    </row>
    <row r="69" spans="1:47" x14ac:dyDescent="0.25">
      <c r="A69" t="s">
        <v>27</v>
      </c>
      <c r="B69" s="36" t="s">
        <v>54</v>
      </c>
      <c r="C69" t="s">
        <v>63</v>
      </c>
      <c r="D69" s="390">
        <v>1</v>
      </c>
      <c r="E69" s="390">
        <v>1</v>
      </c>
      <c r="F69" s="390"/>
      <c r="G69" s="390">
        <v>1</v>
      </c>
      <c r="H69" s="390">
        <v>1</v>
      </c>
      <c r="I69" s="390">
        <v>1</v>
      </c>
      <c r="J69" s="390"/>
      <c r="K69" s="390">
        <v>1</v>
      </c>
      <c r="L69" s="390">
        <v>1</v>
      </c>
      <c r="M69" s="390">
        <v>1</v>
      </c>
      <c r="N69" s="390">
        <v>1</v>
      </c>
      <c r="O69" s="390"/>
      <c r="P69" s="390"/>
      <c r="Q69" s="390"/>
      <c r="R69" s="390">
        <v>1</v>
      </c>
      <c r="S69" s="396">
        <v>1</v>
      </c>
      <c r="T69" s="390"/>
      <c r="U69" s="390"/>
      <c r="V69" s="390"/>
      <c r="W69" s="390">
        <v>1</v>
      </c>
      <c r="X69" s="390"/>
      <c r="Y69" s="390">
        <v>1</v>
      </c>
      <c r="Z69" s="390"/>
      <c r="AA69" s="390"/>
      <c r="AB69" s="390">
        <v>1</v>
      </c>
      <c r="AC69" s="390"/>
      <c r="AD69" s="390">
        <v>1</v>
      </c>
      <c r="AE69" s="390">
        <v>1</v>
      </c>
      <c r="AF69" s="390"/>
      <c r="AG69" s="390"/>
      <c r="AH69" s="396">
        <v>1</v>
      </c>
      <c r="AI69" s="390">
        <v>1</v>
      </c>
      <c r="AJ69" s="390">
        <v>1</v>
      </c>
      <c r="AK69" s="396">
        <v>1</v>
      </c>
      <c r="AL69" s="390"/>
      <c r="AM69" s="390"/>
      <c r="AN69" s="390"/>
      <c r="AO69" s="390">
        <v>1</v>
      </c>
      <c r="AP69" s="390">
        <v>1</v>
      </c>
      <c r="AQ69" s="390">
        <v>1</v>
      </c>
      <c r="AR69" s="390"/>
      <c r="AT69" s="351">
        <f t="shared" si="2"/>
        <v>23</v>
      </c>
      <c r="AU69" s="47">
        <f t="shared" si="1"/>
        <v>0.56097560975609762</v>
      </c>
    </row>
    <row r="70" spans="1:47" x14ac:dyDescent="0.25">
      <c r="A70" t="s">
        <v>25</v>
      </c>
      <c r="B70" s="36" t="s">
        <v>52</v>
      </c>
      <c r="C70" t="s">
        <v>63</v>
      </c>
      <c r="D70" s="390"/>
      <c r="E70" s="390"/>
      <c r="F70" s="390">
        <v>1</v>
      </c>
      <c r="G70" s="390">
        <v>1</v>
      </c>
      <c r="H70" s="390">
        <v>1</v>
      </c>
      <c r="I70" s="390">
        <v>1</v>
      </c>
      <c r="J70" s="390"/>
      <c r="K70" s="390"/>
      <c r="L70" s="390">
        <v>1</v>
      </c>
      <c r="M70" s="390"/>
      <c r="N70" s="390"/>
      <c r="O70" s="390"/>
      <c r="P70" s="390"/>
      <c r="Q70" s="390">
        <v>1</v>
      </c>
      <c r="R70" s="390">
        <v>1</v>
      </c>
      <c r="S70" s="390"/>
      <c r="T70" s="390">
        <v>1</v>
      </c>
      <c r="U70" s="390">
        <v>1</v>
      </c>
      <c r="V70" s="390"/>
      <c r="W70" s="390"/>
      <c r="X70" s="390">
        <v>1</v>
      </c>
      <c r="Y70" s="390">
        <v>1</v>
      </c>
      <c r="Z70" s="390"/>
      <c r="AA70" s="390"/>
      <c r="AB70" s="390"/>
      <c r="AC70" s="390"/>
      <c r="AD70" s="390"/>
      <c r="AE70" s="390"/>
      <c r="AF70" s="390"/>
      <c r="AG70" s="390">
        <v>1</v>
      </c>
      <c r="AH70" s="390"/>
      <c r="AI70" s="390"/>
      <c r="AJ70" s="390"/>
      <c r="AK70" s="390"/>
      <c r="AL70" s="390">
        <v>1</v>
      </c>
      <c r="AM70" s="390"/>
      <c r="AN70" s="390"/>
      <c r="AO70" s="390">
        <v>1</v>
      </c>
      <c r="AP70" s="390"/>
      <c r="AQ70" s="390"/>
      <c r="AR70" s="390"/>
      <c r="AT70" s="351">
        <f t="shared" ref="AT70:AT94" si="3">COUNT(D70:AR70)</f>
        <v>14</v>
      </c>
      <c r="AU70" s="47">
        <f t="shared" si="1"/>
        <v>0.34146341463414637</v>
      </c>
    </row>
    <row r="71" spans="1:47" x14ac:dyDescent="0.25">
      <c r="A71" t="s">
        <v>58</v>
      </c>
      <c r="B71" s="36" t="s">
        <v>53</v>
      </c>
      <c r="C71" t="s">
        <v>63</v>
      </c>
      <c r="D71" s="390"/>
      <c r="E71" s="390"/>
      <c r="F71" s="390"/>
      <c r="G71" s="390"/>
      <c r="H71" s="390"/>
      <c r="I71" s="390">
        <v>1</v>
      </c>
      <c r="J71" s="390">
        <v>1</v>
      </c>
      <c r="K71" s="390"/>
      <c r="L71" s="390"/>
      <c r="M71" s="390">
        <v>1</v>
      </c>
      <c r="N71" s="390"/>
      <c r="O71" s="390"/>
      <c r="P71" s="390"/>
      <c r="Q71" s="390"/>
      <c r="R71" s="390"/>
      <c r="S71" s="390"/>
      <c r="T71" s="390"/>
      <c r="U71" s="390"/>
      <c r="V71" s="390"/>
      <c r="W71" s="390"/>
      <c r="X71" s="390"/>
      <c r="Y71" s="390"/>
      <c r="Z71" s="390"/>
      <c r="AA71" s="390"/>
      <c r="AB71" s="390">
        <v>1</v>
      </c>
      <c r="AC71" s="390">
        <v>1</v>
      </c>
      <c r="AD71" s="390">
        <v>1</v>
      </c>
      <c r="AE71" s="390">
        <v>1</v>
      </c>
      <c r="AF71" s="390"/>
      <c r="AG71" s="390"/>
      <c r="AH71" s="390">
        <v>1</v>
      </c>
      <c r="AI71" s="390"/>
      <c r="AJ71" s="390">
        <v>1</v>
      </c>
      <c r="AK71" s="390"/>
      <c r="AL71" s="390"/>
      <c r="AM71" s="390">
        <v>1</v>
      </c>
      <c r="AN71" s="390"/>
      <c r="AO71" s="390"/>
      <c r="AP71" s="390"/>
      <c r="AQ71" s="390">
        <v>1</v>
      </c>
      <c r="AR71" s="390"/>
      <c r="AT71" s="351">
        <f t="shared" si="3"/>
        <v>11</v>
      </c>
      <c r="AU71" s="47">
        <f t="shared" ref="AU71:AU94" si="4">AT71/$AT$96</f>
        <v>0.26829268292682928</v>
      </c>
    </row>
    <row r="72" spans="1:47" x14ac:dyDescent="0.25">
      <c r="A72" t="s">
        <v>59</v>
      </c>
      <c r="B72" s="36" t="s">
        <v>54</v>
      </c>
      <c r="C72" t="s">
        <v>63</v>
      </c>
      <c r="D72" s="390"/>
      <c r="E72" s="390"/>
      <c r="F72" s="390">
        <v>1</v>
      </c>
      <c r="G72" s="390"/>
      <c r="H72" s="390"/>
      <c r="I72" s="390"/>
      <c r="J72" s="390">
        <v>1</v>
      </c>
      <c r="K72" s="390"/>
      <c r="L72" s="390"/>
      <c r="M72" s="390"/>
      <c r="N72" s="390">
        <v>1</v>
      </c>
      <c r="O72" s="390">
        <v>1</v>
      </c>
      <c r="P72" s="390"/>
      <c r="Q72" s="390"/>
      <c r="R72" s="390">
        <v>1</v>
      </c>
      <c r="S72" s="390"/>
      <c r="T72" s="390"/>
      <c r="U72" s="390"/>
      <c r="V72" s="390"/>
      <c r="W72" s="390">
        <v>1</v>
      </c>
      <c r="X72" s="390"/>
      <c r="Y72" s="390"/>
      <c r="Z72" s="390"/>
      <c r="AA72" s="390"/>
      <c r="AB72" s="390">
        <v>1</v>
      </c>
      <c r="AC72" s="390">
        <v>1</v>
      </c>
      <c r="AD72" s="390"/>
      <c r="AE72" s="390">
        <v>1</v>
      </c>
      <c r="AF72" s="390"/>
      <c r="AG72" s="390"/>
      <c r="AH72" s="390"/>
      <c r="AI72" s="390"/>
      <c r="AJ72" s="390"/>
      <c r="AK72" s="390"/>
      <c r="AL72" s="390"/>
      <c r="AM72" s="390">
        <v>1</v>
      </c>
      <c r="AN72" s="390"/>
      <c r="AO72" s="390"/>
      <c r="AP72" s="390">
        <v>1</v>
      </c>
      <c r="AQ72" s="390"/>
      <c r="AR72" s="390"/>
      <c r="AT72" s="351">
        <f t="shared" si="3"/>
        <v>11</v>
      </c>
      <c r="AU72" s="47">
        <f t="shared" si="4"/>
        <v>0.26829268292682928</v>
      </c>
    </row>
    <row r="73" spans="1:47" x14ac:dyDescent="0.25">
      <c r="A73" t="s">
        <v>408</v>
      </c>
      <c r="B73" s="36" t="s">
        <v>52</v>
      </c>
      <c r="C73" t="s">
        <v>63</v>
      </c>
      <c r="D73" s="390">
        <v>1</v>
      </c>
      <c r="E73" s="390"/>
      <c r="F73" s="390"/>
      <c r="G73" s="390">
        <v>1</v>
      </c>
      <c r="H73" s="390"/>
      <c r="I73" s="390"/>
      <c r="J73" s="390"/>
      <c r="K73" s="390"/>
      <c r="L73" s="390"/>
      <c r="M73" s="390"/>
      <c r="N73" s="390"/>
      <c r="O73" s="390"/>
      <c r="P73" s="390"/>
      <c r="Q73" s="390"/>
      <c r="R73" s="390"/>
      <c r="S73" s="390">
        <v>1</v>
      </c>
      <c r="T73" s="390"/>
      <c r="U73" s="390"/>
      <c r="V73" s="390"/>
      <c r="W73" s="390"/>
      <c r="X73" s="390"/>
      <c r="Y73" s="390"/>
      <c r="Z73" s="390"/>
      <c r="AA73" s="390"/>
      <c r="AB73" s="390"/>
      <c r="AC73" s="390"/>
      <c r="AD73" s="390"/>
      <c r="AE73" s="390"/>
      <c r="AF73" s="390"/>
      <c r="AG73" s="390"/>
      <c r="AH73" s="390"/>
      <c r="AI73" s="390">
        <v>1</v>
      </c>
      <c r="AJ73" s="390"/>
      <c r="AK73" s="390"/>
      <c r="AL73" s="390"/>
      <c r="AM73" s="390"/>
      <c r="AN73" s="390"/>
      <c r="AO73" s="390"/>
      <c r="AP73" s="390"/>
      <c r="AQ73" s="390"/>
      <c r="AR73" s="390"/>
      <c r="AT73" s="351">
        <f t="shared" si="3"/>
        <v>4</v>
      </c>
      <c r="AU73" s="47">
        <f t="shared" si="4"/>
        <v>9.7560975609756101E-2</v>
      </c>
    </row>
    <row r="74" spans="1:47" x14ac:dyDescent="0.25">
      <c r="A74" t="s">
        <v>23</v>
      </c>
      <c r="B74" s="36" t="s">
        <v>52</v>
      </c>
      <c r="C74" t="s">
        <v>63</v>
      </c>
      <c r="D74" s="390"/>
      <c r="E74" s="390"/>
      <c r="F74" s="390"/>
      <c r="G74" s="390"/>
      <c r="H74" s="390">
        <v>1</v>
      </c>
      <c r="I74" s="390"/>
      <c r="J74" s="390"/>
      <c r="K74" s="390"/>
      <c r="L74" s="390"/>
      <c r="M74" s="390">
        <v>1</v>
      </c>
      <c r="N74" s="390"/>
      <c r="O74" s="390"/>
      <c r="P74" s="390">
        <v>1</v>
      </c>
      <c r="Q74" s="390"/>
      <c r="R74" s="390"/>
      <c r="S74" s="390"/>
      <c r="T74" s="390"/>
      <c r="U74" s="390"/>
      <c r="V74" s="390"/>
      <c r="W74" s="390"/>
      <c r="X74" s="390"/>
      <c r="Y74" s="390">
        <v>1</v>
      </c>
      <c r="Z74" s="390">
        <v>1</v>
      </c>
      <c r="AA74" s="390"/>
      <c r="AB74" s="390"/>
      <c r="AC74" s="390"/>
      <c r="AD74" s="390">
        <v>1</v>
      </c>
      <c r="AE74" s="390"/>
      <c r="AF74" s="390"/>
      <c r="AG74" s="390">
        <v>1</v>
      </c>
      <c r="AH74" s="390"/>
      <c r="AI74" s="390"/>
      <c r="AJ74" s="390">
        <v>1</v>
      </c>
      <c r="AK74" s="390"/>
      <c r="AL74" s="390"/>
      <c r="AM74" s="390"/>
      <c r="AN74" s="390"/>
      <c r="AO74" s="390"/>
      <c r="AP74" s="390"/>
      <c r="AQ74" s="390"/>
      <c r="AR74" s="390"/>
      <c r="AT74" s="351">
        <f t="shared" si="3"/>
        <v>8</v>
      </c>
      <c r="AU74" s="47">
        <f t="shared" si="4"/>
        <v>0.1951219512195122</v>
      </c>
    </row>
    <row r="75" spans="1:47" x14ac:dyDescent="0.25">
      <c r="A75" t="s">
        <v>201</v>
      </c>
      <c r="B75" s="36" t="s">
        <v>52</v>
      </c>
      <c r="C75" t="s">
        <v>63</v>
      </c>
      <c r="D75" s="390"/>
      <c r="E75" s="390"/>
      <c r="F75" s="390"/>
      <c r="G75" s="390"/>
      <c r="H75" s="390"/>
      <c r="I75" s="390"/>
      <c r="J75" s="390"/>
      <c r="K75" s="390"/>
      <c r="L75" s="390"/>
      <c r="M75" s="390"/>
      <c r="N75" s="390"/>
      <c r="O75" s="390"/>
      <c r="P75" s="390"/>
      <c r="Q75" s="390"/>
      <c r="R75" s="390"/>
      <c r="S75" s="390"/>
      <c r="T75" s="390"/>
      <c r="U75" s="390"/>
      <c r="V75" s="390"/>
      <c r="W75" s="390"/>
      <c r="X75" s="390"/>
      <c r="Y75" s="390"/>
      <c r="Z75" s="390"/>
      <c r="AA75" s="390"/>
      <c r="AB75" s="390"/>
      <c r="AC75" s="390"/>
      <c r="AD75" s="390"/>
      <c r="AE75" s="390"/>
      <c r="AF75" s="390"/>
      <c r="AG75" s="390"/>
      <c r="AH75" s="390"/>
      <c r="AI75" s="390"/>
      <c r="AJ75" s="390"/>
      <c r="AK75" s="390"/>
      <c r="AL75" s="390"/>
      <c r="AM75" s="390"/>
      <c r="AN75" s="390"/>
      <c r="AO75" s="390"/>
      <c r="AP75" s="390"/>
      <c r="AQ75" s="390"/>
      <c r="AR75" s="390"/>
      <c r="AT75" s="351">
        <f t="shared" si="3"/>
        <v>0</v>
      </c>
      <c r="AU75" s="47">
        <f t="shared" si="4"/>
        <v>0</v>
      </c>
    </row>
    <row r="76" spans="1:47" x14ac:dyDescent="0.25">
      <c r="A76" t="s">
        <v>26</v>
      </c>
      <c r="B76" s="36" t="s">
        <v>53</v>
      </c>
      <c r="C76" t="s">
        <v>63</v>
      </c>
      <c r="D76" s="390"/>
      <c r="E76" s="390"/>
      <c r="F76" s="390"/>
      <c r="G76" s="390"/>
      <c r="H76" s="390"/>
      <c r="I76" s="390"/>
      <c r="J76" s="390"/>
      <c r="K76" s="390"/>
      <c r="L76" s="390"/>
      <c r="M76" s="390"/>
      <c r="N76" s="390"/>
      <c r="O76" s="390"/>
      <c r="P76" s="390"/>
      <c r="Q76" s="390"/>
      <c r="R76" s="390"/>
      <c r="S76" s="390"/>
      <c r="T76" s="390">
        <v>1</v>
      </c>
      <c r="U76" s="390"/>
      <c r="V76" s="390"/>
      <c r="W76" s="390"/>
      <c r="X76" s="390"/>
      <c r="Y76" s="390"/>
      <c r="Z76" s="390"/>
      <c r="AA76" s="390">
        <v>1</v>
      </c>
      <c r="AB76" s="390"/>
      <c r="AC76" s="390"/>
      <c r="AD76" s="390">
        <v>1</v>
      </c>
      <c r="AE76" s="390"/>
      <c r="AF76" s="390">
        <v>1</v>
      </c>
      <c r="AG76" s="390"/>
      <c r="AH76" s="390"/>
      <c r="AI76" s="390">
        <v>1</v>
      </c>
      <c r="AJ76" s="390"/>
      <c r="AK76" s="390">
        <v>1</v>
      </c>
      <c r="AL76" s="390"/>
      <c r="AM76" s="390"/>
      <c r="AN76" s="390">
        <v>1</v>
      </c>
      <c r="AO76" s="397">
        <v>1</v>
      </c>
      <c r="AP76" s="390"/>
      <c r="AQ76" s="390"/>
      <c r="AR76" s="390"/>
      <c r="AT76" s="351">
        <f t="shared" si="3"/>
        <v>8</v>
      </c>
      <c r="AU76" s="47">
        <f t="shared" si="4"/>
        <v>0.1951219512195122</v>
      </c>
    </row>
    <row r="77" spans="1:47" x14ac:dyDescent="0.25">
      <c r="A77" t="s">
        <v>40</v>
      </c>
      <c r="B77" s="36" t="s">
        <v>53</v>
      </c>
      <c r="C77" t="s">
        <v>63</v>
      </c>
      <c r="D77" s="390"/>
      <c r="E77" s="390">
        <v>1</v>
      </c>
      <c r="F77" s="390"/>
      <c r="G77" s="390"/>
      <c r="H77" s="390"/>
      <c r="I77" s="390"/>
      <c r="J77" s="390"/>
      <c r="K77" s="390">
        <v>1</v>
      </c>
      <c r="L77" s="390"/>
      <c r="M77" s="390"/>
      <c r="N77" s="390"/>
      <c r="O77" s="390">
        <v>1</v>
      </c>
      <c r="P77" s="390">
        <v>1</v>
      </c>
      <c r="Q77" s="390"/>
      <c r="R77" s="390"/>
      <c r="S77" s="390"/>
      <c r="T77" s="390"/>
      <c r="U77" s="390">
        <v>1</v>
      </c>
      <c r="V77" s="390">
        <v>1</v>
      </c>
      <c r="W77" s="390"/>
      <c r="X77" s="390"/>
      <c r="Y77" s="390"/>
      <c r="Z77" s="390">
        <v>1</v>
      </c>
      <c r="AA77" s="390"/>
      <c r="AB77" s="390"/>
      <c r="AC77" s="390"/>
      <c r="AD77" s="390"/>
      <c r="AE77" s="390"/>
      <c r="AF77" s="390"/>
      <c r="AG77" s="390">
        <v>1</v>
      </c>
      <c r="AH77" s="390"/>
      <c r="AI77" s="390"/>
      <c r="AJ77" s="390"/>
      <c r="AK77" s="390"/>
      <c r="AL77" s="390"/>
      <c r="AM77" s="390"/>
      <c r="AN77" s="390"/>
      <c r="AO77" s="390"/>
      <c r="AP77" s="390">
        <v>1</v>
      </c>
      <c r="AQ77" s="390"/>
      <c r="AR77" s="390">
        <v>1</v>
      </c>
      <c r="AT77" s="351">
        <f t="shared" si="3"/>
        <v>10</v>
      </c>
      <c r="AU77" s="47">
        <f t="shared" si="4"/>
        <v>0.24390243902439024</v>
      </c>
    </row>
    <row r="78" spans="1:47" x14ac:dyDescent="0.25">
      <c r="A78" t="s">
        <v>34</v>
      </c>
      <c r="B78" s="36" t="s">
        <v>54</v>
      </c>
      <c r="C78" t="s">
        <v>63</v>
      </c>
      <c r="D78" s="390"/>
      <c r="E78" s="390"/>
      <c r="F78" s="390"/>
      <c r="G78" s="390"/>
      <c r="H78" s="390"/>
      <c r="I78" s="390"/>
      <c r="J78" s="390"/>
      <c r="K78" s="390"/>
      <c r="L78" s="390"/>
      <c r="M78" s="390"/>
      <c r="N78" s="390"/>
      <c r="O78" s="390"/>
      <c r="P78" s="390"/>
      <c r="Q78" s="390">
        <v>1</v>
      </c>
      <c r="R78" s="390"/>
      <c r="S78" s="390"/>
      <c r="T78" s="390"/>
      <c r="U78" s="390"/>
      <c r="V78" s="390"/>
      <c r="W78" s="390"/>
      <c r="X78" s="390"/>
      <c r="Y78" s="390"/>
      <c r="Z78" s="390"/>
      <c r="AA78" s="390"/>
      <c r="AB78" s="390"/>
      <c r="AC78" s="390"/>
      <c r="AD78" s="390"/>
      <c r="AE78" s="390"/>
      <c r="AF78" s="390"/>
      <c r="AG78" s="390"/>
      <c r="AH78" s="390"/>
      <c r="AI78" s="390"/>
      <c r="AJ78" s="390"/>
      <c r="AK78" s="390"/>
      <c r="AL78" s="390"/>
      <c r="AM78" s="390"/>
      <c r="AN78" s="390">
        <v>1</v>
      </c>
      <c r="AO78" s="390"/>
      <c r="AP78" s="390"/>
      <c r="AQ78" s="390"/>
      <c r="AR78" s="390"/>
      <c r="AT78" s="351">
        <f t="shared" si="3"/>
        <v>2</v>
      </c>
      <c r="AU78" s="47">
        <f t="shared" si="4"/>
        <v>4.878048780487805E-2</v>
      </c>
    </row>
    <row r="79" spans="1:47" x14ac:dyDescent="0.25">
      <c r="A79" t="s">
        <v>31</v>
      </c>
      <c r="B79" s="36" t="s">
        <v>54</v>
      </c>
      <c r="C79" t="s">
        <v>63</v>
      </c>
      <c r="D79" s="390"/>
      <c r="E79" s="390"/>
      <c r="F79" s="390"/>
      <c r="G79" s="390"/>
      <c r="H79" s="390"/>
      <c r="I79" s="390"/>
      <c r="J79" s="390"/>
      <c r="K79" s="390">
        <v>1</v>
      </c>
      <c r="L79" s="390"/>
      <c r="M79" s="390"/>
      <c r="N79" s="390"/>
      <c r="O79" s="390"/>
      <c r="P79" s="390"/>
      <c r="Q79" s="390"/>
      <c r="R79" s="390"/>
      <c r="S79" s="390"/>
      <c r="T79" s="390"/>
      <c r="U79" s="390"/>
      <c r="V79" s="390"/>
      <c r="W79" s="390"/>
      <c r="X79" s="390">
        <v>1</v>
      </c>
      <c r="Y79" s="390"/>
      <c r="Z79" s="390"/>
      <c r="AA79" s="390">
        <v>1</v>
      </c>
      <c r="AB79" s="390"/>
      <c r="AC79" s="390"/>
      <c r="AD79" s="390"/>
      <c r="AE79" s="390"/>
      <c r="AF79" s="390">
        <v>1</v>
      </c>
      <c r="AG79" s="390"/>
      <c r="AH79" s="390"/>
      <c r="AI79" s="390"/>
      <c r="AJ79" s="390"/>
      <c r="AK79" s="390"/>
      <c r="AL79" s="390"/>
      <c r="AM79" s="390"/>
      <c r="AN79" s="390"/>
      <c r="AO79" s="390"/>
      <c r="AP79" s="390"/>
      <c r="AQ79" s="390"/>
      <c r="AR79" s="390"/>
      <c r="AT79" s="351">
        <f t="shared" si="3"/>
        <v>4</v>
      </c>
      <c r="AU79" s="47">
        <f t="shared" si="4"/>
        <v>9.7560975609756101E-2</v>
      </c>
    </row>
    <row r="80" spans="1:47" x14ac:dyDescent="0.25">
      <c r="A80" t="s">
        <v>190</v>
      </c>
      <c r="B80" s="36" t="s">
        <v>251</v>
      </c>
      <c r="C80" t="s">
        <v>63</v>
      </c>
      <c r="D80" s="390"/>
      <c r="E80" s="390"/>
      <c r="F80" s="390"/>
      <c r="G80" s="390"/>
      <c r="H80" s="390"/>
      <c r="I80" s="390"/>
      <c r="J80" s="390">
        <v>1</v>
      </c>
      <c r="K80" s="390"/>
      <c r="L80" s="390">
        <v>1</v>
      </c>
      <c r="M80" s="390"/>
      <c r="N80" s="390"/>
      <c r="O80" s="390"/>
      <c r="P80" s="390"/>
      <c r="Q80" s="390"/>
      <c r="R80" s="390"/>
      <c r="S80" s="390"/>
      <c r="T80" s="390"/>
      <c r="U80" s="390"/>
      <c r="V80" s="390"/>
      <c r="W80" s="390"/>
      <c r="X80" s="390"/>
      <c r="Y80" s="390"/>
      <c r="Z80" s="390"/>
      <c r="AA80" s="390"/>
      <c r="AB80" s="390"/>
      <c r="AC80" s="390"/>
      <c r="AD80" s="390"/>
      <c r="AE80" s="390"/>
      <c r="AF80" s="390"/>
      <c r="AG80" s="390"/>
      <c r="AH80" s="390"/>
      <c r="AI80" s="390"/>
      <c r="AJ80" s="390"/>
      <c r="AK80" s="390">
        <v>1</v>
      </c>
      <c r="AL80" s="390">
        <v>1</v>
      </c>
      <c r="AM80" s="390"/>
      <c r="AN80" s="390">
        <v>1</v>
      </c>
      <c r="AO80" s="390"/>
      <c r="AP80" s="390"/>
      <c r="AQ80" s="390"/>
      <c r="AR80" s="390"/>
      <c r="AT80" s="351">
        <f t="shared" si="3"/>
        <v>5</v>
      </c>
      <c r="AU80" s="47">
        <f t="shared" si="4"/>
        <v>0.12195121951219512</v>
      </c>
    </row>
    <row r="81" spans="1:47" x14ac:dyDescent="0.25">
      <c r="A81" t="s">
        <v>39</v>
      </c>
      <c r="B81" s="36" t="s">
        <v>251</v>
      </c>
      <c r="C81" t="s">
        <v>63</v>
      </c>
      <c r="D81" s="390"/>
      <c r="E81" s="390"/>
      <c r="F81" s="390"/>
      <c r="G81" s="390"/>
      <c r="H81" s="390"/>
      <c r="I81" s="390"/>
      <c r="J81" s="390"/>
      <c r="K81" s="390"/>
      <c r="L81" s="390"/>
      <c r="M81" s="390"/>
      <c r="N81" s="390"/>
      <c r="O81" s="390"/>
      <c r="P81" s="390"/>
      <c r="Q81" s="390"/>
      <c r="R81" s="390"/>
      <c r="S81" s="390"/>
      <c r="T81" s="390"/>
      <c r="U81" s="390"/>
      <c r="V81" s="390"/>
      <c r="W81" s="390"/>
      <c r="X81" s="390"/>
      <c r="Y81" s="390"/>
      <c r="Z81" s="390"/>
      <c r="AA81" s="390"/>
      <c r="AB81" s="390"/>
      <c r="AC81" s="390"/>
      <c r="AD81" s="390"/>
      <c r="AE81" s="390"/>
      <c r="AF81" s="390"/>
      <c r="AG81" s="390"/>
      <c r="AH81" s="390"/>
      <c r="AI81" s="390"/>
      <c r="AJ81" s="390"/>
      <c r="AK81" s="390"/>
      <c r="AL81" s="390"/>
      <c r="AM81" s="390"/>
      <c r="AN81" s="390"/>
      <c r="AO81" s="390"/>
      <c r="AP81" s="390"/>
      <c r="AQ81" s="390"/>
      <c r="AR81" s="390"/>
      <c r="AT81" s="351">
        <f t="shared" si="3"/>
        <v>0</v>
      </c>
      <c r="AU81" s="47">
        <f t="shared" si="4"/>
        <v>0</v>
      </c>
    </row>
    <row r="82" spans="1:47" x14ac:dyDescent="0.25">
      <c r="A82" t="s">
        <v>275</v>
      </c>
      <c r="B82" s="36" t="s">
        <v>251</v>
      </c>
      <c r="C82" t="s">
        <v>63</v>
      </c>
      <c r="D82" s="390"/>
      <c r="E82" s="390">
        <v>1</v>
      </c>
      <c r="F82" s="390"/>
      <c r="G82" s="390"/>
      <c r="H82" s="390"/>
      <c r="I82" s="390"/>
      <c r="J82" s="390"/>
      <c r="K82" s="390"/>
      <c r="L82" s="390"/>
      <c r="M82" s="390"/>
      <c r="N82" s="390">
        <v>1</v>
      </c>
      <c r="O82" s="390"/>
      <c r="P82" s="390">
        <v>1</v>
      </c>
      <c r="Q82" s="390"/>
      <c r="R82" s="390"/>
      <c r="S82" s="390"/>
      <c r="T82" s="390"/>
      <c r="U82" s="390"/>
      <c r="V82" s="390"/>
      <c r="W82" s="390"/>
      <c r="X82" s="390">
        <v>1</v>
      </c>
      <c r="Y82" s="390"/>
      <c r="Z82" s="390">
        <v>1</v>
      </c>
      <c r="AA82" s="390"/>
      <c r="AB82" s="390"/>
      <c r="AC82" s="390">
        <v>1</v>
      </c>
      <c r="AD82" s="390"/>
      <c r="AE82" s="390"/>
      <c r="AF82" s="390">
        <v>1</v>
      </c>
      <c r="AG82" s="390"/>
      <c r="AH82" s="390">
        <v>1</v>
      </c>
      <c r="AI82" s="390"/>
      <c r="AJ82" s="390"/>
      <c r="AK82" s="390"/>
      <c r="AL82" s="390"/>
      <c r="AM82" s="390"/>
      <c r="AN82" s="390"/>
      <c r="AO82" s="390"/>
      <c r="AP82" s="390"/>
      <c r="AQ82" s="390">
        <v>1</v>
      </c>
      <c r="AR82" s="390">
        <v>1</v>
      </c>
      <c r="AT82" s="351">
        <f t="shared" si="3"/>
        <v>10</v>
      </c>
      <c r="AU82" s="47">
        <f t="shared" si="4"/>
        <v>0.24390243902439024</v>
      </c>
    </row>
    <row r="83" spans="1:47" x14ac:dyDescent="0.25">
      <c r="A83" t="s">
        <v>277</v>
      </c>
      <c r="B83" s="36" t="s">
        <v>251</v>
      </c>
      <c r="C83" t="s">
        <v>63</v>
      </c>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T83" s="351">
        <f t="shared" si="3"/>
        <v>0</v>
      </c>
      <c r="AU83" s="47">
        <f t="shared" si="4"/>
        <v>0</v>
      </c>
    </row>
    <row r="84" spans="1:47" x14ac:dyDescent="0.25">
      <c r="A84" t="s">
        <v>228</v>
      </c>
      <c r="B84" s="36" t="s">
        <v>251</v>
      </c>
      <c r="C84" t="s">
        <v>63</v>
      </c>
      <c r="D84" s="390"/>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0"/>
      <c r="AL84" s="390"/>
      <c r="AM84" s="390"/>
      <c r="AN84" s="390"/>
      <c r="AO84" s="390"/>
      <c r="AP84" s="390"/>
      <c r="AQ84" s="390"/>
      <c r="AR84" s="390"/>
      <c r="AT84" s="351">
        <f t="shared" si="3"/>
        <v>0</v>
      </c>
      <c r="AU84" s="47">
        <f t="shared" si="4"/>
        <v>0</v>
      </c>
    </row>
    <row r="85" spans="1:47" x14ac:dyDescent="0.25">
      <c r="A85" t="s">
        <v>280</v>
      </c>
      <c r="B85" s="36" t="s">
        <v>251</v>
      </c>
      <c r="C85" t="s">
        <v>63</v>
      </c>
      <c r="D85" s="390"/>
      <c r="E85" s="390"/>
      <c r="F85" s="390"/>
      <c r="G85" s="390"/>
      <c r="H85" s="390"/>
      <c r="I85" s="390"/>
      <c r="J85" s="390"/>
      <c r="K85" s="390"/>
      <c r="L85" s="390"/>
      <c r="M85" s="390"/>
      <c r="N85" s="390"/>
      <c r="O85" s="390"/>
      <c r="P85" s="390"/>
      <c r="Q85" s="390"/>
      <c r="R85" s="390"/>
      <c r="S85" s="390"/>
      <c r="T85" s="390"/>
      <c r="U85" s="390"/>
      <c r="V85" s="390"/>
      <c r="W85" s="390"/>
      <c r="X85" s="390"/>
      <c r="Y85" s="390"/>
      <c r="Z85" s="390"/>
      <c r="AA85" s="390"/>
      <c r="AB85" s="390"/>
      <c r="AC85" s="390"/>
      <c r="AD85" s="390"/>
      <c r="AE85" s="390"/>
      <c r="AF85" s="390"/>
      <c r="AG85" s="390"/>
      <c r="AH85" s="390"/>
      <c r="AI85" s="390"/>
      <c r="AJ85" s="390"/>
      <c r="AK85" s="390"/>
      <c r="AL85" s="390"/>
      <c r="AM85" s="390"/>
      <c r="AN85" s="390"/>
      <c r="AO85" s="390"/>
      <c r="AP85" s="390"/>
      <c r="AQ85" s="390"/>
      <c r="AR85" s="390"/>
      <c r="AT85" s="351">
        <f t="shared" si="3"/>
        <v>0</v>
      </c>
      <c r="AU85" s="47">
        <f t="shared" si="4"/>
        <v>0</v>
      </c>
    </row>
    <row r="86" spans="1:47" x14ac:dyDescent="0.25">
      <c r="A86" t="s">
        <v>278</v>
      </c>
      <c r="B86" s="36" t="s">
        <v>251</v>
      </c>
      <c r="C86" t="s">
        <v>63</v>
      </c>
      <c r="D86" s="390"/>
      <c r="E86" s="390"/>
      <c r="F86" s="390"/>
      <c r="G86" s="390"/>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0"/>
      <c r="AF86" s="390"/>
      <c r="AG86" s="390"/>
      <c r="AH86" s="390"/>
      <c r="AI86" s="390"/>
      <c r="AJ86" s="390"/>
      <c r="AK86" s="390"/>
      <c r="AL86" s="390"/>
      <c r="AM86" s="390"/>
      <c r="AN86" s="390"/>
      <c r="AO86" s="390"/>
      <c r="AP86" s="390"/>
      <c r="AQ86" s="390"/>
      <c r="AR86" s="390"/>
      <c r="AT86" s="351">
        <f t="shared" si="3"/>
        <v>0</v>
      </c>
      <c r="AU86" s="47">
        <f t="shared" si="4"/>
        <v>0</v>
      </c>
    </row>
    <row r="87" spans="1:47" x14ac:dyDescent="0.25">
      <c r="A87" t="s">
        <v>36</v>
      </c>
      <c r="B87" s="36" t="s">
        <v>251</v>
      </c>
      <c r="C87" t="s">
        <v>63</v>
      </c>
      <c r="D87" s="390"/>
      <c r="E87" s="390"/>
      <c r="F87" s="390"/>
      <c r="G87" s="390">
        <v>1</v>
      </c>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390"/>
      <c r="AJ87" s="390"/>
      <c r="AK87" s="390"/>
      <c r="AL87" s="390"/>
      <c r="AM87" s="390"/>
      <c r="AN87" s="390"/>
      <c r="AO87" s="390"/>
      <c r="AP87" s="390"/>
      <c r="AQ87" s="390"/>
      <c r="AR87" s="390"/>
      <c r="AT87" s="351">
        <f t="shared" si="3"/>
        <v>1</v>
      </c>
      <c r="AU87" s="47">
        <f t="shared" si="4"/>
        <v>2.4390243902439025E-2</v>
      </c>
    </row>
    <row r="88" spans="1:47" x14ac:dyDescent="0.25">
      <c r="A88" t="s">
        <v>35</v>
      </c>
      <c r="B88" s="36" t="s">
        <v>251</v>
      </c>
      <c r="C88" t="s">
        <v>63</v>
      </c>
      <c r="D88" s="390">
        <v>1</v>
      </c>
      <c r="E88" s="390"/>
      <c r="F88" s="390"/>
      <c r="G88" s="390"/>
      <c r="H88" s="390"/>
      <c r="I88" s="390"/>
      <c r="J88" s="390"/>
      <c r="K88" s="390"/>
      <c r="L88" s="390"/>
      <c r="M88" s="390"/>
      <c r="N88" s="390"/>
      <c r="O88" s="390"/>
      <c r="P88" s="390"/>
      <c r="Q88" s="390"/>
      <c r="R88" s="390"/>
      <c r="S88" s="390"/>
      <c r="T88" s="390"/>
      <c r="U88" s="390">
        <v>1</v>
      </c>
      <c r="V88" s="390">
        <v>1</v>
      </c>
      <c r="W88" s="390"/>
      <c r="X88" s="390"/>
      <c r="Y88" s="390"/>
      <c r="Z88" s="390"/>
      <c r="AA88" s="390"/>
      <c r="AB88" s="390"/>
      <c r="AC88" s="390"/>
      <c r="AD88" s="390"/>
      <c r="AE88" s="390"/>
      <c r="AF88" s="390"/>
      <c r="AG88" s="390"/>
      <c r="AH88" s="390"/>
      <c r="AI88" s="390"/>
      <c r="AJ88" s="390"/>
      <c r="AK88" s="390">
        <v>1</v>
      </c>
      <c r="AL88" s="390">
        <v>1</v>
      </c>
      <c r="AM88" s="390"/>
      <c r="AN88" s="390"/>
      <c r="AO88" s="390"/>
      <c r="AP88" s="390"/>
      <c r="AQ88" s="390"/>
      <c r="AR88" s="390"/>
      <c r="AT88" s="351">
        <f t="shared" si="3"/>
        <v>5</v>
      </c>
      <c r="AU88" s="47">
        <f t="shared" si="4"/>
        <v>0.12195121951219512</v>
      </c>
    </row>
    <row r="89" spans="1:47" x14ac:dyDescent="0.25">
      <c r="A89" t="s">
        <v>141</v>
      </c>
      <c r="B89" s="36" t="s">
        <v>251</v>
      </c>
      <c r="C89" t="s">
        <v>63</v>
      </c>
      <c r="D89" s="390"/>
      <c r="E89" s="390"/>
      <c r="F89" s="390"/>
      <c r="G89" s="390"/>
      <c r="H89" s="390"/>
      <c r="I89" s="390"/>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c r="AG89" s="390"/>
      <c r="AH89" s="390"/>
      <c r="AI89" s="390"/>
      <c r="AJ89" s="390"/>
      <c r="AK89" s="390"/>
      <c r="AL89" s="390"/>
      <c r="AM89" s="390"/>
      <c r="AN89" s="390"/>
      <c r="AO89" s="390"/>
      <c r="AP89" s="390"/>
      <c r="AQ89" s="390"/>
      <c r="AR89" s="390"/>
      <c r="AT89" s="351">
        <f t="shared" si="3"/>
        <v>0</v>
      </c>
      <c r="AU89" s="47">
        <f t="shared" si="4"/>
        <v>0</v>
      </c>
    </row>
    <row r="90" spans="1:47" x14ac:dyDescent="0.25">
      <c r="A90" t="s">
        <v>253</v>
      </c>
      <c r="B90" s="36"/>
      <c r="C90" t="s">
        <v>63</v>
      </c>
      <c r="D90" s="390"/>
      <c r="E90" s="390"/>
      <c r="F90" s="390"/>
      <c r="G90" s="390"/>
      <c r="H90" s="390"/>
      <c r="I90" s="390"/>
      <c r="J90" s="390"/>
      <c r="K90" s="390"/>
      <c r="L90" s="390"/>
      <c r="M90" s="390"/>
      <c r="N90" s="390"/>
      <c r="O90" s="390"/>
      <c r="P90" s="390"/>
      <c r="Q90" s="390"/>
      <c r="R90" s="390"/>
      <c r="S90" s="390"/>
      <c r="T90" s="390"/>
      <c r="U90" s="390"/>
      <c r="V90" s="390"/>
      <c r="W90" s="390"/>
      <c r="X90" s="390"/>
      <c r="Y90" s="390"/>
      <c r="Z90" s="390"/>
      <c r="AA90" s="390"/>
      <c r="AB90" s="390"/>
      <c r="AC90" s="390"/>
      <c r="AD90" s="390"/>
      <c r="AE90" s="390"/>
      <c r="AF90" s="390"/>
      <c r="AG90" s="390"/>
      <c r="AH90" s="390"/>
      <c r="AI90" s="390"/>
      <c r="AJ90" s="390"/>
      <c r="AK90" s="390"/>
      <c r="AL90" s="390"/>
      <c r="AM90" s="390"/>
      <c r="AN90" s="390"/>
      <c r="AO90" s="390"/>
      <c r="AP90" s="390"/>
      <c r="AQ90" s="390"/>
      <c r="AR90" s="390"/>
      <c r="AT90" s="351">
        <f t="shared" si="3"/>
        <v>0</v>
      </c>
      <c r="AU90" s="47">
        <f t="shared" si="4"/>
        <v>0</v>
      </c>
    </row>
    <row r="91" spans="1:47" x14ac:dyDescent="0.25">
      <c r="A91" t="s">
        <v>254</v>
      </c>
      <c r="B91" s="36"/>
      <c r="C91" t="s">
        <v>63</v>
      </c>
      <c r="D91" s="390"/>
      <c r="E91" s="390"/>
      <c r="F91" s="390"/>
      <c r="G91" s="390"/>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90"/>
      <c r="AK91" s="390"/>
      <c r="AL91" s="390"/>
      <c r="AM91" s="390"/>
      <c r="AN91" s="390"/>
      <c r="AO91" s="390"/>
      <c r="AP91" s="390"/>
      <c r="AQ91" s="390"/>
      <c r="AR91" s="390"/>
      <c r="AT91" s="351">
        <f t="shared" si="3"/>
        <v>0</v>
      </c>
      <c r="AU91" s="47">
        <f t="shared" si="4"/>
        <v>0</v>
      </c>
    </row>
    <row r="92" spans="1:47" x14ac:dyDescent="0.25">
      <c r="A92" t="s">
        <v>255</v>
      </c>
      <c r="B92" s="36"/>
      <c r="C92" t="s">
        <v>63</v>
      </c>
      <c r="D92" s="390"/>
      <c r="E92" s="390"/>
      <c r="F92" s="390"/>
      <c r="G92" s="390"/>
      <c r="H92" s="390"/>
      <c r="I92" s="390"/>
      <c r="J92" s="390"/>
      <c r="K92" s="390"/>
      <c r="L92" s="390"/>
      <c r="M92" s="390"/>
      <c r="N92" s="390"/>
      <c r="O92" s="390"/>
      <c r="P92" s="390"/>
      <c r="Q92" s="390"/>
      <c r="R92" s="390"/>
      <c r="S92" s="390"/>
      <c r="T92" s="390"/>
      <c r="U92" s="390"/>
      <c r="V92" s="390"/>
      <c r="W92" s="390"/>
      <c r="X92" s="390"/>
      <c r="Y92" s="390"/>
      <c r="Z92" s="390"/>
      <c r="AA92" s="390"/>
      <c r="AB92" s="390"/>
      <c r="AC92" s="390"/>
      <c r="AD92" s="390"/>
      <c r="AE92" s="390"/>
      <c r="AF92" s="390"/>
      <c r="AG92" s="390"/>
      <c r="AH92" s="390"/>
      <c r="AI92" s="390"/>
      <c r="AJ92" s="390"/>
      <c r="AK92" s="390"/>
      <c r="AL92" s="390"/>
      <c r="AM92" s="390"/>
      <c r="AN92" s="390"/>
      <c r="AO92" s="390"/>
      <c r="AP92" s="390"/>
      <c r="AQ92" s="390"/>
      <c r="AR92" s="390"/>
      <c r="AT92" s="351">
        <f t="shared" si="3"/>
        <v>0</v>
      </c>
      <c r="AU92" s="47">
        <f t="shared" si="4"/>
        <v>0</v>
      </c>
    </row>
    <row r="93" spans="1:47" x14ac:dyDescent="0.25">
      <c r="A93" t="s">
        <v>256</v>
      </c>
      <c r="B93" s="36"/>
      <c r="C93" t="s">
        <v>63</v>
      </c>
      <c r="D93" s="390"/>
      <c r="E93" s="390"/>
      <c r="F93" s="390"/>
      <c r="G93" s="390"/>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c r="AG93" s="390"/>
      <c r="AH93" s="390"/>
      <c r="AI93" s="390"/>
      <c r="AJ93" s="390"/>
      <c r="AK93" s="390"/>
      <c r="AL93" s="390"/>
      <c r="AM93" s="390"/>
      <c r="AN93" s="390"/>
      <c r="AO93" s="390"/>
      <c r="AP93" s="390"/>
      <c r="AQ93" s="390"/>
      <c r="AR93" s="390"/>
      <c r="AT93" s="351">
        <f t="shared" si="3"/>
        <v>0</v>
      </c>
      <c r="AU93" s="47">
        <f t="shared" si="4"/>
        <v>0</v>
      </c>
    </row>
    <row r="94" spans="1:47" x14ac:dyDescent="0.25">
      <c r="A94" t="s">
        <v>257</v>
      </c>
      <c r="B94" s="36"/>
      <c r="C94" t="s">
        <v>63</v>
      </c>
      <c r="D94" s="390"/>
      <c r="E94" s="390"/>
      <c r="F94" s="390"/>
      <c r="G94" s="390"/>
      <c r="H94" s="390"/>
      <c r="I94" s="390"/>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c r="AG94" s="390"/>
      <c r="AH94" s="390"/>
      <c r="AI94" s="390"/>
      <c r="AJ94" s="390"/>
      <c r="AK94" s="390"/>
      <c r="AL94" s="390"/>
      <c r="AM94" s="390"/>
      <c r="AN94" s="390"/>
      <c r="AO94" s="390"/>
      <c r="AP94" s="390"/>
      <c r="AQ94" s="390"/>
      <c r="AR94" s="390"/>
      <c r="AT94" s="351">
        <f t="shared" si="3"/>
        <v>0</v>
      </c>
      <c r="AU94" s="47">
        <f t="shared" si="4"/>
        <v>0</v>
      </c>
    </row>
    <row r="95" spans="1:47" x14ac:dyDescent="0.25">
      <c r="AT95" s="36"/>
      <c r="AU95" s="47"/>
    </row>
    <row r="96" spans="1:47" x14ac:dyDescent="0.25">
      <c r="D96" s="37">
        <f>SUM(D6:D94)</f>
        <v>11</v>
      </c>
      <c r="E96" s="37">
        <f t="shared" ref="E96:AR96" si="5">SUM(E6:E94)</f>
        <v>11</v>
      </c>
      <c r="F96" s="37">
        <f t="shared" si="5"/>
        <v>11</v>
      </c>
      <c r="G96" s="37">
        <f t="shared" si="5"/>
        <v>11</v>
      </c>
      <c r="H96" s="37">
        <f t="shared" si="5"/>
        <v>11</v>
      </c>
      <c r="I96" s="37">
        <f t="shared" si="5"/>
        <v>11</v>
      </c>
      <c r="J96" s="37">
        <f t="shared" si="5"/>
        <v>11</v>
      </c>
      <c r="K96" s="37">
        <f t="shared" si="5"/>
        <v>11</v>
      </c>
      <c r="L96" s="37">
        <f t="shared" si="5"/>
        <v>11</v>
      </c>
      <c r="M96" s="37">
        <f t="shared" si="5"/>
        <v>11</v>
      </c>
      <c r="N96" s="37">
        <f t="shared" si="5"/>
        <v>11</v>
      </c>
      <c r="O96" s="37">
        <f t="shared" si="5"/>
        <v>11</v>
      </c>
      <c r="P96" s="37">
        <f t="shared" si="5"/>
        <v>11</v>
      </c>
      <c r="Q96" s="37">
        <f t="shared" si="5"/>
        <v>11</v>
      </c>
      <c r="R96" s="37">
        <f t="shared" si="5"/>
        <v>11</v>
      </c>
      <c r="S96" s="37">
        <f t="shared" si="5"/>
        <v>11</v>
      </c>
      <c r="T96" s="37">
        <f t="shared" si="5"/>
        <v>11</v>
      </c>
      <c r="U96" s="37">
        <f t="shared" si="5"/>
        <v>11</v>
      </c>
      <c r="V96" s="37">
        <f t="shared" si="5"/>
        <v>11</v>
      </c>
      <c r="W96" s="37">
        <f t="shared" si="5"/>
        <v>11</v>
      </c>
      <c r="X96" s="37">
        <f t="shared" si="5"/>
        <v>11</v>
      </c>
      <c r="Y96" s="37">
        <f t="shared" si="5"/>
        <v>11</v>
      </c>
      <c r="Z96" s="37">
        <f t="shared" si="5"/>
        <v>11</v>
      </c>
      <c r="AA96" s="37">
        <f t="shared" si="5"/>
        <v>11</v>
      </c>
      <c r="AB96" s="37">
        <f t="shared" si="5"/>
        <v>11</v>
      </c>
      <c r="AC96" s="37">
        <f t="shared" si="5"/>
        <v>11</v>
      </c>
      <c r="AD96" s="37">
        <f t="shared" si="5"/>
        <v>11</v>
      </c>
      <c r="AE96" s="37">
        <f t="shared" si="5"/>
        <v>11</v>
      </c>
      <c r="AF96" s="37">
        <f t="shared" si="5"/>
        <v>11</v>
      </c>
      <c r="AG96" s="37">
        <f t="shared" si="5"/>
        <v>11</v>
      </c>
      <c r="AH96" s="37">
        <f t="shared" si="5"/>
        <v>11</v>
      </c>
      <c r="AI96" s="37">
        <f t="shared" si="5"/>
        <v>11</v>
      </c>
      <c r="AJ96" s="37">
        <f t="shared" si="5"/>
        <v>11</v>
      </c>
      <c r="AK96" s="37">
        <f t="shared" si="5"/>
        <v>11</v>
      </c>
      <c r="AL96" s="37">
        <f t="shared" si="5"/>
        <v>11</v>
      </c>
      <c r="AM96" s="37">
        <f t="shared" si="5"/>
        <v>11</v>
      </c>
      <c r="AN96" s="37">
        <f t="shared" si="5"/>
        <v>11</v>
      </c>
      <c r="AO96" s="37">
        <f t="shared" si="5"/>
        <v>11</v>
      </c>
      <c r="AP96" s="37">
        <f t="shared" si="5"/>
        <v>11</v>
      </c>
      <c r="AQ96" s="37">
        <f t="shared" si="5"/>
        <v>11</v>
      </c>
      <c r="AR96" s="37">
        <f t="shared" si="5"/>
        <v>11</v>
      </c>
      <c r="AT96" s="483">
        <f>COUNT(D96:AR96)</f>
        <v>41</v>
      </c>
    </row>
    <row r="98" spans="3:44" x14ac:dyDescent="0.25">
      <c r="C98" t="s">
        <v>546</v>
      </c>
      <c r="D98" s="36">
        <f>SUM(D6:D28)</f>
        <v>4</v>
      </c>
      <c r="E98" s="36">
        <f t="shared" ref="E98:AR98" si="6">SUM(E6:E28)</f>
        <v>3</v>
      </c>
      <c r="F98" s="36">
        <f t="shared" si="6"/>
        <v>3</v>
      </c>
      <c r="G98" s="36">
        <f t="shared" si="6"/>
        <v>3</v>
      </c>
      <c r="H98" s="36">
        <f t="shared" si="6"/>
        <v>3</v>
      </c>
      <c r="I98" s="36">
        <f t="shared" si="6"/>
        <v>3</v>
      </c>
      <c r="J98" s="36">
        <f t="shared" si="6"/>
        <v>4</v>
      </c>
      <c r="K98" s="36">
        <f t="shared" si="6"/>
        <v>3</v>
      </c>
      <c r="L98" s="36">
        <f t="shared" si="6"/>
        <v>3</v>
      </c>
      <c r="M98" s="36">
        <f t="shared" si="6"/>
        <v>3</v>
      </c>
      <c r="N98" s="36">
        <f t="shared" si="6"/>
        <v>4</v>
      </c>
      <c r="O98" s="36">
        <f t="shared" si="6"/>
        <v>3</v>
      </c>
      <c r="P98" s="36">
        <f t="shared" si="6"/>
        <v>3</v>
      </c>
      <c r="Q98" s="36">
        <f t="shared" si="6"/>
        <v>3</v>
      </c>
      <c r="R98" s="36">
        <f t="shared" si="6"/>
        <v>3</v>
      </c>
      <c r="S98" s="36">
        <f t="shared" si="6"/>
        <v>4</v>
      </c>
      <c r="T98" s="36">
        <f t="shared" si="6"/>
        <v>4</v>
      </c>
      <c r="U98" s="36">
        <f t="shared" si="6"/>
        <v>3</v>
      </c>
      <c r="V98" s="36">
        <f t="shared" si="6"/>
        <v>3</v>
      </c>
      <c r="W98" s="36">
        <f t="shared" si="6"/>
        <v>3</v>
      </c>
      <c r="X98" s="36">
        <f t="shared" si="6"/>
        <v>3</v>
      </c>
      <c r="Y98" s="36">
        <f t="shared" si="6"/>
        <v>3</v>
      </c>
      <c r="Z98" s="36">
        <f t="shared" si="6"/>
        <v>3</v>
      </c>
      <c r="AA98" s="36">
        <f t="shared" si="6"/>
        <v>3</v>
      </c>
      <c r="AB98" s="36">
        <f t="shared" si="6"/>
        <v>3</v>
      </c>
      <c r="AC98" s="36">
        <f t="shared" si="6"/>
        <v>3</v>
      </c>
      <c r="AD98" s="36">
        <f t="shared" si="6"/>
        <v>3</v>
      </c>
      <c r="AE98" s="36">
        <f t="shared" si="6"/>
        <v>3</v>
      </c>
      <c r="AF98" s="36">
        <f t="shared" si="6"/>
        <v>3</v>
      </c>
      <c r="AG98" s="36">
        <f t="shared" si="6"/>
        <v>3</v>
      </c>
      <c r="AH98" s="36">
        <f t="shared" si="6"/>
        <v>3</v>
      </c>
      <c r="AI98" s="36">
        <f t="shared" si="6"/>
        <v>3</v>
      </c>
      <c r="AJ98" s="36">
        <f t="shared" si="6"/>
        <v>4</v>
      </c>
      <c r="AK98" s="36">
        <f t="shared" si="6"/>
        <v>3</v>
      </c>
      <c r="AL98" s="36">
        <f t="shared" si="6"/>
        <v>3</v>
      </c>
      <c r="AM98" s="36">
        <f t="shared" si="6"/>
        <v>3</v>
      </c>
      <c r="AN98" s="36">
        <f t="shared" si="6"/>
        <v>4</v>
      </c>
      <c r="AO98" s="36">
        <f t="shared" si="6"/>
        <v>3</v>
      </c>
      <c r="AP98" s="36">
        <f t="shared" si="6"/>
        <v>3</v>
      </c>
      <c r="AQ98" s="36">
        <f t="shared" si="6"/>
        <v>3</v>
      </c>
      <c r="AR98" s="36">
        <f t="shared" si="6"/>
        <v>3</v>
      </c>
    </row>
    <row r="99" spans="3:44" x14ac:dyDescent="0.25">
      <c r="C99" t="s">
        <v>547</v>
      </c>
      <c r="D99" s="36">
        <f>SUM(D29:D41)</f>
        <v>1</v>
      </c>
      <c r="E99" s="36">
        <f t="shared" ref="E99:AR99" si="7">SUM(E29:E41)</f>
        <v>1</v>
      </c>
      <c r="F99" s="36">
        <f t="shared" si="7"/>
        <v>1</v>
      </c>
      <c r="G99" s="36">
        <f t="shared" si="7"/>
        <v>1</v>
      </c>
      <c r="H99" s="36">
        <f t="shared" si="7"/>
        <v>1</v>
      </c>
      <c r="I99" s="36">
        <f t="shared" si="7"/>
        <v>2</v>
      </c>
      <c r="J99" s="36">
        <f t="shared" si="7"/>
        <v>1</v>
      </c>
      <c r="K99" s="36">
        <f t="shared" si="7"/>
        <v>1</v>
      </c>
      <c r="L99" s="36">
        <f t="shared" si="7"/>
        <v>2</v>
      </c>
      <c r="M99" s="36">
        <f t="shared" si="7"/>
        <v>1</v>
      </c>
      <c r="N99" s="36">
        <f t="shared" si="7"/>
        <v>1</v>
      </c>
      <c r="O99" s="36">
        <f t="shared" si="7"/>
        <v>1</v>
      </c>
      <c r="P99" s="36">
        <f t="shared" si="7"/>
        <v>1</v>
      </c>
      <c r="Q99" s="36">
        <f t="shared" si="7"/>
        <v>1</v>
      </c>
      <c r="R99" s="36">
        <f t="shared" si="7"/>
        <v>2</v>
      </c>
      <c r="S99" s="36">
        <f t="shared" si="7"/>
        <v>1</v>
      </c>
      <c r="T99" s="36">
        <f t="shared" si="7"/>
        <v>1</v>
      </c>
      <c r="U99" s="36">
        <f t="shared" si="7"/>
        <v>1</v>
      </c>
      <c r="V99" s="36">
        <f t="shared" si="7"/>
        <v>1</v>
      </c>
      <c r="W99" s="36">
        <f t="shared" si="7"/>
        <v>1</v>
      </c>
      <c r="X99" s="36">
        <f t="shared" si="7"/>
        <v>1</v>
      </c>
      <c r="Y99" s="36">
        <f t="shared" si="7"/>
        <v>1</v>
      </c>
      <c r="Z99" s="36">
        <f t="shared" si="7"/>
        <v>1</v>
      </c>
      <c r="AA99" s="36">
        <f t="shared" si="7"/>
        <v>1</v>
      </c>
      <c r="AB99" s="36">
        <f t="shared" si="7"/>
        <v>1</v>
      </c>
      <c r="AC99" s="36">
        <f t="shared" si="7"/>
        <v>2</v>
      </c>
      <c r="AD99" s="36">
        <f t="shared" si="7"/>
        <v>1</v>
      </c>
      <c r="AE99" s="36">
        <f t="shared" si="7"/>
        <v>2</v>
      </c>
      <c r="AF99" s="36">
        <f t="shared" si="7"/>
        <v>2</v>
      </c>
      <c r="AG99" s="36">
        <f t="shared" si="7"/>
        <v>1</v>
      </c>
      <c r="AH99" s="36">
        <f t="shared" si="7"/>
        <v>2</v>
      </c>
      <c r="AI99" s="36">
        <f t="shared" si="7"/>
        <v>2</v>
      </c>
      <c r="AJ99" s="36">
        <f t="shared" si="7"/>
        <v>1</v>
      </c>
      <c r="AK99" s="36">
        <f t="shared" si="7"/>
        <v>1</v>
      </c>
      <c r="AL99" s="36">
        <f t="shared" si="7"/>
        <v>2</v>
      </c>
      <c r="AM99" s="36">
        <f t="shared" si="7"/>
        <v>1</v>
      </c>
      <c r="AN99" s="36">
        <f t="shared" si="7"/>
        <v>1</v>
      </c>
      <c r="AO99" s="36">
        <f t="shared" si="7"/>
        <v>2</v>
      </c>
      <c r="AP99" s="36">
        <f t="shared" si="7"/>
        <v>2</v>
      </c>
      <c r="AQ99" s="36">
        <f t="shared" si="7"/>
        <v>1</v>
      </c>
      <c r="AR99" s="36">
        <f t="shared" si="7"/>
        <v>1</v>
      </c>
    </row>
    <row r="100" spans="3:44" x14ac:dyDescent="0.25">
      <c r="C100" t="s">
        <v>548</v>
      </c>
      <c r="D100" s="36">
        <f>SUM(D42:D66)</f>
        <v>3</v>
      </c>
      <c r="E100" s="36">
        <f t="shared" ref="E100:AR100" si="8">SUM(E42:E66)</f>
        <v>4</v>
      </c>
      <c r="F100" s="36">
        <f t="shared" si="8"/>
        <v>4</v>
      </c>
      <c r="G100" s="36">
        <f t="shared" si="8"/>
        <v>3</v>
      </c>
      <c r="H100" s="36">
        <f t="shared" si="8"/>
        <v>4</v>
      </c>
      <c r="I100" s="36">
        <f t="shared" si="8"/>
        <v>3</v>
      </c>
      <c r="J100" s="36">
        <f t="shared" si="8"/>
        <v>3</v>
      </c>
      <c r="K100" s="36">
        <f t="shared" si="8"/>
        <v>4</v>
      </c>
      <c r="L100" s="36">
        <f t="shared" si="8"/>
        <v>3</v>
      </c>
      <c r="M100" s="36">
        <f t="shared" si="8"/>
        <v>4</v>
      </c>
      <c r="N100" s="36">
        <f t="shared" si="8"/>
        <v>3</v>
      </c>
      <c r="O100" s="36">
        <f t="shared" si="8"/>
        <v>4</v>
      </c>
      <c r="P100" s="36">
        <f t="shared" si="8"/>
        <v>3</v>
      </c>
      <c r="Q100" s="36">
        <f t="shared" si="8"/>
        <v>4</v>
      </c>
      <c r="R100" s="36">
        <f t="shared" si="8"/>
        <v>3</v>
      </c>
      <c r="S100" s="36">
        <f t="shared" si="8"/>
        <v>3</v>
      </c>
      <c r="T100" s="36">
        <f t="shared" si="8"/>
        <v>3</v>
      </c>
      <c r="U100" s="36">
        <f t="shared" si="8"/>
        <v>4</v>
      </c>
      <c r="V100" s="36">
        <f t="shared" si="8"/>
        <v>4</v>
      </c>
      <c r="W100" s="36">
        <f t="shared" si="8"/>
        <v>4</v>
      </c>
      <c r="X100" s="36">
        <f t="shared" si="8"/>
        <v>4</v>
      </c>
      <c r="Y100" s="36">
        <f t="shared" si="8"/>
        <v>3</v>
      </c>
      <c r="Z100" s="36">
        <f t="shared" si="8"/>
        <v>4</v>
      </c>
      <c r="AA100" s="36">
        <f t="shared" si="8"/>
        <v>4</v>
      </c>
      <c r="AB100" s="36">
        <f t="shared" si="8"/>
        <v>4</v>
      </c>
      <c r="AC100" s="36">
        <f t="shared" si="8"/>
        <v>3</v>
      </c>
      <c r="AD100" s="36">
        <f t="shared" si="8"/>
        <v>3</v>
      </c>
      <c r="AE100" s="36">
        <f t="shared" si="8"/>
        <v>3</v>
      </c>
      <c r="AF100" s="36">
        <f t="shared" si="8"/>
        <v>3</v>
      </c>
      <c r="AG100" s="36">
        <f t="shared" si="8"/>
        <v>3</v>
      </c>
      <c r="AH100" s="36">
        <f t="shared" si="8"/>
        <v>3</v>
      </c>
      <c r="AI100" s="36">
        <f t="shared" si="8"/>
        <v>3</v>
      </c>
      <c r="AJ100" s="36">
        <f t="shared" si="8"/>
        <v>3</v>
      </c>
      <c r="AK100" s="36">
        <f t="shared" si="8"/>
        <v>3</v>
      </c>
      <c r="AL100" s="36">
        <f t="shared" si="8"/>
        <v>3</v>
      </c>
      <c r="AM100" s="36">
        <f t="shared" si="8"/>
        <v>4</v>
      </c>
      <c r="AN100" s="36">
        <f t="shared" si="8"/>
        <v>3</v>
      </c>
      <c r="AO100" s="36">
        <f t="shared" si="8"/>
        <v>3</v>
      </c>
      <c r="AP100" s="36">
        <f t="shared" si="8"/>
        <v>3</v>
      </c>
      <c r="AQ100" s="36">
        <f t="shared" si="8"/>
        <v>4</v>
      </c>
      <c r="AR100" s="36">
        <f t="shared" si="8"/>
        <v>4</v>
      </c>
    </row>
    <row r="101" spans="3:44" x14ac:dyDescent="0.25">
      <c r="C101" t="s">
        <v>549</v>
      </c>
      <c r="D101" s="36">
        <f>SUM(D67:D94)</f>
        <v>3</v>
      </c>
      <c r="E101" s="36">
        <f t="shared" ref="E101:AR101" si="9">SUM(E67:E94)</f>
        <v>3</v>
      </c>
      <c r="F101" s="36">
        <f t="shared" si="9"/>
        <v>3</v>
      </c>
      <c r="G101" s="36">
        <f t="shared" si="9"/>
        <v>4</v>
      </c>
      <c r="H101" s="36">
        <f t="shared" si="9"/>
        <v>3</v>
      </c>
      <c r="I101" s="36">
        <f t="shared" si="9"/>
        <v>3</v>
      </c>
      <c r="J101" s="36">
        <f t="shared" si="9"/>
        <v>3</v>
      </c>
      <c r="K101" s="36">
        <f t="shared" si="9"/>
        <v>3</v>
      </c>
      <c r="L101" s="36">
        <f t="shared" si="9"/>
        <v>3</v>
      </c>
      <c r="M101" s="36">
        <f t="shared" si="9"/>
        <v>3</v>
      </c>
      <c r="N101" s="36">
        <f t="shared" si="9"/>
        <v>3</v>
      </c>
      <c r="O101" s="36">
        <f t="shared" si="9"/>
        <v>3</v>
      </c>
      <c r="P101" s="36">
        <f t="shared" si="9"/>
        <v>4</v>
      </c>
      <c r="Q101" s="36">
        <f t="shared" si="9"/>
        <v>3</v>
      </c>
      <c r="R101" s="36">
        <f t="shared" si="9"/>
        <v>3</v>
      </c>
      <c r="S101" s="36">
        <f t="shared" si="9"/>
        <v>3</v>
      </c>
      <c r="T101" s="36">
        <f t="shared" si="9"/>
        <v>3</v>
      </c>
      <c r="U101" s="36">
        <f t="shared" si="9"/>
        <v>3</v>
      </c>
      <c r="V101" s="36">
        <f t="shared" si="9"/>
        <v>3</v>
      </c>
      <c r="W101" s="36">
        <f t="shared" si="9"/>
        <v>3</v>
      </c>
      <c r="X101" s="36">
        <f t="shared" si="9"/>
        <v>3</v>
      </c>
      <c r="Y101" s="36">
        <f t="shared" si="9"/>
        <v>4</v>
      </c>
      <c r="Z101" s="36">
        <f t="shared" si="9"/>
        <v>3</v>
      </c>
      <c r="AA101" s="36">
        <f t="shared" si="9"/>
        <v>3</v>
      </c>
      <c r="AB101" s="36">
        <f t="shared" si="9"/>
        <v>3</v>
      </c>
      <c r="AC101" s="36">
        <f t="shared" si="9"/>
        <v>3</v>
      </c>
      <c r="AD101" s="36">
        <f t="shared" si="9"/>
        <v>4</v>
      </c>
      <c r="AE101" s="36">
        <f t="shared" si="9"/>
        <v>3</v>
      </c>
      <c r="AF101" s="36">
        <f t="shared" si="9"/>
        <v>3</v>
      </c>
      <c r="AG101" s="36">
        <f t="shared" si="9"/>
        <v>4</v>
      </c>
      <c r="AH101" s="36">
        <f t="shared" si="9"/>
        <v>3</v>
      </c>
      <c r="AI101" s="36">
        <f t="shared" si="9"/>
        <v>3</v>
      </c>
      <c r="AJ101" s="36">
        <f t="shared" si="9"/>
        <v>3</v>
      </c>
      <c r="AK101" s="36">
        <f t="shared" si="9"/>
        <v>4</v>
      </c>
      <c r="AL101" s="36">
        <f t="shared" si="9"/>
        <v>3</v>
      </c>
      <c r="AM101" s="36">
        <f t="shared" si="9"/>
        <v>3</v>
      </c>
      <c r="AN101" s="36">
        <f t="shared" si="9"/>
        <v>3</v>
      </c>
      <c r="AO101" s="36">
        <f t="shared" si="9"/>
        <v>3</v>
      </c>
      <c r="AP101" s="36">
        <f t="shared" si="9"/>
        <v>3</v>
      </c>
      <c r="AQ101" s="36">
        <f t="shared" si="9"/>
        <v>3</v>
      </c>
      <c r="AR101" s="36">
        <f t="shared" si="9"/>
        <v>3</v>
      </c>
    </row>
  </sheetData>
  <mergeCells count="4">
    <mergeCell ref="D3:AR3"/>
    <mergeCell ref="A4:A5"/>
    <mergeCell ref="B4:B5"/>
    <mergeCell ref="C4:C5"/>
  </mergeCells>
  <conditionalFormatting sqref="D67:AS67">
    <cfRule type="expression" dxfId="45" priority="8">
      <formula>"&gt;11,&lt;11"</formula>
    </cfRule>
  </conditionalFormatting>
  <conditionalFormatting sqref="AU6:AU95">
    <cfRule type="colorScale" priority="7">
      <colorScale>
        <cfvo type="min"/>
        <cfvo type="max"/>
        <color rgb="FFFCFCFF"/>
        <color rgb="FF63BE7B"/>
      </colorScale>
    </cfRule>
  </conditionalFormatting>
  <conditionalFormatting sqref="D98:AR98 D100:AR101">
    <cfRule type="cellIs" dxfId="44" priority="5" operator="greaterThan">
      <formula>4</formula>
    </cfRule>
    <cfRule type="cellIs" dxfId="43" priority="6" operator="lessThan">
      <formula>3</formula>
    </cfRule>
  </conditionalFormatting>
  <conditionalFormatting sqref="D99:AR99">
    <cfRule type="cellIs" dxfId="42" priority="3" operator="lessThan">
      <formula>1</formula>
    </cfRule>
    <cfRule type="cellIs" dxfId="41" priority="4" operator="greaterThan">
      <formula>2</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DD0F2-FC4D-44DC-B2FD-24B4560C33A6}">
  <sheetPr>
    <tabColor rgb="FFFFCCFF"/>
  </sheetPr>
  <dimension ref="A1:AU107"/>
  <sheetViews>
    <sheetView zoomScale="85" zoomScaleNormal="85" workbookViewId="0">
      <pane xSplit="3" ySplit="5" topLeftCell="R6" activePane="bottomRight" state="frozen"/>
      <selection activeCell="BG67" sqref="BG67"/>
      <selection pane="topRight" activeCell="BG67" sqref="BG67"/>
      <selection pane="bottomLeft" activeCell="BG67" sqref="BG67"/>
      <selection pane="bottomRight" activeCell="B25" sqref="B25"/>
    </sheetView>
  </sheetViews>
  <sheetFormatPr defaultRowHeight="15" x14ac:dyDescent="0.25"/>
  <cols>
    <col min="1" max="1" width="21.28515625" customWidth="1"/>
    <col min="3" max="3" width="13.85546875" customWidth="1"/>
    <col min="4" max="4" width="15.85546875" customWidth="1"/>
    <col min="5" max="44" width="15.7109375" customWidth="1"/>
    <col min="45" max="45" width="2.85546875" customWidth="1"/>
  </cols>
  <sheetData>
    <row r="1" spans="1:47" x14ac:dyDescent="0.25">
      <c r="A1" s="34" t="s">
        <v>506</v>
      </c>
      <c r="D1" s="392" t="s">
        <v>79</v>
      </c>
      <c r="K1" s="562"/>
      <c r="Q1" s="4"/>
      <c r="T1" s="563"/>
      <c r="AG1" s="4"/>
      <c r="AK1" s="4"/>
      <c r="AL1" s="4"/>
      <c r="AN1" s="4"/>
    </row>
    <row r="2" spans="1:47" x14ac:dyDescent="0.25">
      <c r="A2" s="34" t="s">
        <v>507</v>
      </c>
      <c r="D2" s="391" t="s">
        <v>517</v>
      </c>
      <c r="L2" s="4"/>
      <c r="M2" s="4"/>
      <c r="N2" s="4"/>
      <c r="O2" s="4"/>
      <c r="P2" s="4"/>
    </row>
    <row r="3" spans="1:47" x14ac:dyDescent="0.25">
      <c r="D3" s="820" t="s">
        <v>122</v>
      </c>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c r="AG3" s="820"/>
      <c r="AH3" s="820"/>
      <c r="AI3" s="820"/>
      <c r="AJ3" s="820"/>
      <c r="AK3" s="820"/>
      <c r="AL3" s="820"/>
      <c r="AM3" s="820"/>
      <c r="AN3" s="820"/>
      <c r="AO3" s="820"/>
      <c r="AP3" s="820"/>
      <c r="AQ3" s="820"/>
      <c r="AR3" s="820"/>
      <c r="AS3" s="519"/>
    </row>
    <row r="4" spans="1:47" ht="30" customHeight="1" x14ac:dyDescent="0.25">
      <c r="A4" s="822" t="s">
        <v>44</v>
      </c>
      <c r="B4" s="820" t="s">
        <v>51</v>
      </c>
      <c r="C4" s="822" t="s">
        <v>67</v>
      </c>
      <c r="D4" s="393" t="str">
        <f>'Points - Teams W1'!D4</f>
        <v>Guy Blackwood</v>
      </c>
      <c r="E4" s="393" t="str">
        <f>'Points - Teams W1'!E4</f>
        <v>Michael Quinn</v>
      </c>
      <c r="F4" s="393" t="str">
        <f>'Points - Teams W1'!F4</f>
        <v>Andy Gill</v>
      </c>
      <c r="G4" s="393" t="str">
        <f>'Points - Teams W1'!G4</f>
        <v>Jonny Cobbold</v>
      </c>
      <c r="H4" s="393" t="str">
        <f>'Points - Teams W1'!H4</f>
        <v>Michael Gill</v>
      </c>
      <c r="I4" s="393" t="str">
        <f>'Points - Teams W1'!I4</f>
        <v>Ed Brown</v>
      </c>
      <c r="J4" s="393" t="str">
        <f>'Points - Teams W1'!J4</f>
        <v>Sam Hepke</v>
      </c>
      <c r="K4" s="393" t="str">
        <f>'Points - Teams W1'!K4</f>
        <v>Jonny Glayzer</v>
      </c>
      <c r="L4" s="393" t="str">
        <f>'Points - Teams W1'!L4</f>
        <v>Ian Glayzer</v>
      </c>
      <c r="M4" s="393" t="str">
        <f>'Points - Teams W1'!M4</f>
        <v>Colin Inkson</v>
      </c>
      <c r="N4" s="393" t="str">
        <f>'Points - Teams W1'!N4</f>
        <v>Bill Rankin</v>
      </c>
      <c r="O4" s="393" t="str">
        <f>'Points - Teams W1'!O4</f>
        <v>Alex Rankin</v>
      </c>
      <c r="P4" s="393" t="str">
        <f>'Points - Teams W1'!P4</f>
        <v>Rob Rankin</v>
      </c>
      <c r="Q4" s="393" t="str">
        <f>'Points - Teams W1'!Q4</f>
        <v>Harvey Rankin</v>
      </c>
      <c r="R4" s="393" t="str">
        <f>'Points - Teams W1'!R4</f>
        <v>Matty Aggrey</v>
      </c>
      <c r="S4" s="393" t="str">
        <f>'Points - Teams W1'!S4</f>
        <v>Tim Dickinson</v>
      </c>
      <c r="T4" s="393" t="str">
        <f>'Points - Teams W1'!T4</f>
        <v>Mark Bailie</v>
      </c>
      <c r="U4" s="393" t="str">
        <f>'Points - Teams W1'!U4</f>
        <v>James Illingworth</v>
      </c>
      <c r="V4" s="393" t="str">
        <f>'Points - Teams W1'!V4</f>
        <v>Ryan McNally</v>
      </c>
      <c r="W4" s="393" t="str">
        <f>'Points - Teams W1'!W4</f>
        <v>Dom Grant</v>
      </c>
      <c r="X4" s="393" t="str">
        <f>'Points - Teams W1'!X4</f>
        <v>Shaun Brocken</v>
      </c>
      <c r="Y4" s="388" t="str">
        <f>'Points - Teams W1'!Y4</f>
        <v>Lynda Glayzer</v>
      </c>
      <c r="Z4" s="388" t="str">
        <f>'Points - Teams W1'!Z4</f>
        <v>Jamie Barnes</v>
      </c>
      <c r="AA4" s="388" t="str">
        <f>'Points - Teams W1'!AA4</f>
        <v>Andy Brown</v>
      </c>
      <c r="AB4" s="388" t="str">
        <f>'Points - Teams W1'!AB4</f>
        <v>Alex McNally</v>
      </c>
      <c r="AC4" s="388" t="str">
        <f>'Points - Teams W1'!AC4</f>
        <v>Gary Knight</v>
      </c>
      <c r="AD4" s="388" t="str">
        <f>'Points - Teams W1'!AD4</f>
        <v>Chris Smith</v>
      </c>
      <c r="AE4" s="388" t="str">
        <f>'Points - Teams W1'!AE4</f>
        <v>Josh Thompson</v>
      </c>
      <c r="AF4" s="388" t="str">
        <f>'Points - Teams W1'!AF4</f>
        <v>Jack Snowdon</v>
      </c>
      <c r="AG4" s="388" t="str">
        <f>'Points - Teams W1'!AG4</f>
        <v>Harry Baldwin</v>
      </c>
      <c r="AH4" s="388" t="str">
        <f>'Points - Teams W1'!AH4</f>
        <v>Ian Robinson</v>
      </c>
      <c r="AI4" s="388" t="str">
        <f>'Points - Teams W1'!AI4</f>
        <v>George Politis</v>
      </c>
      <c r="AJ4" s="388" t="str">
        <f>'Points - Teams W1'!AJ4</f>
        <v>Nicky Caunce</v>
      </c>
      <c r="AK4" s="388" t="str">
        <f>'Points - Teams W1'!AK4</f>
        <v>George Armstrong</v>
      </c>
      <c r="AL4" s="388" t="str">
        <f>'Points - Teams W1'!AL4</f>
        <v>John Armstrong</v>
      </c>
      <c r="AM4" s="388" t="str">
        <f>'Points - Teams W1'!AM4</f>
        <v>Ian Jones</v>
      </c>
      <c r="AN4" s="388" t="str">
        <f>'Points - Teams W1'!AN4</f>
        <v>Walter Armstrong</v>
      </c>
      <c r="AO4" s="388" t="str">
        <f>'Points - Teams W1'!AO4</f>
        <v>Stuart Smith</v>
      </c>
      <c r="AP4" s="388" t="str">
        <f>'Points - Teams W1'!AP4</f>
        <v>Jordan Budgen</v>
      </c>
      <c r="AQ4" s="388" t="str">
        <f>'Points - Teams W1'!AQ4</f>
        <v>Richard Brook</v>
      </c>
      <c r="AR4" s="388" t="str">
        <f>'Points - Teams W1'!AR4</f>
        <v>Rachel Glayzer</v>
      </c>
      <c r="AS4" s="519"/>
    </row>
    <row r="5" spans="1:47" ht="30" customHeight="1" x14ac:dyDescent="0.25">
      <c r="A5" s="822"/>
      <c r="B5" s="820"/>
      <c r="C5" s="822"/>
      <c r="D5" s="388" t="str">
        <f>'Points - Teams W1'!D5</f>
        <v>Rattenpackfuhrer</v>
      </c>
      <c r="E5" s="388" t="str">
        <f>'Points - Teams W1'!E5</f>
        <v>This Lot Best Get Picked</v>
      </c>
      <c r="F5" s="388" t="str">
        <f>'Points - Teams W1'!F5</f>
        <v>A Grey Colour With a Wooden Structure Over The Top C.C.</v>
      </c>
      <c r="G5" s="393" t="str">
        <f>'Points - Teams W1'!G5</f>
        <v>Ronnie Bobbold C.C.</v>
      </c>
      <c r="H5" s="388" t="str">
        <f>'Points - Teams W1'!H5</f>
        <v>Brokebat Mountain C.C.</v>
      </c>
      <c r="I5" s="388" t="str">
        <f>'Points - Teams W1'!I5</f>
        <v>Seshfield C.C.</v>
      </c>
      <c r="J5" s="388" t="str">
        <f>'Points - Teams W1'!J5</f>
        <v>Paris Ganjaman</v>
      </c>
      <c r="K5" s="388" t="str">
        <f>'Points - Teams W1'!K5</f>
        <v>Brianstorm</v>
      </c>
      <c r="L5" s="388" t="str">
        <f>'Points - Teams W1'!L5</f>
        <v>Brook Lane Globetrotters</v>
      </c>
      <c r="M5" s="388" t="str">
        <f>'Points - Teams W1'!M5</f>
        <v>It Aint No Man</v>
      </c>
      <c r="N5" s="388" t="str">
        <f>'Points - Teams W1'!N5</f>
        <v>The Non-selector XI</v>
      </c>
      <c r="O5" s="388" t="str">
        <f>'Points - Teams W1'!O5</f>
        <v>The Master Batters</v>
      </c>
      <c r="P5" s="388" t="str">
        <f>'Points - Teams W1'!P5</f>
        <v>Scared Shotless</v>
      </c>
      <c r="Q5" s="388" t="str">
        <f>'Points - Teams W1'!Q5</f>
        <v>Six Offenders</v>
      </c>
      <c r="R5" s="388" t="str">
        <f>'Points - Teams W1'!R5</f>
        <v>Ain't Nobody like Chey Dunkley</v>
      </c>
      <c r="S5" s="388" t="str">
        <f>'Points - Teams W1'!S5</f>
        <v>Square Leg</v>
      </c>
      <c r="T5" s="388" t="str">
        <f>'Points - Teams W1'!T5</f>
        <v>The Bails Are Off</v>
      </c>
      <c r="U5" s="388" t="str">
        <f>'Points - Teams W1'!U5</f>
        <v>The Ainsdale E-mail</v>
      </c>
      <c r="V5" s="388" t="str">
        <f>'Points - Teams W1'!V5</f>
        <v>Team 19</v>
      </c>
      <c r="W5" s="388" t="str">
        <f>'Points - Teams W1'!W5</f>
        <v>Big Bash</v>
      </c>
      <c r="X5" s="388" t="str">
        <f>'Points - Teams W1'!X5</f>
        <v>Brocken Bucket</v>
      </c>
      <c r="Y5" s="388" t="str">
        <f>'Points - Teams W1'!Y5</f>
        <v>Lynda's Lads</v>
      </c>
      <c r="Z5" s="388" t="str">
        <f>'Points - Teams W1'!Z5</f>
        <v>Barnselona</v>
      </c>
      <c r="AA5" s="388" t="str">
        <f>'Points - Teams W1'!AA5</f>
        <v>Nobody's Heroes</v>
      </c>
      <c r="AB5" s="388" t="str">
        <f>'Points - Teams W1'!AB5</f>
        <v>McNally's 11</v>
      </c>
      <c r="AC5" s="388" t="str">
        <f>'Points - Teams W1'!AC5</f>
        <v>The Ormskirk Clarets</v>
      </c>
      <c r="AD5" s="388" t="str">
        <f>'Points - Teams W1'!AD5</f>
        <v>Kiss My Chaminda</v>
      </c>
      <c r="AE5" s="388" t="str">
        <f>'Points - Teams W1'!AE5</f>
        <v>Scared Shotless 2</v>
      </c>
      <c r="AF5" s="388" t="str">
        <f>'Points - Teams W1'!AF5</f>
        <v>Let it Snow</v>
      </c>
      <c r="AG5" s="388" t="str">
        <f>'Points - Teams W1'!AG5</f>
        <v>The Tory Boys</v>
      </c>
      <c r="AH5" s="388" t="str">
        <f>'Points - Teams W1'!AH5</f>
        <v>Mr VP</v>
      </c>
      <c r="AI5" s="388" t="str">
        <f>'Points - Teams W1'!AI5</f>
        <v>Forc</v>
      </c>
      <c r="AJ5" s="388" t="str">
        <f>'Points - Teams W1'!AJ5</f>
        <v>Cauncey's Dream</v>
      </c>
      <c r="AK5" s="388" t="str">
        <f>'Points - Teams W1'!AK5</f>
        <v>George's Marvellous Men</v>
      </c>
      <c r="AL5" s="388" t="str">
        <f>'Points - Teams W1'!AL5</f>
        <v>Armdog's Allstars</v>
      </c>
      <c r="AM5" s="388" t="str">
        <f>'Points - Teams W1'!AM5</f>
        <v>Colonel's Army</v>
      </c>
      <c r="AN5" s="388" t="str">
        <f>'Points - Teams W1'!AN5</f>
        <v>Brook Lane Belters</v>
      </c>
      <c r="AO5" s="388" t="str">
        <f>'Points - Teams W1'!AO5</f>
        <v>Mower Men</v>
      </c>
      <c r="AP5" s="388" t="str">
        <f>'Points - Teams W1'!AP5</f>
        <v>Advanced Haircare Studio</v>
      </c>
      <c r="AQ5" s="388" t="str">
        <f>'Points - Teams W1'!AQ5</f>
        <v>Mother Brookers</v>
      </c>
      <c r="AR5" s="388" t="str">
        <f>'Points - Teams W1'!AR5</f>
        <v>Mulberry Mandem</v>
      </c>
      <c r="AS5" s="519"/>
      <c r="AT5" s="2"/>
    </row>
    <row r="6" spans="1:47" x14ac:dyDescent="0.25">
      <c r="A6" t="s">
        <v>404</v>
      </c>
      <c r="B6" s="6" t="s">
        <v>52</v>
      </c>
      <c r="C6" t="s">
        <v>68</v>
      </c>
      <c r="D6" s="395"/>
      <c r="E6" s="395"/>
      <c r="F6" s="395">
        <v>1</v>
      </c>
      <c r="G6" s="395">
        <v>1</v>
      </c>
      <c r="H6" s="395">
        <v>1</v>
      </c>
      <c r="I6" s="396">
        <v>1</v>
      </c>
      <c r="J6" s="396">
        <v>1</v>
      </c>
      <c r="K6" s="395">
        <v>1</v>
      </c>
      <c r="L6" s="397">
        <v>1</v>
      </c>
      <c r="M6" s="396">
        <v>1</v>
      </c>
      <c r="N6" s="395"/>
      <c r="O6" s="397">
        <v>1</v>
      </c>
      <c r="P6" s="397">
        <v>1</v>
      </c>
      <c r="Q6" s="395"/>
      <c r="R6" s="396">
        <v>1</v>
      </c>
      <c r="S6" s="397">
        <v>1</v>
      </c>
      <c r="T6" s="397">
        <v>1</v>
      </c>
      <c r="U6" s="395"/>
      <c r="V6" s="395">
        <v>1</v>
      </c>
      <c r="W6" s="395">
        <v>1</v>
      </c>
      <c r="X6" s="397">
        <v>1</v>
      </c>
      <c r="Y6" s="395"/>
      <c r="Z6" s="395">
        <v>1</v>
      </c>
      <c r="AA6" s="395"/>
      <c r="AB6" s="397">
        <v>1</v>
      </c>
      <c r="AC6" s="397">
        <v>1</v>
      </c>
      <c r="AD6" s="396">
        <v>1</v>
      </c>
      <c r="AE6" s="395">
        <v>1</v>
      </c>
      <c r="AF6" s="395"/>
      <c r="AG6" s="395"/>
      <c r="AH6" s="395"/>
      <c r="AI6" s="396">
        <v>1</v>
      </c>
      <c r="AJ6" s="396">
        <v>1</v>
      </c>
      <c r="AK6" s="395"/>
      <c r="AL6" s="395">
        <v>1</v>
      </c>
      <c r="AM6" s="395"/>
      <c r="AN6" s="397">
        <v>1</v>
      </c>
      <c r="AO6" s="395"/>
      <c r="AP6" s="396">
        <v>1</v>
      </c>
      <c r="AQ6" s="396">
        <v>1</v>
      </c>
      <c r="AR6" s="397">
        <v>1</v>
      </c>
      <c r="AS6" s="36"/>
      <c r="AT6" s="520">
        <f>COUNT(D6:AR6)</f>
        <v>28</v>
      </c>
      <c r="AU6" s="47">
        <f>AT6/$AT$96</f>
        <v>0.68292682926829273</v>
      </c>
    </row>
    <row r="7" spans="1:47" x14ac:dyDescent="0.25">
      <c r="A7" t="s">
        <v>11</v>
      </c>
      <c r="B7" s="6" t="s">
        <v>52</v>
      </c>
      <c r="C7" t="s">
        <v>68</v>
      </c>
      <c r="D7" s="395"/>
      <c r="E7" s="395"/>
      <c r="F7" s="395"/>
      <c r="G7" s="395"/>
      <c r="H7" s="395"/>
      <c r="I7" s="395"/>
      <c r="J7" s="395"/>
      <c r="K7" s="395"/>
      <c r="L7" s="395"/>
      <c r="M7" s="395"/>
      <c r="N7" s="395"/>
      <c r="O7" s="395"/>
      <c r="P7" s="395"/>
      <c r="Q7" s="395"/>
      <c r="R7" s="395"/>
      <c r="S7" s="395"/>
      <c r="T7" s="395"/>
      <c r="U7" s="395"/>
      <c r="V7" s="395"/>
      <c r="W7" s="395"/>
      <c r="X7" s="395"/>
      <c r="Y7" s="395"/>
      <c r="Z7" s="395"/>
      <c r="AA7" s="396">
        <v>1</v>
      </c>
      <c r="AB7" s="395"/>
      <c r="AC7" s="395"/>
      <c r="AD7" s="395"/>
      <c r="AE7" s="395"/>
      <c r="AF7" s="395"/>
      <c r="AG7" s="395"/>
      <c r="AH7" s="395">
        <v>1</v>
      </c>
      <c r="AI7" s="395"/>
      <c r="AJ7" s="395"/>
      <c r="AK7" s="395">
        <v>1</v>
      </c>
      <c r="AL7" s="395"/>
      <c r="AM7" s="395">
        <v>1</v>
      </c>
      <c r="AN7" s="395">
        <v>1</v>
      </c>
      <c r="AO7" s="395"/>
      <c r="AP7" s="395"/>
      <c r="AQ7" s="395"/>
      <c r="AR7" s="395"/>
      <c r="AS7" s="36"/>
      <c r="AT7" s="520">
        <f t="shared" ref="AT7:AT70" si="0">COUNT(D7:AR7)</f>
        <v>5</v>
      </c>
      <c r="AU7" s="47">
        <f t="shared" ref="AU7:AU70" si="1">AT7/$AT$96</f>
        <v>0.12195121951219512</v>
      </c>
    </row>
    <row r="8" spans="1:47" x14ac:dyDescent="0.25">
      <c r="A8" t="s">
        <v>8</v>
      </c>
      <c r="B8" s="6" t="s">
        <v>52</v>
      </c>
      <c r="C8" t="s">
        <v>68</v>
      </c>
      <c r="D8" s="395"/>
      <c r="E8" s="395"/>
      <c r="F8" s="395"/>
      <c r="G8" s="395"/>
      <c r="H8" s="395"/>
      <c r="I8" s="395"/>
      <c r="J8" s="395"/>
      <c r="K8" s="395"/>
      <c r="L8" s="395"/>
      <c r="M8" s="395"/>
      <c r="N8" s="395">
        <v>1</v>
      </c>
      <c r="O8" s="395"/>
      <c r="P8" s="395"/>
      <c r="Q8" s="395">
        <v>1</v>
      </c>
      <c r="R8" s="395"/>
      <c r="S8" s="395"/>
      <c r="T8" s="395"/>
      <c r="U8" s="395"/>
      <c r="V8" s="395"/>
      <c r="W8" s="395"/>
      <c r="X8" s="395"/>
      <c r="Y8" s="395">
        <v>1</v>
      </c>
      <c r="Z8" s="395"/>
      <c r="AA8" s="395"/>
      <c r="AB8" s="395">
        <v>1</v>
      </c>
      <c r="AC8" s="395"/>
      <c r="AD8" s="395"/>
      <c r="AE8" s="395"/>
      <c r="AF8" s="395"/>
      <c r="AG8" s="395"/>
      <c r="AH8" s="395"/>
      <c r="AI8" s="395"/>
      <c r="AJ8" s="395"/>
      <c r="AK8" s="395"/>
      <c r="AL8" s="395"/>
      <c r="AM8" s="395">
        <v>1</v>
      </c>
      <c r="AN8" s="395"/>
      <c r="AO8" s="395"/>
      <c r="AP8" s="395"/>
      <c r="AQ8" s="395"/>
      <c r="AR8" s="395"/>
      <c r="AS8" s="36"/>
      <c r="AT8" s="520">
        <f t="shared" si="0"/>
        <v>5</v>
      </c>
      <c r="AU8" s="47">
        <f t="shared" si="1"/>
        <v>0.12195121951219512</v>
      </c>
    </row>
    <row r="9" spans="1:47" x14ac:dyDescent="0.25">
      <c r="A9" t="s">
        <v>12</v>
      </c>
      <c r="B9" s="6" t="s">
        <v>53</v>
      </c>
      <c r="C9" t="s">
        <v>68</v>
      </c>
      <c r="D9" s="395">
        <v>1</v>
      </c>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6"/>
      <c r="AT9" s="520">
        <f t="shared" si="0"/>
        <v>1</v>
      </c>
      <c r="AU9" s="47">
        <f t="shared" si="1"/>
        <v>2.4390243902439025E-2</v>
      </c>
    </row>
    <row r="10" spans="1:47" x14ac:dyDescent="0.25">
      <c r="A10" t="s">
        <v>16</v>
      </c>
      <c r="B10" s="6" t="s">
        <v>54</v>
      </c>
      <c r="C10" t="s">
        <v>68</v>
      </c>
      <c r="D10" s="395"/>
      <c r="E10" s="395"/>
      <c r="F10" s="395"/>
      <c r="G10" s="395"/>
      <c r="H10" s="395">
        <v>1</v>
      </c>
      <c r="I10" s="395"/>
      <c r="J10" s="395">
        <v>1</v>
      </c>
      <c r="K10" s="395"/>
      <c r="L10" s="395"/>
      <c r="M10" s="395"/>
      <c r="N10" s="395">
        <v>1</v>
      </c>
      <c r="O10" s="395">
        <v>1</v>
      </c>
      <c r="P10" s="395">
        <v>1</v>
      </c>
      <c r="Q10" s="395">
        <v>1</v>
      </c>
      <c r="R10" s="395"/>
      <c r="S10" s="395">
        <v>1</v>
      </c>
      <c r="T10" s="395"/>
      <c r="U10" s="395">
        <v>1</v>
      </c>
      <c r="V10" s="395">
        <v>1</v>
      </c>
      <c r="W10" s="395">
        <v>1</v>
      </c>
      <c r="X10" s="395">
        <v>1</v>
      </c>
      <c r="Y10" s="395"/>
      <c r="Z10" s="395">
        <v>1</v>
      </c>
      <c r="AA10" s="395">
        <v>1</v>
      </c>
      <c r="AB10" s="395"/>
      <c r="AC10" s="395">
        <v>1</v>
      </c>
      <c r="AD10" s="395">
        <v>1</v>
      </c>
      <c r="AE10" s="395"/>
      <c r="AF10" s="395">
        <v>1</v>
      </c>
      <c r="AG10" s="395">
        <v>1</v>
      </c>
      <c r="AH10" s="395">
        <v>1</v>
      </c>
      <c r="AI10" s="395">
        <v>1</v>
      </c>
      <c r="AJ10" s="395">
        <v>1</v>
      </c>
      <c r="AK10" s="395">
        <v>1</v>
      </c>
      <c r="AL10" s="395">
        <v>1</v>
      </c>
      <c r="AM10" s="395"/>
      <c r="AN10" s="395"/>
      <c r="AO10" s="395"/>
      <c r="AP10" s="395"/>
      <c r="AQ10" s="395"/>
      <c r="AR10" s="395"/>
      <c r="AS10" s="36"/>
      <c r="AT10" s="520">
        <f t="shared" si="0"/>
        <v>22</v>
      </c>
      <c r="AU10" s="47">
        <f t="shared" si="1"/>
        <v>0.53658536585365857</v>
      </c>
    </row>
    <row r="11" spans="1:47" x14ac:dyDescent="0.25">
      <c r="A11" t="s">
        <v>0</v>
      </c>
      <c r="B11" s="6" t="s">
        <v>52</v>
      </c>
      <c r="C11" t="s">
        <v>68</v>
      </c>
      <c r="D11" s="395">
        <v>1</v>
      </c>
      <c r="E11" s="395"/>
      <c r="F11" s="395"/>
      <c r="G11" s="395"/>
      <c r="H11" s="395"/>
      <c r="I11" s="395"/>
      <c r="J11" s="395"/>
      <c r="K11" s="395"/>
      <c r="L11" s="395"/>
      <c r="M11" s="395"/>
      <c r="N11" s="395">
        <v>1</v>
      </c>
      <c r="O11" s="395">
        <v>1</v>
      </c>
      <c r="P11" s="395">
        <v>1</v>
      </c>
      <c r="Q11" s="395">
        <v>1</v>
      </c>
      <c r="R11" s="395"/>
      <c r="S11" s="395">
        <v>1</v>
      </c>
      <c r="T11" s="395"/>
      <c r="U11" s="395"/>
      <c r="V11" s="395"/>
      <c r="W11" s="395"/>
      <c r="X11" s="395"/>
      <c r="Y11" s="395"/>
      <c r="Z11" s="395"/>
      <c r="AA11" s="395"/>
      <c r="AB11" s="395"/>
      <c r="AC11" s="395"/>
      <c r="AD11" s="395"/>
      <c r="AE11" s="395"/>
      <c r="AF11" s="395">
        <v>1</v>
      </c>
      <c r="AG11" s="395"/>
      <c r="AH11" s="395"/>
      <c r="AI11" s="395"/>
      <c r="AJ11" s="395"/>
      <c r="AK11" s="395"/>
      <c r="AL11" s="395"/>
      <c r="AM11" s="395"/>
      <c r="AN11" s="395"/>
      <c r="AO11" s="395"/>
      <c r="AP11" s="395"/>
      <c r="AQ11" s="395"/>
      <c r="AR11" s="395"/>
      <c r="AS11" s="36"/>
      <c r="AT11" s="520">
        <f t="shared" si="0"/>
        <v>7</v>
      </c>
      <c r="AU11" s="47">
        <f t="shared" si="1"/>
        <v>0.17073170731707318</v>
      </c>
    </row>
    <row r="12" spans="1:47" x14ac:dyDescent="0.25">
      <c r="A12" t="s">
        <v>5</v>
      </c>
      <c r="B12" s="6" t="s">
        <v>52</v>
      </c>
      <c r="C12" t="s">
        <v>68</v>
      </c>
      <c r="D12" s="395"/>
      <c r="E12" s="395">
        <v>1</v>
      </c>
      <c r="F12" s="395">
        <v>1</v>
      </c>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v>1</v>
      </c>
      <c r="AP12" s="395"/>
      <c r="AQ12" s="395"/>
      <c r="AR12" s="395"/>
      <c r="AS12" s="36"/>
      <c r="AT12" s="520">
        <f t="shared" si="0"/>
        <v>3</v>
      </c>
      <c r="AU12" s="47">
        <f t="shared" si="1"/>
        <v>7.3170731707317069E-2</v>
      </c>
    </row>
    <row r="13" spans="1:47" x14ac:dyDescent="0.25">
      <c r="A13" t="s">
        <v>74</v>
      </c>
      <c r="B13" s="6" t="s">
        <v>53</v>
      </c>
      <c r="C13" t="s">
        <v>68</v>
      </c>
      <c r="D13" s="395"/>
      <c r="E13" s="395"/>
      <c r="F13" s="395"/>
      <c r="G13" s="395"/>
      <c r="H13" s="395">
        <v>1</v>
      </c>
      <c r="I13" s="395"/>
      <c r="J13" s="395"/>
      <c r="K13" s="395"/>
      <c r="L13" s="395"/>
      <c r="M13" s="395"/>
      <c r="N13" s="395">
        <v>1</v>
      </c>
      <c r="O13" s="395"/>
      <c r="P13" s="395"/>
      <c r="Q13" s="395"/>
      <c r="R13" s="395"/>
      <c r="S13" s="395"/>
      <c r="T13" s="395"/>
      <c r="U13" s="395">
        <v>1</v>
      </c>
      <c r="V13" s="397">
        <v>1</v>
      </c>
      <c r="W13" s="395"/>
      <c r="X13" s="395"/>
      <c r="Y13" s="395">
        <v>1</v>
      </c>
      <c r="Z13" s="395"/>
      <c r="AA13" s="395"/>
      <c r="AB13" s="395">
        <v>1</v>
      </c>
      <c r="AC13" s="395"/>
      <c r="AD13" s="395"/>
      <c r="AE13" s="395"/>
      <c r="AF13" s="395"/>
      <c r="AG13" s="395"/>
      <c r="AH13" s="395"/>
      <c r="AI13" s="395"/>
      <c r="AJ13" s="395"/>
      <c r="AK13" s="395">
        <v>1</v>
      </c>
      <c r="AL13" s="395"/>
      <c r="AM13" s="395"/>
      <c r="AN13" s="395">
        <v>1</v>
      </c>
      <c r="AO13" s="395"/>
      <c r="AP13" s="395"/>
      <c r="AQ13" s="395"/>
      <c r="AR13" s="395"/>
      <c r="AS13" s="36"/>
      <c r="AT13" s="520">
        <f t="shared" si="0"/>
        <v>8</v>
      </c>
      <c r="AU13" s="47">
        <f t="shared" si="1"/>
        <v>0.1951219512195122</v>
      </c>
    </row>
    <row r="14" spans="1:47" x14ac:dyDescent="0.25">
      <c r="A14" t="s">
        <v>405</v>
      </c>
      <c r="B14" s="6" t="s">
        <v>53</v>
      </c>
      <c r="C14" t="s">
        <v>68</v>
      </c>
      <c r="D14" s="395">
        <v>1</v>
      </c>
      <c r="E14" s="395">
        <v>1</v>
      </c>
      <c r="F14" s="395"/>
      <c r="G14" s="397">
        <v>1</v>
      </c>
      <c r="H14" s="395"/>
      <c r="I14" s="395"/>
      <c r="J14" s="395"/>
      <c r="K14" s="395">
        <v>1</v>
      </c>
      <c r="L14" s="395">
        <v>1</v>
      </c>
      <c r="M14" s="395">
        <v>1</v>
      </c>
      <c r="N14" s="395"/>
      <c r="O14" s="395"/>
      <c r="P14" s="395"/>
      <c r="Q14" s="395"/>
      <c r="R14" s="395">
        <v>1</v>
      </c>
      <c r="S14" s="395"/>
      <c r="T14" s="395">
        <v>1</v>
      </c>
      <c r="U14" s="395">
        <v>1</v>
      </c>
      <c r="V14" s="395"/>
      <c r="W14" s="395"/>
      <c r="X14" s="395">
        <v>1</v>
      </c>
      <c r="Y14" s="395"/>
      <c r="Z14" s="395"/>
      <c r="AA14" s="395"/>
      <c r="AB14" s="395"/>
      <c r="AC14" s="395"/>
      <c r="AD14" s="395"/>
      <c r="AE14" s="395"/>
      <c r="AF14" s="395"/>
      <c r="AG14" s="395">
        <v>1</v>
      </c>
      <c r="AH14" s="395">
        <v>1</v>
      </c>
      <c r="AI14" s="395"/>
      <c r="AJ14" s="395"/>
      <c r="AK14" s="395"/>
      <c r="AL14" s="395"/>
      <c r="AM14" s="395"/>
      <c r="AN14" s="395"/>
      <c r="AO14" s="395">
        <v>1</v>
      </c>
      <c r="AP14" s="395">
        <v>1</v>
      </c>
      <c r="AQ14" s="395">
        <v>1</v>
      </c>
      <c r="AR14" s="395">
        <v>1</v>
      </c>
      <c r="AS14" s="36"/>
      <c r="AT14" s="520">
        <f t="shared" si="0"/>
        <v>16</v>
      </c>
      <c r="AU14" s="47">
        <f t="shared" si="1"/>
        <v>0.3902439024390244</v>
      </c>
    </row>
    <row r="15" spans="1:47" x14ac:dyDescent="0.25">
      <c r="A15" t="s">
        <v>2</v>
      </c>
      <c r="B15" s="6" t="s">
        <v>53</v>
      </c>
      <c r="C15" t="s">
        <v>68</v>
      </c>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6"/>
      <c r="AT15" s="520">
        <f t="shared" si="0"/>
        <v>0</v>
      </c>
      <c r="AU15" s="47">
        <f t="shared" si="1"/>
        <v>0</v>
      </c>
    </row>
    <row r="16" spans="1:47" x14ac:dyDescent="0.25">
      <c r="A16" t="s">
        <v>6</v>
      </c>
      <c r="B16" s="6" t="s">
        <v>53</v>
      </c>
      <c r="C16" t="s">
        <v>68</v>
      </c>
      <c r="D16" s="395"/>
      <c r="E16" s="395"/>
      <c r="F16" s="395"/>
      <c r="G16" s="395"/>
      <c r="H16" s="395"/>
      <c r="I16" s="395"/>
      <c r="J16" s="395">
        <v>1</v>
      </c>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v>1</v>
      </c>
      <c r="AN16" s="395"/>
      <c r="AO16" s="395"/>
      <c r="AP16" s="395"/>
      <c r="AQ16" s="395"/>
      <c r="AR16" s="395"/>
      <c r="AS16" s="36"/>
      <c r="AT16" s="520">
        <f t="shared" si="0"/>
        <v>2</v>
      </c>
      <c r="AU16" s="47">
        <f t="shared" si="1"/>
        <v>4.878048780487805E-2</v>
      </c>
    </row>
    <row r="17" spans="1:47" x14ac:dyDescent="0.25">
      <c r="A17" t="s">
        <v>14</v>
      </c>
      <c r="B17" s="6" t="s">
        <v>53</v>
      </c>
      <c r="C17" t="s">
        <v>68</v>
      </c>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6"/>
      <c r="AT17" s="520">
        <f>COUNT(D17:AR17)</f>
        <v>0</v>
      </c>
      <c r="AU17" s="47">
        <f t="shared" si="1"/>
        <v>0</v>
      </c>
    </row>
    <row r="18" spans="1:47" x14ac:dyDescent="0.25">
      <c r="A18" t="s">
        <v>231</v>
      </c>
      <c r="B18" s="6" t="s">
        <v>54</v>
      </c>
      <c r="C18" t="s">
        <v>68</v>
      </c>
      <c r="D18" s="395"/>
      <c r="E18" s="395">
        <v>1</v>
      </c>
      <c r="F18" s="395">
        <v>1</v>
      </c>
      <c r="G18" s="396">
        <v>1</v>
      </c>
      <c r="H18" s="395"/>
      <c r="I18" s="395">
        <v>1</v>
      </c>
      <c r="J18" s="395"/>
      <c r="K18" s="395">
        <v>1</v>
      </c>
      <c r="L18" s="395">
        <v>1</v>
      </c>
      <c r="M18" s="395">
        <v>1</v>
      </c>
      <c r="N18" s="395"/>
      <c r="O18" s="395"/>
      <c r="P18" s="395"/>
      <c r="Q18" s="395"/>
      <c r="R18" s="395"/>
      <c r="S18" s="395"/>
      <c r="T18" s="395">
        <v>1</v>
      </c>
      <c r="U18" s="395"/>
      <c r="V18" s="395"/>
      <c r="W18" s="395"/>
      <c r="X18" s="395"/>
      <c r="Y18" s="395"/>
      <c r="Z18" s="395"/>
      <c r="AA18" s="395"/>
      <c r="AB18" s="395"/>
      <c r="AC18" s="395"/>
      <c r="AD18" s="395"/>
      <c r="AE18" s="395">
        <v>1</v>
      </c>
      <c r="AF18" s="395"/>
      <c r="AG18" s="395"/>
      <c r="AH18" s="395"/>
      <c r="AI18" s="395"/>
      <c r="AJ18" s="395">
        <v>1</v>
      </c>
      <c r="AK18" s="395"/>
      <c r="AL18" s="395">
        <v>1</v>
      </c>
      <c r="AM18" s="395"/>
      <c r="AN18" s="395"/>
      <c r="AO18" s="395">
        <v>1</v>
      </c>
      <c r="AP18" s="395"/>
      <c r="AQ18" s="395"/>
      <c r="AR18" s="395">
        <v>1</v>
      </c>
      <c r="AS18" s="36"/>
      <c r="AT18" s="520">
        <f t="shared" si="0"/>
        <v>13</v>
      </c>
      <c r="AU18" s="47">
        <f t="shared" si="1"/>
        <v>0.31707317073170732</v>
      </c>
    </row>
    <row r="19" spans="1:47" x14ac:dyDescent="0.25">
      <c r="A19" t="s">
        <v>10</v>
      </c>
      <c r="B19" s="6" t="s">
        <v>54</v>
      </c>
      <c r="C19" t="s">
        <v>68</v>
      </c>
      <c r="D19" s="395"/>
      <c r="E19" s="395"/>
      <c r="F19" s="395"/>
      <c r="G19" s="395"/>
      <c r="H19" s="395"/>
      <c r="I19" s="395"/>
      <c r="J19" s="395"/>
      <c r="K19" s="395"/>
      <c r="L19" s="395"/>
      <c r="M19" s="395"/>
      <c r="N19" s="395"/>
      <c r="O19" s="395"/>
      <c r="P19" s="395"/>
      <c r="Q19" s="395"/>
      <c r="R19" s="395"/>
      <c r="S19" s="395">
        <v>1</v>
      </c>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43"/>
      <c r="AT19" s="520">
        <f t="shared" si="0"/>
        <v>1</v>
      </c>
      <c r="AU19" s="47">
        <f t="shared" si="1"/>
        <v>2.4390243902439025E-2</v>
      </c>
    </row>
    <row r="20" spans="1:47" x14ac:dyDescent="0.25">
      <c r="A20" t="s">
        <v>230</v>
      </c>
      <c r="B20" s="6" t="s">
        <v>251</v>
      </c>
      <c r="C20" t="s">
        <v>68</v>
      </c>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v>1</v>
      </c>
      <c r="AG20" s="395"/>
      <c r="AH20" s="395"/>
      <c r="AI20" s="395"/>
      <c r="AJ20" s="395"/>
      <c r="AK20" s="395"/>
      <c r="AL20" s="395"/>
      <c r="AM20" s="395"/>
      <c r="AN20" s="395"/>
      <c r="AO20" s="395"/>
      <c r="AP20" s="395"/>
      <c r="AQ20" s="395">
        <v>1</v>
      </c>
      <c r="AR20" s="395"/>
      <c r="AS20" s="43"/>
      <c r="AT20" s="520">
        <f t="shared" si="0"/>
        <v>2</v>
      </c>
      <c r="AU20" s="47">
        <f t="shared" si="1"/>
        <v>4.878048780487805E-2</v>
      </c>
    </row>
    <row r="21" spans="1:47" x14ac:dyDescent="0.25">
      <c r="A21" t="s">
        <v>38</v>
      </c>
      <c r="B21" s="6" t="s">
        <v>251</v>
      </c>
      <c r="C21" t="s">
        <v>68</v>
      </c>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43"/>
      <c r="AT21" s="520">
        <f t="shared" si="0"/>
        <v>0</v>
      </c>
      <c r="AU21" s="47">
        <f t="shared" si="1"/>
        <v>0</v>
      </c>
    </row>
    <row r="22" spans="1:47" x14ac:dyDescent="0.25">
      <c r="A22" t="s">
        <v>215</v>
      </c>
      <c r="B22" s="6" t="s">
        <v>251</v>
      </c>
      <c r="C22" t="s">
        <v>68</v>
      </c>
      <c r="D22" s="395">
        <v>1</v>
      </c>
      <c r="E22" s="395"/>
      <c r="F22" s="395"/>
      <c r="G22" s="395"/>
      <c r="H22" s="395"/>
      <c r="I22" s="395">
        <v>1</v>
      </c>
      <c r="J22" s="395">
        <v>1</v>
      </c>
      <c r="K22" s="395"/>
      <c r="L22" s="395"/>
      <c r="M22" s="395"/>
      <c r="N22" s="395"/>
      <c r="O22" s="395"/>
      <c r="P22" s="395"/>
      <c r="Q22" s="395"/>
      <c r="R22" s="395">
        <v>1</v>
      </c>
      <c r="S22" s="395"/>
      <c r="T22" s="395">
        <v>1</v>
      </c>
      <c r="U22" s="395"/>
      <c r="V22" s="395"/>
      <c r="W22" s="397">
        <v>1</v>
      </c>
      <c r="X22" s="395"/>
      <c r="Y22" s="395">
        <v>1</v>
      </c>
      <c r="Z22" s="395">
        <v>1</v>
      </c>
      <c r="AA22" s="395">
        <v>1</v>
      </c>
      <c r="AB22" s="395"/>
      <c r="AC22" s="395">
        <v>1</v>
      </c>
      <c r="AD22" s="395">
        <v>1</v>
      </c>
      <c r="AE22" s="395">
        <v>1</v>
      </c>
      <c r="AF22" s="395"/>
      <c r="AG22" s="395">
        <v>1</v>
      </c>
      <c r="AH22" s="395"/>
      <c r="AI22" s="395">
        <v>1</v>
      </c>
      <c r="AJ22" s="395">
        <v>1</v>
      </c>
      <c r="AK22" s="395"/>
      <c r="AL22" s="395"/>
      <c r="AM22" s="395"/>
      <c r="AN22" s="395">
        <v>1</v>
      </c>
      <c r="AO22" s="395"/>
      <c r="AP22" s="395">
        <v>1</v>
      </c>
      <c r="AQ22" s="395"/>
      <c r="AR22" s="395"/>
      <c r="AS22" s="43"/>
      <c r="AT22" s="520">
        <f t="shared" si="0"/>
        <v>17</v>
      </c>
      <c r="AU22" s="47">
        <f t="shared" si="1"/>
        <v>0.41463414634146339</v>
      </c>
    </row>
    <row r="23" spans="1:47" x14ac:dyDescent="0.25">
      <c r="A23" t="s">
        <v>24</v>
      </c>
      <c r="B23" s="6" t="s">
        <v>251</v>
      </c>
      <c r="C23" t="s">
        <v>68</v>
      </c>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5"/>
      <c r="AP23" s="395"/>
      <c r="AQ23" s="395"/>
      <c r="AR23" s="395"/>
      <c r="AS23" s="43"/>
      <c r="AT23" s="520">
        <f t="shared" si="0"/>
        <v>0</v>
      </c>
      <c r="AU23" s="47">
        <f t="shared" si="1"/>
        <v>0</v>
      </c>
    </row>
    <row r="24" spans="1:47" x14ac:dyDescent="0.25">
      <c r="A24" t="s">
        <v>582</v>
      </c>
      <c r="B24" s="6" t="s">
        <v>251</v>
      </c>
      <c r="C24" t="s">
        <v>68</v>
      </c>
      <c r="D24" s="395"/>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395"/>
      <c r="AH24" s="395"/>
      <c r="AI24" s="395"/>
      <c r="AJ24" s="395"/>
      <c r="AK24" s="395"/>
      <c r="AL24" s="395"/>
      <c r="AM24" s="395"/>
      <c r="AN24" s="395"/>
      <c r="AO24" s="395"/>
      <c r="AP24" s="395"/>
      <c r="AQ24" s="395"/>
      <c r="AR24" s="395"/>
      <c r="AS24" s="43"/>
      <c r="AT24" s="520">
        <f t="shared" si="0"/>
        <v>0</v>
      </c>
      <c r="AU24" s="47">
        <f t="shared" si="1"/>
        <v>0</v>
      </c>
    </row>
    <row r="25" spans="1:47" x14ac:dyDescent="0.25">
      <c r="A25" t="s">
        <v>254</v>
      </c>
      <c r="B25" s="6"/>
      <c r="C25" t="s">
        <v>68</v>
      </c>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43"/>
      <c r="AT25" s="520">
        <f t="shared" si="0"/>
        <v>0</v>
      </c>
      <c r="AU25" s="47">
        <f t="shared" si="1"/>
        <v>0</v>
      </c>
    </row>
    <row r="26" spans="1:47" x14ac:dyDescent="0.25">
      <c r="A26" t="s">
        <v>255</v>
      </c>
      <c r="B26" s="6"/>
      <c r="C26" t="s">
        <v>68</v>
      </c>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5"/>
      <c r="AM26" s="395"/>
      <c r="AN26" s="395"/>
      <c r="AO26" s="395"/>
      <c r="AP26" s="395"/>
      <c r="AQ26" s="395"/>
      <c r="AR26" s="395"/>
      <c r="AS26" s="43"/>
      <c r="AT26" s="520">
        <f t="shared" si="0"/>
        <v>0</v>
      </c>
      <c r="AU26" s="47">
        <f t="shared" si="1"/>
        <v>0</v>
      </c>
    </row>
    <row r="27" spans="1:47" x14ac:dyDescent="0.25">
      <c r="A27" t="s">
        <v>256</v>
      </c>
      <c r="B27" s="6"/>
      <c r="C27" t="s">
        <v>68</v>
      </c>
      <c r="D27" s="395"/>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6"/>
      <c r="AT27" s="520">
        <f t="shared" si="0"/>
        <v>0</v>
      </c>
      <c r="AU27" s="47">
        <f t="shared" si="1"/>
        <v>0</v>
      </c>
    </row>
    <row r="28" spans="1:47" x14ac:dyDescent="0.25">
      <c r="A28" t="s">
        <v>257</v>
      </c>
      <c r="B28" s="6"/>
      <c r="C28" t="s">
        <v>68</v>
      </c>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5"/>
      <c r="AS28" s="36"/>
      <c r="AT28" s="520">
        <f t="shared" si="0"/>
        <v>0</v>
      </c>
      <c r="AU28" s="47">
        <f t="shared" si="1"/>
        <v>0</v>
      </c>
    </row>
    <row r="29" spans="1:47" x14ac:dyDescent="0.25">
      <c r="A29" t="s">
        <v>4</v>
      </c>
      <c r="B29" s="6" t="s">
        <v>52</v>
      </c>
      <c r="C29" t="s">
        <v>64</v>
      </c>
      <c r="D29" s="395"/>
      <c r="E29" s="395"/>
      <c r="F29" s="395"/>
      <c r="G29" s="395"/>
      <c r="H29" s="395"/>
      <c r="I29" s="395"/>
      <c r="J29" s="395"/>
      <c r="K29" s="396">
        <v>1</v>
      </c>
      <c r="L29" s="395"/>
      <c r="M29" s="395"/>
      <c r="N29" s="395"/>
      <c r="O29" s="395"/>
      <c r="P29" s="395"/>
      <c r="Q29" s="395"/>
      <c r="R29" s="395"/>
      <c r="S29" s="395"/>
      <c r="T29" s="395">
        <v>1</v>
      </c>
      <c r="U29" s="396">
        <v>1</v>
      </c>
      <c r="V29" s="395">
        <v>1</v>
      </c>
      <c r="W29" s="395"/>
      <c r="X29" s="395"/>
      <c r="Y29" s="395"/>
      <c r="Z29" s="395"/>
      <c r="AA29" s="395"/>
      <c r="AB29" s="395"/>
      <c r="AC29" s="395"/>
      <c r="AD29" s="395"/>
      <c r="AE29" s="395"/>
      <c r="AF29" s="395">
        <v>1</v>
      </c>
      <c r="AG29" s="395">
        <v>1</v>
      </c>
      <c r="AH29" s="395"/>
      <c r="AI29" s="395"/>
      <c r="AJ29" s="395"/>
      <c r="AK29" s="395"/>
      <c r="AL29" s="395"/>
      <c r="AM29" s="395"/>
      <c r="AN29" s="395"/>
      <c r="AO29" s="395"/>
      <c r="AP29" s="395"/>
      <c r="AQ29" s="395"/>
      <c r="AR29" s="395"/>
      <c r="AS29" s="36"/>
      <c r="AT29" s="520">
        <f t="shared" si="0"/>
        <v>6</v>
      </c>
      <c r="AU29" s="47">
        <f t="shared" si="1"/>
        <v>0.14634146341463414</v>
      </c>
    </row>
    <row r="30" spans="1:47" x14ac:dyDescent="0.25">
      <c r="A30" t="s">
        <v>3</v>
      </c>
      <c r="B30" s="6" t="s">
        <v>52</v>
      </c>
      <c r="C30" t="s">
        <v>64</v>
      </c>
      <c r="D30" s="397">
        <v>1</v>
      </c>
      <c r="E30" s="395">
        <v>1</v>
      </c>
      <c r="F30" s="395"/>
      <c r="G30" s="395"/>
      <c r="H30" s="395"/>
      <c r="I30" s="395"/>
      <c r="J30" s="395">
        <v>1</v>
      </c>
      <c r="K30" s="395"/>
      <c r="L30" s="395">
        <v>1</v>
      </c>
      <c r="M30" s="395"/>
      <c r="N30" s="395"/>
      <c r="O30" s="395">
        <v>1</v>
      </c>
      <c r="P30" s="395"/>
      <c r="Q30" s="395"/>
      <c r="R30" s="395"/>
      <c r="S30" s="395"/>
      <c r="T30" s="395"/>
      <c r="U30" s="395"/>
      <c r="V30" s="395"/>
      <c r="W30" s="395"/>
      <c r="X30" s="395">
        <v>1</v>
      </c>
      <c r="Y30" s="395"/>
      <c r="Z30" s="395"/>
      <c r="AA30" s="395">
        <v>1</v>
      </c>
      <c r="AB30" s="395"/>
      <c r="AC30" s="395">
        <v>1</v>
      </c>
      <c r="AD30" s="395"/>
      <c r="AE30" s="396">
        <v>1</v>
      </c>
      <c r="AF30" s="395"/>
      <c r="AG30" s="395"/>
      <c r="AH30" s="395">
        <v>1</v>
      </c>
      <c r="AI30" s="395">
        <v>1</v>
      </c>
      <c r="AJ30" s="395"/>
      <c r="AK30" s="395">
        <v>1</v>
      </c>
      <c r="AL30" s="395">
        <v>1</v>
      </c>
      <c r="AM30" s="395"/>
      <c r="AN30" s="395">
        <v>1</v>
      </c>
      <c r="AO30" s="395">
        <v>1</v>
      </c>
      <c r="AP30" s="395">
        <v>1</v>
      </c>
      <c r="AQ30" s="395">
        <v>1</v>
      </c>
      <c r="AR30" s="395">
        <v>1</v>
      </c>
      <c r="AS30" s="36"/>
      <c r="AT30" s="520">
        <f t="shared" si="0"/>
        <v>18</v>
      </c>
      <c r="AU30" s="47">
        <f t="shared" si="1"/>
        <v>0.43902439024390244</v>
      </c>
    </row>
    <row r="31" spans="1:47" x14ac:dyDescent="0.25">
      <c r="A31" t="s">
        <v>229</v>
      </c>
      <c r="B31" s="6" t="s">
        <v>54</v>
      </c>
      <c r="C31" t="s">
        <v>64</v>
      </c>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7">
        <v>1</v>
      </c>
      <c r="AN31" s="395"/>
      <c r="AO31" s="395"/>
      <c r="AP31" s="395"/>
      <c r="AQ31" s="395"/>
      <c r="AR31" s="395"/>
      <c r="AS31" s="36"/>
      <c r="AT31" s="520">
        <f t="shared" si="0"/>
        <v>1</v>
      </c>
      <c r="AU31" s="47">
        <f t="shared" si="1"/>
        <v>2.4390243902439025E-2</v>
      </c>
    </row>
    <row r="32" spans="1:47" x14ac:dyDescent="0.25">
      <c r="A32" t="s">
        <v>21</v>
      </c>
      <c r="B32" s="6" t="s">
        <v>53</v>
      </c>
      <c r="C32" t="s">
        <v>64</v>
      </c>
      <c r="D32" s="395"/>
      <c r="E32" s="395"/>
      <c r="F32" s="395">
        <v>1</v>
      </c>
      <c r="G32" s="395">
        <v>1</v>
      </c>
      <c r="H32" s="396">
        <v>1</v>
      </c>
      <c r="I32" s="395">
        <v>1</v>
      </c>
      <c r="J32" s="395"/>
      <c r="K32" s="395"/>
      <c r="L32" s="395">
        <v>1</v>
      </c>
      <c r="M32" s="395">
        <v>1</v>
      </c>
      <c r="N32" s="395">
        <v>1</v>
      </c>
      <c r="O32" s="395"/>
      <c r="P32" s="395"/>
      <c r="Q32" s="395">
        <v>1</v>
      </c>
      <c r="R32" s="395">
        <v>1</v>
      </c>
      <c r="S32" s="395">
        <v>1</v>
      </c>
      <c r="T32" s="395"/>
      <c r="U32" s="395"/>
      <c r="V32" s="395"/>
      <c r="W32" s="395">
        <v>1</v>
      </c>
      <c r="X32" s="395"/>
      <c r="Y32" s="395">
        <v>1</v>
      </c>
      <c r="Z32" s="395">
        <v>1</v>
      </c>
      <c r="AA32" s="395"/>
      <c r="AB32" s="395"/>
      <c r="AC32" s="395">
        <v>1</v>
      </c>
      <c r="AD32" s="395"/>
      <c r="AE32" s="395">
        <v>1</v>
      </c>
      <c r="AF32" s="396">
        <v>1</v>
      </c>
      <c r="AG32" s="395"/>
      <c r="AH32" s="395">
        <v>1</v>
      </c>
      <c r="AI32" s="395">
        <v>1</v>
      </c>
      <c r="AJ32" s="395">
        <v>1</v>
      </c>
      <c r="AK32" s="395"/>
      <c r="AL32" s="395"/>
      <c r="AM32" s="395"/>
      <c r="AN32" s="395"/>
      <c r="AO32" s="395"/>
      <c r="AP32" s="395"/>
      <c r="AQ32" s="395"/>
      <c r="AR32" s="395"/>
      <c r="AS32" s="36"/>
      <c r="AT32" s="520">
        <f t="shared" si="0"/>
        <v>19</v>
      </c>
      <c r="AU32" s="47">
        <f t="shared" si="1"/>
        <v>0.46341463414634149</v>
      </c>
    </row>
    <row r="33" spans="1:47" x14ac:dyDescent="0.25">
      <c r="A33" t="s">
        <v>9</v>
      </c>
      <c r="B33" s="6" t="s">
        <v>54</v>
      </c>
      <c r="C33" t="s">
        <v>64</v>
      </c>
      <c r="D33" s="395"/>
      <c r="E33" s="395"/>
      <c r="F33" s="395"/>
      <c r="G33" s="395"/>
      <c r="H33" s="395"/>
      <c r="I33" s="395">
        <v>1</v>
      </c>
      <c r="J33" s="395"/>
      <c r="K33" s="395"/>
      <c r="L33" s="395"/>
      <c r="M33" s="395"/>
      <c r="N33" s="395"/>
      <c r="O33" s="395"/>
      <c r="P33" s="395">
        <v>1</v>
      </c>
      <c r="Q33" s="395"/>
      <c r="R33" s="395">
        <v>1</v>
      </c>
      <c r="S33" s="395"/>
      <c r="T33" s="395"/>
      <c r="U33" s="395"/>
      <c r="V33" s="395"/>
      <c r="W33" s="395"/>
      <c r="X33" s="395"/>
      <c r="Y33" s="395"/>
      <c r="Z33" s="395"/>
      <c r="AA33" s="395"/>
      <c r="AB33" s="395">
        <v>1</v>
      </c>
      <c r="AC33" s="395"/>
      <c r="AD33" s="395">
        <v>1</v>
      </c>
      <c r="AE33" s="395"/>
      <c r="AF33" s="395"/>
      <c r="AG33" s="395"/>
      <c r="AH33" s="395"/>
      <c r="AI33" s="395"/>
      <c r="AJ33" s="395"/>
      <c r="AK33" s="395"/>
      <c r="AL33" s="395">
        <v>1</v>
      </c>
      <c r="AM33" s="395"/>
      <c r="AN33" s="395"/>
      <c r="AO33" s="395"/>
      <c r="AP33" s="395">
        <v>1</v>
      </c>
      <c r="AQ33" s="395"/>
      <c r="AR33" s="395"/>
      <c r="AS33" s="36"/>
      <c r="AT33" s="520">
        <f t="shared" si="0"/>
        <v>7</v>
      </c>
      <c r="AU33" s="47">
        <f t="shared" si="1"/>
        <v>0.17073170731707318</v>
      </c>
    </row>
    <row r="34" spans="1:47" x14ac:dyDescent="0.25">
      <c r="A34" t="s">
        <v>279</v>
      </c>
      <c r="B34" s="6" t="s">
        <v>251</v>
      </c>
      <c r="C34" t="s">
        <v>64</v>
      </c>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5"/>
      <c r="AS34" s="36"/>
      <c r="AT34" s="520">
        <f t="shared" si="0"/>
        <v>0</v>
      </c>
      <c r="AU34" s="47">
        <f t="shared" si="1"/>
        <v>0</v>
      </c>
    </row>
    <row r="35" spans="1:47" x14ac:dyDescent="0.25">
      <c r="A35" t="s">
        <v>273</v>
      </c>
      <c r="B35" s="6" t="s">
        <v>251</v>
      </c>
      <c r="C35" t="s">
        <v>64</v>
      </c>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c r="AN35" s="395"/>
      <c r="AO35" s="395"/>
      <c r="AP35" s="395"/>
      <c r="AQ35" s="395"/>
      <c r="AR35" s="395"/>
      <c r="AS35" s="36"/>
      <c r="AT35" s="520">
        <f t="shared" si="0"/>
        <v>0</v>
      </c>
      <c r="AU35" s="47">
        <f t="shared" si="1"/>
        <v>0</v>
      </c>
    </row>
    <row r="36" spans="1:47" x14ac:dyDescent="0.25">
      <c r="A36" t="s">
        <v>200</v>
      </c>
      <c r="B36" s="6" t="s">
        <v>251</v>
      </c>
      <c r="C36" t="s">
        <v>64</v>
      </c>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v>1</v>
      </c>
      <c r="AP36" s="395"/>
      <c r="AQ36" s="395"/>
      <c r="AR36" s="395"/>
      <c r="AS36" s="36"/>
      <c r="AT36" s="520">
        <f t="shared" si="0"/>
        <v>1</v>
      </c>
      <c r="AU36" s="47">
        <f t="shared" si="1"/>
        <v>2.4390243902439025E-2</v>
      </c>
    </row>
    <row r="37" spans="1:47" x14ac:dyDescent="0.25">
      <c r="A37" t="s">
        <v>253</v>
      </c>
      <c r="B37" s="6"/>
      <c r="C37" t="s">
        <v>64</v>
      </c>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6"/>
      <c r="AT37" s="520">
        <f t="shared" si="0"/>
        <v>0</v>
      </c>
      <c r="AU37" s="47">
        <f t="shared" si="1"/>
        <v>0</v>
      </c>
    </row>
    <row r="38" spans="1:47" x14ac:dyDescent="0.25">
      <c r="A38" t="s">
        <v>254</v>
      </c>
      <c r="B38" s="6"/>
      <c r="C38" t="s">
        <v>64</v>
      </c>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6"/>
      <c r="AT38" s="520">
        <f t="shared" si="0"/>
        <v>0</v>
      </c>
      <c r="AU38" s="47">
        <f t="shared" si="1"/>
        <v>0</v>
      </c>
    </row>
    <row r="39" spans="1:47" x14ac:dyDescent="0.25">
      <c r="A39" t="s">
        <v>255</v>
      </c>
      <c r="B39" s="6"/>
      <c r="C39" t="s">
        <v>64</v>
      </c>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6"/>
      <c r="AT39" s="520">
        <f t="shared" si="0"/>
        <v>0</v>
      </c>
      <c r="AU39" s="47">
        <f t="shared" si="1"/>
        <v>0</v>
      </c>
    </row>
    <row r="40" spans="1:47" x14ac:dyDescent="0.25">
      <c r="A40" t="s">
        <v>256</v>
      </c>
      <c r="B40" s="6"/>
      <c r="C40" t="s">
        <v>64</v>
      </c>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6"/>
      <c r="AT40" s="520">
        <f t="shared" si="0"/>
        <v>0</v>
      </c>
      <c r="AU40" s="47">
        <f t="shared" si="1"/>
        <v>0</v>
      </c>
    </row>
    <row r="41" spans="1:47" x14ac:dyDescent="0.25">
      <c r="A41" t="s">
        <v>257</v>
      </c>
      <c r="B41" s="6"/>
      <c r="C41" t="s">
        <v>64</v>
      </c>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6"/>
      <c r="AT41" s="520">
        <f t="shared" si="0"/>
        <v>0</v>
      </c>
      <c r="AU41" s="47">
        <f t="shared" si="1"/>
        <v>0</v>
      </c>
    </row>
    <row r="42" spans="1:47" x14ac:dyDescent="0.25">
      <c r="A42" t="s">
        <v>20</v>
      </c>
      <c r="B42" s="6" t="s">
        <v>52</v>
      </c>
      <c r="C42" t="s">
        <v>69</v>
      </c>
      <c r="D42" s="395"/>
      <c r="E42" s="397">
        <v>1</v>
      </c>
      <c r="F42" s="395"/>
      <c r="G42" s="395"/>
      <c r="H42" s="395"/>
      <c r="I42" s="397">
        <v>1</v>
      </c>
      <c r="J42" s="397">
        <v>1</v>
      </c>
      <c r="K42" s="397">
        <v>1</v>
      </c>
      <c r="L42" s="395"/>
      <c r="M42" s="397">
        <v>1</v>
      </c>
      <c r="N42" s="395"/>
      <c r="O42" s="395"/>
      <c r="P42" s="395"/>
      <c r="Q42" s="395"/>
      <c r="R42" s="397">
        <v>1</v>
      </c>
      <c r="S42" s="395"/>
      <c r="T42" s="395"/>
      <c r="U42" s="397">
        <v>1</v>
      </c>
      <c r="V42" s="395"/>
      <c r="W42" s="395"/>
      <c r="X42" s="395"/>
      <c r="Y42" s="395"/>
      <c r="Z42" s="397">
        <v>1</v>
      </c>
      <c r="AA42" s="395">
        <v>1</v>
      </c>
      <c r="AB42" s="396">
        <v>1</v>
      </c>
      <c r="AC42" s="396">
        <v>1</v>
      </c>
      <c r="AD42" s="397">
        <v>1</v>
      </c>
      <c r="AE42" s="397">
        <v>1</v>
      </c>
      <c r="AF42" s="397">
        <v>1</v>
      </c>
      <c r="AG42" s="397">
        <v>1</v>
      </c>
      <c r="AH42" s="397">
        <v>1</v>
      </c>
      <c r="AI42" s="395"/>
      <c r="AJ42" s="397">
        <v>1</v>
      </c>
      <c r="AK42" s="397">
        <v>1</v>
      </c>
      <c r="AL42" s="397">
        <v>1</v>
      </c>
      <c r="AM42" s="395"/>
      <c r="AN42" s="395"/>
      <c r="AO42" s="395"/>
      <c r="AP42" s="397">
        <v>1</v>
      </c>
      <c r="AQ42" s="397">
        <v>1</v>
      </c>
      <c r="AR42" s="395"/>
      <c r="AS42" s="36"/>
      <c r="AT42" s="520">
        <f t="shared" si="0"/>
        <v>21</v>
      </c>
      <c r="AU42" s="47">
        <f t="shared" si="1"/>
        <v>0.51219512195121952</v>
      </c>
    </row>
    <row r="43" spans="1:47" x14ac:dyDescent="0.25">
      <c r="A43" t="s">
        <v>15</v>
      </c>
      <c r="B43" s="6" t="s">
        <v>54</v>
      </c>
      <c r="C43" t="s">
        <v>69</v>
      </c>
      <c r="D43" s="395"/>
      <c r="E43" s="396">
        <v>1</v>
      </c>
      <c r="F43" s="397">
        <v>1</v>
      </c>
      <c r="G43" s="395"/>
      <c r="H43" s="397">
        <v>1</v>
      </c>
      <c r="I43" s="395"/>
      <c r="J43" s="395"/>
      <c r="K43" s="395"/>
      <c r="L43" s="396">
        <v>1</v>
      </c>
      <c r="M43" s="395"/>
      <c r="N43" s="395"/>
      <c r="O43" s="395"/>
      <c r="P43" s="395">
        <v>1</v>
      </c>
      <c r="Q43" s="397">
        <v>1</v>
      </c>
      <c r="R43" s="395"/>
      <c r="S43" s="395"/>
      <c r="T43" s="395">
        <v>1</v>
      </c>
      <c r="U43" s="395">
        <v>1</v>
      </c>
      <c r="V43" s="395"/>
      <c r="W43" s="395"/>
      <c r="X43" s="395">
        <v>1</v>
      </c>
      <c r="Y43" s="396">
        <v>1</v>
      </c>
      <c r="Z43" s="396">
        <v>1</v>
      </c>
      <c r="AA43" s="395"/>
      <c r="AB43" s="395"/>
      <c r="AC43" s="395"/>
      <c r="AD43" s="395"/>
      <c r="AE43" s="395"/>
      <c r="AF43" s="395">
        <v>1</v>
      </c>
      <c r="AG43" s="395"/>
      <c r="AH43" s="395"/>
      <c r="AI43" s="397">
        <v>1</v>
      </c>
      <c r="AJ43" s="395"/>
      <c r="AK43" s="395"/>
      <c r="AL43" s="396">
        <v>1</v>
      </c>
      <c r="AM43" s="396">
        <v>1</v>
      </c>
      <c r="AN43" s="396">
        <v>1</v>
      </c>
      <c r="AO43" s="396">
        <v>1</v>
      </c>
      <c r="AP43" s="395"/>
      <c r="AQ43" s="395"/>
      <c r="AR43" s="395">
        <v>1</v>
      </c>
      <c r="AS43" s="36"/>
      <c r="AT43" s="520">
        <f t="shared" si="0"/>
        <v>18</v>
      </c>
      <c r="AU43" s="47">
        <f t="shared" si="1"/>
        <v>0.43902439024390244</v>
      </c>
    </row>
    <row r="44" spans="1:47" x14ac:dyDescent="0.25">
      <c r="A44" t="s">
        <v>83</v>
      </c>
      <c r="B44" s="6" t="s">
        <v>52</v>
      </c>
      <c r="C44" t="s">
        <v>69</v>
      </c>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5"/>
      <c r="AP44" s="395"/>
      <c r="AQ44" s="395"/>
      <c r="AR44" s="395"/>
      <c r="AS44" s="36"/>
      <c r="AT44" s="520">
        <f t="shared" si="0"/>
        <v>0</v>
      </c>
      <c r="AU44" s="47">
        <f t="shared" si="1"/>
        <v>0</v>
      </c>
    </row>
    <row r="45" spans="1:47" x14ac:dyDescent="0.25">
      <c r="A45" t="s">
        <v>55</v>
      </c>
      <c r="B45" s="6" t="s">
        <v>52</v>
      </c>
      <c r="C45" t="s">
        <v>69</v>
      </c>
      <c r="D45" s="395"/>
      <c r="E45" s="395"/>
      <c r="F45" s="395"/>
      <c r="G45" s="395"/>
      <c r="H45" s="395"/>
      <c r="I45" s="395"/>
      <c r="J45" s="395"/>
      <c r="K45" s="395"/>
      <c r="L45" s="395"/>
      <c r="M45" s="395"/>
      <c r="N45" s="396">
        <v>1</v>
      </c>
      <c r="O45" s="395"/>
      <c r="P45" s="395"/>
      <c r="Q45" s="395"/>
      <c r="R45" s="395"/>
      <c r="S45" s="395"/>
      <c r="T45" s="395"/>
      <c r="U45" s="395"/>
      <c r="V45" s="396">
        <v>1</v>
      </c>
      <c r="W45" s="395"/>
      <c r="X45" s="395"/>
      <c r="Y45" s="395"/>
      <c r="Z45" s="395"/>
      <c r="AA45" s="395"/>
      <c r="AB45" s="395"/>
      <c r="AC45" s="395"/>
      <c r="AD45" s="395"/>
      <c r="AE45" s="395"/>
      <c r="AF45" s="395"/>
      <c r="AG45" s="395"/>
      <c r="AH45" s="395"/>
      <c r="AI45" s="395"/>
      <c r="AJ45" s="395"/>
      <c r="AK45" s="395"/>
      <c r="AL45" s="395"/>
      <c r="AM45" s="395"/>
      <c r="AN45" s="395"/>
      <c r="AO45" s="395"/>
      <c r="AP45" s="395"/>
      <c r="AQ45" s="395"/>
      <c r="AR45" s="395">
        <v>1</v>
      </c>
      <c r="AS45" s="36"/>
      <c r="AT45" s="520">
        <f t="shared" si="0"/>
        <v>3</v>
      </c>
      <c r="AU45" s="47">
        <f t="shared" si="1"/>
        <v>7.3170731707317069E-2</v>
      </c>
    </row>
    <row r="46" spans="1:47" x14ac:dyDescent="0.25">
      <c r="A46" t="s">
        <v>28</v>
      </c>
      <c r="B46" s="6" t="s">
        <v>53</v>
      </c>
      <c r="C46" t="s">
        <v>69</v>
      </c>
      <c r="D46" s="396">
        <v>1</v>
      </c>
      <c r="E46" s="395">
        <v>1</v>
      </c>
      <c r="F46" s="396">
        <v>1</v>
      </c>
      <c r="G46" s="395">
        <v>1</v>
      </c>
      <c r="H46" s="395"/>
      <c r="I46" s="395">
        <v>1</v>
      </c>
      <c r="J46" s="395">
        <v>1</v>
      </c>
      <c r="K46" s="395">
        <v>1</v>
      </c>
      <c r="L46" s="395">
        <v>1</v>
      </c>
      <c r="M46" s="395">
        <v>1</v>
      </c>
      <c r="N46" s="397">
        <v>1</v>
      </c>
      <c r="O46" s="395">
        <v>1</v>
      </c>
      <c r="P46" s="395">
        <v>1</v>
      </c>
      <c r="Q46" s="395">
        <v>1</v>
      </c>
      <c r="R46" s="395">
        <v>1</v>
      </c>
      <c r="S46" s="395">
        <v>1</v>
      </c>
      <c r="T46" s="395"/>
      <c r="U46" s="395"/>
      <c r="V46" s="395"/>
      <c r="W46" s="395">
        <v>1</v>
      </c>
      <c r="X46" s="396">
        <v>1</v>
      </c>
      <c r="Y46" s="395"/>
      <c r="Z46" s="395">
        <v>1</v>
      </c>
      <c r="AA46" s="395">
        <v>1</v>
      </c>
      <c r="AB46" s="395"/>
      <c r="AC46" s="395">
        <v>1</v>
      </c>
      <c r="AD46" s="395">
        <v>1</v>
      </c>
      <c r="AE46" s="395">
        <v>1</v>
      </c>
      <c r="AF46" s="395">
        <v>1</v>
      </c>
      <c r="AG46" s="395"/>
      <c r="AH46" s="395"/>
      <c r="AI46" s="395"/>
      <c r="AJ46" s="395">
        <v>1</v>
      </c>
      <c r="AK46" s="395">
        <v>1</v>
      </c>
      <c r="AL46" s="395"/>
      <c r="AM46" s="395"/>
      <c r="AN46" s="395">
        <v>1</v>
      </c>
      <c r="AO46" s="395">
        <v>1</v>
      </c>
      <c r="AP46" s="395">
        <v>1</v>
      </c>
      <c r="AQ46" s="395">
        <v>1</v>
      </c>
      <c r="AR46" s="395"/>
      <c r="AS46" s="36"/>
      <c r="AT46" s="520">
        <f t="shared" si="0"/>
        <v>29</v>
      </c>
      <c r="AU46" s="47">
        <f t="shared" si="1"/>
        <v>0.70731707317073167</v>
      </c>
    </row>
    <row r="47" spans="1:47" x14ac:dyDescent="0.25">
      <c r="A47" t="s">
        <v>60</v>
      </c>
      <c r="B47" s="6" t="s">
        <v>54</v>
      </c>
      <c r="C47" t="s">
        <v>69</v>
      </c>
      <c r="D47" s="395"/>
      <c r="E47" s="395"/>
      <c r="F47" s="395"/>
      <c r="G47" s="395"/>
      <c r="H47" s="395"/>
      <c r="I47" s="395"/>
      <c r="J47" s="395"/>
      <c r="K47" s="395"/>
      <c r="L47" s="395"/>
      <c r="M47" s="395"/>
      <c r="N47" s="395"/>
      <c r="O47" s="395">
        <v>1</v>
      </c>
      <c r="P47" s="395"/>
      <c r="Q47" s="395"/>
      <c r="R47" s="395"/>
      <c r="S47" s="395"/>
      <c r="T47" s="395"/>
      <c r="U47" s="395"/>
      <c r="V47" s="395"/>
      <c r="W47" s="395"/>
      <c r="X47" s="395"/>
      <c r="Y47" s="395"/>
      <c r="Z47" s="395"/>
      <c r="AA47" s="395"/>
      <c r="AB47" s="395"/>
      <c r="AC47" s="395">
        <v>1</v>
      </c>
      <c r="AD47" s="395"/>
      <c r="AE47" s="395"/>
      <c r="AF47" s="395"/>
      <c r="AG47" s="395"/>
      <c r="AH47" s="395"/>
      <c r="AI47" s="395"/>
      <c r="AJ47" s="395"/>
      <c r="AK47" s="395"/>
      <c r="AL47" s="395"/>
      <c r="AM47" s="395"/>
      <c r="AN47" s="395">
        <v>1</v>
      </c>
      <c r="AO47" s="395"/>
      <c r="AP47" s="395"/>
      <c r="AQ47" s="395"/>
      <c r="AR47" s="395">
        <v>1</v>
      </c>
      <c r="AS47" s="36"/>
      <c r="AT47" s="520">
        <f t="shared" si="0"/>
        <v>4</v>
      </c>
      <c r="AU47" s="47">
        <f t="shared" si="1"/>
        <v>9.7560975609756101E-2</v>
      </c>
    </row>
    <row r="48" spans="1:47" x14ac:dyDescent="0.25">
      <c r="A48" t="s">
        <v>18</v>
      </c>
      <c r="B48" s="6" t="s">
        <v>54</v>
      </c>
      <c r="C48" t="s">
        <v>69</v>
      </c>
      <c r="D48" s="395">
        <v>1</v>
      </c>
      <c r="E48" s="395"/>
      <c r="F48" s="395"/>
      <c r="G48" s="395"/>
      <c r="H48" s="395"/>
      <c r="I48" s="395"/>
      <c r="J48" s="395">
        <v>1</v>
      </c>
      <c r="K48" s="395"/>
      <c r="L48" s="395"/>
      <c r="M48" s="395"/>
      <c r="N48" s="395"/>
      <c r="O48" s="395"/>
      <c r="P48" s="395"/>
      <c r="Q48" s="395"/>
      <c r="R48" s="395"/>
      <c r="S48" s="395"/>
      <c r="T48" s="395"/>
      <c r="U48" s="395"/>
      <c r="V48" s="395"/>
      <c r="W48" s="395">
        <v>1</v>
      </c>
      <c r="X48" s="395"/>
      <c r="Y48" s="395"/>
      <c r="Z48" s="395"/>
      <c r="AA48" s="395"/>
      <c r="AB48" s="395"/>
      <c r="AC48" s="395"/>
      <c r="AD48" s="395"/>
      <c r="AE48" s="395"/>
      <c r="AF48" s="395"/>
      <c r="AG48" s="395"/>
      <c r="AH48" s="395">
        <v>1</v>
      </c>
      <c r="AI48" s="395"/>
      <c r="AJ48" s="395"/>
      <c r="AK48" s="395"/>
      <c r="AL48" s="395"/>
      <c r="AM48" s="395"/>
      <c r="AN48" s="395"/>
      <c r="AO48" s="395"/>
      <c r="AP48" s="395"/>
      <c r="AQ48" s="395"/>
      <c r="AR48" s="395"/>
      <c r="AS48" s="36"/>
      <c r="AT48" s="520">
        <f t="shared" si="0"/>
        <v>4</v>
      </c>
      <c r="AU48" s="47">
        <f t="shared" si="1"/>
        <v>9.7560975609756101E-2</v>
      </c>
    </row>
    <row r="49" spans="1:47" x14ac:dyDescent="0.25">
      <c r="A49" t="s">
        <v>409</v>
      </c>
      <c r="B49" s="6" t="s">
        <v>54</v>
      </c>
      <c r="C49" t="s">
        <v>69</v>
      </c>
      <c r="D49" s="395"/>
      <c r="E49" s="395"/>
      <c r="F49" s="395"/>
      <c r="G49" s="395">
        <v>1</v>
      </c>
      <c r="H49" s="395"/>
      <c r="I49" s="395"/>
      <c r="J49" s="395"/>
      <c r="K49" s="395"/>
      <c r="L49" s="395"/>
      <c r="M49" s="395"/>
      <c r="N49" s="395"/>
      <c r="O49" s="395"/>
      <c r="P49" s="395"/>
      <c r="Q49" s="395"/>
      <c r="R49" s="395"/>
      <c r="S49" s="395"/>
      <c r="T49" s="395"/>
      <c r="U49" s="395">
        <v>1</v>
      </c>
      <c r="V49" s="395">
        <v>1</v>
      </c>
      <c r="W49" s="395">
        <v>1</v>
      </c>
      <c r="X49" s="395"/>
      <c r="Y49" s="395">
        <v>1</v>
      </c>
      <c r="Z49" s="395">
        <v>1</v>
      </c>
      <c r="AA49" s="395">
        <v>1</v>
      </c>
      <c r="AB49" s="395"/>
      <c r="AC49" s="395"/>
      <c r="AD49" s="395"/>
      <c r="AE49" s="395"/>
      <c r="AF49" s="395"/>
      <c r="AG49" s="395">
        <v>1</v>
      </c>
      <c r="AH49" s="395"/>
      <c r="AI49" s="395"/>
      <c r="AJ49" s="395"/>
      <c r="AK49" s="395">
        <v>1</v>
      </c>
      <c r="AL49" s="395"/>
      <c r="AM49" s="395"/>
      <c r="AN49" s="395"/>
      <c r="AO49" s="395"/>
      <c r="AP49" s="395"/>
      <c r="AQ49" s="395">
        <v>1</v>
      </c>
      <c r="AR49" s="395"/>
      <c r="AS49" s="36"/>
      <c r="AT49" s="520">
        <f t="shared" si="0"/>
        <v>10</v>
      </c>
      <c r="AU49" s="47">
        <f t="shared" si="1"/>
        <v>0.24390243902439024</v>
      </c>
    </row>
    <row r="50" spans="1:47" x14ac:dyDescent="0.25">
      <c r="A50" t="s">
        <v>22</v>
      </c>
      <c r="B50" s="6" t="s">
        <v>53</v>
      </c>
      <c r="C50" t="s">
        <v>69</v>
      </c>
      <c r="D50" s="395"/>
      <c r="E50" s="395"/>
      <c r="F50" s="395"/>
      <c r="G50" s="395"/>
      <c r="H50" s="395">
        <v>1</v>
      </c>
      <c r="I50" s="395"/>
      <c r="J50" s="395"/>
      <c r="K50" s="395"/>
      <c r="L50" s="395"/>
      <c r="M50" s="395"/>
      <c r="N50" s="395"/>
      <c r="O50" s="395"/>
      <c r="P50" s="395"/>
      <c r="Q50" s="395"/>
      <c r="R50" s="395"/>
      <c r="S50" s="395"/>
      <c r="T50" s="395"/>
      <c r="U50" s="395"/>
      <c r="V50" s="395"/>
      <c r="W50" s="395"/>
      <c r="X50" s="395">
        <v>1</v>
      </c>
      <c r="Y50" s="395"/>
      <c r="Z50" s="395"/>
      <c r="AA50" s="395"/>
      <c r="AB50" s="395"/>
      <c r="AC50" s="395"/>
      <c r="AD50" s="395"/>
      <c r="AE50" s="395"/>
      <c r="AF50" s="395"/>
      <c r="AG50" s="395"/>
      <c r="AH50" s="395"/>
      <c r="AI50" s="395"/>
      <c r="AJ50" s="395"/>
      <c r="AK50" s="395"/>
      <c r="AL50" s="395"/>
      <c r="AM50" s="395"/>
      <c r="AN50" s="395"/>
      <c r="AO50" s="395"/>
      <c r="AP50" s="395"/>
      <c r="AQ50" s="395"/>
      <c r="AR50" s="395"/>
      <c r="AS50" s="36"/>
      <c r="AT50" s="520">
        <f t="shared" si="0"/>
        <v>2</v>
      </c>
      <c r="AU50" s="47">
        <f t="shared" si="1"/>
        <v>4.878048780487805E-2</v>
      </c>
    </row>
    <row r="51" spans="1:47" x14ac:dyDescent="0.25">
      <c r="A51" t="s">
        <v>13</v>
      </c>
      <c r="B51" s="6" t="s">
        <v>54</v>
      </c>
      <c r="C51" t="s">
        <v>69</v>
      </c>
      <c r="D51" s="395">
        <v>1</v>
      </c>
      <c r="E51" s="395"/>
      <c r="F51" s="395"/>
      <c r="G51" s="395"/>
      <c r="H51" s="395"/>
      <c r="I51" s="395"/>
      <c r="J51" s="395"/>
      <c r="K51" s="395"/>
      <c r="L51" s="395"/>
      <c r="M51" s="395"/>
      <c r="N51" s="395"/>
      <c r="O51" s="395"/>
      <c r="P51" s="395"/>
      <c r="Q51" s="395"/>
      <c r="R51" s="395"/>
      <c r="S51" s="395"/>
      <c r="T51" s="395">
        <v>1</v>
      </c>
      <c r="U51" s="395"/>
      <c r="V51" s="395">
        <v>1</v>
      </c>
      <c r="W51" s="395"/>
      <c r="X51" s="395"/>
      <c r="Y51" s="395"/>
      <c r="Z51" s="395"/>
      <c r="AA51" s="395"/>
      <c r="AB51" s="395"/>
      <c r="AC51" s="395"/>
      <c r="AD51" s="395"/>
      <c r="AE51" s="395"/>
      <c r="AF51" s="395"/>
      <c r="AG51" s="395"/>
      <c r="AH51" s="395"/>
      <c r="AI51" s="395"/>
      <c r="AJ51" s="395"/>
      <c r="AK51" s="395"/>
      <c r="AL51" s="395"/>
      <c r="AM51" s="395"/>
      <c r="AN51" s="395"/>
      <c r="AO51" s="395"/>
      <c r="AP51" s="395"/>
      <c r="AQ51" s="395"/>
      <c r="AR51" s="395"/>
      <c r="AS51" s="36"/>
      <c r="AT51" s="520">
        <f t="shared" si="0"/>
        <v>3</v>
      </c>
      <c r="AU51" s="47">
        <f t="shared" si="1"/>
        <v>7.3170731707317069E-2</v>
      </c>
    </row>
    <row r="52" spans="1:47" x14ac:dyDescent="0.25">
      <c r="A52" t="s">
        <v>204</v>
      </c>
      <c r="B52" s="6" t="s">
        <v>251</v>
      </c>
      <c r="C52" t="s">
        <v>69</v>
      </c>
      <c r="D52" s="395"/>
      <c r="E52" s="395"/>
      <c r="F52" s="395"/>
      <c r="G52" s="395"/>
      <c r="H52" s="395"/>
      <c r="I52" s="395"/>
      <c r="J52" s="395"/>
      <c r="K52" s="395"/>
      <c r="L52" s="395"/>
      <c r="M52" s="395"/>
      <c r="N52" s="395"/>
      <c r="O52" s="395"/>
      <c r="P52" s="395"/>
      <c r="Q52" s="395"/>
      <c r="R52" s="395"/>
      <c r="S52" s="395">
        <v>1</v>
      </c>
      <c r="T52" s="395"/>
      <c r="U52" s="395"/>
      <c r="V52" s="395"/>
      <c r="W52" s="395"/>
      <c r="X52" s="395"/>
      <c r="Y52" s="395"/>
      <c r="Z52" s="395"/>
      <c r="AA52" s="395"/>
      <c r="AB52" s="395">
        <v>1</v>
      </c>
      <c r="AC52" s="395"/>
      <c r="AD52" s="395"/>
      <c r="AE52" s="395"/>
      <c r="AF52" s="395"/>
      <c r="AG52" s="395"/>
      <c r="AH52" s="395"/>
      <c r="AI52" s="395">
        <v>1</v>
      </c>
      <c r="AJ52" s="395"/>
      <c r="AK52" s="395"/>
      <c r="AL52" s="395"/>
      <c r="AM52" s="395"/>
      <c r="AN52" s="395"/>
      <c r="AO52" s="395"/>
      <c r="AP52" s="395"/>
      <c r="AQ52" s="395"/>
      <c r="AR52" s="395"/>
      <c r="AS52" s="36"/>
      <c r="AT52" s="520">
        <f t="shared" si="0"/>
        <v>3</v>
      </c>
      <c r="AU52" s="47">
        <f t="shared" si="1"/>
        <v>7.3170731707317069E-2</v>
      </c>
    </row>
    <row r="53" spans="1:47" x14ac:dyDescent="0.25">
      <c r="A53" t="s">
        <v>272</v>
      </c>
      <c r="B53" s="6" t="s">
        <v>251</v>
      </c>
      <c r="C53" t="s">
        <v>69</v>
      </c>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395"/>
      <c r="AL53" s="395"/>
      <c r="AM53" s="395"/>
      <c r="AN53" s="395"/>
      <c r="AO53" s="395"/>
      <c r="AP53" s="395"/>
      <c r="AQ53" s="395"/>
      <c r="AR53" s="395"/>
      <c r="AS53" s="36"/>
      <c r="AT53" s="520">
        <f t="shared" si="0"/>
        <v>0</v>
      </c>
      <c r="AU53" s="47">
        <f t="shared" si="1"/>
        <v>0</v>
      </c>
    </row>
    <row r="54" spans="1:47" x14ac:dyDescent="0.25">
      <c r="A54" t="s">
        <v>37</v>
      </c>
      <c r="B54" s="6" t="s">
        <v>251</v>
      </c>
      <c r="C54" t="s">
        <v>69</v>
      </c>
      <c r="D54" s="395"/>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95"/>
      <c r="AD54" s="395"/>
      <c r="AE54" s="395"/>
      <c r="AF54" s="395"/>
      <c r="AG54" s="395"/>
      <c r="AH54" s="395"/>
      <c r="AI54" s="395"/>
      <c r="AJ54" s="395"/>
      <c r="AK54" s="395"/>
      <c r="AL54" s="395"/>
      <c r="AM54" s="395"/>
      <c r="AN54" s="395"/>
      <c r="AO54" s="395"/>
      <c r="AP54" s="395"/>
      <c r="AQ54" s="395"/>
      <c r="AR54" s="395"/>
      <c r="AS54" s="36"/>
      <c r="AT54" s="520">
        <f t="shared" si="0"/>
        <v>0</v>
      </c>
      <c r="AU54" s="47">
        <f t="shared" si="1"/>
        <v>0</v>
      </c>
    </row>
    <row r="55" spans="1:47" x14ac:dyDescent="0.25">
      <c r="A55" t="s">
        <v>199</v>
      </c>
      <c r="B55" s="6" t="s">
        <v>251</v>
      </c>
      <c r="C55" t="s">
        <v>69</v>
      </c>
      <c r="D55" s="395"/>
      <c r="E55" s="395"/>
      <c r="F55" s="395">
        <v>1</v>
      </c>
      <c r="G55" s="395">
        <v>1</v>
      </c>
      <c r="H55" s="395">
        <v>1</v>
      </c>
      <c r="I55" s="395"/>
      <c r="J55" s="395"/>
      <c r="K55" s="395"/>
      <c r="L55" s="395"/>
      <c r="M55" s="395"/>
      <c r="N55" s="395"/>
      <c r="O55" s="395">
        <v>1</v>
      </c>
      <c r="P55" s="395"/>
      <c r="Q55" s="395">
        <v>1</v>
      </c>
      <c r="R55" s="395"/>
      <c r="S55" s="395"/>
      <c r="T55" s="395"/>
      <c r="U55" s="395"/>
      <c r="V55" s="395">
        <v>1</v>
      </c>
      <c r="W55" s="395"/>
      <c r="X55" s="395">
        <v>1</v>
      </c>
      <c r="Y55" s="395">
        <v>1</v>
      </c>
      <c r="Z55" s="395"/>
      <c r="AA55" s="395"/>
      <c r="AB55" s="395"/>
      <c r="AC55" s="395"/>
      <c r="AD55" s="395"/>
      <c r="AE55" s="395"/>
      <c r="AF55" s="395"/>
      <c r="AG55" s="395"/>
      <c r="AH55" s="395"/>
      <c r="AI55" s="395"/>
      <c r="AJ55" s="395"/>
      <c r="AK55" s="395"/>
      <c r="AL55" s="395"/>
      <c r="AM55" s="395">
        <v>1</v>
      </c>
      <c r="AN55" s="395"/>
      <c r="AO55" s="395"/>
      <c r="AP55" s="395"/>
      <c r="AQ55" s="395"/>
      <c r="AR55" s="395"/>
      <c r="AS55" s="36"/>
      <c r="AT55" s="520">
        <f t="shared" si="0"/>
        <v>9</v>
      </c>
      <c r="AU55" s="47">
        <f t="shared" si="1"/>
        <v>0.21951219512195122</v>
      </c>
    </row>
    <row r="56" spans="1:47" x14ac:dyDescent="0.25">
      <c r="A56" t="s">
        <v>232</v>
      </c>
      <c r="B56" s="6" t="s">
        <v>251</v>
      </c>
      <c r="C56" t="s">
        <v>69</v>
      </c>
      <c r="D56" s="395"/>
      <c r="E56" s="395"/>
      <c r="F56" s="395"/>
      <c r="G56" s="395"/>
      <c r="H56" s="395"/>
      <c r="I56" s="395">
        <v>1</v>
      </c>
      <c r="J56" s="395"/>
      <c r="K56" s="395">
        <v>1</v>
      </c>
      <c r="L56" s="395"/>
      <c r="M56" s="395">
        <v>1</v>
      </c>
      <c r="N56" s="395"/>
      <c r="O56" s="395"/>
      <c r="P56" s="395"/>
      <c r="Q56" s="395"/>
      <c r="R56" s="395"/>
      <c r="S56" s="395">
        <v>1</v>
      </c>
      <c r="T56" s="395"/>
      <c r="U56" s="395"/>
      <c r="V56" s="395"/>
      <c r="W56" s="395"/>
      <c r="X56" s="395"/>
      <c r="Y56" s="395"/>
      <c r="Z56" s="395"/>
      <c r="AA56" s="395"/>
      <c r="AB56" s="395">
        <v>1</v>
      </c>
      <c r="AC56" s="395"/>
      <c r="AD56" s="395"/>
      <c r="AE56" s="395"/>
      <c r="AF56" s="395"/>
      <c r="AG56" s="395"/>
      <c r="AH56" s="395"/>
      <c r="AI56" s="395"/>
      <c r="AJ56" s="395"/>
      <c r="AK56" s="395"/>
      <c r="AL56" s="395"/>
      <c r="AM56" s="395"/>
      <c r="AN56" s="395"/>
      <c r="AO56" s="395"/>
      <c r="AP56" s="395"/>
      <c r="AQ56" s="395"/>
      <c r="AR56" s="395">
        <v>1</v>
      </c>
      <c r="AS56" s="36"/>
      <c r="AT56" s="520">
        <f t="shared" si="0"/>
        <v>6</v>
      </c>
      <c r="AU56" s="47">
        <f t="shared" si="1"/>
        <v>0.14634146341463414</v>
      </c>
    </row>
    <row r="57" spans="1:47" x14ac:dyDescent="0.25">
      <c r="A57" t="s">
        <v>271</v>
      </c>
      <c r="B57" s="6" t="s">
        <v>251</v>
      </c>
      <c r="C57" t="s">
        <v>69</v>
      </c>
      <c r="D57" s="395"/>
      <c r="E57" s="395">
        <v>1</v>
      </c>
      <c r="F57" s="395">
        <v>1</v>
      </c>
      <c r="G57" s="395"/>
      <c r="H57" s="395"/>
      <c r="I57" s="395"/>
      <c r="J57" s="395"/>
      <c r="K57" s="395">
        <v>1</v>
      </c>
      <c r="L57" s="395">
        <v>1</v>
      </c>
      <c r="M57" s="395">
        <v>1</v>
      </c>
      <c r="N57" s="395"/>
      <c r="O57" s="395"/>
      <c r="P57" s="395">
        <v>1</v>
      </c>
      <c r="Q57" s="395"/>
      <c r="R57" s="395">
        <v>1</v>
      </c>
      <c r="S57" s="395"/>
      <c r="T57" s="395">
        <v>1</v>
      </c>
      <c r="U57" s="395">
        <v>1</v>
      </c>
      <c r="V57" s="395"/>
      <c r="W57" s="396">
        <v>1</v>
      </c>
      <c r="X57" s="395"/>
      <c r="Y57" s="395"/>
      <c r="Z57" s="395"/>
      <c r="AA57" s="395"/>
      <c r="AB57" s="395">
        <v>1</v>
      </c>
      <c r="AC57" s="395"/>
      <c r="AD57" s="395"/>
      <c r="AE57" s="395">
        <v>1</v>
      </c>
      <c r="AF57" s="395"/>
      <c r="AG57" s="395">
        <v>1</v>
      </c>
      <c r="AH57" s="395">
        <v>1</v>
      </c>
      <c r="AI57" s="395">
        <v>1</v>
      </c>
      <c r="AJ57" s="395"/>
      <c r="AK57" s="395"/>
      <c r="AL57" s="395"/>
      <c r="AM57" s="395">
        <v>1</v>
      </c>
      <c r="AN57" s="395"/>
      <c r="AO57" s="395"/>
      <c r="AP57" s="395">
        <v>1</v>
      </c>
      <c r="AQ57" s="395"/>
      <c r="AR57" s="395"/>
      <c r="AS57" s="36"/>
      <c r="AT57" s="520">
        <f t="shared" si="0"/>
        <v>17</v>
      </c>
      <c r="AU57" s="47">
        <f t="shared" si="1"/>
        <v>0.41463414634146339</v>
      </c>
    </row>
    <row r="58" spans="1:47" x14ac:dyDescent="0.25">
      <c r="A58" t="s">
        <v>274</v>
      </c>
      <c r="B58" s="6" t="s">
        <v>251</v>
      </c>
      <c r="C58" t="s">
        <v>69</v>
      </c>
      <c r="D58" s="395"/>
      <c r="E58" s="395"/>
      <c r="F58" s="395"/>
      <c r="G58" s="395"/>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6"/>
      <c r="AT58" s="520">
        <f t="shared" si="0"/>
        <v>0</v>
      </c>
      <c r="AU58" s="47">
        <f t="shared" si="1"/>
        <v>0</v>
      </c>
    </row>
    <row r="59" spans="1:47" x14ac:dyDescent="0.25">
      <c r="A59" t="s">
        <v>203</v>
      </c>
      <c r="B59" s="6" t="s">
        <v>251</v>
      </c>
      <c r="C59" t="s">
        <v>69</v>
      </c>
      <c r="D59" s="395"/>
      <c r="E59" s="395"/>
      <c r="F59" s="395"/>
      <c r="G59" s="395"/>
      <c r="H59" s="395">
        <v>1</v>
      </c>
      <c r="I59" s="395"/>
      <c r="J59" s="395"/>
      <c r="K59" s="395"/>
      <c r="L59" s="395"/>
      <c r="M59" s="395"/>
      <c r="N59" s="395"/>
      <c r="O59" s="395"/>
      <c r="P59" s="395"/>
      <c r="Q59" s="395"/>
      <c r="R59" s="395"/>
      <c r="S59" s="395"/>
      <c r="T59" s="395"/>
      <c r="U59" s="395"/>
      <c r="V59" s="395"/>
      <c r="W59" s="395"/>
      <c r="X59" s="395"/>
      <c r="Y59" s="395"/>
      <c r="Z59" s="395"/>
      <c r="AA59" s="395">
        <v>1</v>
      </c>
      <c r="AB59" s="395"/>
      <c r="AC59" s="395"/>
      <c r="AD59" s="395">
        <v>1</v>
      </c>
      <c r="AE59" s="395"/>
      <c r="AF59" s="395"/>
      <c r="AG59" s="395"/>
      <c r="AH59" s="395"/>
      <c r="AI59" s="395"/>
      <c r="AJ59" s="395"/>
      <c r="AK59" s="395"/>
      <c r="AL59" s="395"/>
      <c r="AM59" s="395">
        <v>1</v>
      </c>
      <c r="AN59" s="395"/>
      <c r="AO59" s="395">
        <v>1</v>
      </c>
      <c r="AP59" s="395"/>
      <c r="AQ59" s="395"/>
      <c r="AR59" s="395"/>
      <c r="AS59" s="36"/>
      <c r="AT59" s="520">
        <f t="shared" si="0"/>
        <v>5</v>
      </c>
      <c r="AU59" s="47">
        <f t="shared" si="1"/>
        <v>0.12195121951219512</v>
      </c>
    </row>
    <row r="60" spans="1:47" x14ac:dyDescent="0.25">
      <c r="A60" t="s">
        <v>227</v>
      </c>
      <c r="B60" s="6" t="s">
        <v>251</v>
      </c>
      <c r="C60" t="s">
        <v>69</v>
      </c>
      <c r="D60" s="395"/>
      <c r="E60" s="395"/>
      <c r="F60" s="395"/>
      <c r="G60" s="395"/>
      <c r="H60" s="395"/>
      <c r="I60" s="395"/>
      <c r="J60" s="395"/>
      <c r="K60" s="395"/>
      <c r="L60" s="395"/>
      <c r="M60" s="395"/>
      <c r="N60" s="395">
        <v>1</v>
      </c>
      <c r="O60" s="395">
        <v>1</v>
      </c>
      <c r="P60" s="395"/>
      <c r="Q60" s="395">
        <v>1</v>
      </c>
      <c r="R60" s="395"/>
      <c r="S60" s="395"/>
      <c r="T60" s="395"/>
      <c r="U60" s="395"/>
      <c r="V60" s="395"/>
      <c r="W60" s="395"/>
      <c r="X60" s="395"/>
      <c r="Y60" s="395"/>
      <c r="Z60" s="395"/>
      <c r="AA60" s="395"/>
      <c r="AB60" s="395"/>
      <c r="AC60" s="395"/>
      <c r="AD60" s="395"/>
      <c r="AE60" s="395"/>
      <c r="AF60" s="395"/>
      <c r="AG60" s="395"/>
      <c r="AH60" s="395"/>
      <c r="AI60" s="395"/>
      <c r="AJ60" s="395">
        <v>1</v>
      </c>
      <c r="AK60" s="395"/>
      <c r="AL60" s="395">
        <v>1</v>
      </c>
      <c r="AM60" s="395"/>
      <c r="AN60" s="395"/>
      <c r="AO60" s="395"/>
      <c r="AP60" s="395"/>
      <c r="AQ60" s="395">
        <v>1</v>
      </c>
      <c r="AR60" s="395"/>
      <c r="AS60" s="36"/>
      <c r="AT60" s="520">
        <f t="shared" si="0"/>
        <v>6</v>
      </c>
      <c r="AU60" s="47">
        <f t="shared" si="1"/>
        <v>0.14634146341463414</v>
      </c>
    </row>
    <row r="61" spans="1:47" x14ac:dyDescent="0.25">
      <c r="A61" t="s">
        <v>276</v>
      </c>
      <c r="B61" s="6" t="s">
        <v>251</v>
      </c>
      <c r="C61" t="s">
        <v>69</v>
      </c>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6"/>
      <c r="AT61" s="520">
        <f t="shared" si="0"/>
        <v>0</v>
      </c>
      <c r="AU61" s="47">
        <f t="shared" si="1"/>
        <v>0</v>
      </c>
    </row>
    <row r="62" spans="1:47" x14ac:dyDescent="0.25">
      <c r="A62" t="s">
        <v>253</v>
      </c>
      <c r="B62" s="6"/>
      <c r="C62" t="s">
        <v>69</v>
      </c>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6"/>
      <c r="AT62" s="520">
        <f t="shared" si="0"/>
        <v>0</v>
      </c>
      <c r="AU62" s="47">
        <f t="shared" si="1"/>
        <v>0</v>
      </c>
    </row>
    <row r="63" spans="1:47" x14ac:dyDescent="0.25">
      <c r="A63" t="s">
        <v>254</v>
      </c>
      <c r="B63" s="6"/>
      <c r="C63" t="s">
        <v>69</v>
      </c>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6"/>
      <c r="AT63" s="520">
        <f t="shared" si="0"/>
        <v>0</v>
      </c>
      <c r="AU63" s="47">
        <f t="shared" si="1"/>
        <v>0</v>
      </c>
    </row>
    <row r="64" spans="1:47" x14ac:dyDescent="0.25">
      <c r="A64" t="s">
        <v>255</v>
      </c>
      <c r="B64" s="6"/>
      <c r="C64" t="s">
        <v>69</v>
      </c>
      <c r="D64" s="395"/>
      <c r="E64" s="395"/>
      <c r="F64" s="395"/>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6"/>
      <c r="AT64" s="520">
        <f t="shared" si="0"/>
        <v>0</v>
      </c>
      <c r="AU64" s="47">
        <f t="shared" si="1"/>
        <v>0</v>
      </c>
    </row>
    <row r="65" spans="1:47" x14ac:dyDescent="0.25">
      <c r="A65" t="s">
        <v>256</v>
      </c>
      <c r="B65" s="6"/>
      <c r="C65" t="s">
        <v>69</v>
      </c>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6"/>
      <c r="AT65" s="520">
        <f t="shared" si="0"/>
        <v>0</v>
      </c>
      <c r="AU65" s="47">
        <f t="shared" si="1"/>
        <v>0</v>
      </c>
    </row>
    <row r="66" spans="1:47" x14ac:dyDescent="0.25">
      <c r="A66" t="s">
        <v>257</v>
      </c>
      <c r="C66" t="s">
        <v>69</v>
      </c>
      <c r="D66" s="390"/>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T66" s="520">
        <f t="shared" si="0"/>
        <v>0</v>
      </c>
      <c r="AU66" s="47">
        <f t="shared" si="1"/>
        <v>0</v>
      </c>
    </row>
    <row r="67" spans="1:47" x14ac:dyDescent="0.25">
      <c r="A67" t="s">
        <v>57</v>
      </c>
      <c r="B67" s="36" t="s">
        <v>53</v>
      </c>
      <c r="C67" t="s">
        <v>63</v>
      </c>
      <c r="D67" s="398"/>
      <c r="E67" s="398"/>
      <c r="F67" s="398">
        <v>1</v>
      </c>
      <c r="G67" s="398"/>
      <c r="H67" s="398"/>
      <c r="I67" s="398"/>
      <c r="J67" s="398"/>
      <c r="K67" s="398"/>
      <c r="L67" s="398"/>
      <c r="M67" s="398"/>
      <c r="N67" s="398"/>
      <c r="O67" s="394">
        <v>1</v>
      </c>
      <c r="P67" s="394">
        <v>1</v>
      </c>
      <c r="Q67" s="394">
        <v>1</v>
      </c>
      <c r="R67" s="398"/>
      <c r="S67" s="399">
        <v>1</v>
      </c>
      <c r="T67" s="394">
        <v>1</v>
      </c>
      <c r="U67" s="398"/>
      <c r="V67" s="398"/>
      <c r="W67" s="398">
        <v>1</v>
      </c>
      <c r="X67" s="398"/>
      <c r="Y67" s="400">
        <v>1</v>
      </c>
      <c r="Z67" s="398"/>
      <c r="AA67" s="400">
        <v>1</v>
      </c>
      <c r="AB67" s="398"/>
      <c r="AC67" s="398"/>
      <c r="AD67" s="398"/>
      <c r="AE67" s="398"/>
      <c r="AF67" s="398"/>
      <c r="AG67" s="398"/>
      <c r="AH67" s="398"/>
      <c r="AI67" s="398"/>
      <c r="AJ67" s="398"/>
      <c r="AK67" s="398"/>
      <c r="AL67" s="398"/>
      <c r="AM67" s="398">
        <v>1</v>
      </c>
      <c r="AN67" s="398"/>
      <c r="AO67" s="398"/>
      <c r="AP67" s="398"/>
      <c r="AQ67" s="398"/>
      <c r="AR67" s="394">
        <v>1</v>
      </c>
      <c r="AS67" s="521"/>
      <c r="AT67" s="520">
        <f t="shared" si="0"/>
        <v>11</v>
      </c>
      <c r="AU67" s="47">
        <f t="shared" si="1"/>
        <v>0.26829268292682928</v>
      </c>
    </row>
    <row r="68" spans="1:47" x14ac:dyDescent="0.25">
      <c r="A68" t="s">
        <v>29</v>
      </c>
      <c r="B68" s="36" t="s">
        <v>53</v>
      </c>
      <c r="C68" t="s">
        <v>63</v>
      </c>
      <c r="D68" s="390"/>
      <c r="E68" s="390"/>
      <c r="F68" s="390"/>
      <c r="G68" s="390"/>
      <c r="H68" s="390"/>
      <c r="I68" s="390"/>
      <c r="J68" s="390"/>
      <c r="K68" s="390"/>
      <c r="L68" s="390"/>
      <c r="M68" s="390"/>
      <c r="N68" s="390"/>
      <c r="O68" s="390"/>
      <c r="P68" s="390"/>
      <c r="Q68" s="390"/>
      <c r="R68" s="390"/>
      <c r="S68" s="390"/>
      <c r="T68" s="390"/>
      <c r="U68" s="390"/>
      <c r="V68" s="390">
        <v>1</v>
      </c>
      <c r="W68" s="390"/>
      <c r="X68" s="390"/>
      <c r="Y68" s="390"/>
      <c r="Z68" s="390"/>
      <c r="AA68" s="390"/>
      <c r="AB68" s="390"/>
      <c r="AC68" s="390"/>
      <c r="AD68" s="390"/>
      <c r="AE68" s="390"/>
      <c r="AF68" s="390"/>
      <c r="AG68" s="396">
        <v>1</v>
      </c>
      <c r="AH68" s="390"/>
      <c r="AI68" s="390"/>
      <c r="AJ68" s="390"/>
      <c r="AK68" s="390"/>
      <c r="AL68" s="390"/>
      <c r="AM68" s="390"/>
      <c r="AN68" s="390"/>
      <c r="AO68" s="390"/>
      <c r="AP68" s="390"/>
      <c r="AQ68" s="390"/>
      <c r="AR68" s="390"/>
      <c r="AT68" s="520">
        <f t="shared" si="0"/>
        <v>2</v>
      </c>
      <c r="AU68" s="47">
        <f t="shared" si="1"/>
        <v>4.878048780487805E-2</v>
      </c>
    </row>
    <row r="69" spans="1:47" x14ac:dyDescent="0.25">
      <c r="A69" t="s">
        <v>27</v>
      </c>
      <c r="B69" s="36" t="s">
        <v>54</v>
      </c>
      <c r="C69" t="s">
        <v>63</v>
      </c>
      <c r="D69" s="390">
        <v>1</v>
      </c>
      <c r="E69" s="390">
        <v>1</v>
      </c>
      <c r="F69" s="390"/>
      <c r="G69" s="390">
        <v>1</v>
      </c>
      <c r="H69" s="390">
        <v>1</v>
      </c>
      <c r="I69" s="390">
        <v>1</v>
      </c>
      <c r="J69" s="390"/>
      <c r="K69" s="390">
        <v>1</v>
      </c>
      <c r="L69" s="390">
        <v>1</v>
      </c>
      <c r="M69" s="390">
        <v>1</v>
      </c>
      <c r="N69" s="390">
        <v>1</v>
      </c>
      <c r="O69" s="390"/>
      <c r="P69" s="390"/>
      <c r="Q69" s="390"/>
      <c r="R69" s="390">
        <v>1</v>
      </c>
      <c r="S69" s="396">
        <v>1</v>
      </c>
      <c r="T69" s="390"/>
      <c r="U69" s="390"/>
      <c r="V69" s="390"/>
      <c r="W69" s="390">
        <v>1</v>
      </c>
      <c r="X69" s="390"/>
      <c r="Y69" s="390">
        <v>1</v>
      </c>
      <c r="Z69" s="390"/>
      <c r="AA69" s="390"/>
      <c r="AB69" s="390">
        <v>1</v>
      </c>
      <c r="AC69" s="390"/>
      <c r="AD69" s="390">
        <v>1</v>
      </c>
      <c r="AE69" s="390">
        <v>1</v>
      </c>
      <c r="AF69" s="390"/>
      <c r="AG69" s="390"/>
      <c r="AH69" s="396">
        <v>1</v>
      </c>
      <c r="AI69" s="390">
        <v>1</v>
      </c>
      <c r="AJ69" s="390">
        <v>1</v>
      </c>
      <c r="AK69" s="396">
        <v>1</v>
      </c>
      <c r="AL69" s="390"/>
      <c r="AM69" s="390"/>
      <c r="AN69" s="390"/>
      <c r="AO69" s="390">
        <v>1</v>
      </c>
      <c r="AP69" s="390">
        <v>1</v>
      </c>
      <c r="AQ69" s="390">
        <v>1</v>
      </c>
      <c r="AR69" s="390"/>
      <c r="AT69" s="520">
        <f t="shared" si="0"/>
        <v>23</v>
      </c>
      <c r="AU69" s="47">
        <f t="shared" si="1"/>
        <v>0.56097560975609762</v>
      </c>
    </row>
    <row r="70" spans="1:47" x14ac:dyDescent="0.25">
      <c r="A70" t="s">
        <v>25</v>
      </c>
      <c r="B70" s="36" t="s">
        <v>52</v>
      </c>
      <c r="C70" t="s">
        <v>63</v>
      </c>
      <c r="D70" s="390"/>
      <c r="E70" s="390"/>
      <c r="F70" s="390">
        <v>1</v>
      </c>
      <c r="G70" s="390">
        <v>1</v>
      </c>
      <c r="H70" s="390">
        <v>1</v>
      </c>
      <c r="I70" s="390">
        <v>1</v>
      </c>
      <c r="J70" s="390"/>
      <c r="K70" s="390"/>
      <c r="L70" s="390">
        <v>1</v>
      </c>
      <c r="M70" s="390"/>
      <c r="N70" s="390"/>
      <c r="O70" s="390"/>
      <c r="P70" s="390"/>
      <c r="Q70" s="390">
        <v>1</v>
      </c>
      <c r="R70" s="390">
        <v>1</v>
      </c>
      <c r="S70" s="390"/>
      <c r="T70" s="390">
        <v>1</v>
      </c>
      <c r="U70" s="390">
        <v>1</v>
      </c>
      <c r="V70" s="390"/>
      <c r="W70" s="390"/>
      <c r="X70" s="390">
        <v>1</v>
      </c>
      <c r="Y70" s="390">
        <v>1</v>
      </c>
      <c r="Z70" s="390"/>
      <c r="AA70" s="390"/>
      <c r="AB70" s="390"/>
      <c r="AC70" s="390"/>
      <c r="AD70" s="390"/>
      <c r="AE70" s="390"/>
      <c r="AF70" s="390"/>
      <c r="AG70" s="390">
        <v>1</v>
      </c>
      <c r="AH70" s="390"/>
      <c r="AI70" s="390"/>
      <c r="AJ70" s="390"/>
      <c r="AK70" s="390"/>
      <c r="AL70" s="390">
        <v>1</v>
      </c>
      <c r="AM70" s="390"/>
      <c r="AN70" s="390"/>
      <c r="AO70" s="390">
        <v>1</v>
      </c>
      <c r="AP70" s="390"/>
      <c r="AQ70" s="390"/>
      <c r="AR70" s="390"/>
      <c r="AT70" s="520">
        <f t="shared" si="0"/>
        <v>14</v>
      </c>
      <c r="AU70" s="47">
        <f t="shared" si="1"/>
        <v>0.34146341463414637</v>
      </c>
    </row>
    <row r="71" spans="1:47" x14ac:dyDescent="0.25">
      <c r="A71" t="s">
        <v>58</v>
      </c>
      <c r="B71" s="36" t="s">
        <v>53</v>
      </c>
      <c r="C71" t="s">
        <v>63</v>
      </c>
      <c r="D71" s="390"/>
      <c r="E71" s="390"/>
      <c r="F71" s="390"/>
      <c r="G71" s="390"/>
      <c r="H71" s="390"/>
      <c r="I71" s="390">
        <v>1</v>
      </c>
      <c r="J71" s="390">
        <v>1</v>
      </c>
      <c r="K71" s="390"/>
      <c r="L71" s="390"/>
      <c r="M71" s="390"/>
      <c r="N71" s="390"/>
      <c r="O71" s="390"/>
      <c r="P71" s="390"/>
      <c r="Q71" s="390"/>
      <c r="R71" s="390"/>
      <c r="S71" s="390"/>
      <c r="T71" s="390"/>
      <c r="U71" s="390"/>
      <c r="V71" s="390"/>
      <c r="W71" s="390"/>
      <c r="X71" s="390"/>
      <c r="Y71" s="390"/>
      <c r="Z71" s="390"/>
      <c r="AA71" s="390"/>
      <c r="AB71" s="390">
        <v>1</v>
      </c>
      <c r="AC71" s="390">
        <v>1</v>
      </c>
      <c r="AD71" s="390">
        <v>1</v>
      </c>
      <c r="AE71" s="390">
        <v>1</v>
      </c>
      <c r="AF71" s="390"/>
      <c r="AG71" s="390"/>
      <c r="AH71" s="390">
        <v>1</v>
      </c>
      <c r="AI71" s="390"/>
      <c r="AJ71" s="390">
        <v>1</v>
      </c>
      <c r="AK71" s="390"/>
      <c r="AL71" s="390"/>
      <c r="AM71" s="390">
        <v>1</v>
      </c>
      <c r="AN71" s="390"/>
      <c r="AO71" s="390"/>
      <c r="AP71" s="390"/>
      <c r="AQ71" s="390">
        <v>1</v>
      </c>
      <c r="AR71" s="390"/>
      <c r="AT71" s="520">
        <f t="shared" ref="AT71:AT94" si="2">COUNT(D71:AR71)</f>
        <v>10</v>
      </c>
      <c r="AU71" s="47">
        <f t="shared" ref="AU71:AU94" si="3">AT71/$AT$96</f>
        <v>0.24390243902439024</v>
      </c>
    </row>
    <row r="72" spans="1:47" x14ac:dyDescent="0.25">
      <c r="A72" t="s">
        <v>59</v>
      </c>
      <c r="B72" s="36" t="s">
        <v>54</v>
      </c>
      <c r="C72" t="s">
        <v>63</v>
      </c>
      <c r="D72" s="390"/>
      <c r="E72" s="390"/>
      <c r="F72" s="390">
        <v>1</v>
      </c>
      <c r="G72" s="390"/>
      <c r="H72" s="390"/>
      <c r="I72" s="390"/>
      <c r="J72" s="390">
        <v>1</v>
      </c>
      <c r="K72" s="390"/>
      <c r="L72" s="390"/>
      <c r="M72" s="390">
        <v>1</v>
      </c>
      <c r="N72" s="390">
        <v>1</v>
      </c>
      <c r="O72" s="390">
        <v>1</v>
      </c>
      <c r="P72" s="390"/>
      <c r="Q72" s="390"/>
      <c r="R72" s="390">
        <v>1</v>
      </c>
      <c r="S72" s="390"/>
      <c r="T72" s="390"/>
      <c r="U72" s="390"/>
      <c r="V72" s="390"/>
      <c r="W72" s="390">
        <v>1</v>
      </c>
      <c r="X72" s="390"/>
      <c r="Y72" s="390"/>
      <c r="Z72" s="390"/>
      <c r="AA72" s="390"/>
      <c r="AB72" s="390">
        <v>1</v>
      </c>
      <c r="AC72" s="390">
        <v>1</v>
      </c>
      <c r="AD72" s="390"/>
      <c r="AE72" s="390">
        <v>1</v>
      </c>
      <c r="AF72" s="390"/>
      <c r="AG72" s="390"/>
      <c r="AH72" s="390"/>
      <c r="AI72" s="390"/>
      <c r="AJ72" s="390"/>
      <c r="AK72" s="390"/>
      <c r="AL72" s="390"/>
      <c r="AM72" s="390">
        <v>1</v>
      </c>
      <c r="AN72" s="390"/>
      <c r="AO72" s="390"/>
      <c r="AP72" s="390">
        <v>1</v>
      </c>
      <c r="AQ72" s="390"/>
      <c r="AR72" s="390"/>
      <c r="AT72" s="520">
        <f t="shared" si="2"/>
        <v>12</v>
      </c>
      <c r="AU72" s="47">
        <f t="shared" si="3"/>
        <v>0.29268292682926828</v>
      </c>
    </row>
    <row r="73" spans="1:47" x14ac:dyDescent="0.25">
      <c r="A73" t="s">
        <v>408</v>
      </c>
      <c r="B73" s="36" t="s">
        <v>52</v>
      </c>
      <c r="C73" t="s">
        <v>63</v>
      </c>
      <c r="D73" s="390">
        <v>1</v>
      </c>
      <c r="E73" s="390"/>
      <c r="F73" s="390"/>
      <c r="G73" s="390">
        <v>1</v>
      </c>
      <c r="H73" s="390"/>
      <c r="I73" s="390"/>
      <c r="J73" s="390"/>
      <c r="K73" s="390"/>
      <c r="L73" s="390"/>
      <c r="M73" s="390">
        <v>1</v>
      </c>
      <c r="N73" s="390"/>
      <c r="O73" s="390"/>
      <c r="P73" s="390"/>
      <c r="Q73" s="390"/>
      <c r="R73" s="390"/>
      <c r="S73" s="390">
        <v>1</v>
      </c>
      <c r="T73" s="390"/>
      <c r="U73" s="390"/>
      <c r="V73" s="390"/>
      <c r="W73" s="390"/>
      <c r="X73" s="390"/>
      <c r="Y73" s="390"/>
      <c r="Z73" s="390"/>
      <c r="AA73" s="390"/>
      <c r="AB73" s="390"/>
      <c r="AC73" s="390"/>
      <c r="AD73" s="390"/>
      <c r="AE73" s="390"/>
      <c r="AF73" s="390"/>
      <c r="AG73" s="390"/>
      <c r="AH73" s="390"/>
      <c r="AI73" s="390">
        <v>1</v>
      </c>
      <c r="AJ73" s="390"/>
      <c r="AK73" s="390"/>
      <c r="AL73" s="390"/>
      <c r="AM73" s="390"/>
      <c r="AN73" s="390"/>
      <c r="AO73" s="390"/>
      <c r="AP73" s="390"/>
      <c r="AQ73" s="390"/>
      <c r="AR73" s="390"/>
      <c r="AT73" s="520">
        <f t="shared" si="2"/>
        <v>5</v>
      </c>
      <c r="AU73" s="47">
        <f t="shared" si="3"/>
        <v>0.12195121951219512</v>
      </c>
    </row>
    <row r="74" spans="1:47" x14ac:dyDescent="0.25">
      <c r="A74" t="s">
        <v>23</v>
      </c>
      <c r="B74" s="36" t="s">
        <v>52</v>
      </c>
      <c r="C74" t="s">
        <v>63</v>
      </c>
      <c r="D74" s="390"/>
      <c r="E74" s="390"/>
      <c r="F74" s="390"/>
      <c r="G74" s="390"/>
      <c r="H74" s="390">
        <v>1</v>
      </c>
      <c r="I74" s="390"/>
      <c r="J74" s="390"/>
      <c r="K74" s="390"/>
      <c r="L74" s="390"/>
      <c r="M74" s="390"/>
      <c r="N74" s="390"/>
      <c r="O74" s="390"/>
      <c r="P74" s="390">
        <v>1</v>
      </c>
      <c r="Q74" s="390"/>
      <c r="R74" s="390"/>
      <c r="S74" s="390"/>
      <c r="T74" s="390"/>
      <c r="U74" s="390"/>
      <c r="V74" s="390"/>
      <c r="W74" s="390"/>
      <c r="X74" s="390"/>
      <c r="Y74" s="390">
        <v>1</v>
      </c>
      <c r="Z74" s="390">
        <v>1</v>
      </c>
      <c r="AA74" s="390"/>
      <c r="AB74" s="390"/>
      <c r="AC74" s="390"/>
      <c r="AD74" s="390">
        <v>1</v>
      </c>
      <c r="AE74" s="390"/>
      <c r="AF74" s="390"/>
      <c r="AG74" s="390">
        <v>1</v>
      </c>
      <c r="AH74" s="390"/>
      <c r="AI74" s="390"/>
      <c r="AJ74" s="390">
        <v>1</v>
      </c>
      <c r="AK74" s="390"/>
      <c r="AL74" s="390"/>
      <c r="AM74" s="390"/>
      <c r="AN74" s="390"/>
      <c r="AO74" s="390"/>
      <c r="AP74" s="390"/>
      <c r="AQ74" s="390"/>
      <c r="AR74" s="390"/>
      <c r="AT74" s="520">
        <f t="shared" si="2"/>
        <v>7</v>
      </c>
      <c r="AU74" s="47">
        <f t="shared" si="3"/>
        <v>0.17073170731707318</v>
      </c>
    </row>
    <row r="75" spans="1:47" x14ac:dyDescent="0.25">
      <c r="A75" t="s">
        <v>201</v>
      </c>
      <c r="B75" s="36" t="s">
        <v>52</v>
      </c>
      <c r="C75" t="s">
        <v>63</v>
      </c>
      <c r="D75" s="390"/>
      <c r="E75" s="390"/>
      <c r="F75" s="390"/>
      <c r="G75" s="390"/>
      <c r="H75" s="390"/>
      <c r="I75" s="390"/>
      <c r="J75" s="390"/>
      <c r="K75" s="390"/>
      <c r="L75" s="390"/>
      <c r="M75" s="390"/>
      <c r="N75" s="390"/>
      <c r="O75" s="390"/>
      <c r="P75" s="390"/>
      <c r="Q75" s="390"/>
      <c r="R75" s="390"/>
      <c r="S75" s="390"/>
      <c r="T75" s="390"/>
      <c r="U75" s="390"/>
      <c r="V75" s="390"/>
      <c r="W75" s="390"/>
      <c r="X75" s="390"/>
      <c r="Y75" s="390"/>
      <c r="Z75" s="390"/>
      <c r="AA75" s="390"/>
      <c r="AB75" s="390"/>
      <c r="AC75" s="390"/>
      <c r="AD75" s="390"/>
      <c r="AE75" s="390"/>
      <c r="AF75" s="390"/>
      <c r="AG75" s="390"/>
      <c r="AH75" s="390"/>
      <c r="AI75" s="390"/>
      <c r="AJ75" s="390"/>
      <c r="AK75" s="390"/>
      <c r="AL75" s="390"/>
      <c r="AM75" s="390"/>
      <c r="AN75" s="390"/>
      <c r="AO75" s="390"/>
      <c r="AP75" s="390"/>
      <c r="AQ75" s="390"/>
      <c r="AR75" s="390"/>
      <c r="AT75" s="520">
        <f t="shared" si="2"/>
        <v>0</v>
      </c>
      <c r="AU75" s="47">
        <f t="shared" si="3"/>
        <v>0</v>
      </c>
    </row>
    <row r="76" spans="1:47" x14ac:dyDescent="0.25">
      <c r="A76" t="s">
        <v>26</v>
      </c>
      <c r="B76" s="36" t="s">
        <v>53</v>
      </c>
      <c r="C76" t="s">
        <v>63</v>
      </c>
      <c r="D76" s="390"/>
      <c r="E76" s="390"/>
      <c r="F76" s="390"/>
      <c r="G76" s="390"/>
      <c r="H76" s="390"/>
      <c r="I76" s="390"/>
      <c r="J76" s="390"/>
      <c r="K76" s="390"/>
      <c r="L76" s="390"/>
      <c r="M76" s="390"/>
      <c r="N76" s="390"/>
      <c r="O76" s="390"/>
      <c r="P76" s="390"/>
      <c r="Q76" s="390"/>
      <c r="R76" s="390"/>
      <c r="S76" s="390"/>
      <c r="T76" s="390">
        <v>1</v>
      </c>
      <c r="U76" s="390"/>
      <c r="V76" s="390"/>
      <c r="W76" s="390"/>
      <c r="X76" s="390"/>
      <c r="Y76" s="390"/>
      <c r="Z76" s="390"/>
      <c r="AA76" s="390">
        <v>1</v>
      </c>
      <c r="AB76" s="390"/>
      <c r="AC76" s="390"/>
      <c r="AD76" s="390">
        <v>1</v>
      </c>
      <c r="AE76" s="390"/>
      <c r="AF76" s="390">
        <v>1</v>
      </c>
      <c r="AG76" s="390"/>
      <c r="AH76" s="390"/>
      <c r="AI76" s="390">
        <v>1</v>
      </c>
      <c r="AJ76" s="390"/>
      <c r="AK76" s="390">
        <v>1</v>
      </c>
      <c r="AL76" s="390"/>
      <c r="AM76" s="390"/>
      <c r="AN76" s="390">
        <v>1</v>
      </c>
      <c r="AO76" s="397">
        <v>1</v>
      </c>
      <c r="AP76" s="390"/>
      <c r="AQ76" s="390"/>
      <c r="AR76" s="390"/>
      <c r="AT76" s="520">
        <f t="shared" si="2"/>
        <v>8</v>
      </c>
      <c r="AU76" s="47">
        <f t="shared" si="3"/>
        <v>0.1951219512195122</v>
      </c>
    </row>
    <row r="77" spans="1:47" x14ac:dyDescent="0.25">
      <c r="A77" t="s">
        <v>40</v>
      </c>
      <c r="B77" s="36" t="s">
        <v>53</v>
      </c>
      <c r="C77" t="s">
        <v>63</v>
      </c>
      <c r="D77" s="390"/>
      <c r="E77" s="390">
        <v>1</v>
      </c>
      <c r="F77" s="390"/>
      <c r="G77" s="390"/>
      <c r="H77" s="390"/>
      <c r="I77" s="390"/>
      <c r="J77" s="390"/>
      <c r="K77" s="390">
        <v>1</v>
      </c>
      <c r="L77" s="390"/>
      <c r="M77" s="390"/>
      <c r="N77" s="390"/>
      <c r="O77" s="390">
        <v>1</v>
      </c>
      <c r="P77" s="390">
        <v>1</v>
      </c>
      <c r="Q77" s="390"/>
      <c r="R77" s="390"/>
      <c r="S77" s="390"/>
      <c r="T77" s="390"/>
      <c r="U77" s="390">
        <v>1</v>
      </c>
      <c r="V77" s="390">
        <v>1</v>
      </c>
      <c r="W77" s="390"/>
      <c r="X77" s="390"/>
      <c r="Y77" s="390"/>
      <c r="Z77" s="390">
        <v>1</v>
      </c>
      <c r="AA77" s="390"/>
      <c r="AB77" s="390"/>
      <c r="AC77" s="390"/>
      <c r="AD77" s="390"/>
      <c r="AE77" s="390"/>
      <c r="AF77" s="390"/>
      <c r="AG77" s="390">
        <v>1</v>
      </c>
      <c r="AH77" s="390"/>
      <c r="AI77" s="390"/>
      <c r="AJ77" s="390"/>
      <c r="AK77" s="390"/>
      <c r="AL77" s="390"/>
      <c r="AM77" s="390"/>
      <c r="AN77" s="390"/>
      <c r="AO77" s="390"/>
      <c r="AP77" s="390">
        <v>1</v>
      </c>
      <c r="AQ77" s="390"/>
      <c r="AR77" s="390">
        <v>1</v>
      </c>
      <c r="AT77" s="520">
        <f t="shared" si="2"/>
        <v>10</v>
      </c>
      <c r="AU77" s="47">
        <f t="shared" si="3"/>
        <v>0.24390243902439024</v>
      </c>
    </row>
    <row r="78" spans="1:47" x14ac:dyDescent="0.25">
      <c r="A78" t="s">
        <v>34</v>
      </c>
      <c r="B78" s="36" t="s">
        <v>54</v>
      </c>
      <c r="C78" t="s">
        <v>63</v>
      </c>
      <c r="D78" s="390"/>
      <c r="E78" s="390"/>
      <c r="F78" s="390"/>
      <c r="G78" s="390"/>
      <c r="H78" s="390"/>
      <c r="I78" s="390"/>
      <c r="J78" s="390"/>
      <c r="K78" s="390"/>
      <c r="L78" s="390"/>
      <c r="M78" s="390"/>
      <c r="N78" s="390"/>
      <c r="O78" s="390"/>
      <c r="P78" s="390"/>
      <c r="Q78" s="390">
        <v>1</v>
      </c>
      <c r="R78" s="390"/>
      <c r="S78" s="390"/>
      <c r="T78" s="390"/>
      <c r="U78" s="390"/>
      <c r="V78" s="390"/>
      <c r="W78" s="390"/>
      <c r="X78" s="390"/>
      <c r="Y78" s="390"/>
      <c r="Z78" s="390"/>
      <c r="AA78" s="390"/>
      <c r="AB78" s="390"/>
      <c r="AC78" s="390"/>
      <c r="AD78" s="390"/>
      <c r="AE78" s="390"/>
      <c r="AF78" s="390"/>
      <c r="AG78" s="390"/>
      <c r="AH78" s="390"/>
      <c r="AI78" s="390"/>
      <c r="AJ78" s="390"/>
      <c r="AK78" s="390"/>
      <c r="AL78" s="390"/>
      <c r="AM78" s="390"/>
      <c r="AN78" s="390">
        <v>1</v>
      </c>
      <c r="AO78" s="390"/>
      <c r="AP78" s="390"/>
      <c r="AQ78" s="390"/>
      <c r="AR78" s="390"/>
      <c r="AT78" s="520">
        <f t="shared" si="2"/>
        <v>2</v>
      </c>
      <c r="AU78" s="47">
        <f t="shared" si="3"/>
        <v>4.878048780487805E-2</v>
      </c>
    </row>
    <row r="79" spans="1:47" x14ac:dyDescent="0.25">
      <c r="A79" t="s">
        <v>31</v>
      </c>
      <c r="B79" s="36" t="s">
        <v>54</v>
      </c>
      <c r="C79" t="s">
        <v>63</v>
      </c>
      <c r="D79" s="390"/>
      <c r="E79" s="390"/>
      <c r="F79" s="390"/>
      <c r="G79" s="390"/>
      <c r="H79" s="390"/>
      <c r="I79" s="390"/>
      <c r="J79" s="390"/>
      <c r="K79" s="390">
        <v>1</v>
      </c>
      <c r="L79" s="390"/>
      <c r="M79" s="390"/>
      <c r="N79" s="390"/>
      <c r="O79" s="390"/>
      <c r="P79" s="390"/>
      <c r="Q79" s="390"/>
      <c r="R79" s="390"/>
      <c r="S79" s="390"/>
      <c r="T79" s="390"/>
      <c r="U79" s="390"/>
      <c r="V79" s="390"/>
      <c r="W79" s="390"/>
      <c r="X79" s="390">
        <v>1</v>
      </c>
      <c r="Y79" s="390"/>
      <c r="Z79" s="390"/>
      <c r="AA79" s="390">
        <v>1</v>
      </c>
      <c r="AB79" s="390"/>
      <c r="AC79" s="390"/>
      <c r="AD79" s="390"/>
      <c r="AE79" s="390"/>
      <c r="AF79" s="390">
        <v>1</v>
      </c>
      <c r="AG79" s="390"/>
      <c r="AH79" s="390"/>
      <c r="AI79" s="390"/>
      <c r="AJ79" s="390"/>
      <c r="AK79" s="390"/>
      <c r="AL79" s="390"/>
      <c r="AM79" s="390"/>
      <c r="AN79" s="390"/>
      <c r="AO79" s="390"/>
      <c r="AP79" s="390"/>
      <c r="AQ79" s="390"/>
      <c r="AR79" s="390"/>
      <c r="AT79" s="520">
        <f t="shared" si="2"/>
        <v>4</v>
      </c>
      <c r="AU79" s="47">
        <f t="shared" si="3"/>
        <v>9.7560975609756101E-2</v>
      </c>
    </row>
    <row r="80" spans="1:47" x14ac:dyDescent="0.25">
      <c r="A80" t="s">
        <v>190</v>
      </c>
      <c r="B80" s="36" t="s">
        <v>251</v>
      </c>
      <c r="C80" t="s">
        <v>63</v>
      </c>
      <c r="D80" s="390"/>
      <c r="E80" s="390"/>
      <c r="F80" s="390"/>
      <c r="G80" s="390"/>
      <c r="H80" s="390"/>
      <c r="I80" s="390"/>
      <c r="J80" s="390">
        <v>1</v>
      </c>
      <c r="K80" s="390"/>
      <c r="L80" s="390">
        <v>1</v>
      </c>
      <c r="M80" s="390"/>
      <c r="N80" s="390"/>
      <c r="O80" s="390"/>
      <c r="P80" s="390"/>
      <c r="Q80" s="390"/>
      <c r="R80" s="390"/>
      <c r="S80" s="390"/>
      <c r="T80" s="390"/>
      <c r="U80" s="390"/>
      <c r="V80" s="390"/>
      <c r="W80" s="390"/>
      <c r="X80" s="390"/>
      <c r="Y80" s="390"/>
      <c r="Z80" s="390"/>
      <c r="AA80" s="390"/>
      <c r="AB80" s="390"/>
      <c r="AC80" s="390"/>
      <c r="AD80" s="390"/>
      <c r="AE80" s="390"/>
      <c r="AF80" s="390"/>
      <c r="AG80" s="390"/>
      <c r="AH80" s="390"/>
      <c r="AI80" s="390"/>
      <c r="AJ80" s="390"/>
      <c r="AK80" s="390">
        <v>1</v>
      </c>
      <c r="AL80" s="390">
        <v>1</v>
      </c>
      <c r="AM80" s="390"/>
      <c r="AN80" s="390">
        <v>1</v>
      </c>
      <c r="AO80" s="390"/>
      <c r="AP80" s="390"/>
      <c r="AQ80" s="390"/>
      <c r="AR80" s="390"/>
      <c r="AT80" s="520">
        <f t="shared" si="2"/>
        <v>5</v>
      </c>
      <c r="AU80" s="47">
        <f t="shared" si="3"/>
        <v>0.12195121951219512</v>
      </c>
    </row>
    <row r="81" spans="1:47" x14ac:dyDescent="0.25">
      <c r="A81" t="s">
        <v>39</v>
      </c>
      <c r="B81" s="36" t="s">
        <v>251</v>
      </c>
      <c r="C81" t="s">
        <v>63</v>
      </c>
      <c r="D81" s="390"/>
      <c r="E81" s="390"/>
      <c r="F81" s="390"/>
      <c r="G81" s="390"/>
      <c r="H81" s="390"/>
      <c r="I81" s="390"/>
      <c r="J81" s="390"/>
      <c r="K81" s="390"/>
      <c r="L81" s="390"/>
      <c r="M81" s="390"/>
      <c r="N81" s="390"/>
      <c r="O81" s="390"/>
      <c r="P81" s="390"/>
      <c r="Q81" s="390"/>
      <c r="R81" s="390"/>
      <c r="S81" s="390"/>
      <c r="T81" s="390"/>
      <c r="U81" s="390"/>
      <c r="V81" s="390"/>
      <c r="W81" s="390"/>
      <c r="X81" s="390"/>
      <c r="Y81" s="390"/>
      <c r="Z81" s="390"/>
      <c r="AA81" s="390"/>
      <c r="AB81" s="390"/>
      <c r="AC81" s="390"/>
      <c r="AD81" s="390"/>
      <c r="AE81" s="390"/>
      <c r="AF81" s="390"/>
      <c r="AG81" s="390"/>
      <c r="AH81" s="390"/>
      <c r="AI81" s="390"/>
      <c r="AJ81" s="390"/>
      <c r="AK81" s="390"/>
      <c r="AL81" s="390"/>
      <c r="AM81" s="390"/>
      <c r="AN81" s="390"/>
      <c r="AO81" s="390"/>
      <c r="AP81" s="390"/>
      <c r="AQ81" s="390"/>
      <c r="AR81" s="390"/>
      <c r="AT81" s="520">
        <f t="shared" si="2"/>
        <v>0</v>
      </c>
      <c r="AU81" s="47">
        <f t="shared" si="3"/>
        <v>0</v>
      </c>
    </row>
    <row r="82" spans="1:47" x14ac:dyDescent="0.25">
      <c r="A82" t="s">
        <v>275</v>
      </c>
      <c r="B82" s="36" t="s">
        <v>251</v>
      </c>
      <c r="C82" t="s">
        <v>63</v>
      </c>
      <c r="D82" s="390"/>
      <c r="E82" s="390"/>
      <c r="F82" s="390"/>
      <c r="G82" s="390"/>
      <c r="H82" s="390"/>
      <c r="I82" s="390"/>
      <c r="J82" s="390"/>
      <c r="K82" s="390"/>
      <c r="L82" s="390"/>
      <c r="M82" s="390"/>
      <c r="N82" s="390">
        <v>1</v>
      </c>
      <c r="O82" s="390"/>
      <c r="P82" s="390">
        <v>1</v>
      </c>
      <c r="Q82" s="390"/>
      <c r="R82" s="390"/>
      <c r="S82" s="390"/>
      <c r="T82" s="390"/>
      <c r="U82" s="390"/>
      <c r="V82" s="390"/>
      <c r="W82" s="390"/>
      <c r="X82" s="390">
        <v>1</v>
      </c>
      <c r="Y82" s="390"/>
      <c r="Z82" s="390">
        <v>1</v>
      </c>
      <c r="AA82" s="390"/>
      <c r="AB82" s="390"/>
      <c r="AC82" s="390">
        <v>1</v>
      </c>
      <c r="AD82" s="390"/>
      <c r="AE82" s="390"/>
      <c r="AF82" s="390">
        <v>1</v>
      </c>
      <c r="AG82" s="390"/>
      <c r="AH82" s="390">
        <v>1</v>
      </c>
      <c r="AI82" s="390"/>
      <c r="AJ82" s="390"/>
      <c r="AK82" s="390"/>
      <c r="AL82" s="390"/>
      <c r="AM82" s="390"/>
      <c r="AN82" s="390"/>
      <c r="AO82" s="390"/>
      <c r="AP82" s="390"/>
      <c r="AQ82" s="390">
        <v>1</v>
      </c>
      <c r="AR82" s="390">
        <v>1</v>
      </c>
      <c r="AT82" s="520">
        <f t="shared" si="2"/>
        <v>9</v>
      </c>
      <c r="AU82" s="47">
        <f t="shared" si="3"/>
        <v>0.21951219512195122</v>
      </c>
    </row>
    <row r="83" spans="1:47" x14ac:dyDescent="0.25">
      <c r="A83" t="s">
        <v>277</v>
      </c>
      <c r="B83" s="36" t="s">
        <v>251</v>
      </c>
      <c r="C83" t="s">
        <v>63</v>
      </c>
      <c r="D83" s="390"/>
      <c r="E83" s="390">
        <v>1</v>
      </c>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T83" s="520">
        <f t="shared" si="2"/>
        <v>1</v>
      </c>
      <c r="AU83" s="47">
        <f t="shared" si="3"/>
        <v>2.4390243902439025E-2</v>
      </c>
    </row>
    <row r="84" spans="1:47" x14ac:dyDescent="0.25">
      <c r="A84" t="s">
        <v>228</v>
      </c>
      <c r="B84" s="36" t="s">
        <v>251</v>
      </c>
      <c r="C84" t="s">
        <v>63</v>
      </c>
      <c r="D84" s="390"/>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0"/>
      <c r="AL84" s="390"/>
      <c r="AM84" s="390"/>
      <c r="AN84" s="390"/>
      <c r="AO84" s="390"/>
      <c r="AP84" s="390"/>
      <c r="AQ84" s="390"/>
      <c r="AR84" s="390"/>
      <c r="AT84" s="520">
        <f t="shared" si="2"/>
        <v>0</v>
      </c>
      <c r="AU84" s="47">
        <f t="shared" si="3"/>
        <v>0</v>
      </c>
    </row>
    <row r="85" spans="1:47" x14ac:dyDescent="0.25">
      <c r="A85" t="s">
        <v>280</v>
      </c>
      <c r="B85" s="36" t="s">
        <v>251</v>
      </c>
      <c r="C85" t="s">
        <v>63</v>
      </c>
      <c r="D85" s="390"/>
      <c r="E85" s="390"/>
      <c r="F85" s="390"/>
      <c r="G85" s="390"/>
      <c r="H85" s="390"/>
      <c r="I85" s="390"/>
      <c r="J85" s="390"/>
      <c r="K85" s="390"/>
      <c r="L85" s="390"/>
      <c r="M85" s="390"/>
      <c r="N85" s="390"/>
      <c r="O85" s="390"/>
      <c r="P85" s="390"/>
      <c r="Q85" s="390"/>
      <c r="R85" s="390"/>
      <c r="S85" s="390"/>
      <c r="T85" s="390"/>
      <c r="U85" s="390"/>
      <c r="V85" s="390"/>
      <c r="W85" s="390"/>
      <c r="X85" s="390"/>
      <c r="Y85" s="390"/>
      <c r="Z85" s="390"/>
      <c r="AA85" s="390"/>
      <c r="AB85" s="390"/>
      <c r="AC85" s="390"/>
      <c r="AD85" s="390"/>
      <c r="AE85" s="390"/>
      <c r="AF85" s="390"/>
      <c r="AG85" s="390"/>
      <c r="AH85" s="390"/>
      <c r="AI85" s="390"/>
      <c r="AJ85" s="390"/>
      <c r="AK85" s="390"/>
      <c r="AL85" s="390"/>
      <c r="AM85" s="390"/>
      <c r="AN85" s="390"/>
      <c r="AO85" s="390"/>
      <c r="AP85" s="390"/>
      <c r="AQ85" s="390"/>
      <c r="AR85" s="390"/>
      <c r="AT85" s="520">
        <f t="shared" si="2"/>
        <v>0</v>
      </c>
      <c r="AU85" s="47">
        <f t="shared" si="3"/>
        <v>0</v>
      </c>
    </row>
    <row r="86" spans="1:47" x14ac:dyDescent="0.25">
      <c r="A86" t="s">
        <v>278</v>
      </c>
      <c r="B86" s="36" t="s">
        <v>251</v>
      </c>
      <c r="C86" t="s">
        <v>63</v>
      </c>
      <c r="D86" s="390"/>
      <c r="E86" s="390"/>
      <c r="F86" s="390"/>
      <c r="G86" s="390"/>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0"/>
      <c r="AF86" s="390"/>
      <c r="AG86" s="390"/>
      <c r="AH86" s="390"/>
      <c r="AI86" s="390"/>
      <c r="AJ86" s="390"/>
      <c r="AK86" s="390"/>
      <c r="AL86" s="390"/>
      <c r="AM86" s="390"/>
      <c r="AN86" s="390"/>
      <c r="AO86" s="390"/>
      <c r="AP86" s="390"/>
      <c r="AQ86" s="390"/>
      <c r="AR86" s="390"/>
      <c r="AT86" s="520">
        <f t="shared" si="2"/>
        <v>0</v>
      </c>
      <c r="AU86" s="47">
        <f t="shared" si="3"/>
        <v>0</v>
      </c>
    </row>
    <row r="87" spans="1:47" x14ac:dyDescent="0.25">
      <c r="A87" t="s">
        <v>36</v>
      </c>
      <c r="B87" s="36" t="s">
        <v>251</v>
      </c>
      <c r="C87" t="s">
        <v>63</v>
      </c>
      <c r="D87" s="390"/>
      <c r="E87" s="390"/>
      <c r="F87" s="390"/>
      <c r="G87" s="390">
        <v>1</v>
      </c>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390"/>
      <c r="AJ87" s="390"/>
      <c r="AK87" s="390"/>
      <c r="AL87" s="390"/>
      <c r="AM87" s="390"/>
      <c r="AN87" s="390"/>
      <c r="AO87" s="390"/>
      <c r="AP87" s="390"/>
      <c r="AQ87" s="390"/>
      <c r="AR87" s="390"/>
      <c r="AT87" s="520">
        <f t="shared" si="2"/>
        <v>1</v>
      </c>
      <c r="AU87" s="47">
        <f t="shared" si="3"/>
        <v>2.4390243902439025E-2</v>
      </c>
    </row>
    <row r="88" spans="1:47" x14ac:dyDescent="0.25">
      <c r="A88" t="s">
        <v>35</v>
      </c>
      <c r="B88" s="36" t="s">
        <v>251</v>
      </c>
      <c r="C88" t="s">
        <v>63</v>
      </c>
      <c r="D88" s="390">
        <v>1</v>
      </c>
      <c r="E88" s="390"/>
      <c r="F88" s="390"/>
      <c r="G88" s="390"/>
      <c r="H88" s="390"/>
      <c r="I88" s="390"/>
      <c r="J88" s="390"/>
      <c r="K88" s="390"/>
      <c r="L88" s="390"/>
      <c r="M88" s="390"/>
      <c r="N88" s="390"/>
      <c r="O88" s="390"/>
      <c r="P88" s="390"/>
      <c r="Q88" s="390"/>
      <c r="R88" s="390"/>
      <c r="S88" s="390"/>
      <c r="T88" s="390"/>
      <c r="U88" s="390">
        <v>1</v>
      </c>
      <c r="V88" s="390">
        <v>1</v>
      </c>
      <c r="W88" s="390"/>
      <c r="X88" s="390"/>
      <c r="Y88" s="390"/>
      <c r="Z88" s="390"/>
      <c r="AA88" s="390"/>
      <c r="AB88" s="390"/>
      <c r="AC88" s="390"/>
      <c r="AD88" s="390"/>
      <c r="AE88" s="390"/>
      <c r="AF88" s="390"/>
      <c r="AG88" s="390"/>
      <c r="AH88" s="390"/>
      <c r="AI88" s="390"/>
      <c r="AJ88" s="390"/>
      <c r="AK88" s="390">
        <v>1</v>
      </c>
      <c r="AL88" s="390">
        <v>1</v>
      </c>
      <c r="AM88" s="390"/>
      <c r="AN88" s="390"/>
      <c r="AO88" s="390"/>
      <c r="AP88" s="390"/>
      <c r="AQ88" s="390"/>
      <c r="AR88" s="390"/>
      <c r="AT88" s="520">
        <f t="shared" si="2"/>
        <v>5</v>
      </c>
      <c r="AU88" s="47">
        <f t="shared" si="3"/>
        <v>0.12195121951219512</v>
      </c>
    </row>
    <row r="89" spans="1:47" x14ac:dyDescent="0.25">
      <c r="A89" t="s">
        <v>141</v>
      </c>
      <c r="B89" s="36" t="s">
        <v>251</v>
      </c>
      <c r="C89" t="s">
        <v>63</v>
      </c>
      <c r="D89" s="390"/>
      <c r="E89" s="390"/>
      <c r="F89" s="390"/>
      <c r="G89" s="390"/>
      <c r="H89" s="390"/>
      <c r="I89" s="390"/>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c r="AG89" s="390"/>
      <c r="AH89" s="390"/>
      <c r="AI89" s="390"/>
      <c r="AJ89" s="390"/>
      <c r="AK89" s="390"/>
      <c r="AL89" s="390"/>
      <c r="AM89" s="390"/>
      <c r="AN89" s="390"/>
      <c r="AO89" s="390"/>
      <c r="AP89" s="390"/>
      <c r="AQ89" s="390"/>
      <c r="AR89" s="390"/>
      <c r="AT89" s="520">
        <f t="shared" si="2"/>
        <v>0</v>
      </c>
      <c r="AU89" s="47">
        <f t="shared" si="3"/>
        <v>0</v>
      </c>
    </row>
    <row r="90" spans="1:47" x14ac:dyDescent="0.25">
      <c r="A90" t="s">
        <v>253</v>
      </c>
      <c r="B90" s="36"/>
      <c r="C90" t="s">
        <v>63</v>
      </c>
      <c r="D90" s="390"/>
      <c r="E90" s="390"/>
      <c r="F90" s="390"/>
      <c r="G90" s="390"/>
      <c r="H90" s="390"/>
      <c r="I90" s="390"/>
      <c r="J90" s="390"/>
      <c r="K90" s="390"/>
      <c r="L90" s="390"/>
      <c r="M90" s="390"/>
      <c r="N90" s="390"/>
      <c r="O90" s="390"/>
      <c r="P90" s="390"/>
      <c r="Q90" s="390"/>
      <c r="R90" s="390"/>
      <c r="S90" s="390"/>
      <c r="T90" s="390"/>
      <c r="U90" s="390"/>
      <c r="V90" s="390"/>
      <c r="W90" s="390"/>
      <c r="X90" s="390"/>
      <c r="Y90" s="390"/>
      <c r="Z90" s="390"/>
      <c r="AA90" s="390"/>
      <c r="AB90" s="390"/>
      <c r="AC90" s="390"/>
      <c r="AD90" s="390"/>
      <c r="AE90" s="390"/>
      <c r="AF90" s="390"/>
      <c r="AG90" s="390"/>
      <c r="AH90" s="390"/>
      <c r="AI90" s="390"/>
      <c r="AJ90" s="390"/>
      <c r="AK90" s="390"/>
      <c r="AL90" s="390"/>
      <c r="AM90" s="390"/>
      <c r="AN90" s="390"/>
      <c r="AO90" s="390"/>
      <c r="AP90" s="390"/>
      <c r="AQ90" s="390"/>
      <c r="AR90" s="390"/>
      <c r="AT90" s="520">
        <f t="shared" si="2"/>
        <v>0</v>
      </c>
      <c r="AU90" s="47">
        <f t="shared" si="3"/>
        <v>0</v>
      </c>
    </row>
    <row r="91" spans="1:47" x14ac:dyDescent="0.25">
      <c r="A91" t="s">
        <v>254</v>
      </c>
      <c r="B91" s="36"/>
      <c r="C91" t="s">
        <v>63</v>
      </c>
      <c r="D91" s="390"/>
      <c r="E91" s="390"/>
      <c r="F91" s="390"/>
      <c r="G91" s="390"/>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90"/>
      <c r="AK91" s="390"/>
      <c r="AL91" s="390"/>
      <c r="AM91" s="390"/>
      <c r="AN91" s="390"/>
      <c r="AO91" s="390"/>
      <c r="AP91" s="390"/>
      <c r="AQ91" s="390"/>
      <c r="AR91" s="390"/>
      <c r="AT91" s="520">
        <f t="shared" si="2"/>
        <v>0</v>
      </c>
      <c r="AU91" s="47">
        <f t="shared" si="3"/>
        <v>0</v>
      </c>
    </row>
    <row r="92" spans="1:47" x14ac:dyDescent="0.25">
      <c r="A92" t="s">
        <v>255</v>
      </c>
      <c r="B92" s="36"/>
      <c r="C92" t="s">
        <v>63</v>
      </c>
      <c r="D92" s="390"/>
      <c r="E92" s="390"/>
      <c r="F92" s="390"/>
      <c r="G92" s="390"/>
      <c r="H92" s="390"/>
      <c r="I92" s="390"/>
      <c r="J92" s="390"/>
      <c r="K92" s="390"/>
      <c r="L92" s="390"/>
      <c r="M92" s="390"/>
      <c r="N92" s="390"/>
      <c r="O92" s="390"/>
      <c r="P92" s="390"/>
      <c r="Q92" s="390"/>
      <c r="R92" s="390"/>
      <c r="S92" s="390"/>
      <c r="T92" s="390"/>
      <c r="U92" s="390"/>
      <c r="V92" s="390"/>
      <c r="W92" s="390"/>
      <c r="X92" s="390"/>
      <c r="Y92" s="390"/>
      <c r="Z92" s="390"/>
      <c r="AA92" s="390"/>
      <c r="AB92" s="390"/>
      <c r="AC92" s="390"/>
      <c r="AD92" s="390"/>
      <c r="AE92" s="390"/>
      <c r="AF92" s="390"/>
      <c r="AG92" s="390"/>
      <c r="AH92" s="390"/>
      <c r="AI92" s="390"/>
      <c r="AJ92" s="390"/>
      <c r="AK92" s="390"/>
      <c r="AL92" s="390"/>
      <c r="AM92" s="390"/>
      <c r="AN92" s="390"/>
      <c r="AO92" s="390"/>
      <c r="AP92" s="390"/>
      <c r="AQ92" s="390"/>
      <c r="AR92" s="390"/>
      <c r="AT92" s="520">
        <f t="shared" si="2"/>
        <v>0</v>
      </c>
      <c r="AU92" s="47">
        <f t="shared" si="3"/>
        <v>0</v>
      </c>
    </row>
    <row r="93" spans="1:47" x14ac:dyDescent="0.25">
      <c r="A93" t="s">
        <v>256</v>
      </c>
      <c r="B93" s="36"/>
      <c r="C93" t="s">
        <v>63</v>
      </c>
      <c r="D93" s="390"/>
      <c r="E93" s="390"/>
      <c r="F93" s="390"/>
      <c r="G93" s="390"/>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c r="AG93" s="390"/>
      <c r="AH93" s="390"/>
      <c r="AI93" s="390"/>
      <c r="AJ93" s="390"/>
      <c r="AK93" s="390"/>
      <c r="AL93" s="390"/>
      <c r="AM93" s="390"/>
      <c r="AN93" s="390"/>
      <c r="AO93" s="390"/>
      <c r="AP93" s="390"/>
      <c r="AQ93" s="390"/>
      <c r="AR93" s="390"/>
      <c r="AT93" s="520">
        <f t="shared" si="2"/>
        <v>0</v>
      </c>
      <c r="AU93" s="47">
        <f t="shared" si="3"/>
        <v>0</v>
      </c>
    </row>
    <row r="94" spans="1:47" x14ac:dyDescent="0.25">
      <c r="A94" t="s">
        <v>257</v>
      </c>
      <c r="B94" s="36"/>
      <c r="C94" t="s">
        <v>63</v>
      </c>
      <c r="D94" s="390"/>
      <c r="E94" s="390"/>
      <c r="F94" s="390"/>
      <c r="G94" s="390"/>
      <c r="H94" s="390"/>
      <c r="I94" s="390"/>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c r="AG94" s="390"/>
      <c r="AH94" s="390"/>
      <c r="AI94" s="390"/>
      <c r="AJ94" s="390"/>
      <c r="AK94" s="390"/>
      <c r="AL94" s="390"/>
      <c r="AM94" s="390"/>
      <c r="AN94" s="390"/>
      <c r="AO94" s="390"/>
      <c r="AP94" s="390"/>
      <c r="AQ94" s="390"/>
      <c r="AR94" s="390"/>
      <c r="AT94" s="520">
        <f t="shared" si="2"/>
        <v>0</v>
      </c>
      <c r="AU94" s="47">
        <f t="shared" si="3"/>
        <v>0</v>
      </c>
    </row>
    <row r="95" spans="1:47" x14ac:dyDescent="0.25">
      <c r="AT95" s="36"/>
      <c r="AU95" s="47"/>
    </row>
    <row r="96" spans="1:47" x14ac:dyDescent="0.25">
      <c r="D96" s="37">
        <f>SUM(D6:D94)</f>
        <v>11</v>
      </c>
      <c r="E96" s="37">
        <f t="shared" ref="E96:AR96" si="4">SUM(E6:E94)</f>
        <v>11</v>
      </c>
      <c r="F96" s="37">
        <f t="shared" si="4"/>
        <v>11</v>
      </c>
      <c r="G96" s="37">
        <f t="shared" si="4"/>
        <v>11</v>
      </c>
      <c r="H96" s="37">
        <f t="shared" si="4"/>
        <v>11</v>
      </c>
      <c r="I96" s="37">
        <f t="shared" si="4"/>
        <v>11</v>
      </c>
      <c r="J96" s="37">
        <f t="shared" si="4"/>
        <v>11</v>
      </c>
      <c r="K96" s="37">
        <f t="shared" si="4"/>
        <v>11</v>
      </c>
      <c r="L96" s="37">
        <f t="shared" si="4"/>
        <v>11</v>
      </c>
      <c r="M96" s="37">
        <f t="shared" si="4"/>
        <v>11</v>
      </c>
      <c r="N96" s="37">
        <f t="shared" si="4"/>
        <v>11</v>
      </c>
      <c r="O96" s="37">
        <f t="shared" si="4"/>
        <v>11</v>
      </c>
      <c r="P96" s="37">
        <f t="shared" si="4"/>
        <v>11</v>
      </c>
      <c r="Q96" s="37">
        <f t="shared" si="4"/>
        <v>11</v>
      </c>
      <c r="R96" s="37">
        <f t="shared" si="4"/>
        <v>11</v>
      </c>
      <c r="S96" s="37">
        <f t="shared" si="4"/>
        <v>11</v>
      </c>
      <c r="T96" s="37">
        <f t="shared" si="4"/>
        <v>11</v>
      </c>
      <c r="U96" s="37">
        <f t="shared" si="4"/>
        <v>11</v>
      </c>
      <c r="V96" s="37">
        <f t="shared" si="4"/>
        <v>11</v>
      </c>
      <c r="W96" s="37">
        <f t="shared" si="4"/>
        <v>11</v>
      </c>
      <c r="X96" s="37">
        <f t="shared" si="4"/>
        <v>11</v>
      </c>
      <c r="Y96" s="37">
        <f t="shared" si="4"/>
        <v>11</v>
      </c>
      <c r="Z96" s="37">
        <f t="shared" si="4"/>
        <v>11</v>
      </c>
      <c r="AA96" s="37">
        <f t="shared" si="4"/>
        <v>11</v>
      </c>
      <c r="AB96" s="37">
        <f t="shared" si="4"/>
        <v>11</v>
      </c>
      <c r="AC96" s="37">
        <f t="shared" si="4"/>
        <v>11</v>
      </c>
      <c r="AD96" s="37">
        <f t="shared" si="4"/>
        <v>11</v>
      </c>
      <c r="AE96" s="37">
        <f t="shared" si="4"/>
        <v>11</v>
      </c>
      <c r="AF96" s="37">
        <f t="shared" si="4"/>
        <v>11</v>
      </c>
      <c r="AG96" s="37">
        <f t="shared" si="4"/>
        <v>11</v>
      </c>
      <c r="AH96" s="37">
        <f t="shared" si="4"/>
        <v>11</v>
      </c>
      <c r="AI96" s="37">
        <f t="shared" si="4"/>
        <v>11</v>
      </c>
      <c r="AJ96" s="37">
        <f t="shared" si="4"/>
        <v>11</v>
      </c>
      <c r="AK96" s="37">
        <f t="shared" si="4"/>
        <v>11</v>
      </c>
      <c r="AL96" s="37">
        <f t="shared" si="4"/>
        <v>11</v>
      </c>
      <c r="AM96" s="37">
        <f t="shared" si="4"/>
        <v>11</v>
      </c>
      <c r="AN96" s="37">
        <f t="shared" si="4"/>
        <v>11</v>
      </c>
      <c r="AO96" s="37">
        <f t="shared" si="4"/>
        <v>11</v>
      </c>
      <c r="AP96" s="37">
        <f t="shared" si="4"/>
        <v>11</v>
      </c>
      <c r="AQ96" s="37">
        <f t="shared" si="4"/>
        <v>11</v>
      </c>
      <c r="AR96" s="37">
        <f t="shared" si="4"/>
        <v>11</v>
      </c>
      <c r="AT96" s="520">
        <f>COUNT(D96:AR96)</f>
        <v>41</v>
      </c>
    </row>
    <row r="98" spans="3:44" x14ac:dyDescent="0.25">
      <c r="C98" t="s">
        <v>546</v>
      </c>
      <c r="D98" s="36">
        <f>SUM(D6:D28)</f>
        <v>4</v>
      </c>
      <c r="E98" s="36">
        <f t="shared" ref="E98:AR98" si="5">SUM(E6:E28)</f>
        <v>3</v>
      </c>
      <c r="F98" s="36">
        <f t="shared" si="5"/>
        <v>3</v>
      </c>
      <c r="G98" s="36">
        <f t="shared" si="5"/>
        <v>3</v>
      </c>
      <c r="H98" s="36">
        <f t="shared" si="5"/>
        <v>3</v>
      </c>
      <c r="I98" s="36">
        <f t="shared" si="5"/>
        <v>3</v>
      </c>
      <c r="J98" s="36">
        <f t="shared" si="5"/>
        <v>4</v>
      </c>
      <c r="K98" s="36">
        <f t="shared" si="5"/>
        <v>3</v>
      </c>
      <c r="L98" s="36">
        <f t="shared" si="5"/>
        <v>3</v>
      </c>
      <c r="M98" s="36">
        <f t="shared" si="5"/>
        <v>3</v>
      </c>
      <c r="N98" s="36">
        <f t="shared" si="5"/>
        <v>4</v>
      </c>
      <c r="O98" s="36">
        <f t="shared" si="5"/>
        <v>3</v>
      </c>
      <c r="P98" s="36">
        <f t="shared" si="5"/>
        <v>3</v>
      </c>
      <c r="Q98" s="36">
        <f t="shared" si="5"/>
        <v>3</v>
      </c>
      <c r="R98" s="36">
        <f t="shared" si="5"/>
        <v>3</v>
      </c>
      <c r="S98" s="36">
        <f t="shared" si="5"/>
        <v>4</v>
      </c>
      <c r="T98" s="36">
        <f t="shared" si="5"/>
        <v>4</v>
      </c>
      <c r="U98" s="36">
        <f t="shared" si="5"/>
        <v>3</v>
      </c>
      <c r="V98" s="36">
        <f t="shared" si="5"/>
        <v>3</v>
      </c>
      <c r="W98" s="36">
        <f t="shared" si="5"/>
        <v>3</v>
      </c>
      <c r="X98" s="36">
        <f t="shared" si="5"/>
        <v>3</v>
      </c>
      <c r="Y98" s="36">
        <f t="shared" si="5"/>
        <v>3</v>
      </c>
      <c r="Z98" s="36">
        <f t="shared" si="5"/>
        <v>3</v>
      </c>
      <c r="AA98" s="36">
        <f t="shared" si="5"/>
        <v>3</v>
      </c>
      <c r="AB98" s="36">
        <f t="shared" si="5"/>
        <v>3</v>
      </c>
      <c r="AC98" s="36">
        <f t="shared" si="5"/>
        <v>3</v>
      </c>
      <c r="AD98" s="36">
        <f t="shared" si="5"/>
        <v>3</v>
      </c>
      <c r="AE98" s="36">
        <f t="shared" si="5"/>
        <v>3</v>
      </c>
      <c r="AF98" s="36">
        <f t="shared" si="5"/>
        <v>3</v>
      </c>
      <c r="AG98" s="36">
        <f t="shared" si="5"/>
        <v>3</v>
      </c>
      <c r="AH98" s="36">
        <f t="shared" si="5"/>
        <v>3</v>
      </c>
      <c r="AI98" s="36">
        <f t="shared" si="5"/>
        <v>3</v>
      </c>
      <c r="AJ98" s="36">
        <f t="shared" si="5"/>
        <v>4</v>
      </c>
      <c r="AK98" s="36">
        <f t="shared" si="5"/>
        <v>3</v>
      </c>
      <c r="AL98" s="36">
        <f t="shared" si="5"/>
        <v>3</v>
      </c>
      <c r="AM98" s="36">
        <f t="shared" si="5"/>
        <v>3</v>
      </c>
      <c r="AN98" s="36">
        <f t="shared" si="5"/>
        <v>4</v>
      </c>
      <c r="AO98" s="36">
        <f t="shared" si="5"/>
        <v>3</v>
      </c>
      <c r="AP98" s="36">
        <f t="shared" si="5"/>
        <v>3</v>
      </c>
      <c r="AQ98" s="36">
        <f t="shared" si="5"/>
        <v>3</v>
      </c>
      <c r="AR98" s="36">
        <f t="shared" si="5"/>
        <v>3</v>
      </c>
    </row>
    <row r="99" spans="3:44" x14ac:dyDescent="0.25">
      <c r="C99" t="s">
        <v>547</v>
      </c>
      <c r="D99" s="36">
        <f>SUM(D29:D41)</f>
        <v>1</v>
      </c>
      <c r="E99" s="36">
        <f t="shared" ref="E99:AR99" si="6">SUM(E29:E41)</f>
        <v>1</v>
      </c>
      <c r="F99" s="36">
        <f t="shared" si="6"/>
        <v>1</v>
      </c>
      <c r="G99" s="36">
        <f t="shared" si="6"/>
        <v>1</v>
      </c>
      <c r="H99" s="36">
        <f t="shared" si="6"/>
        <v>1</v>
      </c>
      <c r="I99" s="36">
        <f t="shared" si="6"/>
        <v>2</v>
      </c>
      <c r="J99" s="36">
        <f t="shared" si="6"/>
        <v>1</v>
      </c>
      <c r="K99" s="36">
        <f t="shared" si="6"/>
        <v>1</v>
      </c>
      <c r="L99" s="36">
        <f t="shared" si="6"/>
        <v>2</v>
      </c>
      <c r="M99" s="36">
        <f t="shared" si="6"/>
        <v>1</v>
      </c>
      <c r="N99" s="36">
        <f t="shared" si="6"/>
        <v>1</v>
      </c>
      <c r="O99" s="36">
        <f t="shared" si="6"/>
        <v>1</v>
      </c>
      <c r="P99" s="36">
        <f t="shared" si="6"/>
        <v>1</v>
      </c>
      <c r="Q99" s="36">
        <f t="shared" si="6"/>
        <v>1</v>
      </c>
      <c r="R99" s="36">
        <f t="shared" si="6"/>
        <v>2</v>
      </c>
      <c r="S99" s="36">
        <f t="shared" si="6"/>
        <v>1</v>
      </c>
      <c r="T99" s="36">
        <f t="shared" si="6"/>
        <v>1</v>
      </c>
      <c r="U99" s="36">
        <f t="shared" si="6"/>
        <v>1</v>
      </c>
      <c r="V99" s="36">
        <f t="shared" si="6"/>
        <v>1</v>
      </c>
      <c r="W99" s="36">
        <f t="shared" si="6"/>
        <v>1</v>
      </c>
      <c r="X99" s="36">
        <f t="shared" si="6"/>
        <v>1</v>
      </c>
      <c r="Y99" s="36">
        <f t="shared" si="6"/>
        <v>1</v>
      </c>
      <c r="Z99" s="36">
        <f t="shared" si="6"/>
        <v>1</v>
      </c>
      <c r="AA99" s="36">
        <f t="shared" si="6"/>
        <v>1</v>
      </c>
      <c r="AB99" s="36">
        <f t="shared" si="6"/>
        <v>1</v>
      </c>
      <c r="AC99" s="36">
        <f t="shared" si="6"/>
        <v>2</v>
      </c>
      <c r="AD99" s="36">
        <f t="shared" si="6"/>
        <v>1</v>
      </c>
      <c r="AE99" s="36">
        <f t="shared" si="6"/>
        <v>2</v>
      </c>
      <c r="AF99" s="36">
        <f t="shared" si="6"/>
        <v>2</v>
      </c>
      <c r="AG99" s="36">
        <f t="shared" si="6"/>
        <v>1</v>
      </c>
      <c r="AH99" s="36">
        <f t="shared" si="6"/>
        <v>2</v>
      </c>
      <c r="AI99" s="36">
        <f t="shared" si="6"/>
        <v>2</v>
      </c>
      <c r="AJ99" s="36">
        <f t="shared" si="6"/>
        <v>1</v>
      </c>
      <c r="AK99" s="36">
        <f t="shared" si="6"/>
        <v>1</v>
      </c>
      <c r="AL99" s="36">
        <f t="shared" si="6"/>
        <v>2</v>
      </c>
      <c r="AM99" s="36">
        <f t="shared" si="6"/>
        <v>1</v>
      </c>
      <c r="AN99" s="36">
        <f t="shared" si="6"/>
        <v>1</v>
      </c>
      <c r="AO99" s="36">
        <f t="shared" si="6"/>
        <v>2</v>
      </c>
      <c r="AP99" s="36">
        <f t="shared" si="6"/>
        <v>2</v>
      </c>
      <c r="AQ99" s="36">
        <f t="shared" si="6"/>
        <v>1</v>
      </c>
      <c r="AR99" s="36">
        <f t="shared" si="6"/>
        <v>1</v>
      </c>
    </row>
    <row r="100" spans="3:44" x14ac:dyDescent="0.25">
      <c r="C100" t="s">
        <v>548</v>
      </c>
      <c r="D100" s="36">
        <f>SUM(D42:D66)</f>
        <v>3</v>
      </c>
      <c r="E100" s="36">
        <f t="shared" ref="E100:AR100" si="7">SUM(E42:E66)</f>
        <v>4</v>
      </c>
      <c r="F100" s="36">
        <f t="shared" si="7"/>
        <v>4</v>
      </c>
      <c r="G100" s="36">
        <f t="shared" si="7"/>
        <v>3</v>
      </c>
      <c r="H100" s="36">
        <f t="shared" si="7"/>
        <v>4</v>
      </c>
      <c r="I100" s="36">
        <f t="shared" si="7"/>
        <v>3</v>
      </c>
      <c r="J100" s="36">
        <f t="shared" si="7"/>
        <v>3</v>
      </c>
      <c r="K100" s="36">
        <f t="shared" si="7"/>
        <v>4</v>
      </c>
      <c r="L100" s="36">
        <f t="shared" si="7"/>
        <v>3</v>
      </c>
      <c r="M100" s="36">
        <f t="shared" si="7"/>
        <v>4</v>
      </c>
      <c r="N100" s="36">
        <f t="shared" si="7"/>
        <v>3</v>
      </c>
      <c r="O100" s="36">
        <f t="shared" si="7"/>
        <v>4</v>
      </c>
      <c r="P100" s="36">
        <f t="shared" si="7"/>
        <v>3</v>
      </c>
      <c r="Q100" s="36">
        <f t="shared" si="7"/>
        <v>4</v>
      </c>
      <c r="R100" s="36">
        <f t="shared" si="7"/>
        <v>3</v>
      </c>
      <c r="S100" s="36">
        <f t="shared" si="7"/>
        <v>3</v>
      </c>
      <c r="T100" s="36">
        <f t="shared" si="7"/>
        <v>3</v>
      </c>
      <c r="U100" s="36">
        <f t="shared" si="7"/>
        <v>4</v>
      </c>
      <c r="V100" s="36">
        <f t="shared" si="7"/>
        <v>4</v>
      </c>
      <c r="W100" s="36">
        <f t="shared" si="7"/>
        <v>4</v>
      </c>
      <c r="X100" s="36">
        <f t="shared" si="7"/>
        <v>4</v>
      </c>
      <c r="Y100" s="36">
        <f t="shared" si="7"/>
        <v>3</v>
      </c>
      <c r="Z100" s="36">
        <f t="shared" si="7"/>
        <v>4</v>
      </c>
      <c r="AA100" s="36">
        <f t="shared" si="7"/>
        <v>4</v>
      </c>
      <c r="AB100" s="36">
        <f t="shared" si="7"/>
        <v>4</v>
      </c>
      <c r="AC100" s="36">
        <f t="shared" si="7"/>
        <v>3</v>
      </c>
      <c r="AD100" s="36">
        <f t="shared" si="7"/>
        <v>3</v>
      </c>
      <c r="AE100" s="36">
        <f t="shared" si="7"/>
        <v>3</v>
      </c>
      <c r="AF100" s="36">
        <f t="shared" si="7"/>
        <v>3</v>
      </c>
      <c r="AG100" s="36">
        <f t="shared" si="7"/>
        <v>3</v>
      </c>
      <c r="AH100" s="36">
        <f t="shared" si="7"/>
        <v>3</v>
      </c>
      <c r="AI100" s="36">
        <f t="shared" si="7"/>
        <v>3</v>
      </c>
      <c r="AJ100" s="36">
        <f t="shared" si="7"/>
        <v>3</v>
      </c>
      <c r="AK100" s="36">
        <f t="shared" si="7"/>
        <v>3</v>
      </c>
      <c r="AL100" s="36">
        <f t="shared" si="7"/>
        <v>3</v>
      </c>
      <c r="AM100" s="36">
        <f t="shared" si="7"/>
        <v>4</v>
      </c>
      <c r="AN100" s="36">
        <f t="shared" si="7"/>
        <v>3</v>
      </c>
      <c r="AO100" s="36">
        <f t="shared" si="7"/>
        <v>3</v>
      </c>
      <c r="AP100" s="36">
        <f t="shared" si="7"/>
        <v>3</v>
      </c>
      <c r="AQ100" s="36">
        <f t="shared" si="7"/>
        <v>4</v>
      </c>
      <c r="AR100" s="36">
        <f t="shared" si="7"/>
        <v>4</v>
      </c>
    </row>
    <row r="101" spans="3:44" x14ac:dyDescent="0.25">
      <c r="C101" t="s">
        <v>549</v>
      </c>
      <c r="D101" s="36">
        <f>SUM(D67:D94)</f>
        <v>3</v>
      </c>
      <c r="E101" s="36">
        <f t="shared" ref="E101:AR101" si="8">SUM(E67:E94)</f>
        <v>3</v>
      </c>
      <c r="F101" s="36">
        <f t="shared" si="8"/>
        <v>3</v>
      </c>
      <c r="G101" s="36">
        <f t="shared" si="8"/>
        <v>4</v>
      </c>
      <c r="H101" s="36">
        <f t="shared" si="8"/>
        <v>3</v>
      </c>
      <c r="I101" s="36">
        <f t="shared" si="8"/>
        <v>3</v>
      </c>
      <c r="J101" s="36">
        <f t="shared" si="8"/>
        <v>3</v>
      </c>
      <c r="K101" s="36">
        <f t="shared" si="8"/>
        <v>3</v>
      </c>
      <c r="L101" s="36">
        <f t="shared" si="8"/>
        <v>3</v>
      </c>
      <c r="M101" s="36">
        <f t="shared" si="8"/>
        <v>3</v>
      </c>
      <c r="N101" s="36">
        <f t="shared" si="8"/>
        <v>3</v>
      </c>
      <c r="O101" s="36">
        <f t="shared" si="8"/>
        <v>3</v>
      </c>
      <c r="P101" s="36">
        <f t="shared" si="8"/>
        <v>4</v>
      </c>
      <c r="Q101" s="36">
        <f t="shared" si="8"/>
        <v>3</v>
      </c>
      <c r="R101" s="36">
        <f t="shared" si="8"/>
        <v>3</v>
      </c>
      <c r="S101" s="36">
        <f t="shared" si="8"/>
        <v>3</v>
      </c>
      <c r="T101" s="36">
        <f t="shared" si="8"/>
        <v>3</v>
      </c>
      <c r="U101" s="36">
        <f t="shared" si="8"/>
        <v>3</v>
      </c>
      <c r="V101" s="36">
        <f t="shared" si="8"/>
        <v>3</v>
      </c>
      <c r="W101" s="36">
        <f t="shared" si="8"/>
        <v>3</v>
      </c>
      <c r="X101" s="36">
        <f t="shared" si="8"/>
        <v>3</v>
      </c>
      <c r="Y101" s="36">
        <f t="shared" si="8"/>
        <v>4</v>
      </c>
      <c r="Z101" s="36">
        <f t="shared" si="8"/>
        <v>3</v>
      </c>
      <c r="AA101" s="36">
        <f t="shared" si="8"/>
        <v>3</v>
      </c>
      <c r="AB101" s="36">
        <f t="shared" si="8"/>
        <v>3</v>
      </c>
      <c r="AC101" s="36">
        <f t="shared" si="8"/>
        <v>3</v>
      </c>
      <c r="AD101" s="36">
        <f t="shared" si="8"/>
        <v>4</v>
      </c>
      <c r="AE101" s="36">
        <f t="shared" si="8"/>
        <v>3</v>
      </c>
      <c r="AF101" s="36">
        <f t="shared" si="8"/>
        <v>3</v>
      </c>
      <c r="AG101" s="36">
        <f t="shared" si="8"/>
        <v>4</v>
      </c>
      <c r="AH101" s="36">
        <f t="shared" si="8"/>
        <v>3</v>
      </c>
      <c r="AI101" s="36">
        <f t="shared" si="8"/>
        <v>3</v>
      </c>
      <c r="AJ101" s="36">
        <f t="shared" si="8"/>
        <v>3</v>
      </c>
      <c r="AK101" s="36">
        <f t="shared" si="8"/>
        <v>4</v>
      </c>
      <c r="AL101" s="36">
        <f t="shared" si="8"/>
        <v>3</v>
      </c>
      <c r="AM101" s="36">
        <f t="shared" si="8"/>
        <v>3</v>
      </c>
      <c r="AN101" s="36">
        <f t="shared" si="8"/>
        <v>3</v>
      </c>
      <c r="AO101" s="36">
        <f t="shared" si="8"/>
        <v>3</v>
      </c>
      <c r="AP101" s="36">
        <f t="shared" si="8"/>
        <v>3</v>
      </c>
      <c r="AQ101" s="36">
        <f t="shared" si="8"/>
        <v>3</v>
      </c>
      <c r="AR101" s="36">
        <f t="shared" si="8"/>
        <v>3</v>
      </c>
    </row>
    <row r="104" spans="3:44" x14ac:dyDescent="0.25">
      <c r="C104" t="s">
        <v>52</v>
      </c>
    </row>
    <row r="105" spans="3:44" x14ac:dyDescent="0.25">
      <c r="C105" t="s">
        <v>53</v>
      </c>
    </row>
    <row r="106" spans="3:44" x14ac:dyDescent="0.25">
      <c r="C106" t="s">
        <v>54</v>
      </c>
    </row>
    <row r="107" spans="3:44" x14ac:dyDescent="0.25">
      <c r="C107" t="s">
        <v>251</v>
      </c>
    </row>
  </sheetData>
  <mergeCells count="4">
    <mergeCell ref="D3:AR3"/>
    <mergeCell ref="A4:A5"/>
    <mergeCell ref="B4:B5"/>
    <mergeCell ref="C4:C5"/>
  </mergeCells>
  <conditionalFormatting sqref="D67:AS67">
    <cfRule type="expression" dxfId="40" priority="6">
      <formula>"&gt;11,&lt;11"</formula>
    </cfRule>
  </conditionalFormatting>
  <conditionalFormatting sqref="AU6:AU95">
    <cfRule type="colorScale" priority="5">
      <colorScale>
        <cfvo type="min"/>
        <cfvo type="max"/>
        <color rgb="FFFCFCFF"/>
        <color rgb="FF63BE7B"/>
      </colorScale>
    </cfRule>
  </conditionalFormatting>
  <conditionalFormatting sqref="D98:AR98 D100:AR101">
    <cfRule type="cellIs" dxfId="39" priority="3" operator="greaterThan">
      <formula>4</formula>
    </cfRule>
    <cfRule type="cellIs" dxfId="38" priority="4" operator="lessThan">
      <formula>3</formula>
    </cfRule>
  </conditionalFormatting>
  <conditionalFormatting sqref="D99:AR99">
    <cfRule type="cellIs" dxfId="37" priority="1" operator="lessThan">
      <formula>1</formula>
    </cfRule>
    <cfRule type="cellIs" dxfId="36" priority="2" operator="greaterThan">
      <formula>2</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F73B3-6906-4AEE-B60D-8B30CDC13479}">
  <sheetPr>
    <pageSetUpPr fitToPage="1"/>
  </sheetPr>
  <dimension ref="A1:AP48"/>
  <sheetViews>
    <sheetView zoomScale="85" zoomScaleNormal="85" workbookViewId="0">
      <pane xSplit="1" ySplit="4" topLeftCell="AC5" activePane="bottomRight" state="frozen"/>
      <selection activeCell="L40" sqref="L40"/>
      <selection pane="topRight" activeCell="L40" sqref="L40"/>
      <selection pane="bottomLeft" activeCell="L40" sqref="L40"/>
      <selection pane="bottomRight" activeCell="AJ35" sqref="AJ35"/>
    </sheetView>
  </sheetViews>
  <sheetFormatPr defaultRowHeight="15" x14ac:dyDescent="0.25"/>
  <cols>
    <col min="1" max="1" width="11.5703125" customWidth="1"/>
    <col min="2" max="41" width="20.7109375" customWidth="1"/>
    <col min="42" max="42" width="18.28515625" customWidth="1"/>
  </cols>
  <sheetData>
    <row r="1" spans="1:42" x14ac:dyDescent="0.25">
      <c r="B1" s="404" t="s">
        <v>506</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row>
    <row r="2" spans="1:42" x14ac:dyDescent="0.25">
      <c r="B2" s="34" t="s">
        <v>552</v>
      </c>
      <c r="K2" s="4"/>
      <c r="L2" s="4"/>
      <c r="M2" s="4"/>
      <c r="N2" s="4"/>
    </row>
    <row r="3" spans="1:42" x14ac:dyDescent="0.25">
      <c r="B3" s="820" t="s">
        <v>122</v>
      </c>
      <c r="C3" s="820"/>
      <c r="D3" s="820"/>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c r="AG3" s="820"/>
      <c r="AH3" s="820"/>
      <c r="AI3" s="820"/>
      <c r="AJ3" s="820"/>
      <c r="AK3" s="820"/>
      <c r="AL3" s="820"/>
      <c r="AM3" s="820"/>
      <c r="AN3" s="820"/>
      <c r="AO3" s="820"/>
      <c r="AP3" s="820"/>
    </row>
    <row r="4" spans="1:42" ht="15" customHeight="1" x14ac:dyDescent="0.25">
      <c r="A4" s="86" t="s">
        <v>164</v>
      </c>
      <c r="B4" s="403" t="str">
        <f>'Teams - Window 1'!D4</f>
        <v>Guy Blackwood</v>
      </c>
      <c r="C4" s="403" t="str">
        <f>'Teams - Window 1'!E4</f>
        <v>Michael Quinn</v>
      </c>
      <c r="D4" s="403" t="str">
        <f>'Teams - Window 1'!F4</f>
        <v>Andy Gill</v>
      </c>
      <c r="E4" s="403" t="str">
        <f>'Teams - Window 1'!G4</f>
        <v>Jonny Cobbold</v>
      </c>
      <c r="F4" s="403" t="str">
        <f>'Teams - Window 1'!H4</f>
        <v>Michael Gill</v>
      </c>
      <c r="G4" s="403" t="str">
        <f>'Teams - Window 1'!I4</f>
        <v>Ed Brown</v>
      </c>
      <c r="H4" s="403" t="str">
        <f>'Teams - Window 1'!J4</f>
        <v>Sam Hepke</v>
      </c>
      <c r="I4" s="403" t="str">
        <f>'Teams - Window 1'!K4</f>
        <v>Jonny Glayzer</v>
      </c>
      <c r="J4" s="403" t="str">
        <f>'Teams - Window 1'!L4</f>
        <v>Ian Glayzer</v>
      </c>
      <c r="K4" s="403" t="str">
        <f>'Teams - Window 1'!M4</f>
        <v>Colin Inkson</v>
      </c>
      <c r="L4" s="403" t="str">
        <f>'Teams - Window 1'!N4</f>
        <v>Bill Rankin</v>
      </c>
      <c r="M4" s="403" t="str">
        <f>'Teams - Window 1'!O4</f>
        <v>Alex Rankin</v>
      </c>
      <c r="N4" s="403" t="str">
        <f>'Teams - Window 1'!P4</f>
        <v>Rob Rankin</v>
      </c>
      <c r="O4" s="403" t="str">
        <f>'Teams - Window 1'!Q4</f>
        <v>Harvey Rankin</v>
      </c>
      <c r="P4" s="403" t="str">
        <f>'Teams - Window 1'!R4</f>
        <v>Matty Aggrey</v>
      </c>
      <c r="Q4" s="403" t="str">
        <f>'Teams - Window 1'!S4</f>
        <v>Tim Dickinson</v>
      </c>
      <c r="R4" s="403" t="str">
        <f>'Teams - Window 1'!T4</f>
        <v>Mark Bailie</v>
      </c>
      <c r="S4" s="403" t="str">
        <f>'Teams - Window 1'!U4</f>
        <v>James Illingworth</v>
      </c>
      <c r="T4" s="403" t="str">
        <f>'Teams - Window 1'!V4</f>
        <v>Ryan McNally</v>
      </c>
      <c r="U4" s="403" t="str">
        <f>'Teams - Window 1'!W4</f>
        <v>Dom Grant</v>
      </c>
      <c r="V4" s="403" t="str">
        <f>'Teams - Window 1'!X4</f>
        <v>Shaun Brocken</v>
      </c>
      <c r="W4" s="403" t="str">
        <f>'Teams - Window 1'!Y4</f>
        <v>Lynda Glayzer</v>
      </c>
      <c r="X4" s="403" t="str">
        <f>'Teams - Window 1'!Z4</f>
        <v>Jamie Barnes</v>
      </c>
      <c r="Y4" s="403" t="str">
        <f>'Teams - Window 1'!AA4</f>
        <v>Andy Brown</v>
      </c>
      <c r="Z4" s="403" t="str">
        <f>'Teams - Window 1'!AB4</f>
        <v>Alex McNally</v>
      </c>
      <c r="AA4" s="403" t="str">
        <f>'Teams - Window 1'!AC4</f>
        <v>Gary Knight</v>
      </c>
      <c r="AB4" s="403" t="str">
        <f>'Teams - Window 1'!AD4</f>
        <v>Chris Smith</v>
      </c>
      <c r="AC4" s="403" t="str">
        <f>'Teams - Window 1'!AE4</f>
        <v>Josh Thompson</v>
      </c>
      <c r="AD4" s="403" t="str">
        <f>'Teams - Window 1'!AF4</f>
        <v>Jack Snowdon</v>
      </c>
      <c r="AE4" s="403" t="str">
        <f>'Teams - Window 1'!AG4</f>
        <v>Harry Baldwin</v>
      </c>
      <c r="AF4" s="403" t="str">
        <f>'Teams - Window 1'!AH4</f>
        <v>Ian Robinson</v>
      </c>
      <c r="AG4" s="403" t="str">
        <f>'Teams - Window 1'!AI4</f>
        <v>George Politis</v>
      </c>
      <c r="AH4" s="403" t="str">
        <f>'Teams - Window 1'!AJ4</f>
        <v>Nicky Caunce</v>
      </c>
      <c r="AI4" s="403" t="str">
        <f>'Teams - Window 1'!AK4</f>
        <v>George Armstrong</v>
      </c>
      <c r="AJ4" s="403" t="str">
        <f>'Teams - Window 1'!AL4</f>
        <v>John Armstrong</v>
      </c>
      <c r="AK4" s="403" t="str">
        <f>'Teams - Window 1'!AM4</f>
        <v>Ian Jones</v>
      </c>
      <c r="AL4" s="403" t="str">
        <f>'Teams - Window 1'!AN4</f>
        <v>Walter Armstrong</v>
      </c>
      <c r="AM4" s="403" t="str">
        <f>'Teams - Window 1'!AO4</f>
        <v>Stuart Smith</v>
      </c>
      <c r="AN4" s="403" t="str">
        <f>'Teams - Window 1'!AP4</f>
        <v>Jordan Budgen</v>
      </c>
      <c r="AO4" s="403" t="str">
        <f>'Teams - Window 1'!AQ4</f>
        <v>Richard Brook</v>
      </c>
      <c r="AP4" s="403" t="str">
        <f>'Teams - Window 1'!AR4</f>
        <v>Rachel Glayzer</v>
      </c>
    </row>
    <row r="5" spans="1:42" x14ac:dyDescent="0.25">
      <c r="A5" s="27">
        <v>1</v>
      </c>
      <c r="B5" s="43" t="s">
        <v>12</v>
      </c>
      <c r="C5" s="43" t="s">
        <v>404</v>
      </c>
      <c r="D5" s="43" t="s">
        <v>404</v>
      </c>
      <c r="E5" s="43" t="s">
        <v>404</v>
      </c>
      <c r="F5" s="43" t="s">
        <v>404</v>
      </c>
      <c r="G5" s="43" t="s">
        <v>404</v>
      </c>
      <c r="H5" s="43" t="s">
        <v>404</v>
      </c>
      <c r="I5" s="43" t="s">
        <v>404</v>
      </c>
      <c r="J5" s="43" t="s">
        <v>404</v>
      </c>
      <c r="K5" s="43" t="s">
        <v>404</v>
      </c>
      <c r="L5" s="43" t="s">
        <v>8</v>
      </c>
      <c r="M5" s="43" t="s">
        <v>404</v>
      </c>
      <c r="N5" s="43" t="s">
        <v>404</v>
      </c>
      <c r="O5" s="43" t="s">
        <v>8</v>
      </c>
      <c r="P5" s="43" t="s">
        <v>404</v>
      </c>
      <c r="Q5" s="43" t="s">
        <v>404</v>
      </c>
      <c r="R5" s="43" t="s">
        <v>404</v>
      </c>
      <c r="S5" s="43" t="s">
        <v>16</v>
      </c>
      <c r="T5" s="43" t="s">
        <v>404</v>
      </c>
      <c r="U5" s="43" t="s">
        <v>404</v>
      </c>
      <c r="V5" s="43" t="s">
        <v>404</v>
      </c>
      <c r="W5" s="43" t="s">
        <v>8</v>
      </c>
      <c r="X5" s="43" t="s">
        <v>404</v>
      </c>
      <c r="Y5" s="43" t="s">
        <v>11</v>
      </c>
      <c r="Z5" s="43" t="s">
        <v>404</v>
      </c>
      <c r="AA5" s="43" t="s">
        <v>404</v>
      </c>
      <c r="AB5" s="43" t="s">
        <v>404</v>
      </c>
      <c r="AC5" s="43" t="s">
        <v>404</v>
      </c>
      <c r="AD5" s="43" t="s">
        <v>16</v>
      </c>
      <c r="AE5" s="43" t="s">
        <v>16</v>
      </c>
      <c r="AF5" s="43" t="s">
        <v>11</v>
      </c>
      <c r="AG5" s="43" t="s">
        <v>404</v>
      </c>
      <c r="AH5" s="43" t="s">
        <v>404</v>
      </c>
      <c r="AI5" s="43" t="s">
        <v>11</v>
      </c>
      <c r="AJ5" s="43" t="s">
        <v>404</v>
      </c>
      <c r="AK5" s="43" t="s">
        <v>11</v>
      </c>
      <c r="AL5" s="43" t="s">
        <v>404</v>
      </c>
      <c r="AM5" s="43" t="s">
        <v>5</v>
      </c>
      <c r="AN5" s="43" t="s">
        <v>404</v>
      </c>
      <c r="AO5" s="43" t="s">
        <v>404</v>
      </c>
      <c r="AP5" s="43" t="s">
        <v>404</v>
      </c>
    </row>
    <row r="6" spans="1:42" x14ac:dyDescent="0.25">
      <c r="A6" s="27">
        <v>2</v>
      </c>
      <c r="B6" s="43" t="s">
        <v>0</v>
      </c>
      <c r="C6" s="43" t="s">
        <v>74</v>
      </c>
      <c r="D6" s="43" t="s">
        <v>5</v>
      </c>
      <c r="E6" s="43" t="s">
        <v>405</v>
      </c>
      <c r="F6" s="43" t="s">
        <v>16</v>
      </c>
      <c r="G6" s="43" t="s">
        <v>231</v>
      </c>
      <c r="H6" s="43" t="s">
        <v>16</v>
      </c>
      <c r="I6" s="43" t="s">
        <v>405</v>
      </c>
      <c r="J6" s="43" t="s">
        <v>405</v>
      </c>
      <c r="K6" s="43" t="s">
        <v>405</v>
      </c>
      <c r="L6" s="43" t="s">
        <v>16</v>
      </c>
      <c r="M6" s="43" t="s">
        <v>16</v>
      </c>
      <c r="N6" s="43" t="s">
        <v>16</v>
      </c>
      <c r="O6" s="43" t="s">
        <v>16</v>
      </c>
      <c r="P6" s="43" t="s">
        <v>405</v>
      </c>
      <c r="Q6" s="43" t="s">
        <v>16</v>
      </c>
      <c r="R6" s="43" t="s">
        <v>12</v>
      </c>
      <c r="S6" s="43" t="s">
        <v>74</v>
      </c>
      <c r="T6" s="43" t="s">
        <v>16</v>
      </c>
      <c r="U6" s="43" t="s">
        <v>16</v>
      </c>
      <c r="V6" s="43" t="s">
        <v>16</v>
      </c>
      <c r="W6" s="43" t="s">
        <v>74</v>
      </c>
      <c r="X6" s="43" t="s">
        <v>16</v>
      </c>
      <c r="Y6" s="43" t="s">
        <v>16</v>
      </c>
      <c r="Z6" s="43" t="s">
        <v>8</v>
      </c>
      <c r="AA6" s="43" t="s">
        <v>16</v>
      </c>
      <c r="AB6" s="43" t="s">
        <v>16</v>
      </c>
      <c r="AC6" s="43" t="s">
        <v>231</v>
      </c>
      <c r="AD6" s="43" t="s">
        <v>0</v>
      </c>
      <c r="AE6" s="43" t="s">
        <v>405</v>
      </c>
      <c r="AF6" s="43" t="s">
        <v>16</v>
      </c>
      <c r="AG6" s="43" t="s">
        <v>16</v>
      </c>
      <c r="AH6" s="43" t="s">
        <v>16</v>
      </c>
      <c r="AI6" s="43" t="s">
        <v>16</v>
      </c>
      <c r="AJ6" s="43" t="s">
        <v>16</v>
      </c>
      <c r="AK6" s="43" t="s">
        <v>8</v>
      </c>
      <c r="AL6" s="43" t="s">
        <v>11</v>
      </c>
      <c r="AM6" s="43" t="s">
        <v>405</v>
      </c>
      <c r="AN6" s="43" t="s">
        <v>405</v>
      </c>
      <c r="AO6" s="43" t="s">
        <v>405</v>
      </c>
      <c r="AP6" s="43" t="s">
        <v>405</v>
      </c>
    </row>
    <row r="7" spans="1:42" x14ac:dyDescent="0.25">
      <c r="A7" s="27">
        <v>3</v>
      </c>
      <c r="B7" s="43" t="s">
        <v>405</v>
      </c>
      <c r="C7" s="43" t="s">
        <v>231</v>
      </c>
      <c r="D7" s="43" t="s">
        <v>231</v>
      </c>
      <c r="E7" s="43" t="s">
        <v>231</v>
      </c>
      <c r="F7" s="43" t="s">
        <v>74</v>
      </c>
      <c r="G7" s="43" t="s">
        <v>215</v>
      </c>
      <c r="H7" s="43" t="s">
        <v>6</v>
      </c>
      <c r="I7" s="43" t="s">
        <v>215</v>
      </c>
      <c r="J7" s="43" t="s">
        <v>231</v>
      </c>
      <c r="K7" s="43" t="s">
        <v>231</v>
      </c>
      <c r="L7" s="43" t="s">
        <v>0</v>
      </c>
      <c r="M7" s="43" t="s">
        <v>0</v>
      </c>
      <c r="N7" s="43" t="s">
        <v>0</v>
      </c>
      <c r="O7" s="43" t="s">
        <v>0</v>
      </c>
      <c r="P7" s="43" t="s">
        <v>215</v>
      </c>
      <c r="Q7" s="43" t="s">
        <v>0</v>
      </c>
      <c r="R7" s="43" t="s">
        <v>16</v>
      </c>
      <c r="S7" s="43" t="s">
        <v>405</v>
      </c>
      <c r="T7" s="43" t="s">
        <v>74</v>
      </c>
      <c r="U7" s="43" t="s">
        <v>215</v>
      </c>
      <c r="V7" s="43" t="s">
        <v>405</v>
      </c>
      <c r="W7" s="43" t="s">
        <v>215</v>
      </c>
      <c r="X7" s="43" t="s">
        <v>215</v>
      </c>
      <c r="Y7" s="43" t="s">
        <v>215</v>
      </c>
      <c r="Z7" s="43" t="s">
        <v>74</v>
      </c>
      <c r="AA7" s="43" t="s">
        <v>215</v>
      </c>
      <c r="AB7" s="43" t="s">
        <v>215</v>
      </c>
      <c r="AC7" s="43" t="s">
        <v>215</v>
      </c>
      <c r="AD7" s="43" t="s">
        <v>230</v>
      </c>
      <c r="AE7" s="43" t="s">
        <v>215</v>
      </c>
      <c r="AF7" s="43" t="s">
        <v>405</v>
      </c>
      <c r="AG7" s="43" t="s">
        <v>215</v>
      </c>
      <c r="AH7" s="43" t="s">
        <v>231</v>
      </c>
      <c r="AI7" s="43" t="s">
        <v>74</v>
      </c>
      <c r="AJ7" s="43" t="s">
        <v>231</v>
      </c>
      <c r="AK7" s="43" t="s">
        <v>6</v>
      </c>
      <c r="AL7" s="43" t="s">
        <v>74</v>
      </c>
      <c r="AM7" s="43" t="s">
        <v>6</v>
      </c>
      <c r="AN7" s="43" t="s">
        <v>215</v>
      </c>
      <c r="AO7" s="43" t="s">
        <v>230</v>
      </c>
      <c r="AP7" s="43" t="s">
        <v>231</v>
      </c>
    </row>
    <row r="8" spans="1:42" x14ac:dyDescent="0.25">
      <c r="A8" s="27">
        <v>4</v>
      </c>
      <c r="B8" s="43" t="s">
        <v>215</v>
      </c>
      <c r="C8" s="43" t="s">
        <v>3</v>
      </c>
      <c r="D8" s="43" t="s">
        <v>21</v>
      </c>
      <c r="E8" s="43" t="s">
        <v>21</v>
      </c>
      <c r="F8" s="43" t="s">
        <v>21</v>
      </c>
      <c r="G8" s="43" t="s">
        <v>21</v>
      </c>
      <c r="H8" s="43" t="s">
        <v>215</v>
      </c>
      <c r="I8" s="43" t="s">
        <v>3</v>
      </c>
      <c r="J8" s="43" t="s">
        <v>3</v>
      </c>
      <c r="K8" s="43" t="s">
        <v>9</v>
      </c>
      <c r="L8" s="43" t="s">
        <v>74</v>
      </c>
      <c r="M8" s="43" t="s">
        <v>3</v>
      </c>
      <c r="N8" s="43" t="s">
        <v>9</v>
      </c>
      <c r="O8" s="43" t="s">
        <v>21</v>
      </c>
      <c r="P8" s="43" t="s">
        <v>21</v>
      </c>
      <c r="Q8" s="43" t="s">
        <v>10</v>
      </c>
      <c r="R8" s="43" t="s">
        <v>215</v>
      </c>
      <c r="S8" s="43" t="s">
        <v>4</v>
      </c>
      <c r="T8" s="43" t="s">
        <v>4</v>
      </c>
      <c r="U8" s="43" t="s">
        <v>21</v>
      </c>
      <c r="V8" s="43" t="s">
        <v>3</v>
      </c>
      <c r="W8" s="43" t="s">
        <v>21</v>
      </c>
      <c r="X8" s="43" t="s">
        <v>21</v>
      </c>
      <c r="Y8" s="43" t="s">
        <v>3</v>
      </c>
      <c r="Z8" s="43" t="s">
        <v>9</v>
      </c>
      <c r="AA8" s="43" t="s">
        <v>3</v>
      </c>
      <c r="AB8" s="43" t="s">
        <v>9</v>
      </c>
      <c r="AC8" s="43" t="s">
        <v>3</v>
      </c>
      <c r="AD8" s="43" t="s">
        <v>4</v>
      </c>
      <c r="AE8" s="43" t="s">
        <v>4</v>
      </c>
      <c r="AF8" s="43" t="s">
        <v>3</v>
      </c>
      <c r="AG8" s="43" t="s">
        <v>3</v>
      </c>
      <c r="AH8" s="43" t="s">
        <v>215</v>
      </c>
      <c r="AI8" s="43" t="s">
        <v>3</v>
      </c>
      <c r="AJ8" s="43" t="s">
        <v>3</v>
      </c>
      <c r="AK8" s="43" t="s">
        <v>229</v>
      </c>
      <c r="AL8" s="43" t="s">
        <v>215</v>
      </c>
      <c r="AM8" s="43" t="s">
        <v>3</v>
      </c>
      <c r="AN8" s="43" t="s">
        <v>3</v>
      </c>
      <c r="AO8" s="43" t="s">
        <v>3</v>
      </c>
      <c r="AP8" s="43" t="s">
        <v>3</v>
      </c>
    </row>
    <row r="9" spans="1:42" x14ac:dyDescent="0.25">
      <c r="A9" s="27">
        <v>5</v>
      </c>
      <c r="B9" s="43" t="s">
        <v>3</v>
      </c>
      <c r="C9" s="43" t="s">
        <v>20</v>
      </c>
      <c r="D9" s="43" t="s">
        <v>15</v>
      </c>
      <c r="E9" s="43" t="s">
        <v>28</v>
      </c>
      <c r="F9" s="43" t="s">
        <v>15</v>
      </c>
      <c r="G9" s="43" t="s">
        <v>9</v>
      </c>
      <c r="H9" s="43" t="s">
        <v>3</v>
      </c>
      <c r="I9" s="43" t="s">
        <v>20</v>
      </c>
      <c r="J9" s="43" t="s">
        <v>21</v>
      </c>
      <c r="K9" s="43" t="s">
        <v>20</v>
      </c>
      <c r="L9" s="43" t="s">
        <v>21</v>
      </c>
      <c r="M9" s="43" t="s">
        <v>28</v>
      </c>
      <c r="N9" s="43" t="s">
        <v>15</v>
      </c>
      <c r="O9" s="43" t="s">
        <v>15</v>
      </c>
      <c r="P9" s="43" t="s">
        <v>9</v>
      </c>
      <c r="Q9" s="43" t="s">
        <v>21</v>
      </c>
      <c r="R9" s="43" t="s">
        <v>9</v>
      </c>
      <c r="S9" s="43" t="s">
        <v>20</v>
      </c>
      <c r="T9" s="43" t="s">
        <v>55</v>
      </c>
      <c r="U9" s="43" t="s">
        <v>28</v>
      </c>
      <c r="V9" s="43" t="s">
        <v>15</v>
      </c>
      <c r="W9" s="43" t="s">
        <v>15</v>
      </c>
      <c r="X9" s="43" t="s">
        <v>20</v>
      </c>
      <c r="Y9" s="43" t="s">
        <v>20</v>
      </c>
      <c r="Z9" s="43" t="s">
        <v>20</v>
      </c>
      <c r="AA9" s="43" t="s">
        <v>21</v>
      </c>
      <c r="AB9" s="43" t="s">
        <v>20</v>
      </c>
      <c r="AC9" s="43" t="s">
        <v>21</v>
      </c>
      <c r="AD9" s="43" t="s">
        <v>21</v>
      </c>
      <c r="AE9" s="43" t="s">
        <v>20</v>
      </c>
      <c r="AF9" s="43" t="s">
        <v>21</v>
      </c>
      <c r="AG9" s="43" t="s">
        <v>21</v>
      </c>
      <c r="AH9" s="43" t="s">
        <v>21</v>
      </c>
      <c r="AI9" s="43" t="s">
        <v>20</v>
      </c>
      <c r="AJ9" s="43" t="s">
        <v>9</v>
      </c>
      <c r="AK9" s="43" t="s">
        <v>15</v>
      </c>
      <c r="AL9" s="43" t="s">
        <v>3</v>
      </c>
      <c r="AM9" s="43" t="s">
        <v>200</v>
      </c>
      <c r="AN9" s="43" t="s">
        <v>9</v>
      </c>
      <c r="AO9" s="43" t="s">
        <v>20</v>
      </c>
      <c r="AP9" s="43" t="s">
        <v>15</v>
      </c>
    </row>
    <row r="10" spans="1:42" x14ac:dyDescent="0.25">
      <c r="A10" s="27">
        <v>6</v>
      </c>
      <c r="B10" s="43" t="s">
        <v>28</v>
      </c>
      <c r="C10" s="43" t="s">
        <v>15</v>
      </c>
      <c r="D10" s="43" t="s">
        <v>28</v>
      </c>
      <c r="E10" s="43" t="s">
        <v>409</v>
      </c>
      <c r="F10" s="43" t="s">
        <v>22</v>
      </c>
      <c r="G10" s="43" t="s">
        <v>20</v>
      </c>
      <c r="H10" s="43" t="s">
        <v>20</v>
      </c>
      <c r="I10" s="43" t="s">
        <v>15</v>
      </c>
      <c r="J10" s="43" t="s">
        <v>15</v>
      </c>
      <c r="K10" s="43" t="s">
        <v>28</v>
      </c>
      <c r="L10" s="43" t="s">
        <v>55</v>
      </c>
      <c r="M10" s="43" t="s">
        <v>60</v>
      </c>
      <c r="N10" s="43" t="s">
        <v>28</v>
      </c>
      <c r="O10" s="43" t="s">
        <v>28</v>
      </c>
      <c r="P10" s="43" t="s">
        <v>20</v>
      </c>
      <c r="Q10" s="43" t="s">
        <v>28</v>
      </c>
      <c r="R10" s="43" t="s">
        <v>15</v>
      </c>
      <c r="S10" s="43" t="s">
        <v>15</v>
      </c>
      <c r="T10" s="43" t="s">
        <v>409</v>
      </c>
      <c r="U10" s="43" t="s">
        <v>18</v>
      </c>
      <c r="V10" s="43" t="s">
        <v>28</v>
      </c>
      <c r="W10" s="43" t="s">
        <v>409</v>
      </c>
      <c r="X10" s="43" t="s">
        <v>15</v>
      </c>
      <c r="Y10" s="43" t="s">
        <v>28</v>
      </c>
      <c r="Z10" s="43" t="s">
        <v>204</v>
      </c>
      <c r="AA10" s="43" t="s">
        <v>20</v>
      </c>
      <c r="AB10" s="43" t="s">
        <v>28</v>
      </c>
      <c r="AC10" s="43" t="s">
        <v>20</v>
      </c>
      <c r="AD10" s="43" t="s">
        <v>20</v>
      </c>
      <c r="AE10" s="43" t="s">
        <v>409</v>
      </c>
      <c r="AF10" s="43" t="s">
        <v>20</v>
      </c>
      <c r="AG10" s="43" t="s">
        <v>15</v>
      </c>
      <c r="AH10" s="43" t="s">
        <v>20</v>
      </c>
      <c r="AI10" s="43" t="s">
        <v>28</v>
      </c>
      <c r="AJ10" s="43" t="s">
        <v>20</v>
      </c>
      <c r="AK10" s="43" t="s">
        <v>199</v>
      </c>
      <c r="AL10" s="43" t="s">
        <v>15</v>
      </c>
      <c r="AM10" s="43" t="s">
        <v>28</v>
      </c>
      <c r="AN10" s="43" t="s">
        <v>20</v>
      </c>
      <c r="AO10" s="43" t="s">
        <v>28</v>
      </c>
      <c r="AP10" s="43" t="s">
        <v>55</v>
      </c>
    </row>
    <row r="11" spans="1:42" x14ac:dyDescent="0.25">
      <c r="A11" s="27">
        <v>7</v>
      </c>
      <c r="B11" s="43" t="s">
        <v>18</v>
      </c>
      <c r="C11" s="43" t="s">
        <v>22</v>
      </c>
      <c r="D11" s="43" t="s">
        <v>199</v>
      </c>
      <c r="E11" s="36" t="s">
        <v>199</v>
      </c>
      <c r="F11" s="43" t="s">
        <v>199</v>
      </c>
      <c r="G11" s="43" t="s">
        <v>28</v>
      </c>
      <c r="H11" s="43" t="s">
        <v>28</v>
      </c>
      <c r="I11" s="43" t="s">
        <v>22</v>
      </c>
      <c r="J11" s="43" t="s">
        <v>28</v>
      </c>
      <c r="K11" s="43" t="s">
        <v>232</v>
      </c>
      <c r="L11" s="43" t="s">
        <v>28</v>
      </c>
      <c r="M11" s="43" t="s">
        <v>199</v>
      </c>
      <c r="N11" s="43" t="s">
        <v>271</v>
      </c>
      <c r="O11" s="43" t="s">
        <v>199</v>
      </c>
      <c r="P11" s="43" t="s">
        <v>28</v>
      </c>
      <c r="Q11" s="43" t="s">
        <v>204</v>
      </c>
      <c r="R11" s="43" t="s">
        <v>272</v>
      </c>
      <c r="S11" s="43" t="s">
        <v>409</v>
      </c>
      <c r="T11" s="43" t="s">
        <v>13</v>
      </c>
      <c r="U11" s="43" t="s">
        <v>409</v>
      </c>
      <c r="V11" s="43" t="s">
        <v>22</v>
      </c>
      <c r="W11" s="43" t="s">
        <v>199</v>
      </c>
      <c r="X11" s="43" t="s">
        <v>28</v>
      </c>
      <c r="Y11" s="43" t="s">
        <v>409</v>
      </c>
      <c r="Z11" s="43" t="s">
        <v>232</v>
      </c>
      <c r="AA11" s="43" t="s">
        <v>28</v>
      </c>
      <c r="AB11" s="43" t="s">
        <v>203</v>
      </c>
      <c r="AC11" s="43" t="s">
        <v>28</v>
      </c>
      <c r="AD11" s="43" t="s">
        <v>15</v>
      </c>
      <c r="AE11" s="43" t="s">
        <v>271</v>
      </c>
      <c r="AF11" s="43" t="s">
        <v>18</v>
      </c>
      <c r="AG11" s="43" t="s">
        <v>204</v>
      </c>
      <c r="AH11" s="43" t="s">
        <v>28</v>
      </c>
      <c r="AI11" s="43" t="s">
        <v>409</v>
      </c>
      <c r="AJ11" s="43" t="s">
        <v>15</v>
      </c>
      <c r="AK11" s="43" t="s">
        <v>271</v>
      </c>
      <c r="AL11" s="43" t="s">
        <v>28</v>
      </c>
      <c r="AM11" s="43" t="s">
        <v>203</v>
      </c>
      <c r="AN11" s="43" t="s">
        <v>28</v>
      </c>
      <c r="AO11" s="43" t="s">
        <v>409</v>
      </c>
      <c r="AP11" s="43" t="s">
        <v>60</v>
      </c>
    </row>
    <row r="12" spans="1:42" x14ac:dyDescent="0.25">
      <c r="A12" s="27">
        <v>8</v>
      </c>
      <c r="B12" s="43" t="s">
        <v>13</v>
      </c>
      <c r="C12" s="43" t="s">
        <v>271</v>
      </c>
      <c r="D12" s="43" t="s">
        <v>271</v>
      </c>
      <c r="E12" s="43" t="s">
        <v>27</v>
      </c>
      <c r="F12" s="43" t="s">
        <v>203</v>
      </c>
      <c r="G12" s="43" t="s">
        <v>232</v>
      </c>
      <c r="H12" s="43" t="s">
        <v>18</v>
      </c>
      <c r="I12" s="43" t="s">
        <v>271</v>
      </c>
      <c r="J12" s="43" t="s">
        <v>271</v>
      </c>
      <c r="K12" s="43" t="s">
        <v>271</v>
      </c>
      <c r="L12" s="43" t="s">
        <v>227</v>
      </c>
      <c r="M12" s="43" t="s">
        <v>227</v>
      </c>
      <c r="N12" s="43" t="s">
        <v>57</v>
      </c>
      <c r="O12" s="43" t="s">
        <v>227</v>
      </c>
      <c r="P12" s="43" t="s">
        <v>271</v>
      </c>
      <c r="Q12" s="43" t="s">
        <v>232</v>
      </c>
      <c r="R12" s="43" t="s">
        <v>199</v>
      </c>
      <c r="S12" s="43" t="s">
        <v>271</v>
      </c>
      <c r="T12" s="43" t="s">
        <v>199</v>
      </c>
      <c r="U12" s="43" t="s">
        <v>271</v>
      </c>
      <c r="V12" s="43" t="s">
        <v>199</v>
      </c>
      <c r="W12" s="43" t="s">
        <v>57</v>
      </c>
      <c r="X12" s="43" t="s">
        <v>409</v>
      </c>
      <c r="Y12" s="43" t="s">
        <v>203</v>
      </c>
      <c r="Z12" s="43" t="s">
        <v>271</v>
      </c>
      <c r="AA12" s="43" t="s">
        <v>60</v>
      </c>
      <c r="AB12" s="43" t="s">
        <v>27</v>
      </c>
      <c r="AC12" s="43" t="s">
        <v>271</v>
      </c>
      <c r="AD12" s="43" t="s">
        <v>28</v>
      </c>
      <c r="AE12" s="43" t="s">
        <v>29</v>
      </c>
      <c r="AF12" s="43" t="s">
        <v>271</v>
      </c>
      <c r="AG12" s="43" t="s">
        <v>271</v>
      </c>
      <c r="AH12" s="43" t="s">
        <v>227</v>
      </c>
      <c r="AI12" s="43" t="s">
        <v>27</v>
      </c>
      <c r="AJ12" s="43" t="s">
        <v>227</v>
      </c>
      <c r="AK12" s="43" t="s">
        <v>203</v>
      </c>
      <c r="AL12" s="43" t="s">
        <v>60</v>
      </c>
      <c r="AM12" s="43" t="s">
        <v>27</v>
      </c>
      <c r="AN12" s="43" t="s">
        <v>271</v>
      </c>
      <c r="AO12" s="43" t="s">
        <v>227</v>
      </c>
      <c r="AP12" s="43" t="s">
        <v>232</v>
      </c>
    </row>
    <row r="13" spans="1:42" x14ac:dyDescent="0.25">
      <c r="A13" s="27">
        <v>9</v>
      </c>
      <c r="B13" s="43" t="s">
        <v>27</v>
      </c>
      <c r="C13" s="43" t="s">
        <v>27</v>
      </c>
      <c r="D13" s="43" t="s">
        <v>57</v>
      </c>
      <c r="E13" s="43" t="s">
        <v>25</v>
      </c>
      <c r="F13" s="43" t="s">
        <v>27</v>
      </c>
      <c r="G13" s="43" t="s">
        <v>27</v>
      </c>
      <c r="H13" s="43" t="s">
        <v>58</v>
      </c>
      <c r="I13" s="43" t="s">
        <v>27</v>
      </c>
      <c r="J13" s="43" t="s">
        <v>27</v>
      </c>
      <c r="K13" s="43" t="s">
        <v>27</v>
      </c>
      <c r="L13" s="43" t="s">
        <v>27</v>
      </c>
      <c r="M13" s="43" t="s">
        <v>57</v>
      </c>
      <c r="N13" s="43" t="s">
        <v>23</v>
      </c>
      <c r="O13" s="43" t="s">
        <v>57</v>
      </c>
      <c r="P13" s="43" t="s">
        <v>27</v>
      </c>
      <c r="Q13" s="43" t="s">
        <v>57</v>
      </c>
      <c r="R13" s="43" t="s">
        <v>57</v>
      </c>
      <c r="S13" s="43" t="s">
        <v>25</v>
      </c>
      <c r="T13" s="43" t="s">
        <v>29</v>
      </c>
      <c r="U13" s="43" t="s">
        <v>57</v>
      </c>
      <c r="V13" s="43" t="s">
        <v>25</v>
      </c>
      <c r="W13" s="43" t="s">
        <v>27</v>
      </c>
      <c r="X13" s="43" t="s">
        <v>23</v>
      </c>
      <c r="Y13" s="43" t="s">
        <v>57</v>
      </c>
      <c r="Z13" s="43" t="s">
        <v>27</v>
      </c>
      <c r="AA13" s="43" t="s">
        <v>58</v>
      </c>
      <c r="AB13" s="43" t="s">
        <v>58</v>
      </c>
      <c r="AC13" s="43" t="s">
        <v>27</v>
      </c>
      <c r="AD13" s="43" t="s">
        <v>26</v>
      </c>
      <c r="AE13" s="43" t="s">
        <v>25</v>
      </c>
      <c r="AF13" s="43" t="s">
        <v>27</v>
      </c>
      <c r="AG13" s="43" t="s">
        <v>27</v>
      </c>
      <c r="AH13" s="43" t="s">
        <v>27</v>
      </c>
      <c r="AI13" s="43" t="s">
        <v>26</v>
      </c>
      <c r="AJ13" s="43" t="s">
        <v>25</v>
      </c>
      <c r="AK13" s="43" t="s">
        <v>57</v>
      </c>
      <c r="AL13" s="43" t="s">
        <v>26</v>
      </c>
      <c r="AM13" s="43" t="s">
        <v>25</v>
      </c>
      <c r="AN13" s="43" t="s">
        <v>27</v>
      </c>
      <c r="AO13" s="43" t="s">
        <v>27</v>
      </c>
      <c r="AP13" s="43" t="s">
        <v>57</v>
      </c>
    </row>
    <row r="14" spans="1:42" x14ac:dyDescent="0.25">
      <c r="A14" s="27">
        <v>10</v>
      </c>
      <c r="B14" s="43" t="s">
        <v>408</v>
      </c>
      <c r="C14" s="43" t="s">
        <v>40</v>
      </c>
      <c r="D14" s="43" t="s">
        <v>25</v>
      </c>
      <c r="E14" s="36" t="s">
        <v>408</v>
      </c>
      <c r="F14" s="43" t="s">
        <v>25</v>
      </c>
      <c r="G14" s="43" t="s">
        <v>25</v>
      </c>
      <c r="H14" s="43" t="s">
        <v>59</v>
      </c>
      <c r="I14" s="43" t="s">
        <v>40</v>
      </c>
      <c r="J14" s="43" t="s">
        <v>25</v>
      </c>
      <c r="K14" s="43" t="s">
        <v>58</v>
      </c>
      <c r="L14" s="43" t="s">
        <v>59</v>
      </c>
      <c r="M14" s="43" t="s">
        <v>59</v>
      </c>
      <c r="N14" s="43" t="s">
        <v>40</v>
      </c>
      <c r="O14" s="43" t="s">
        <v>25</v>
      </c>
      <c r="P14" s="43" t="s">
        <v>25</v>
      </c>
      <c r="Q14" s="43" t="s">
        <v>27</v>
      </c>
      <c r="R14" s="43" t="s">
        <v>25</v>
      </c>
      <c r="S14" s="43" t="s">
        <v>40</v>
      </c>
      <c r="T14" s="43" t="s">
        <v>40</v>
      </c>
      <c r="U14" s="43" t="s">
        <v>27</v>
      </c>
      <c r="V14" s="43" t="s">
        <v>31</v>
      </c>
      <c r="W14" s="43" t="s">
        <v>25</v>
      </c>
      <c r="X14" s="43" t="s">
        <v>40</v>
      </c>
      <c r="Y14" s="43" t="s">
        <v>26</v>
      </c>
      <c r="Z14" s="43" t="s">
        <v>58</v>
      </c>
      <c r="AA14" s="43" t="s">
        <v>59</v>
      </c>
      <c r="AB14" s="43" t="s">
        <v>23</v>
      </c>
      <c r="AC14" s="43" t="s">
        <v>58</v>
      </c>
      <c r="AD14" s="43" t="s">
        <v>31</v>
      </c>
      <c r="AE14" s="43" t="s">
        <v>23</v>
      </c>
      <c r="AF14" s="43" t="s">
        <v>58</v>
      </c>
      <c r="AG14" s="43" t="s">
        <v>408</v>
      </c>
      <c r="AH14" s="43" t="s">
        <v>58</v>
      </c>
      <c r="AI14" s="43" t="s">
        <v>190</v>
      </c>
      <c r="AJ14" s="43" t="s">
        <v>190</v>
      </c>
      <c r="AK14" s="43" t="s">
        <v>58</v>
      </c>
      <c r="AL14" s="43" t="s">
        <v>34</v>
      </c>
      <c r="AM14" s="43" t="s">
        <v>59</v>
      </c>
      <c r="AN14" s="43" t="s">
        <v>59</v>
      </c>
      <c r="AO14" s="43" t="s">
        <v>58</v>
      </c>
      <c r="AP14" s="43" t="s">
        <v>40</v>
      </c>
    </row>
    <row r="15" spans="1:42" x14ac:dyDescent="0.25">
      <c r="A15" s="27">
        <v>11</v>
      </c>
      <c r="B15" s="43" t="s">
        <v>35</v>
      </c>
      <c r="C15" s="43" t="s">
        <v>275</v>
      </c>
      <c r="D15" s="43" t="s">
        <v>59</v>
      </c>
      <c r="E15" s="36" t="s">
        <v>36</v>
      </c>
      <c r="F15" s="43" t="s">
        <v>23</v>
      </c>
      <c r="G15" s="43" t="s">
        <v>58</v>
      </c>
      <c r="H15" s="43" t="s">
        <v>190</v>
      </c>
      <c r="I15" s="43" t="s">
        <v>31</v>
      </c>
      <c r="J15" s="43" t="s">
        <v>190</v>
      </c>
      <c r="K15" s="43" t="s">
        <v>23</v>
      </c>
      <c r="L15" s="43" t="s">
        <v>275</v>
      </c>
      <c r="M15" s="43" t="s">
        <v>40</v>
      </c>
      <c r="N15" s="43" t="s">
        <v>275</v>
      </c>
      <c r="O15" s="43" t="s">
        <v>34</v>
      </c>
      <c r="P15" s="43" t="s">
        <v>59</v>
      </c>
      <c r="Q15" s="43" t="s">
        <v>408</v>
      </c>
      <c r="R15" s="43" t="s">
        <v>26</v>
      </c>
      <c r="S15" s="43" t="s">
        <v>35</v>
      </c>
      <c r="T15" s="43" t="s">
        <v>35</v>
      </c>
      <c r="U15" s="43" t="s">
        <v>59</v>
      </c>
      <c r="V15" s="43" t="s">
        <v>275</v>
      </c>
      <c r="W15" s="43" t="s">
        <v>23</v>
      </c>
      <c r="X15" s="43" t="s">
        <v>275</v>
      </c>
      <c r="Y15" s="43" t="s">
        <v>31</v>
      </c>
      <c r="Z15" s="43" t="s">
        <v>59</v>
      </c>
      <c r="AA15" s="43" t="s">
        <v>275</v>
      </c>
      <c r="AB15" s="43" t="s">
        <v>26</v>
      </c>
      <c r="AC15" s="43" t="s">
        <v>59</v>
      </c>
      <c r="AD15" s="43" t="s">
        <v>275</v>
      </c>
      <c r="AE15" s="43" t="s">
        <v>40</v>
      </c>
      <c r="AF15" s="43" t="s">
        <v>275</v>
      </c>
      <c r="AG15" s="43" t="s">
        <v>26</v>
      </c>
      <c r="AH15" s="43" t="s">
        <v>23</v>
      </c>
      <c r="AI15" s="43" t="s">
        <v>35</v>
      </c>
      <c r="AJ15" s="43" t="s">
        <v>35</v>
      </c>
      <c r="AK15" s="43" t="s">
        <v>59</v>
      </c>
      <c r="AL15" s="43" t="s">
        <v>190</v>
      </c>
      <c r="AM15" s="43" t="s">
        <v>26</v>
      </c>
      <c r="AN15" s="43" t="s">
        <v>40</v>
      </c>
      <c r="AO15" s="43" t="s">
        <v>275</v>
      </c>
      <c r="AP15" s="43" t="s">
        <v>275</v>
      </c>
    </row>
    <row r="16" spans="1:42" x14ac:dyDescent="0.25">
      <c r="A16" s="5"/>
      <c r="B16" s="43"/>
      <c r="C16" s="43"/>
      <c r="D16" s="43"/>
      <c r="E16" s="43"/>
      <c r="F16" s="43"/>
      <c r="G16" s="43"/>
      <c r="H16" s="43"/>
      <c r="I16" s="43"/>
      <c r="J16" s="43"/>
      <c r="K16" s="43"/>
      <c r="L16" s="43"/>
      <c r="M16" s="43"/>
      <c r="N16" s="43"/>
      <c r="O16" s="43"/>
      <c r="P16" s="43"/>
      <c r="Q16" s="4"/>
      <c r="R16" s="4"/>
      <c r="S16" s="43"/>
      <c r="T16" s="43"/>
      <c r="U16" s="43"/>
      <c r="V16" s="43"/>
      <c r="W16" s="43"/>
      <c r="X16" s="43"/>
      <c r="Y16" s="43"/>
      <c r="Z16" s="43"/>
      <c r="AA16" s="43"/>
      <c r="AB16" s="43"/>
      <c r="AC16" s="4"/>
      <c r="AD16" s="43"/>
      <c r="AE16" s="4"/>
      <c r="AF16" s="43"/>
      <c r="AG16" s="43"/>
      <c r="AH16" s="43"/>
      <c r="AI16" s="43"/>
      <c r="AJ16" s="43"/>
      <c r="AK16" s="43"/>
      <c r="AL16" s="4"/>
      <c r="AM16" s="43"/>
      <c r="AN16" s="43"/>
      <c r="AO16" s="43"/>
      <c r="AP16" s="4"/>
    </row>
    <row r="17" spans="1:42" x14ac:dyDescent="0.25">
      <c r="A17" s="5" t="s">
        <v>79</v>
      </c>
      <c r="B17" s="43"/>
      <c r="C17" s="43"/>
      <c r="D17" s="43"/>
      <c r="E17" s="43"/>
      <c r="F17" s="43"/>
      <c r="G17" s="4"/>
      <c r="H17" s="43"/>
      <c r="I17" s="4"/>
      <c r="J17" s="43"/>
      <c r="K17" s="4"/>
      <c r="L17" s="43"/>
      <c r="M17" s="4"/>
      <c r="N17" s="43"/>
      <c r="O17" s="43"/>
      <c r="P17" s="43"/>
      <c r="Q17" s="4"/>
      <c r="R17" s="4"/>
      <c r="S17" s="43"/>
      <c r="T17" s="43"/>
      <c r="U17" s="43"/>
      <c r="V17" s="4"/>
      <c r="W17" s="43"/>
      <c r="X17" s="43"/>
      <c r="Y17" s="43"/>
      <c r="Z17" s="43"/>
      <c r="AA17" s="43"/>
      <c r="AB17" s="43"/>
      <c r="AC17" s="4"/>
      <c r="AD17" s="43"/>
      <c r="AE17" s="4"/>
      <c r="AF17" s="43"/>
      <c r="AG17" s="43"/>
      <c r="AH17" s="43"/>
      <c r="AI17" s="43"/>
      <c r="AJ17" s="43"/>
      <c r="AK17" s="43"/>
      <c r="AL17" s="4"/>
      <c r="AM17" s="43"/>
      <c r="AN17" s="43"/>
      <c r="AO17" s="4"/>
      <c r="AP17" s="4"/>
    </row>
    <row r="18" spans="1:42" x14ac:dyDescent="0.25">
      <c r="A18" s="5" t="s">
        <v>517</v>
      </c>
      <c r="B18" s="36" t="str">
        <f>IF('Teams - Window 1'!D61=1,'Teams - Window 1'!$A61,"")</f>
        <v/>
      </c>
      <c r="C18" s="36" t="str">
        <f>IF('Teams - Window 1'!E62=1,'Teams - Window 1'!$A62,"")</f>
        <v/>
      </c>
      <c r="D18" s="36" t="str">
        <f>IF('Teams - Window 1'!F61=1,'Teams - Window 1'!$A61,"")</f>
        <v/>
      </c>
      <c r="E18" s="36" t="str">
        <f>IF('Teams - Window 1'!G63=1,'Teams - Window 1'!$A63,"")</f>
        <v/>
      </c>
      <c r="F18" s="36" t="str">
        <f>IF('Teams - Window 1'!H61=1,'Teams - Window 1'!$A61,"")</f>
        <v/>
      </c>
      <c r="H18" s="36" t="str">
        <f>IF('Teams - Window 1'!J61=1,'Teams - Window 1'!$A61,"")</f>
        <v/>
      </c>
      <c r="J18" s="36"/>
      <c r="L18" s="36" t="str">
        <f>IF('Teams - Window 1'!N63=1,'Teams - Window 1'!$A63,"")</f>
        <v/>
      </c>
      <c r="N18" s="36" t="str">
        <f>IF('Teams - Window 1'!P61=1,'Teams - Window 1'!$A61,"")</f>
        <v/>
      </c>
      <c r="O18" s="36" t="str">
        <f>IF('Teams - Window 1'!Q61=1,'Teams - Window 1'!$A61,"")</f>
        <v/>
      </c>
      <c r="P18" s="36" t="str">
        <f>IF('Teams - Window 1'!R61=1,'Teams - Window 1'!$A61,"")</f>
        <v/>
      </c>
      <c r="S18" s="36" t="str">
        <f>IF('Teams - Window 1'!U61=1,'Teams - Window 1'!$A61,"")</f>
        <v/>
      </c>
      <c r="T18" s="36" t="str">
        <f>IF('Teams - Window 1'!V63=1,'Teams - Window 1'!$A63,"")</f>
        <v/>
      </c>
      <c r="U18" s="36" t="str">
        <f>IF('Teams - Window 1'!W63=1,'Teams - Window 1'!$A63,"")</f>
        <v/>
      </c>
      <c r="W18" s="36" t="str">
        <f>IF('Teams - Window 1'!Y61=1,'Teams - Window 1'!$A61,"")</f>
        <v/>
      </c>
      <c r="X18" s="36" t="str">
        <f>IF('Teams - Window 1'!Z63=1,'Teams - Window 1'!$A63,"")</f>
        <v/>
      </c>
      <c r="Y18" s="36" t="str">
        <f>IF('Teams - Window 1'!AA63=1,'Teams - Window 1'!$A63,"")</f>
        <v/>
      </c>
      <c r="Z18" s="36" t="str">
        <f>IF('Teams - Window 1'!AB61=1,'Teams - Window 1'!$A61,"")</f>
        <v/>
      </c>
      <c r="AA18" s="36" t="str">
        <f>IF('Teams - Window 1'!AC61=1,'Teams - Window 1'!$A61,"")</f>
        <v/>
      </c>
      <c r="AB18" s="36" t="str">
        <f>IF('Teams - Window 1'!AD62=1,'Teams - Window 1'!$A62,"")</f>
        <v/>
      </c>
      <c r="AF18" s="36" t="str">
        <f>IF('Teams - Window 1'!AH61=1,'Teams - Window 1'!$A61,"")</f>
        <v/>
      </c>
      <c r="AG18" s="36"/>
      <c r="AH18" s="36" t="str">
        <f>IF('Teams - Window 1'!AJ61=1,'Teams - Window 1'!$A61,"")</f>
        <v/>
      </c>
      <c r="AI18" s="36" t="str">
        <f>IF('Teams - Window 1'!AK61=1,'Teams - Window 1'!$A61,"")</f>
        <v/>
      </c>
      <c r="AJ18" s="36" t="str">
        <f>IF('Teams - Window 1'!AL63=1,'Teams - Window 1'!$A63,"")</f>
        <v/>
      </c>
      <c r="AM18" s="36" t="str">
        <f>IF('Teams - Window 1'!AO63=1,'Teams - Window 1'!$A63,"")</f>
        <v/>
      </c>
      <c r="AN18" s="36" t="str">
        <f>IF('Teams - Window 1'!AP61=1,'Teams - Window 1'!$A61,"")</f>
        <v/>
      </c>
    </row>
    <row r="19" spans="1:42" x14ac:dyDescent="0.25">
      <c r="A19" s="5"/>
      <c r="B19" s="36" t="str">
        <f>IF('Teams - Window 1'!D62=1,'Teams - Window 1'!$A62,"")</f>
        <v/>
      </c>
      <c r="C19" s="36" t="str">
        <f>IF('Teams - Window 1'!E63=1,'Teams - Window 1'!$A63,"")</f>
        <v/>
      </c>
      <c r="D19" s="36" t="str">
        <f>IF('Teams - Window 1'!F62=1,'Teams - Window 1'!$A62,"")</f>
        <v/>
      </c>
      <c r="F19" s="36" t="str">
        <f>IF('Teams - Window 1'!H62=1,'Teams - Window 1'!$A62,"")</f>
        <v/>
      </c>
      <c r="H19" s="36" t="str">
        <f>IF('Teams - Window 1'!J62=1,'Teams - Window 1'!$A62,"")</f>
        <v/>
      </c>
      <c r="J19" s="36" t="str">
        <f>IF('Teams - Window 1'!L62=1,'Teams - Window 1'!$A62,"")</f>
        <v/>
      </c>
      <c r="N19" s="36" t="str">
        <f>IF('Teams - Window 1'!P62=1,'Teams - Window 1'!$A62,"")</f>
        <v/>
      </c>
      <c r="O19" s="36" t="str">
        <f>IF('Teams - Window 1'!Q62=1,'Teams - Window 1'!$A62,"")</f>
        <v/>
      </c>
      <c r="P19" s="36" t="str">
        <f>IF('Teams - Window 1'!R62=1,'Teams - Window 1'!$A62,"")</f>
        <v/>
      </c>
      <c r="S19" s="36" t="str">
        <f>IF('Teams - Window 1'!U62=1,'Teams - Window 1'!$A62,"")</f>
        <v/>
      </c>
      <c r="T19" s="4"/>
      <c r="W19" s="36" t="str">
        <f>IF('Teams - Window 1'!Y62=1,'Teams - Window 1'!$A62,"")</f>
        <v/>
      </c>
      <c r="Z19" s="36" t="str">
        <f>IF('Teams - Window 1'!AB62=1,'Teams - Window 1'!$A62,"")</f>
        <v/>
      </c>
      <c r="AA19" s="36" t="str">
        <f>IF('Teams - Window 1'!AC62=1,'Teams - Window 1'!$A62,"")</f>
        <v/>
      </c>
      <c r="AB19" s="36" t="str">
        <f>IF('Teams - Window 1'!AD63=1,'Teams - Window 1'!$A63,"")</f>
        <v/>
      </c>
      <c r="AF19" s="36" t="str">
        <f>IF('Teams - Window 1'!AH62=1,'Teams - Window 1'!$A62,"")</f>
        <v/>
      </c>
      <c r="AG19" s="36"/>
      <c r="AH19" s="36" t="str">
        <f>IF('Teams - Window 1'!AJ62=1,'Teams - Window 1'!$A62,"")</f>
        <v/>
      </c>
      <c r="AI19" s="36" t="str">
        <f>IF('Teams - Window 1'!AK62=1,'Teams - Window 1'!$A62,"")</f>
        <v/>
      </c>
      <c r="AN19" s="36" t="str">
        <f>IF('Teams - Window 1'!AP62=1,'Teams - Window 1'!$A62,"")</f>
        <v/>
      </c>
    </row>
    <row r="20" spans="1:42" x14ac:dyDescent="0.25">
      <c r="A20" s="5"/>
      <c r="B20" s="36" t="str">
        <f>IF('Teams - Window 1'!D63=1,'Teams - Window 1'!$A63,"")</f>
        <v/>
      </c>
      <c r="D20" s="36" t="str">
        <f>IF('Teams - Window 1'!F63=1,'Teams - Window 1'!$A63,"")</f>
        <v/>
      </c>
      <c r="F20" s="36" t="str">
        <f>IF('Teams - Window 1'!H63=1,'Teams - Window 1'!$A63,"")</f>
        <v/>
      </c>
      <c r="H20" s="36" t="str">
        <f>IF('Teams - Window 1'!J63=1,'Teams - Window 1'!$A63,"")</f>
        <v/>
      </c>
      <c r="J20" s="36" t="str">
        <f>IF('Teams - Window 1'!L63=1,'Teams - Window 1'!$A63,"")</f>
        <v/>
      </c>
      <c r="N20" s="36" t="str">
        <f>IF('Teams - Window 1'!P63=1,'Teams - Window 1'!$A63,"")</f>
        <v/>
      </c>
      <c r="O20" s="36" t="str">
        <f>IF('Teams - Window 1'!Q63=1,'Teams - Window 1'!$A63,"")</f>
        <v/>
      </c>
      <c r="P20" s="36" t="str">
        <f>IF('Teams - Window 1'!R63=1,'Teams - Window 1'!$A63,"")</f>
        <v/>
      </c>
      <c r="S20" s="36" t="str">
        <f>IF('Teams - Window 1'!U63=1,'Teams - Window 1'!$A63,"")</f>
        <v/>
      </c>
      <c r="T20" s="4"/>
      <c r="W20" s="36" t="str">
        <f>IF('Teams - Window 1'!Y63=1,'Teams - Window 1'!$A63,"")</f>
        <v/>
      </c>
      <c r="Z20" s="36" t="str">
        <f>IF('Teams - Window 1'!AB63=1,'Teams - Window 1'!$A63,"")</f>
        <v/>
      </c>
      <c r="AA20" s="36" t="str">
        <f>IF('Teams - Window 1'!AC63=1,'Teams - Window 1'!$A63,"")</f>
        <v/>
      </c>
      <c r="AF20" s="36" t="str">
        <f>IF('Teams - Window 1'!AH63=1,'Teams - Window 1'!$A63,"")</f>
        <v/>
      </c>
      <c r="AG20" s="36"/>
      <c r="AH20" s="36" t="str">
        <f>IF('Teams - Window 1'!AJ63=1,'Teams - Window 1'!$A63,"")</f>
        <v/>
      </c>
      <c r="AI20" s="36" t="str">
        <f>IF('Teams - Window 1'!AK63=1,'Teams - Window 1'!$A63,"")</f>
        <v/>
      </c>
      <c r="AN20" s="36" t="str">
        <f>IF('Teams - Window 1'!AP63=1,'Teams - Window 1'!$A63,"")</f>
        <v/>
      </c>
    </row>
    <row r="21" spans="1:42" x14ac:dyDescent="0.25">
      <c r="A21" s="5"/>
      <c r="T21" s="4"/>
    </row>
    <row r="22" spans="1:42" x14ac:dyDescent="0.25">
      <c r="A22" s="5"/>
      <c r="T22" s="4"/>
    </row>
    <row r="23" spans="1:42" x14ac:dyDescent="0.25">
      <c r="A23" s="5"/>
      <c r="T23" s="4"/>
    </row>
    <row r="24" spans="1:42" x14ac:dyDescent="0.25">
      <c r="A24" s="5"/>
      <c r="T24" s="4"/>
    </row>
    <row r="25" spans="1:42" x14ac:dyDescent="0.25">
      <c r="A25" s="5"/>
      <c r="T25" s="4"/>
    </row>
    <row r="26" spans="1:42" x14ac:dyDescent="0.25">
      <c r="A26" s="5"/>
      <c r="T26" s="4"/>
    </row>
    <row r="27" spans="1:42" x14ac:dyDescent="0.25">
      <c r="A27" s="5"/>
      <c r="T27" s="4"/>
    </row>
    <row r="28" spans="1:42" x14ac:dyDescent="0.25">
      <c r="A28" s="5"/>
      <c r="T28" s="4"/>
    </row>
    <row r="29" spans="1:42" x14ac:dyDescent="0.25">
      <c r="A29" s="5"/>
      <c r="T29" s="4"/>
    </row>
    <row r="30" spans="1:42" x14ac:dyDescent="0.25">
      <c r="A30" s="5"/>
    </row>
    <row r="31" spans="1:42" x14ac:dyDescent="0.25">
      <c r="A31" s="5"/>
    </row>
    <row r="32" spans="1:42"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sheetData>
  <mergeCells count="1">
    <mergeCell ref="B3:AP3"/>
  </mergeCells>
  <pageMargins left="0.19685039370078741" right="0.19685039370078741" top="0.19685039370078741" bottom="0.19685039370078741" header="0.31496062992125984" footer="0.31496062992125984"/>
  <pageSetup paperSize="9" scale="1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pageSetUpPr fitToPage="1"/>
  </sheetPr>
  <dimension ref="A1:AW50"/>
  <sheetViews>
    <sheetView zoomScale="85" zoomScaleNormal="85" workbookViewId="0">
      <pane xSplit="1" ySplit="6" topLeftCell="U7" activePane="bottomRight" state="frozen"/>
      <selection pane="topRight" activeCell="B1" sqref="B1"/>
      <selection pane="bottomLeft" activeCell="A7" sqref="A7"/>
      <selection pane="bottomRight" activeCell="AF18" sqref="AF18"/>
    </sheetView>
  </sheetViews>
  <sheetFormatPr defaultRowHeight="15" x14ac:dyDescent="0.25"/>
  <cols>
    <col min="2" max="2" width="18.28515625" bestFit="1" customWidth="1"/>
    <col min="3" max="3" width="8.5703125" customWidth="1"/>
    <col min="4" max="4" width="18.28515625" bestFit="1" customWidth="1"/>
    <col min="5" max="5" width="8.5703125" customWidth="1"/>
    <col min="6" max="6" width="18.28515625" bestFit="1" customWidth="1"/>
    <col min="7" max="7" width="8.5703125" customWidth="1"/>
    <col min="8" max="8" width="18.28515625" bestFit="1" customWidth="1"/>
    <col min="9" max="9" width="8.5703125" customWidth="1"/>
    <col min="10" max="10" width="18.28515625" bestFit="1" customWidth="1"/>
    <col min="11" max="11" width="8.5703125" customWidth="1"/>
    <col min="12" max="12" width="18.28515625" bestFit="1" customWidth="1"/>
    <col min="13" max="13" width="8.5703125" customWidth="1"/>
    <col min="14" max="14" width="18.28515625" bestFit="1" customWidth="1"/>
    <col min="15" max="15" width="8.5703125" customWidth="1"/>
    <col min="16" max="16" width="19.28515625" bestFit="1" customWidth="1"/>
    <col min="17" max="17" width="8.5703125" customWidth="1"/>
    <col min="18" max="18" width="18.28515625" bestFit="1" customWidth="1"/>
    <col min="19" max="19" width="8.5703125" customWidth="1"/>
    <col min="20" max="20" width="18.28515625" bestFit="1" customWidth="1"/>
    <col min="21" max="21" width="8.5703125" customWidth="1"/>
    <col min="22" max="22" width="18.28515625" bestFit="1" customWidth="1"/>
    <col min="23" max="23" width="8.5703125" customWidth="1"/>
    <col min="24" max="24" width="18.28515625" bestFit="1" customWidth="1"/>
    <col min="25" max="25" width="8.5703125" customWidth="1"/>
    <col min="26" max="26" width="18.28515625" bestFit="1" customWidth="1"/>
    <col min="27" max="27" width="8.5703125" customWidth="1"/>
    <col min="28" max="28" width="18.28515625" bestFit="1" customWidth="1"/>
    <col min="29" max="29" width="8.5703125" customWidth="1"/>
    <col min="30" max="30" width="18.28515625" bestFit="1" customWidth="1"/>
    <col min="31" max="31" width="8.5703125" customWidth="1"/>
    <col min="32" max="32" width="18.28515625" bestFit="1" customWidth="1"/>
    <col min="33" max="33" width="8.5703125" customWidth="1"/>
    <col min="34" max="34" width="18.28515625" bestFit="1" customWidth="1"/>
    <col min="35" max="35" width="8.5703125" customWidth="1"/>
    <col min="36" max="36" width="18.28515625" bestFit="1" customWidth="1"/>
    <col min="37" max="37" width="8.5703125" customWidth="1"/>
    <col min="38" max="38" width="18.28515625" bestFit="1" customWidth="1"/>
    <col min="39" max="39" width="8.5703125" customWidth="1"/>
    <col min="40" max="40" width="18.28515625" bestFit="1" customWidth="1"/>
    <col min="41" max="41" width="8.5703125" customWidth="1"/>
    <col min="42" max="42" width="18.28515625" bestFit="1" customWidth="1"/>
    <col min="43" max="43" width="8.5703125" customWidth="1"/>
    <col min="44" max="44" width="18.28515625" bestFit="1" customWidth="1"/>
    <col min="45" max="45" width="8.5703125" customWidth="1"/>
    <col min="46" max="46" width="18.42578125" customWidth="1"/>
    <col min="48" max="48" width="18.28515625" customWidth="1"/>
    <col min="49" max="49" width="8.5703125" customWidth="1"/>
  </cols>
  <sheetData>
    <row r="1" spans="1:49" ht="18.75" x14ac:dyDescent="0.3">
      <c r="A1" s="70" t="s">
        <v>506</v>
      </c>
      <c r="C1" s="70"/>
      <c r="D1" s="70"/>
      <c r="E1" s="70"/>
      <c r="F1" s="70"/>
      <c r="G1" s="70"/>
      <c r="H1" s="70"/>
      <c r="I1" s="70"/>
      <c r="J1" s="70"/>
      <c r="K1" s="70"/>
      <c r="L1" s="70"/>
      <c r="M1" s="70"/>
    </row>
    <row r="2" spans="1:49" ht="15.75" x14ac:dyDescent="0.25">
      <c r="A2" s="71" t="s">
        <v>185</v>
      </c>
      <c r="C2" s="71"/>
      <c r="D2" s="71"/>
      <c r="E2" s="71"/>
      <c r="F2" s="71"/>
      <c r="G2" s="71"/>
      <c r="H2" s="71"/>
      <c r="I2" s="71"/>
      <c r="J2" s="71"/>
      <c r="K2" s="71"/>
      <c r="L2" s="71"/>
      <c r="M2" s="71"/>
    </row>
    <row r="3" spans="1:49" ht="15.75" x14ac:dyDescent="0.25">
      <c r="B3" s="57"/>
    </row>
    <row r="4" spans="1:49" x14ac:dyDescent="0.25">
      <c r="C4" s="820"/>
      <c r="D4" s="820"/>
      <c r="E4" s="820"/>
      <c r="F4" s="820"/>
      <c r="G4" s="820"/>
      <c r="H4" s="820"/>
      <c r="I4" s="820"/>
      <c r="J4" s="820"/>
      <c r="K4" s="820"/>
      <c r="L4" s="820"/>
      <c r="M4" s="820"/>
    </row>
    <row r="5" spans="1:49" ht="15" customHeight="1" x14ac:dyDescent="0.25">
      <c r="A5" s="823" t="s">
        <v>156</v>
      </c>
      <c r="B5" s="824" t="s">
        <v>99</v>
      </c>
      <c r="C5" s="824"/>
      <c r="D5" s="823" t="s">
        <v>100</v>
      </c>
      <c r="E5" s="823"/>
      <c r="F5" s="824" t="s">
        <v>101</v>
      </c>
      <c r="G5" s="824"/>
      <c r="H5" s="823" t="s">
        <v>102</v>
      </c>
      <c r="I5" s="823"/>
      <c r="J5" s="824" t="s">
        <v>103</v>
      </c>
      <c r="K5" s="824"/>
      <c r="L5" s="823" t="s">
        <v>104</v>
      </c>
      <c r="M5" s="823"/>
      <c r="N5" s="824" t="s">
        <v>105</v>
      </c>
      <c r="O5" s="824"/>
      <c r="P5" s="823" t="s">
        <v>106</v>
      </c>
      <c r="Q5" s="823"/>
      <c r="R5" s="824" t="s">
        <v>107</v>
      </c>
      <c r="S5" s="824"/>
      <c r="T5" s="823" t="s">
        <v>108</v>
      </c>
      <c r="U5" s="823"/>
      <c r="V5" s="824" t="s">
        <v>109</v>
      </c>
      <c r="W5" s="824"/>
      <c r="X5" s="823" t="s">
        <v>110</v>
      </c>
      <c r="Y5" s="823"/>
      <c r="Z5" s="824" t="s">
        <v>111</v>
      </c>
      <c r="AA5" s="824"/>
      <c r="AB5" s="823" t="s">
        <v>112</v>
      </c>
      <c r="AC5" s="823"/>
      <c r="AD5" s="824" t="s">
        <v>113</v>
      </c>
      <c r="AE5" s="824"/>
      <c r="AF5" s="823" t="s">
        <v>114</v>
      </c>
      <c r="AG5" s="823"/>
      <c r="AH5" s="824" t="s">
        <v>115</v>
      </c>
      <c r="AI5" s="824"/>
      <c r="AJ5" s="823" t="s">
        <v>116</v>
      </c>
      <c r="AK5" s="823"/>
      <c r="AL5" s="824" t="s">
        <v>118</v>
      </c>
      <c r="AM5" s="824"/>
      <c r="AN5" s="823" t="s">
        <v>119</v>
      </c>
      <c r="AO5" s="823"/>
      <c r="AP5" s="824" t="s">
        <v>120</v>
      </c>
      <c r="AQ5" s="824"/>
      <c r="AR5" s="823" t="s">
        <v>121</v>
      </c>
      <c r="AS5" s="823"/>
      <c r="AT5" s="824" t="s">
        <v>566</v>
      </c>
      <c r="AU5" s="824"/>
      <c r="AV5" s="823" t="s">
        <v>47</v>
      </c>
      <c r="AW5" s="823"/>
    </row>
    <row r="6" spans="1:49" x14ac:dyDescent="0.25">
      <c r="A6" s="823"/>
      <c r="B6" s="73" t="s">
        <v>157</v>
      </c>
      <c r="C6" s="72" t="s">
        <v>169</v>
      </c>
      <c r="D6" s="77" t="s">
        <v>157</v>
      </c>
      <c r="E6" s="76" t="s">
        <v>170</v>
      </c>
      <c r="F6" s="73" t="s">
        <v>157</v>
      </c>
      <c r="G6" s="72" t="s">
        <v>180</v>
      </c>
      <c r="H6" s="77" t="s">
        <v>157</v>
      </c>
      <c r="I6" s="76" t="s">
        <v>181</v>
      </c>
      <c r="J6" s="73" t="s">
        <v>157</v>
      </c>
      <c r="K6" s="72" t="s">
        <v>182</v>
      </c>
      <c r="L6" s="77" t="s">
        <v>157</v>
      </c>
      <c r="M6" s="76" t="s">
        <v>183</v>
      </c>
      <c r="N6" s="73" t="s">
        <v>157</v>
      </c>
      <c r="O6" s="72" t="s">
        <v>209</v>
      </c>
      <c r="P6" s="77" t="s">
        <v>157</v>
      </c>
      <c r="Q6" s="76" t="s">
        <v>210</v>
      </c>
      <c r="R6" s="73" t="s">
        <v>157</v>
      </c>
      <c r="S6" s="72" t="s">
        <v>211</v>
      </c>
      <c r="T6" s="77" t="s">
        <v>157</v>
      </c>
      <c r="U6" s="76" t="s">
        <v>212</v>
      </c>
      <c r="V6" s="73" t="s">
        <v>157</v>
      </c>
      <c r="W6" s="72" t="s">
        <v>213</v>
      </c>
      <c r="X6" s="77" t="s">
        <v>157</v>
      </c>
      <c r="Y6" s="76" t="s">
        <v>214</v>
      </c>
      <c r="Z6" s="73" t="s">
        <v>157</v>
      </c>
      <c r="AA6" s="72" t="s">
        <v>221</v>
      </c>
      <c r="AB6" s="77" t="s">
        <v>157</v>
      </c>
      <c r="AC6" s="76" t="s">
        <v>222</v>
      </c>
      <c r="AD6" s="73" t="s">
        <v>157</v>
      </c>
      <c r="AE6" s="72" t="s">
        <v>223</v>
      </c>
      <c r="AF6" s="77" t="s">
        <v>157</v>
      </c>
      <c r="AG6" s="76" t="s">
        <v>224</v>
      </c>
      <c r="AH6" s="73" t="s">
        <v>157</v>
      </c>
      <c r="AI6" s="72" t="s">
        <v>225</v>
      </c>
      <c r="AJ6" s="77" t="s">
        <v>157</v>
      </c>
      <c r="AK6" s="76" t="s">
        <v>226</v>
      </c>
      <c r="AL6" s="73" t="s">
        <v>157</v>
      </c>
      <c r="AM6" s="72" t="s">
        <v>466</v>
      </c>
      <c r="AN6" s="77" t="s">
        <v>157</v>
      </c>
      <c r="AO6" s="76" t="s">
        <v>467</v>
      </c>
      <c r="AP6" s="73" t="s">
        <v>157</v>
      </c>
      <c r="AQ6" s="72" t="s">
        <v>468</v>
      </c>
      <c r="AR6" s="77" t="s">
        <v>157</v>
      </c>
      <c r="AS6" s="76" t="s">
        <v>469</v>
      </c>
      <c r="AT6" s="73" t="s">
        <v>157</v>
      </c>
      <c r="AU6" s="72" t="s">
        <v>504</v>
      </c>
      <c r="AV6" s="77" t="s">
        <v>157</v>
      </c>
      <c r="AW6" s="76" t="s">
        <v>567</v>
      </c>
    </row>
    <row r="7" spans="1:49" s="58" customFormat="1" ht="18.75" customHeight="1" x14ac:dyDescent="0.25">
      <c r="A7" s="78">
        <v>1</v>
      </c>
      <c r="B7" s="75" t="s">
        <v>15</v>
      </c>
      <c r="C7" s="74">
        <v>879</v>
      </c>
      <c r="D7" s="79" t="s">
        <v>15</v>
      </c>
      <c r="E7" s="78">
        <v>0</v>
      </c>
      <c r="F7" s="75" t="s">
        <v>29</v>
      </c>
      <c r="G7" s="74">
        <v>643</v>
      </c>
      <c r="H7" s="79" t="s">
        <v>40</v>
      </c>
      <c r="I7" s="78">
        <v>500</v>
      </c>
      <c r="J7" s="75" t="s">
        <v>171</v>
      </c>
      <c r="K7" s="74">
        <v>601</v>
      </c>
      <c r="L7" s="79" t="s">
        <v>28</v>
      </c>
      <c r="M7" s="78">
        <v>580</v>
      </c>
      <c r="N7" s="75" t="s">
        <v>272</v>
      </c>
      <c r="O7" s="74">
        <v>459</v>
      </c>
      <c r="P7" s="79" t="s">
        <v>21</v>
      </c>
      <c r="Q7" s="78">
        <v>467</v>
      </c>
      <c r="R7" s="75" t="s">
        <v>171</v>
      </c>
      <c r="S7" s="74">
        <v>700</v>
      </c>
      <c r="T7" s="79" t="s">
        <v>23</v>
      </c>
      <c r="U7" s="78">
        <v>718</v>
      </c>
      <c r="V7" s="75" t="s">
        <v>58</v>
      </c>
      <c r="W7" s="74">
        <v>657</v>
      </c>
      <c r="X7" s="79" t="s">
        <v>2</v>
      </c>
      <c r="Y7" s="78">
        <v>545</v>
      </c>
      <c r="Z7" s="75" t="s">
        <v>123</v>
      </c>
      <c r="AA7" s="74">
        <v>568</v>
      </c>
      <c r="AB7" s="79" t="s">
        <v>2</v>
      </c>
      <c r="AC7" s="78">
        <v>738</v>
      </c>
      <c r="AD7" s="75" t="s">
        <v>123</v>
      </c>
      <c r="AE7" s="74">
        <v>0</v>
      </c>
      <c r="AF7" s="79" t="s">
        <v>22</v>
      </c>
      <c r="AG7" s="78">
        <v>622</v>
      </c>
      <c r="AH7" s="75" t="s">
        <v>123</v>
      </c>
      <c r="AI7" s="74"/>
      <c r="AJ7" s="79" t="s">
        <v>123</v>
      </c>
      <c r="AK7" s="78"/>
      <c r="AL7" s="75" t="s">
        <v>123</v>
      </c>
      <c r="AM7" s="74"/>
      <c r="AN7" s="79" t="s">
        <v>123</v>
      </c>
      <c r="AO7" s="78"/>
      <c r="AP7" s="75" t="s">
        <v>123</v>
      </c>
      <c r="AQ7" s="74"/>
      <c r="AR7" s="79" t="s">
        <v>123</v>
      </c>
      <c r="AS7" s="78"/>
      <c r="AT7" s="75" t="s">
        <v>123</v>
      </c>
      <c r="AU7" s="74"/>
      <c r="AV7" s="79" t="str">
        <f>'League Table'!D6</f>
        <v>Josh Thompson</v>
      </c>
      <c r="AW7" s="78">
        <f>'League Table'!G6</f>
        <v>6677</v>
      </c>
    </row>
    <row r="8" spans="1:49" s="58" customFormat="1" ht="18.75" customHeight="1" x14ac:dyDescent="0.25">
      <c r="A8" s="78">
        <v>2</v>
      </c>
      <c r="B8" s="75" t="s">
        <v>516</v>
      </c>
      <c r="C8" s="74">
        <v>806</v>
      </c>
      <c r="D8" s="79" t="s">
        <v>516</v>
      </c>
      <c r="E8" s="78">
        <v>0</v>
      </c>
      <c r="F8" s="75" t="s">
        <v>124</v>
      </c>
      <c r="G8" s="74">
        <v>609</v>
      </c>
      <c r="H8" s="79" t="s">
        <v>58</v>
      </c>
      <c r="I8" s="78">
        <v>487</v>
      </c>
      <c r="J8" s="75" t="s">
        <v>57</v>
      </c>
      <c r="K8" s="74">
        <v>460</v>
      </c>
      <c r="L8" s="79" t="s">
        <v>173</v>
      </c>
      <c r="M8" s="78">
        <v>572</v>
      </c>
      <c r="N8" s="75" t="s">
        <v>229</v>
      </c>
      <c r="O8" s="74">
        <v>455</v>
      </c>
      <c r="P8" s="79" t="s">
        <v>29</v>
      </c>
      <c r="Q8" s="78">
        <v>417</v>
      </c>
      <c r="R8" s="75" t="s">
        <v>29</v>
      </c>
      <c r="S8" s="74">
        <v>588</v>
      </c>
      <c r="T8" s="79" t="s">
        <v>2</v>
      </c>
      <c r="U8" s="78">
        <v>703</v>
      </c>
      <c r="V8" s="75" t="s">
        <v>3</v>
      </c>
      <c r="W8" s="74">
        <v>588</v>
      </c>
      <c r="X8" s="79" t="s">
        <v>6</v>
      </c>
      <c r="Y8" s="78">
        <v>520</v>
      </c>
      <c r="Z8" s="75" t="s">
        <v>171</v>
      </c>
      <c r="AA8" s="74">
        <v>542</v>
      </c>
      <c r="AB8" s="79" t="s">
        <v>542</v>
      </c>
      <c r="AC8" s="78">
        <v>695</v>
      </c>
      <c r="AD8" s="75" t="s">
        <v>40</v>
      </c>
      <c r="AE8" s="74">
        <v>0</v>
      </c>
      <c r="AF8" s="79" t="s">
        <v>2</v>
      </c>
      <c r="AG8" s="78">
        <v>590</v>
      </c>
      <c r="AH8" s="75" t="s">
        <v>40</v>
      </c>
      <c r="AI8" s="74"/>
      <c r="AJ8" s="79" t="s">
        <v>40</v>
      </c>
      <c r="AK8" s="78"/>
      <c r="AL8" s="75" t="s">
        <v>40</v>
      </c>
      <c r="AM8" s="74"/>
      <c r="AN8" s="79" t="s">
        <v>40</v>
      </c>
      <c r="AO8" s="78"/>
      <c r="AP8" s="75" t="s">
        <v>40</v>
      </c>
      <c r="AQ8" s="74"/>
      <c r="AR8" s="79" t="s">
        <v>40</v>
      </c>
      <c r="AS8" s="78"/>
      <c r="AT8" s="75" t="s">
        <v>40</v>
      </c>
      <c r="AU8" s="74"/>
      <c r="AV8" s="79" t="str">
        <f>'League Table'!D7</f>
        <v>Jordan Budgen</v>
      </c>
      <c r="AW8" s="78">
        <f>'League Table'!G7</f>
        <v>6545</v>
      </c>
    </row>
    <row r="9" spans="1:49" s="58" customFormat="1" ht="18.75" customHeight="1" x14ac:dyDescent="0.25">
      <c r="A9" s="78">
        <v>3</v>
      </c>
      <c r="B9" s="75" t="s">
        <v>23</v>
      </c>
      <c r="C9" s="74">
        <v>773</v>
      </c>
      <c r="D9" s="79" t="s">
        <v>23</v>
      </c>
      <c r="E9" s="78">
        <v>0</v>
      </c>
      <c r="F9" s="75" t="s">
        <v>58</v>
      </c>
      <c r="G9" s="74">
        <v>600</v>
      </c>
      <c r="H9" s="79" t="s">
        <v>21</v>
      </c>
      <c r="I9" s="78">
        <v>487</v>
      </c>
      <c r="J9" s="75" t="s">
        <v>26</v>
      </c>
      <c r="K9" s="74">
        <v>460</v>
      </c>
      <c r="L9" s="79" t="s">
        <v>39</v>
      </c>
      <c r="M9" s="78">
        <v>484</v>
      </c>
      <c r="N9" s="75" t="s">
        <v>57</v>
      </c>
      <c r="O9" s="74">
        <v>442</v>
      </c>
      <c r="P9" s="79" t="s">
        <v>3</v>
      </c>
      <c r="Q9" s="78">
        <v>409</v>
      </c>
      <c r="R9" s="75" t="s">
        <v>26</v>
      </c>
      <c r="S9" s="74">
        <v>561</v>
      </c>
      <c r="T9" s="79" t="s">
        <v>11</v>
      </c>
      <c r="U9" s="78">
        <v>659</v>
      </c>
      <c r="V9" s="75" t="s">
        <v>5</v>
      </c>
      <c r="W9" s="74">
        <v>585</v>
      </c>
      <c r="X9" s="79" t="s">
        <v>5</v>
      </c>
      <c r="Y9" s="78">
        <v>516</v>
      </c>
      <c r="Z9" s="75" t="s">
        <v>16</v>
      </c>
      <c r="AA9" s="74">
        <v>535</v>
      </c>
      <c r="AB9" s="79" t="s">
        <v>60</v>
      </c>
      <c r="AC9" s="78">
        <v>653</v>
      </c>
      <c r="AD9" s="75" t="s">
        <v>57</v>
      </c>
      <c r="AE9" s="74">
        <v>0</v>
      </c>
      <c r="AF9" s="79" t="s">
        <v>168</v>
      </c>
      <c r="AG9" s="78">
        <v>565</v>
      </c>
      <c r="AH9" s="75" t="s">
        <v>57</v>
      </c>
      <c r="AI9" s="74"/>
      <c r="AJ9" s="79" t="s">
        <v>57</v>
      </c>
      <c r="AK9" s="78"/>
      <c r="AL9" s="75" t="s">
        <v>57</v>
      </c>
      <c r="AM9" s="74"/>
      <c r="AN9" s="79" t="s">
        <v>57</v>
      </c>
      <c r="AO9" s="78"/>
      <c r="AP9" s="75" t="s">
        <v>57</v>
      </c>
      <c r="AQ9" s="74"/>
      <c r="AR9" s="79" t="s">
        <v>57</v>
      </c>
      <c r="AS9" s="78"/>
      <c r="AT9" s="75" t="s">
        <v>57</v>
      </c>
      <c r="AU9" s="74"/>
      <c r="AV9" s="79" t="str">
        <f>'League Table'!D8</f>
        <v>Harry Baldwin</v>
      </c>
      <c r="AW9" s="78">
        <f>'League Table'!G8</f>
        <v>6423</v>
      </c>
    </row>
    <row r="10" spans="1:49" s="58" customFormat="1" ht="18.75" customHeight="1" x14ac:dyDescent="0.25">
      <c r="A10" s="78">
        <v>4</v>
      </c>
      <c r="B10" s="75" t="s">
        <v>27</v>
      </c>
      <c r="C10" s="74">
        <v>737</v>
      </c>
      <c r="D10" s="79" t="s">
        <v>27</v>
      </c>
      <c r="E10" s="78">
        <v>0</v>
      </c>
      <c r="F10" s="75" t="s">
        <v>59</v>
      </c>
      <c r="G10" s="74">
        <v>597</v>
      </c>
      <c r="H10" s="79" t="s">
        <v>74</v>
      </c>
      <c r="I10" s="78">
        <v>481</v>
      </c>
      <c r="J10" s="75" t="s">
        <v>16</v>
      </c>
      <c r="K10" s="74">
        <v>456</v>
      </c>
      <c r="L10" s="79" t="s">
        <v>229</v>
      </c>
      <c r="M10" s="78">
        <v>440</v>
      </c>
      <c r="N10" s="75" t="s">
        <v>204</v>
      </c>
      <c r="O10" s="74">
        <v>405</v>
      </c>
      <c r="P10" s="79" t="s">
        <v>14</v>
      </c>
      <c r="Q10" s="78">
        <v>393</v>
      </c>
      <c r="R10" s="75" t="s">
        <v>36</v>
      </c>
      <c r="S10" s="74">
        <v>504</v>
      </c>
      <c r="T10" s="79" t="s">
        <v>27</v>
      </c>
      <c r="U10" s="78">
        <v>606</v>
      </c>
      <c r="V10" s="75" t="s">
        <v>6</v>
      </c>
      <c r="W10" s="74">
        <v>576</v>
      </c>
      <c r="X10" s="79" t="s">
        <v>3</v>
      </c>
      <c r="Y10" s="78">
        <v>510</v>
      </c>
      <c r="Z10" s="75" t="s">
        <v>40</v>
      </c>
      <c r="AA10" s="74">
        <v>518</v>
      </c>
      <c r="AB10" s="79" t="s">
        <v>59</v>
      </c>
      <c r="AC10" s="78">
        <v>635</v>
      </c>
      <c r="AD10" s="75" t="s">
        <v>516</v>
      </c>
      <c r="AE10" s="74">
        <v>0</v>
      </c>
      <c r="AF10" s="79" t="s">
        <v>516</v>
      </c>
      <c r="AG10" s="78">
        <v>546</v>
      </c>
      <c r="AH10" s="75" t="s">
        <v>516</v>
      </c>
      <c r="AI10" s="74"/>
      <c r="AJ10" s="79" t="s">
        <v>516</v>
      </c>
      <c r="AK10" s="78"/>
      <c r="AL10" s="75" t="s">
        <v>516</v>
      </c>
      <c r="AM10" s="74"/>
      <c r="AN10" s="79" t="s">
        <v>516</v>
      </c>
      <c r="AO10" s="78"/>
      <c r="AP10" s="75" t="s">
        <v>516</v>
      </c>
      <c r="AQ10" s="74"/>
      <c r="AR10" s="79" t="s">
        <v>516</v>
      </c>
      <c r="AS10" s="78"/>
      <c r="AT10" s="75" t="s">
        <v>516</v>
      </c>
      <c r="AU10" s="74"/>
      <c r="AV10" s="79" t="str">
        <f>'League Table'!D9</f>
        <v>Richard Brook</v>
      </c>
      <c r="AW10" s="78">
        <f>'League Table'!G9</f>
        <v>6318</v>
      </c>
    </row>
    <row r="11" spans="1:49" s="58" customFormat="1" ht="18.75" customHeight="1" x14ac:dyDescent="0.25">
      <c r="A11" s="78">
        <v>5</v>
      </c>
      <c r="B11" s="75" t="s">
        <v>2</v>
      </c>
      <c r="C11" s="74">
        <v>730</v>
      </c>
      <c r="D11" s="79" t="s">
        <v>2</v>
      </c>
      <c r="E11" s="78">
        <v>0</v>
      </c>
      <c r="F11" s="75" t="s">
        <v>123</v>
      </c>
      <c r="G11" s="74">
        <v>537</v>
      </c>
      <c r="H11" s="79" t="s">
        <v>204</v>
      </c>
      <c r="I11" s="78">
        <v>461</v>
      </c>
      <c r="J11" s="75" t="s">
        <v>27</v>
      </c>
      <c r="K11" s="74">
        <v>454</v>
      </c>
      <c r="L11" s="79" t="s">
        <v>272</v>
      </c>
      <c r="M11" s="78">
        <v>436</v>
      </c>
      <c r="N11" s="75" t="s">
        <v>21</v>
      </c>
      <c r="O11" s="74">
        <v>375</v>
      </c>
      <c r="P11" s="79" t="s">
        <v>58</v>
      </c>
      <c r="Q11" s="78">
        <v>377</v>
      </c>
      <c r="R11" s="75" t="s">
        <v>40</v>
      </c>
      <c r="S11" s="74">
        <v>483</v>
      </c>
      <c r="T11" s="79" t="s">
        <v>408</v>
      </c>
      <c r="U11" s="78">
        <v>596</v>
      </c>
      <c r="V11" s="75" t="s">
        <v>15</v>
      </c>
      <c r="W11" s="74">
        <v>556</v>
      </c>
      <c r="X11" s="79" t="s">
        <v>16</v>
      </c>
      <c r="Y11" s="78">
        <v>510</v>
      </c>
      <c r="Z11" s="75" t="s">
        <v>58</v>
      </c>
      <c r="AA11" s="74">
        <v>481</v>
      </c>
      <c r="AB11" s="79" t="s">
        <v>26</v>
      </c>
      <c r="AC11" s="78">
        <v>616</v>
      </c>
      <c r="AD11" s="75" t="s">
        <v>405</v>
      </c>
      <c r="AE11" s="74">
        <v>0</v>
      </c>
      <c r="AF11" s="79" t="s">
        <v>14</v>
      </c>
      <c r="AG11" s="78">
        <v>542</v>
      </c>
      <c r="AH11" s="75" t="s">
        <v>405</v>
      </c>
      <c r="AI11" s="74"/>
      <c r="AJ11" s="79" t="s">
        <v>405</v>
      </c>
      <c r="AK11" s="78"/>
      <c r="AL11" s="75" t="s">
        <v>405</v>
      </c>
      <c r="AM11" s="74"/>
      <c r="AN11" s="79" t="s">
        <v>405</v>
      </c>
      <c r="AO11" s="78"/>
      <c r="AP11" s="75" t="s">
        <v>405</v>
      </c>
      <c r="AQ11" s="74"/>
      <c r="AR11" s="79" t="s">
        <v>405</v>
      </c>
      <c r="AS11" s="78"/>
      <c r="AT11" s="75" t="s">
        <v>405</v>
      </c>
      <c r="AU11" s="74"/>
      <c r="AV11" s="79" t="str">
        <f>'League Table'!D10</f>
        <v>Matty Aggrey</v>
      </c>
      <c r="AW11" s="78">
        <f>'League Table'!G10</f>
        <v>6238</v>
      </c>
    </row>
    <row r="12" spans="1:49" s="58" customFormat="1" ht="18.75" customHeight="1" x14ac:dyDescent="0.25">
      <c r="A12" s="78">
        <v>6</v>
      </c>
      <c r="B12" s="75" t="s">
        <v>16</v>
      </c>
      <c r="C12" s="74">
        <v>727</v>
      </c>
      <c r="D12" s="79" t="s">
        <v>16</v>
      </c>
      <c r="E12" s="78">
        <v>0</v>
      </c>
      <c r="F12" s="75" t="s">
        <v>21</v>
      </c>
      <c r="G12" s="74">
        <v>537</v>
      </c>
      <c r="H12" s="79" t="s">
        <v>27</v>
      </c>
      <c r="I12" s="78">
        <v>454</v>
      </c>
      <c r="J12" s="75" t="s">
        <v>29</v>
      </c>
      <c r="K12" s="74">
        <v>453</v>
      </c>
      <c r="L12" s="79" t="s">
        <v>168</v>
      </c>
      <c r="M12" s="78">
        <v>386</v>
      </c>
      <c r="N12" s="75" t="s">
        <v>12</v>
      </c>
      <c r="O12" s="74">
        <v>362</v>
      </c>
      <c r="P12" s="79" t="s">
        <v>0</v>
      </c>
      <c r="Q12" s="78">
        <v>374</v>
      </c>
      <c r="R12" s="75" t="s">
        <v>11</v>
      </c>
      <c r="S12" s="74">
        <v>481</v>
      </c>
      <c r="T12" s="79" t="s">
        <v>0</v>
      </c>
      <c r="U12" s="78">
        <v>579</v>
      </c>
      <c r="V12" s="75" t="s">
        <v>27</v>
      </c>
      <c r="W12" s="74">
        <v>541</v>
      </c>
      <c r="X12" s="79" t="s">
        <v>58</v>
      </c>
      <c r="Y12" s="78">
        <v>497</v>
      </c>
      <c r="Z12" s="75" t="s">
        <v>57</v>
      </c>
      <c r="AA12" s="74">
        <v>475</v>
      </c>
      <c r="AB12" s="79" t="s">
        <v>171</v>
      </c>
      <c r="AC12" s="78">
        <v>607</v>
      </c>
      <c r="AD12" s="75" t="s">
        <v>60</v>
      </c>
      <c r="AE12" s="74">
        <v>0</v>
      </c>
      <c r="AF12" s="79" t="s">
        <v>16</v>
      </c>
      <c r="AG12" s="78">
        <v>539</v>
      </c>
      <c r="AH12" s="75" t="s">
        <v>60</v>
      </c>
      <c r="AI12" s="74"/>
      <c r="AJ12" s="79" t="s">
        <v>60</v>
      </c>
      <c r="AK12" s="78"/>
      <c r="AL12" s="75" t="s">
        <v>60</v>
      </c>
      <c r="AM12" s="74"/>
      <c r="AN12" s="79" t="s">
        <v>60</v>
      </c>
      <c r="AO12" s="78"/>
      <c r="AP12" s="75" t="s">
        <v>60</v>
      </c>
      <c r="AQ12" s="74"/>
      <c r="AR12" s="79" t="s">
        <v>60</v>
      </c>
      <c r="AS12" s="78"/>
      <c r="AT12" s="75" t="s">
        <v>60</v>
      </c>
      <c r="AU12" s="74"/>
      <c r="AV12" s="79" t="str">
        <f>'League Table'!D11</f>
        <v>Nicky Caunce</v>
      </c>
      <c r="AW12" s="78">
        <f>'League Table'!G11</f>
        <v>5993</v>
      </c>
    </row>
    <row r="13" spans="1:49" s="58" customFormat="1" ht="18.75" customHeight="1" x14ac:dyDescent="0.25">
      <c r="A13" s="78">
        <v>7</v>
      </c>
      <c r="B13" s="75" t="s">
        <v>59</v>
      </c>
      <c r="C13" s="74">
        <v>721</v>
      </c>
      <c r="D13" s="79" t="s">
        <v>59</v>
      </c>
      <c r="E13" s="78">
        <v>0</v>
      </c>
      <c r="F13" s="75" t="s">
        <v>14</v>
      </c>
      <c r="G13" s="74">
        <v>526</v>
      </c>
      <c r="H13" s="79" t="s">
        <v>168</v>
      </c>
      <c r="I13" s="78">
        <v>450</v>
      </c>
      <c r="J13" s="75" t="s">
        <v>74</v>
      </c>
      <c r="K13" s="74">
        <v>432</v>
      </c>
      <c r="L13" s="79" t="s">
        <v>151</v>
      </c>
      <c r="M13" s="78">
        <v>365</v>
      </c>
      <c r="N13" s="75" t="s">
        <v>58</v>
      </c>
      <c r="O13" s="74">
        <v>351</v>
      </c>
      <c r="P13" s="79" t="s">
        <v>147</v>
      </c>
      <c r="Q13" s="78">
        <v>371</v>
      </c>
      <c r="R13" s="75" t="s">
        <v>21</v>
      </c>
      <c r="S13" s="74">
        <v>469</v>
      </c>
      <c r="T13" s="79" t="s">
        <v>15</v>
      </c>
      <c r="U13" s="78">
        <v>575</v>
      </c>
      <c r="V13" s="75" t="s">
        <v>204</v>
      </c>
      <c r="W13" s="74">
        <v>537</v>
      </c>
      <c r="X13" s="79" t="s">
        <v>27</v>
      </c>
      <c r="Y13" s="78">
        <v>492</v>
      </c>
      <c r="Z13" s="75" t="s">
        <v>36</v>
      </c>
      <c r="AA13" s="74">
        <v>468</v>
      </c>
      <c r="AB13" s="79" t="s">
        <v>23</v>
      </c>
      <c r="AC13" s="78">
        <v>581</v>
      </c>
      <c r="AD13" s="75" t="s">
        <v>6</v>
      </c>
      <c r="AE13" s="74">
        <v>0</v>
      </c>
      <c r="AF13" s="79" t="s">
        <v>12</v>
      </c>
      <c r="AG13" s="78">
        <v>503</v>
      </c>
      <c r="AH13" s="75" t="s">
        <v>6</v>
      </c>
      <c r="AI13" s="74"/>
      <c r="AJ13" s="79" t="s">
        <v>6</v>
      </c>
      <c r="AK13" s="78"/>
      <c r="AL13" s="75" t="s">
        <v>6</v>
      </c>
      <c r="AM13" s="74"/>
      <c r="AN13" s="79" t="s">
        <v>6</v>
      </c>
      <c r="AO13" s="78"/>
      <c r="AP13" s="75" t="s">
        <v>6</v>
      </c>
      <c r="AQ13" s="74"/>
      <c r="AR13" s="79" t="s">
        <v>6</v>
      </c>
      <c r="AS13" s="78"/>
      <c r="AT13" s="75" t="s">
        <v>6</v>
      </c>
      <c r="AU13" s="74"/>
      <c r="AV13" s="79" t="str">
        <f>'League Table'!D12</f>
        <v>Jack Snowdon</v>
      </c>
      <c r="AW13" s="78">
        <f>'League Table'!G12</f>
        <v>5979</v>
      </c>
    </row>
    <row r="14" spans="1:49" s="58" customFormat="1" ht="18.75" customHeight="1" x14ac:dyDescent="0.25">
      <c r="A14" s="78">
        <v>8</v>
      </c>
      <c r="B14" s="75" t="s">
        <v>12</v>
      </c>
      <c r="C14" s="74">
        <v>716</v>
      </c>
      <c r="D14" s="79" t="s">
        <v>12</v>
      </c>
      <c r="E14" s="78">
        <v>0</v>
      </c>
      <c r="F14" s="75" t="s">
        <v>27</v>
      </c>
      <c r="G14" s="74">
        <v>504</v>
      </c>
      <c r="H14" s="79" t="s">
        <v>14</v>
      </c>
      <c r="I14" s="78">
        <v>437</v>
      </c>
      <c r="J14" s="75" t="s">
        <v>542</v>
      </c>
      <c r="K14" s="74">
        <v>401</v>
      </c>
      <c r="L14" s="79" t="s">
        <v>0</v>
      </c>
      <c r="M14" s="78">
        <v>339</v>
      </c>
      <c r="N14" s="75" t="s">
        <v>74</v>
      </c>
      <c r="O14" s="74">
        <v>350</v>
      </c>
      <c r="P14" s="79" t="s">
        <v>405</v>
      </c>
      <c r="Q14" s="78">
        <v>367</v>
      </c>
      <c r="R14" s="75" t="s">
        <v>57</v>
      </c>
      <c r="S14" s="74">
        <v>463</v>
      </c>
      <c r="T14" s="79" t="s">
        <v>542</v>
      </c>
      <c r="U14" s="78">
        <v>569</v>
      </c>
      <c r="V14" s="75" t="s">
        <v>229</v>
      </c>
      <c r="W14" s="74">
        <v>525</v>
      </c>
      <c r="X14" s="79" t="s">
        <v>408</v>
      </c>
      <c r="Y14" s="78">
        <v>488</v>
      </c>
      <c r="Z14" s="75" t="s">
        <v>29</v>
      </c>
      <c r="AA14" s="74">
        <v>458</v>
      </c>
      <c r="AB14" s="79" t="s">
        <v>408</v>
      </c>
      <c r="AC14" s="78">
        <v>580</v>
      </c>
      <c r="AD14" s="75" t="s">
        <v>74</v>
      </c>
      <c r="AE14" s="74">
        <v>0</v>
      </c>
      <c r="AF14" s="79" t="s">
        <v>36</v>
      </c>
      <c r="AG14" s="78">
        <v>502</v>
      </c>
      <c r="AH14" s="75" t="s">
        <v>74</v>
      </c>
      <c r="AI14" s="74"/>
      <c r="AJ14" s="79" t="s">
        <v>74</v>
      </c>
      <c r="AK14" s="78"/>
      <c r="AL14" s="75" t="s">
        <v>74</v>
      </c>
      <c r="AM14" s="74"/>
      <c r="AN14" s="79" t="s">
        <v>74</v>
      </c>
      <c r="AO14" s="78"/>
      <c r="AP14" s="75" t="s">
        <v>74</v>
      </c>
      <c r="AQ14" s="74"/>
      <c r="AR14" s="79" t="s">
        <v>74</v>
      </c>
      <c r="AS14" s="78"/>
      <c r="AT14" s="75" t="s">
        <v>74</v>
      </c>
      <c r="AU14" s="74"/>
      <c r="AV14" s="79" t="str">
        <f>'League Table'!D13</f>
        <v>Jonny Glayzer</v>
      </c>
      <c r="AW14" s="78">
        <f>'League Table'!G13</f>
        <v>5969</v>
      </c>
    </row>
    <row r="15" spans="1:49" s="58" customFormat="1" ht="18.75" customHeight="1" x14ac:dyDescent="0.25">
      <c r="A15" s="78">
        <v>9</v>
      </c>
      <c r="B15" s="75" t="s">
        <v>58</v>
      </c>
      <c r="C15" s="74">
        <v>705</v>
      </c>
      <c r="D15" s="79" t="s">
        <v>58</v>
      </c>
      <c r="E15" s="78">
        <v>0</v>
      </c>
      <c r="F15" s="75" t="s">
        <v>171</v>
      </c>
      <c r="G15" s="74">
        <v>496</v>
      </c>
      <c r="H15" s="79" t="s">
        <v>57</v>
      </c>
      <c r="I15" s="78">
        <v>431</v>
      </c>
      <c r="J15" s="75" t="s">
        <v>6</v>
      </c>
      <c r="K15" s="74">
        <v>399</v>
      </c>
      <c r="L15" s="79" t="s">
        <v>59</v>
      </c>
      <c r="M15" s="78">
        <v>338</v>
      </c>
      <c r="N15" s="75" t="s">
        <v>15</v>
      </c>
      <c r="O15" s="74">
        <v>349</v>
      </c>
      <c r="P15" s="79" t="s">
        <v>171</v>
      </c>
      <c r="Q15" s="78">
        <v>357</v>
      </c>
      <c r="R15" s="75" t="s">
        <v>542</v>
      </c>
      <c r="S15" s="74">
        <v>453</v>
      </c>
      <c r="T15" s="79" t="s">
        <v>58</v>
      </c>
      <c r="U15" s="78">
        <v>544</v>
      </c>
      <c r="V15" s="75" t="s">
        <v>59</v>
      </c>
      <c r="W15" s="74">
        <v>513</v>
      </c>
      <c r="X15" s="79" t="s">
        <v>26</v>
      </c>
      <c r="Y15" s="78">
        <v>459</v>
      </c>
      <c r="Z15" s="75" t="s">
        <v>27</v>
      </c>
      <c r="AA15" s="74">
        <v>456</v>
      </c>
      <c r="AB15" s="79" t="s">
        <v>58</v>
      </c>
      <c r="AC15" s="78">
        <v>577</v>
      </c>
      <c r="AD15" s="75" t="s">
        <v>14</v>
      </c>
      <c r="AE15" s="74">
        <v>0</v>
      </c>
      <c r="AF15" s="79" t="s">
        <v>59</v>
      </c>
      <c r="AG15" s="78">
        <v>496</v>
      </c>
      <c r="AH15" s="75" t="s">
        <v>14</v>
      </c>
      <c r="AI15" s="74"/>
      <c r="AJ15" s="79" t="s">
        <v>14</v>
      </c>
      <c r="AK15" s="78"/>
      <c r="AL15" s="75" t="s">
        <v>14</v>
      </c>
      <c r="AM15" s="74"/>
      <c r="AN15" s="79" t="s">
        <v>14</v>
      </c>
      <c r="AO15" s="78"/>
      <c r="AP15" s="75" t="s">
        <v>14</v>
      </c>
      <c r="AQ15" s="74"/>
      <c r="AR15" s="79" t="s">
        <v>14</v>
      </c>
      <c r="AS15" s="78"/>
      <c r="AT15" s="75" t="s">
        <v>14</v>
      </c>
      <c r="AU15" s="74"/>
      <c r="AV15" s="79" t="str">
        <f>'League Table'!D14</f>
        <v>Michael Quinn</v>
      </c>
      <c r="AW15" s="78">
        <f>'League Table'!G14</f>
        <v>5933</v>
      </c>
    </row>
    <row r="16" spans="1:49" s="58" customFormat="1" ht="18.75" customHeight="1" x14ac:dyDescent="0.25">
      <c r="A16" s="78">
        <v>10</v>
      </c>
      <c r="B16" s="75" t="s">
        <v>408</v>
      </c>
      <c r="C16" s="74">
        <v>695</v>
      </c>
      <c r="D16" s="79" t="s">
        <v>408</v>
      </c>
      <c r="E16" s="78">
        <v>0</v>
      </c>
      <c r="F16" s="75" t="s">
        <v>60</v>
      </c>
      <c r="G16" s="74">
        <v>495</v>
      </c>
      <c r="H16" s="79" t="s">
        <v>171</v>
      </c>
      <c r="I16" s="78">
        <v>415</v>
      </c>
      <c r="J16" s="75" t="s">
        <v>23</v>
      </c>
      <c r="K16" s="74">
        <v>399</v>
      </c>
      <c r="L16" s="79" t="s">
        <v>27</v>
      </c>
      <c r="M16" s="78">
        <v>333</v>
      </c>
      <c r="N16" s="75" t="s">
        <v>5</v>
      </c>
      <c r="O16" s="74">
        <v>337</v>
      </c>
      <c r="P16" s="79" t="s">
        <v>200</v>
      </c>
      <c r="Q16" s="78">
        <v>340</v>
      </c>
      <c r="R16" s="75" t="s">
        <v>16</v>
      </c>
      <c r="S16" s="74">
        <v>452</v>
      </c>
      <c r="T16" s="79" t="s">
        <v>40</v>
      </c>
      <c r="U16" s="78">
        <v>543</v>
      </c>
      <c r="V16" s="75" t="s">
        <v>2</v>
      </c>
      <c r="W16" s="74">
        <v>509</v>
      </c>
      <c r="X16" s="79" t="s">
        <v>40</v>
      </c>
      <c r="Y16" s="78">
        <v>458</v>
      </c>
      <c r="Z16" s="75" t="s">
        <v>59</v>
      </c>
      <c r="AA16" s="74">
        <v>430</v>
      </c>
      <c r="AB16" s="79" t="s">
        <v>14</v>
      </c>
      <c r="AC16" s="78">
        <v>574</v>
      </c>
      <c r="AD16" s="75" t="s">
        <v>15</v>
      </c>
      <c r="AE16" s="74">
        <v>0</v>
      </c>
      <c r="AF16" s="79" t="s">
        <v>74</v>
      </c>
      <c r="AG16" s="78">
        <v>488</v>
      </c>
      <c r="AH16" s="75" t="s">
        <v>15</v>
      </c>
      <c r="AI16" s="74"/>
      <c r="AJ16" s="79" t="s">
        <v>15</v>
      </c>
      <c r="AK16" s="78"/>
      <c r="AL16" s="75" t="s">
        <v>15</v>
      </c>
      <c r="AM16" s="74"/>
      <c r="AN16" s="79" t="s">
        <v>15</v>
      </c>
      <c r="AO16" s="78"/>
      <c r="AP16" s="75" t="s">
        <v>15</v>
      </c>
      <c r="AQ16" s="74"/>
      <c r="AR16" s="79" t="s">
        <v>15</v>
      </c>
      <c r="AS16" s="78"/>
      <c r="AT16" s="75" t="s">
        <v>15</v>
      </c>
      <c r="AU16" s="74"/>
      <c r="AV16" s="79" t="str">
        <f>'League Table'!D15</f>
        <v>Colin Inkson</v>
      </c>
      <c r="AW16" s="78">
        <f>'League Table'!G15</f>
        <v>5930</v>
      </c>
    </row>
    <row r="17" spans="1:49" s="58" customFormat="1" ht="18.75" customHeight="1" x14ac:dyDescent="0.25">
      <c r="A17" s="78">
        <v>11</v>
      </c>
      <c r="B17" s="75" t="s">
        <v>60</v>
      </c>
      <c r="C17" s="74">
        <v>694</v>
      </c>
      <c r="D17" s="79" t="s">
        <v>60</v>
      </c>
      <c r="E17" s="78">
        <v>0</v>
      </c>
      <c r="F17" s="75" t="s">
        <v>57</v>
      </c>
      <c r="G17" s="74">
        <v>488</v>
      </c>
      <c r="H17" s="79" t="s">
        <v>147</v>
      </c>
      <c r="I17" s="78">
        <v>414</v>
      </c>
      <c r="J17" s="75" t="s">
        <v>39</v>
      </c>
      <c r="K17" s="74">
        <v>398</v>
      </c>
      <c r="L17" s="79" t="s">
        <v>204</v>
      </c>
      <c r="M17" s="78">
        <v>331</v>
      </c>
      <c r="N17" s="75" t="s">
        <v>59</v>
      </c>
      <c r="O17" s="74">
        <v>336</v>
      </c>
      <c r="P17" s="79" t="s">
        <v>168</v>
      </c>
      <c r="Q17" s="78">
        <v>337</v>
      </c>
      <c r="R17" s="75" t="s">
        <v>12</v>
      </c>
      <c r="S17" s="74">
        <v>447</v>
      </c>
      <c r="T17" s="79" t="s">
        <v>16</v>
      </c>
      <c r="U17" s="78">
        <v>540</v>
      </c>
      <c r="V17" s="75" t="s">
        <v>26</v>
      </c>
      <c r="W17" s="74">
        <v>504</v>
      </c>
      <c r="X17" s="79" t="s">
        <v>542</v>
      </c>
      <c r="Y17" s="78">
        <v>452</v>
      </c>
      <c r="Z17" s="75" t="s">
        <v>0</v>
      </c>
      <c r="AA17" s="74">
        <v>425</v>
      </c>
      <c r="AB17" s="79" t="s">
        <v>12</v>
      </c>
      <c r="AC17" s="78">
        <v>568</v>
      </c>
      <c r="AD17" s="75" t="s">
        <v>39</v>
      </c>
      <c r="AE17" s="74">
        <v>0</v>
      </c>
      <c r="AF17" s="79" t="s">
        <v>5</v>
      </c>
      <c r="AG17" s="78">
        <v>453</v>
      </c>
      <c r="AH17" s="75" t="s">
        <v>39</v>
      </c>
      <c r="AI17" s="74"/>
      <c r="AJ17" s="79" t="s">
        <v>39</v>
      </c>
      <c r="AK17" s="78"/>
      <c r="AL17" s="75" t="s">
        <v>39</v>
      </c>
      <c r="AM17" s="74"/>
      <c r="AN17" s="79" t="s">
        <v>39</v>
      </c>
      <c r="AO17" s="78"/>
      <c r="AP17" s="75" t="s">
        <v>39</v>
      </c>
      <c r="AQ17" s="74"/>
      <c r="AR17" s="79" t="s">
        <v>39</v>
      </c>
      <c r="AS17" s="78"/>
      <c r="AT17" s="75" t="s">
        <v>39</v>
      </c>
      <c r="AU17" s="74"/>
      <c r="AV17" s="79" t="str">
        <f>'League Table'!D16</f>
        <v>Sam Hepke</v>
      </c>
      <c r="AW17" s="78">
        <f>'League Table'!G16</f>
        <v>5917</v>
      </c>
    </row>
    <row r="18" spans="1:49" s="58" customFormat="1" ht="18.75" customHeight="1" x14ac:dyDescent="0.25">
      <c r="A18" s="78">
        <v>12</v>
      </c>
      <c r="B18" s="75" t="s">
        <v>168</v>
      </c>
      <c r="C18" s="74">
        <v>690</v>
      </c>
      <c r="D18" s="79" t="s">
        <v>168</v>
      </c>
      <c r="E18" s="78">
        <v>0</v>
      </c>
      <c r="F18" s="75" t="s">
        <v>5</v>
      </c>
      <c r="G18" s="74">
        <v>486</v>
      </c>
      <c r="H18" s="79" t="s">
        <v>6</v>
      </c>
      <c r="I18" s="78">
        <v>405</v>
      </c>
      <c r="J18" s="75" t="s">
        <v>15</v>
      </c>
      <c r="K18" s="74">
        <v>392</v>
      </c>
      <c r="L18" s="79" t="s">
        <v>123</v>
      </c>
      <c r="M18" s="78">
        <v>311</v>
      </c>
      <c r="N18" s="75" t="s">
        <v>27</v>
      </c>
      <c r="O18" s="74">
        <v>330</v>
      </c>
      <c r="P18" s="79" t="s">
        <v>151</v>
      </c>
      <c r="Q18" s="78">
        <v>322</v>
      </c>
      <c r="R18" s="75" t="s">
        <v>60</v>
      </c>
      <c r="S18" s="74">
        <v>423</v>
      </c>
      <c r="T18" s="79" t="s">
        <v>26</v>
      </c>
      <c r="U18" s="78">
        <v>533</v>
      </c>
      <c r="V18" s="75" t="s">
        <v>23</v>
      </c>
      <c r="W18" s="74">
        <v>504</v>
      </c>
      <c r="X18" s="79" t="s">
        <v>23</v>
      </c>
      <c r="Y18" s="78">
        <v>447</v>
      </c>
      <c r="Z18" s="75" t="s">
        <v>3</v>
      </c>
      <c r="AA18" s="74">
        <v>422</v>
      </c>
      <c r="AB18" s="79" t="s">
        <v>516</v>
      </c>
      <c r="AC18" s="78">
        <v>564</v>
      </c>
      <c r="AD18" s="75" t="s">
        <v>0</v>
      </c>
      <c r="AE18" s="74">
        <v>0</v>
      </c>
      <c r="AF18" s="79" t="s">
        <v>204</v>
      </c>
      <c r="AG18" s="78">
        <v>452</v>
      </c>
      <c r="AH18" s="75" t="s">
        <v>0</v>
      </c>
      <c r="AI18" s="74"/>
      <c r="AJ18" s="79" t="s">
        <v>0</v>
      </c>
      <c r="AK18" s="78"/>
      <c r="AL18" s="75" t="s">
        <v>0</v>
      </c>
      <c r="AM18" s="74"/>
      <c r="AN18" s="79" t="s">
        <v>0</v>
      </c>
      <c r="AO18" s="78"/>
      <c r="AP18" s="75" t="s">
        <v>0</v>
      </c>
      <c r="AQ18" s="74"/>
      <c r="AR18" s="79" t="s">
        <v>0</v>
      </c>
      <c r="AS18" s="78"/>
      <c r="AT18" s="75" t="s">
        <v>0</v>
      </c>
      <c r="AU18" s="74"/>
      <c r="AV18" s="79" t="str">
        <f>'League Table'!D17</f>
        <v>Chris Smith</v>
      </c>
      <c r="AW18" s="78">
        <f>'League Table'!G17</f>
        <v>5859</v>
      </c>
    </row>
    <row r="19" spans="1:49" s="58" customFormat="1" ht="18.75" customHeight="1" x14ac:dyDescent="0.25">
      <c r="A19" s="78">
        <v>13</v>
      </c>
      <c r="B19" s="75" t="s">
        <v>5</v>
      </c>
      <c r="C19" s="74">
        <v>687</v>
      </c>
      <c r="D19" s="79" t="s">
        <v>5</v>
      </c>
      <c r="E19" s="78">
        <v>0</v>
      </c>
      <c r="F19" s="75" t="s">
        <v>272</v>
      </c>
      <c r="G19" s="74">
        <v>474</v>
      </c>
      <c r="H19" s="79" t="s">
        <v>2</v>
      </c>
      <c r="I19" s="78">
        <v>403</v>
      </c>
      <c r="J19" s="75" t="s">
        <v>408</v>
      </c>
      <c r="K19" s="74">
        <v>391</v>
      </c>
      <c r="L19" s="79" t="s">
        <v>16</v>
      </c>
      <c r="M19" s="78">
        <v>296</v>
      </c>
      <c r="N19" s="75" t="s">
        <v>40</v>
      </c>
      <c r="O19" s="74">
        <v>326</v>
      </c>
      <c r="P19" s="79" t="s">
        <v>124</v>
      </c>
      <c r="Q19" s="78">
        <v>319</v>
      </c>
      <c r="R19" s="75" t="s">
        <v>151</v>
      </c>
      <c r="S19" s="74">
        <v>423</v>
      </c>
      <c r="T19" s="79" t="s">
        <v>6</v>
      </c>
      <c r="U19" s="78">
        <v>528</v>
      </c>
      <c r="V19" s="75" t="s">
        <v>40</v>
      </c>
      <c r="W19" s="74">
        <v>447</v>
      </c>
      <c r="X19" s="79" t="s">
        <v>11</v>
      </c>
      <c r="Y19" s="78">
        <v>440</v>
      </c>
      <c r="Z19" s="75" t="s">
        <v>21</v>
      </c>
      <c r="AA19" s="74">
        <v>419</v>
      </c>
      <c r="AB19" s="79" t="s">
        <v>15</v>
      </c>
      <c r="AC19" s="78">
        <v>564</v>
      </c>
      <c r="AD19" s="75" t="s">
        <v>145</v>
      </c>
      <c r="AE19" s="74">
        <v>0</v>
      </c>
      <c r="AF19" s="79" t="s">
        <v>60</v>
      </c>
      <c r="AG19" s="78">
        <v>450</v>
      </c>
      <c r="AH19" s="75" t="s">
        <v>145</v>
      </c>
      <c r="AI19" s="74"/>
      <c r="AJ19" s="79" t="s">
        <v>145</v>
      </c>
      <c r="AK19" s="78"/>
      <c r="AL19" s="75" t="s">
        <v>145</v>
      </c>
      <c r="AM19" s="74"/>
      <c r="AN19" s="79" t="s">
        <v>145</v>
      </c>
      <c r="AO19" s="78"/>
      <c r="AP19" s="75" t="s">
        <v>145</v>
      </c>
      <c r="AQ19" s="74"/>
      <c r="AR19" s="79" t="s">
        <v>145</v>
      </c>
      <c r="AS19" s="78"/>
      <c r="AT19" s="75" t="s">
        <v>145</v>
      </c>
      <c r="AU19" s="74"/>
      <c r="AV19" s="79" t="str">
        <f>'League Table'!D18</f>
        <v>Gary Knight</v>
      </c>
      <c r="AW19" s="78">
        <f>'League Table'!G18</f>
        <v>5857</v>
      </c>
    </row>
    <row r="20" spans="1:49" s="58" customFormat="1" ht="18.75" customHeight="1" x14ac:dyDescent="0.25">
      <c r="A20" s="78">
        <v>14</v>
      </c>
      <c r="B20" s="75" t="s">
        <v>74</v>
      </c>
      <c r="C20" s="74">
        <v>683</v>
      </c>
      <c r="D20" s="79" t="s">
        <v>74</v>
      </c>
      <c r="E20" s="78">
        <v>0</v>
      </c>
      <c r="F20" s="75" t="s">
        <v>39</v>
      </c>
      <c r="G20" s="74">
        <v>471</v>
      </c>
      <c r="H20" s="79" t="s">
        <v>3</v>
      </c>
      <c r="I20" s="78">
        <v>402</v>
      </c>
      <c r="J20" s="75" t="s">
        <v>2</v>
      </c>
      <c r="K20" s="74">
        <v>388</v>
      </c>
      <c r="L20" s="79" t="s">
        <v>516</v>
      </c>
      <c r="M20" s="78">
        <v>278</v>
      </c>
      <c r="N20" s="75" t="s">
        <v>16</v>
      </c>
      <c r="O20" s="74">
        <v>317</v>
      </c>
      <c r="P20" s="79" t="s">
        <v>36</v>
      </c>
      <c r="Q20" s="78">
        <v>319</v>
      </c>
      <c r="R20" s="75" t="s">
        <v>408</v>
      </c>
      <c r="S20" s="74">
        <v>408</v>
      </c>
      <c r="T20" s="79" t="s">
        <v>39</v>
      </c>
      <c r="U20" s="78">
        <v>518</v>
      </c>
      <c r="V20" s="75" t="s">
        <v>60</v>
      </c>
      <c r="W20" s="74">
        <v>446</v>
      </c>
      <c r="X20" s="79" t="s">
        <v>29</v>
      </c>
      <c r="Y20" s="78">
        <v>411</v>
      </c>
      <c r="Z20" s="75" t="s">
        <v>168</v>
      </c>
      <c r="AA20" s="74">
        <v>415</v>
      </c>
      <c r="AB20" s="79" t="s">
        <v>11</v>
      </c>
      <c r="AC20" s="78">
        <v>555</v>
      </c>
      <c r="AD20" s="75" t="s">
        <v>28</v>
      </c>
      <c r="AE20" s="74">
        <v>0</v>
      </c>
      <c r="AF20" s="79" t="s">
        <v>26</v>
      </c>
      <c r="AG20" s="78">
        <v>449</v>
      </c>
      <c r="AH20" s="75" t="s">
        <v>28</v>
      </c>
      <c r="AI20" s="74"/>
      <c r="AJ20" s="79" t="s">
        <v>28</v>
      </c>
      <c r="AK20" s="78"/>
      <c r="AL20" s="75" t="s">
        <v>28</v>
      </c>
      <c r="AM20" s="74"/>
      <c r="AN20" s="79" t="s">
        <v>28</v>
      </c>
      <c r="AO20" s="78"/>
      <c r="AP20" s="75" t="s">
        <v>28</v>
      </c>
      <c r="AQ20" s="74"/>
      <c r="AR20" s="79" t="s">
        <v>28</v>
      </c>
      <c r="AS20" s="78"/>
      <c r="AT20" s="75" t="s">
        <v>28</v>
      </c>
      <c r="AU20" s="74"/>
      <c r="AV20" s="79" t="str">
        <f>'League Table'!D19</f>
        <v>Ian Robinson</v>
      </c>
      <c r="AW20" s="78">
        <f>'League Table'!G19</f>
        <v>5832</v>
      </c>
    </row>
    <row r="21" spans="1:49" s="58" customFormat="1" ht="18.75" customHeight="1" x14ac:dyDescent="0.25">
      <c r="A21" s="78">
        <v>15</v>
      </c>
      <c r="B21" s="75" t="s">
        <v>26</v>
      </c>
      <c r="C21" s="74">
        <v>672</v>
      </c>
      <c r="D21" s="79" t="s">
        <v>26</v>
      </c>
      <c r="E21" s="78">
        <v>0</v>
      </c>
      <c r="F21" s="75" t="s">
        <v>516</v>
      </c>
      <c r="G21" s="74">
        <v>462</v>
      </c>
      <c r="H21" s="79" t="s">
        <v>15</v>
      </c>
      <c r="I21" s="78">
        <v>395</v>
      </c>
      <c r="J21" s="75" t="s">
        <v>58</v>
      </c>
      <c r="K21" s="74">
        <v>372</v>
      </c>
      <c r="L21" s="79" t="s">
        <v>74</v>
      </c>
      <c r="M21" s="78">
        <v>273</v>
      </c>
      <c r="N21" s="75" t="s">
        <v>145</v>
      </c>
      <c r="O21" s="74">
        <v>306</v>
      </c>
      <c r="P21" s="79" t="s">
        <v>40</v>
      </c>
      <c r="Q21" s="78">
        <v>311</v>
      </c>
      <c r="R21" s="75" t="s">
        <v>147</v>
      </c>
      <c r="S21" s="74">
        <v>400</v>
      </c>
      <c r="T21" s="79" t="s">
        <v>5</v>
      </c>
      <c r="U21" s="78">
        <v>499</v>
      </c>
      <c r="V21" s="75" t="s">
        <v>11</v>
      </c>
      <c r="W21" s="74">
        <v>434</v>
      </c>
      <c r="X21" s="79" t="s">
        <v>74</v>
      </c>
      <c r="Y21" s="78">
        <v>405</v>
      </c>
      <c r="Z21" s="75" t="s">
        <v>6</v>
      </c>
      <c r="AA21" s="74">
        <v>405</v>
      </c>
      <c r="AB21" s="79" t="s">
        <v>27</v>
      </c>
      <c r="AC21" s="78">
        <v>555</v>
      </c>
      <c r="AD21" s="75" t="s">
        <v>59</v>
      </c>
      <c r="AE21" s="74">
        <v>0</v>
      </c>
      <c r="AF21" s="79" t="s">
        <v>3</v>
      </c>
      <c r="AG21" s="78">
        <v>448</v>
      </c>
      <c r="AH21" s="75" t="s">
        <v>59</v>
      </c>
      <c r="AI21" s="74"/>
      <c r="AJ21" s="79" t="s">
        <v>59</v>
      </c>
      <c r="AK21" s="78"/>
      <c r="AL21" s="75" t="s">
        <v>59</v>
      </c>
      <c r="AM21" s="74"/>
      <c r="AN21" s="79" t="s">
        <v>59</v>
      </c>
      <c r="AO21" s="78"/>
      <c r="AP21" s="75" t="s">
        <v>59</v>
      </c>
      <c r="AQ21" s="74"/>
      <c r="AR21" s="79" t="s">
        <v>59</v>
      </c>
      <c r="AS21" s="78"/>
      <c r="AT21" s="75" t="s">
        <v>59</v>
      </c>
      <c r="AU21" s="74"/>
      <c r="AV21" s="79" t="str">
        <f>'League Table'!D20</f>
        <v>James Illingworth</v>
      </c>
      <c r="AW21" s="78">
        <f>'League Table'!G20</f>
        <v>5780</v>
      </c>
    </row>
    <row r="22" spans="1:49" s="58" customFormat="1" ht="18.75" customHeight="1" x14ac:dyDescent="0.25">
      <c r="A22" s="78">
        <v>16</v>
      </c>
      <c r="B22" s="75" t="s">
        <v>3</v>
      </c>
      <c r="C22" s="74">
        <v>669</v>
      </c>
      <c r="D22" s="79" t="s">
        <v>3</v>
      </c>
      <c r="E22" s="78">
        <v>0</v>
      </c>
      <c r="F22" s="75" t="s">
        <v>6</v>
      </c>
      <c r="G22" s="74">
        <v>459</v>
      </c>
      <c r="H22" s="79" t="s">
        <v>542</v>
      </c>
      <c r="I22" s="78">
        <v>390</v>
      </c>
      <c r="J22" s="75" t="s">
        <v>40</v>
      </c>
      <c r="K22" s="74">
        <v>368</v>
      </c>
      <c r="L22" s="79" t="s">
        <v>58</v>
      </c>
      <c r="M22" s="78">
        <v>255</v>
      </c>
      <c r="N22" s="75" t="s">
        <v>14</v>
      </c>
      <c r="O22" s="74">
        <v>280</v>
      </c>
      <c r="P22" s="79" t="s">
        <v>22</v>
      </c>
      <c r="Q22" s="78">
        <v>311</v>
      </c>
      <c r="R22" s="75" t="s">
        <v>6</v>
      </c>
      <c r="S22" s="74">
        <v>386</v>
      </c>
      <c r="T22" s="79" t="s">
        <v>151</v>
      </c>
      <c r="U22" s="78">
        <v>497</v>
      </c>
      <c r="V22" s="75" t="s">
        <v>16</v>
      </c>
      <c r="W22" s="74">
        <v>433</v>
      </c>
      <c r="X22" s="79" t="s">
        <v>15</v>
      </c>
      <c r="Y22" s="78">
        <v>403</v>
      </c>
      <c r="Z22" s="75" t="s">
        <v>28</v>
      </c>
      <c r="AA22" s="74">
        <v>396</v>
      </c>
      <c r="AB22" s="79" t="s">
        <v>16</v>
      </c>
      <c r="AC22" s="78">
        <v>554</v>
      </c>
      <c r="AD22" s="75" t="s">
        <v>124</v>
      </c>
      <c r="AE22" s="74">
        <v>0</v>
      </c>
      <c r="AF22" s="79" t="s">
        <v>6</v>
      </c>
      <c r="AG22" s="78">
        <v>447</v>
      </c>
      <c r="AH22" s="75" t="s">
        <v>124</v>
      </c>
      <c r="AI22" s="74"/>
      <c r="AJ22" s="79" t="s">
        <v>124</v>
      </c>
      <c r="AK22" s="78"/>
      <c r="AL22" s="75" t="s">
        <v>124</v>
      </c>
      <c r="AM22" s="74"/>
      <c r="AN22" s="79" t="s">
        <v>124</v>
      </c>
      <c r="AO22" s="78"/>
      <c r="AP22" s="75" t="s">
        <v>124</v>
      </c>
      <c r="AQ22" s="74"/>
      <c r="AR22" s="79" t="s">
        <v>124</v>
      </c>
      <c r="AS22" s="78"/>
      <c r="AT22" s="75" t="s">
        <v>124</v>
      </c>
      <c r="AU22" s="74"/>
      <c r="AV22" s="79" t="str">
        <f>'League Table'!D21</f>
        <v>Stuart Smith</v>
      </c>
      <c r="AW22" s="78">
        <f>'League Table'!G21</f>
        <v>5767</v>
      </c>
    </row>
    <row r="23" spans="1:49" s="58" customFormat="1" ht="18.75" customHeight="1" x14ac:dyDescent="0.25">
      <c r="A23" s="78">
        <v>17</v>
      </c>
      <c r="B23" s="75" t="s">
        <v>14</v>
      </c>
      <c r="C23" s="74">
        <v>650</v>
      </c>
      <c r="D23" s="79" t="s">
        <v>14</v>
      </c>
      <c r="E23" s="78">
        <v>0</v>
      </c>
      <c r="F23" s="75" t="s">
        <v>2</v>
      </c>
      <c r="G23" s="74">
        <v>450</v>
      </c>
      <c r="H23" s="79" t="s">
        <v>39</v>
      </c>
      <c r="I23" s="78">
        <v>387</v>
      </c>
      <c r="J23" s="75" t="s">
        <v>60</v>
      </c>
      <c r="K23" s="74">
        <v>360</v>
      </c>
      <c r="L23" s="79" t="s">
        <v>23</v>
      </c>
      <c r="M23" s="78">
        <v>255</v>
      </c>
      <c r="N23" s="75" t="s">
        <v>6</v>
      </c>
      <c r="O23" s="74">
        <v>279</v>
      </c>
      <c r="P23" s="79" t="s">
        <v>16</v>
      </c>
      <c r="Q23" s="78">
        <v>309</v>
      </c>
      <c r="R23" s="75" t="s">
        <v>23</v>
      </c>
      <c r="S23" s="74">
        <v>379</v>
      </c>
      <c r="T23" s="79" t="s">
        <v>123</v>
      </c>
      <c r="U23" s="78">
        <v>489</v>
      </c>
      <c r="V23" s="75" t="s">
        <v>0</v>
      </c>
      <c r="W23" s="74">
        <v>431</v>
      </c>
      <c r="X23" s="79" t="s">
        <v>59</v>
      </c>
      <c r="Y23" s="78">
        <v>399</v>
      </c>
      <c r="Z23" s="75" t="s">
        <v>39</v>
      </c>
      <c r="AA23" s="74">
        <v>394</v>
      </c>
      <c r="AB23" s="79" t="s">
        <v>74</v>
      </c>
      <c r="AC23" s="78">
        <v>550</v>
      </c>
      <c r="AD23" s="75" t="s">
        <v>36</v>
      </c>
      <c r="AE23" s="74">
        <v>0</v>
      </c>
      <c r="AF23" s="79" t="s">
        <v>27</v>
      </c>
      <c r="AG23" s="78">
        <v>443</v>
      </c>
      <c r="AH23" s="75" t="s">
        <v>36</v>
      </c>
      <c r="AI23" s="74"/>
      <c r="AJ23" s="79" t="s">
        <v>36</v>
      </c>
      <c r="AK23" s="78"/>
      <c r="AL23" s="75" t="s">
        <v>36</v>
      </c>
      <c r="AM23" s="74"/>
      <c r="AN23" s="79" t="s">
        <v>36</v>
      </c>
      <c r="AO23" s="78"/>
      <c r="AP23" s="75" t="s">
        <v>36</v>
      </c>
      <c r="AQ23" s="74"/>
      <c r="AR23" s="79" t="s">
        <v>36</v>
      </c>
      <c r="AS23" s="78"/>
      <c r="AT23" s="75" t="s">
        <v>36</v>
      </c>
      <c r="AU23" s="74"/>
      <c r="AV23" s="79" t="str">
        <f>'League Table'!D22</f>
        <v>Ed Brown</v>
      </c>
      <c r="AW23" s="78">
        <f>'League Table'!G22</f>
        <v>5709</v>
      </c>
    </row>
    <row r="24" spans="1:49" s="58" customFormat="1" ht="18.75" customHeight="1" x14ac:dyDescent="0.25">
      <c r="A24" s="78">
        <v>18</v>
      </c>
      <c r="B24" s="75" t="s">
        <v>11</v>
      </c>
      <c r="C24" s="74">
        <v>649</v>
      </c>
      <c r="D24" s="79" t="s">
        <v>11</v>
      </c>
      <c r="E24" s="78">
        <v>0</v>
      </c>
      <c r="F24" s="75" t="s">
        <v>204</v>
      </c>
      <c r="G24" s="74">
        <v>448</v>
      </c>
      <c r="H24" s="79" t="s">
        <v>5</v>
      </c>
      <c r="I24" s="78">
        <v>387</v>
      </c>
      <c r="J24" s="75" t="s">
        <v>12</v>
      </c>
      <c r="K24" s="74">
        <v>354</v>
      </c>
      <c r="L24" s="79" t="s">
        <v>2</v>
      </c>
      <c r="M24" s="78">
        <v>255</v>
      </c>
      <c r="N24" s="75" t="s">
        <v>29</v>
      </c>
      <c r="O24" s="74">
        <v>258</v>
      </c>
      <c r="P24" s="79" t="s">
        <v>23</v>
      </c>
      <c r="Q24" s="78">
        <v>302</v>
      </c>
      <c r="R24" s="75" t="s">
        <v>59</v>
      </c>
      <c r="S24" s="74">
        <v>376</v>
      </c>
      <c r="T24" s="79" t="s">
        <v>74</v>
      </c>
      <c r="U24" s="78">
        <v>483</v>
      </c>
      <c r="V24" s="75" t="s">
        <v>12</v>
      </c>
      <c r="W24" s="74">
        <v>431</v>
      </c>
      <c r="X24" s="79" t="s">
        <v>60</v>
      </c>
      <c r="Y24" s="78">
        <v>391</v>
      </c>
      <c r="Z24" s="75" t="s">
        <v>12</v>
      </c>
      <c r="AA24" s="74">
        <v>381</v>
      </c>
      <c r="AB24" s="79" t="s">
        <v>3</v>
      </c>
      <c r="AC24" s="78">
        <v>545</v>
      </c>
      <c r="AD24" s="75" t="s">
        <v>12</v>
      </c>
      <c r="AE24" s="74">
        <v>0</v>
      </c>
      <c r="AF24" s="79" t="s">
        <v>23</v>
      </c>
      <c r="AG24" s="78">
        <v>442</v>
      </c>
      <c r="AH24" s="75" t="s">
        <v>12</v>
      </c>
      <c r="AI24" s="74"/>
      <c r="AJ24" s="79" t="s">
        <v>12</v>
      </c>
      <c r="AK24" s="78"/>
      <c r="AL24" s="75" t="s">
        <v>12</v>
      </c>
      <c r="AM24" s="74"/>
      <c r="AN24" s="79" t="s">
        <v>12</v>
      </c>
      <c r="AO24" s="78"/>
      <c r="AP24" s="75" t="s">
        <v>12</v>
      </c>
      <c r="AQ24" s="74"/>
      <c r="AR24" s="79" t="s">
        <v>12</v>
      </c>
      <c r="AS24" s="78"/>
      <c r="AT24" s="75" t="s">
        <v>12</v>
      </c>
      <c r="AU24" s="74"/>
      <c r="AV24" s="79" t="str">
        <f>'League Table'!D23</f>
        <v>Jamie Barnes</v>
      </c>
      <c r="AW24" s="78">
        <f>'League Table'!G23</f>
        <v>5572</v>
      </c>
    </row>
    <row r="25" spans="1:49" s="58" customFormat="1" ht="18.75" customHeight="1" x14ac:dyDescent="0.25">
      <c r="A25" s="78">
        <v>19</v>
      </c>
      <c r="B25" s="75" t="s">
        <v>40</v>
      </c>
      <c r="C25" s="74">
        <v>638</v>
      </c>
      <c r="D25" s="79" t="s">
        <v>40</v>
      </c>
      <c r="E25" s="78">
        <v>0</v>
      </c>
      <c r="F25" s="75" t="s">
        <v>74</v>
      </c>
      <c r="G25" s="74">
        <v>447</v>
      </c>
      <c r="H25" s="79" t="s">
        <v>60</v>
      </c>
      <c r="I25" s="78">
        <v>380</v>
      </c>
      <c r="J25" s="75" t="s">
        <v>151</v>
      </c>
      <c r="K25" s="74">
        <v>336</v>
      </c>
      <c r="L25" s="79" t="s">
        <v>57</v>
      </c>
      <c r="M25" s="78">
        <v>247</v>
      </c>
      <c r="N25" s="75" t="s">
        <v>171</v>
      </c>
      <c r="O25" s="74">
        <v>210</v>
      </c>
      <c r="P25" s="79" t="s">
        <v>145</v>
      </c>
      <c r="Q25" s="78">
        <v>299</v>
      </c>
      <c r="R25" s="75" t="s">
        <v>27</v>
      </c>
      <c r="S25" s="74">
        <v>373</v>
      </c>
      <c r="T25" s="79" t="s">
        <v>12</v>
      </c>
      <c r="U25" s="78">
        <v>463</v>
      </c>
      <c r="V25" s="75" t="s">
        <v>408</v>
      </c>
      <c r="W25" s="74">
        <v>423</v>
      </c>
      <c r="X25" s="79" t="s">
        <v>168</v>
      </c>
      <c r="Y25" s="78">
        <v>366</v>
      </c>
      <c r="Z25" s="75" t="s">
        <v>22</v>
      </c>
      <c r="AA25" s="74">
        <v>373</v>
      </c>
      <c r="AB25" s="79" t="s">
        <v>29</v>
      </c>
      <c r="AC25" s="78">
        <v>530</v>
      </c>
      <c r="AD25" s="75" t="s">
        <v>200</v>
      </c>
      <c r="AE25" s="74">
        <v>0</v>
      </c>
      <c r="AF25" s="79" t="s">
        <v>11</v>
      </c>
      <c r="AG25" s="78">
        <v>423</v>
      </c>
      <c r="AH25" s="75" t="s">
        <v>200</v>
      </c>
      <c r="AI25" s="74"/>
      <c r="AJ25" s="79" t="s">
        <v>200</v>
      </c>
      <c r="AK25" s="78"/>
      <c r="AL25" s="75" t="s">
        <v>200</v>
      </c>
      <c r="AM25" s="74"/>
      <c r="AN25" s="79" t="s">
        <v>200</v>
      </c>
      <c r="AO25" s="78"/>
      <c r="AP25" s="75" t="s">
        <v>200</v>
      </c>
      <c r="AQ25" s="74"/>
      <c r="AR25" s="79" t="s">
        <v>200</v>
      </c>
      <c r="AS25" s="78"/>
      <c r="AT25" s="75" t="s">
        <v>200</v>
      </c>
      <c r="AU25" s="74"/>
      <c r="AV25" s="79" t="str">
        <f>'League Table'!D24</f>
        <v>George Politis</v>
      </c>
      <c r="AW25" s="78">
        <f>'League Table'!G24</f>
        <v>5501</v>
      </c>
    </row>
    <row r="26" spans="1:49" s="58" customFormat="1" ht="18.75" customHeight="1" x14ac:dyDescent="0.25">
      <c r="A26" s="78">
        <v>20</v>
      </c>
      <c r="B26" s="75" t="s">
        <v>542</v>
      </c>
      <c r="C26" s="74">
        <v>592</v>
      </c>
      <c r="D26" s="79" t="s">
        <v>542</v>
      </c>
      <c r="E26" s="78">
        <v>0</v>
      </c>
      <c r="F26" s="75" t="s">
        <v>229</v>
      </c>
      <c r="G26" s="74">
        <v>444</v>
      </c>
      <c r="H26" s="79" t="s">
        <v>59</v>
      </c>
      <c r="I26" s="78">
        <v>378</v>
      </c>
      <c r="J26" s="75" t="s">
        <v>59</v>
      </c>
      <c r="K26" s="74">
        <v>329</v>
      </c>
      <c r="L26" s="79" t="s">
        <v>124</v>
      </c>
      <c r="M26" s="78">
        <v>244</v>
      </c>
      <c r="N26" s="75" t="s">
        <v>11</v>
      </c>
      <c r="O26" s="74">
        <v>207</v>
      </c>
      <c r="P26" s="79" t="s">
        <v>26</v>
      </c>
      <c r="Q26" s="78">
        <v>286</v>
      </c>
      <c r="R26" s="75" t="s">
        <v>58</v>
      </c>
      <c r="S26" s="74">
        <v>371</v>
      </c>
      <c r="T26" s="79" t="s">
        <v>29</v>
      </c>
      <c r="U26" s="78">
        <v>462</v>
      </c>
      <c r="V26" s="75" t="s">
        <v>74</v>
      </c>
      <c r="W26" s="74">
        <v>400</v>
      </c>
      <c r="X26" s="79" t="s">
        <v>151</v>
      </c>
      <c r="Y26" s="78">
        <v>352</v>
      </c>
      <c r="Z26" s="75" t="s">
        <v>14</v>
      </c>
      <c r="AA26" s="74">
        <v>357</v>
      </c>
      <c r="AB26" s="79" t="s">
        <v>147</v>
      </c>
      <c r="AC26" s="78">
        <v>529</v>
      </c>
      <c r="AD26" s="75" t="s">
        <v>272</v>
      </c>
      <c r="AE26" s="74">
        <v>0</v>
      </c>
      <c r="AF26" s="79" t="s">
        <v>15</v>
      </c>
      <c r="AG26" s="78">
        <v>403</v>
      </c>
      <c r="AH26" s="75" t="s">
        <v>272</v>
      </c>
      <c r="AI26" s="74"/>
      <c r="AJ26" s="79" t="s">
        <v>272</v>
      </c>
      <c r="AK26" s="78"/>
      <c r="AL26" s="75" t="s">
        <v>272</v>
      </c>
      <c r="AM26" s="74"/>
      <c r="AN26" s="79" t="s">
        <v>272</v>
      </c>
      <c r="AO26" s="78"/>
      <c r="AP26" s="75" t="s">
        <v>272</v>
      </c>
      <c r="AQ26" s="74"/>
      <c r="AR26" s="79" t="s">
        <v>272</v>
      </c>
      <c r="AS26" s="78"/>
      <c r="AT26" s="75" t="s">
        <v>272</v>
      </c>
      <c r="AU26" s="74"/>
      <c r="AV26" s="79" t="str">
        <f>'League Table'!D25</f>
        <v>Ian Glayzer</v>
      </c>
      <c r="AW26" s="78">
        <f>'League Table'!G25</f>
        <v>5423</v>
      </c>
    </row>
    <row r="27" spans="1:49" s="58" customFormat="1" ht="18.75" customHeight="1" x14ac:dyDescent="0.25">
      <c r="A27" s="78">
        <v>21</v>
      </c>
      <c r="B27" s="75" t="s">
        <v>6</v>
      </c>
      <c r="C27" s="74">
        <v>587</v>
      </c>
      <c r="D27" s="79" t="s">
        <v>6</v>
      </c>
      <c r="E27" s="78">
        <v>0</v>
      </c>
      <c r="F27" s="75" t="s">
        <v>12</v>
      </c>
      <c r="G27" s="74">
        <v>427</v>
      </c>
      <c r="H27" s="79" t="s">
        <v>200</v>
      </c>
      <c r="I27" s="78">
        <v>378</v>
      </c>
      <c r="J27" s="75" t="s">
        <v>123</v>
      </c>
      <c r="K27" s="74">
        <v>326</v>
      </c>
      <c r="L27" s="79" t="s">
        <v>3</v>
      </c>
      <c r="M27" s="78">
        <v>243</v>
      </c>
      <c r="N27" s="75" t="s">
        <v>60</v>
      </c>
      <c r="O27" s="74">
        <v>188</v>
      </c>
      <c r="P27" s="79" t="s">
        <v>57</v>
      </c>
      <c r="Q27" s="78">
        <v>284</v>
      </c>
      <c r="R27" s="75" t="s">
        <v>74</v>
      </c>
      <c r="S27" s="74">
        <v>369</v>
      </c>
      <c r="T27" s="79" t="s">
        <v>21</v>
      </c>
      <c r="U27" s="78">
        <v>461</v>
      </c>
      <c r="V27" s="75" t="s">
        <v>57</v>
      </c>
      <c r="W27" s="74">
        <v>392</v>
      </c>
      <c r="X27" s="79" t="s">
        <v>12</v>
      </c>
      <c r="Y27" s="78">
        <v>341</v>
      </c>
      <c r="Z27" s="75" t="s">
        <v>272</v>
      </c>
      <c r="AA27" s="74">
        <v>357</v>
      </c>
      <c r="AB27" s="79" t="s">
        <v>151</v>
      </c>
      <c r="AC27" s="78">
        <v>521</v>
      </c>
      <c r="AD27" s="75" t="s">
        <v>22</v>
      </c>
      <c r="AE27" s="74">
        <v>0</v>
      </c>
      <c r="AF27" s="79" t="s">
        <v>58</v>
      </c>
      <c r="AG27" s="78">
        <v>403</v>
      </c>
      <c r="AH27" s="75" t="s">
        <v>22</v>
      </c>
      <c r="AI27" s="74"/>
      <c r="AJ27" s="79" t="s">
        <v>22</v>
      </c>
      <c r="AK27" s="78"/>
      <c r="AL27" s="75" t="s">
        <v>22</v>
      </c>
      <c r="AM27" s="74"/>
      <c r="AN27" s="79" t="s">
        <v>22</v>
      </c>
      <c r="AO27" s="78"/>
      <c r="AP27" s="75" t="s">
        <v>22</v>
      </c>
      <c r="AQ27" s="74"/>
      <c r="AR27" s="79" t="s">
        <v>22</v>
      </c>
      <c r="AS27" s="78"/>
      <c r="AT27" s="75" t="s">
        <v>22</v>
      </c>
      <c r="AU27" s="74"/>
      <c r="AV27" s="79" t="str">
        <f>'League Table'!D26</f>
        <v>John Armstrong</v>
      </c>
      <c r="AW27" s="78">
        <f>'League Table'!G26</f>
        <v>5330</v>
      </c>
    </row>
    <row r="28" spans="1:49" s="58" customFormat="1" ht="18.75" customHeight="1" x14ac:dyDescent="0.25">
      <c r="A28" s="78">
        <v>22</v>
      </c>
      <c r="B28" s="75" t="s">
        <v>29</v>
      </c>
      <c r="C28" s="74">
        <v>563</v>
      </c>
      <c r="D28" s="79" t="s">
        <v>29</v>
      </c>
      <c r="E28" s="78">
        <v>0</v>
      </c>
      <c r="F28" s="75" t="s">
        <v>23</v>
      </c>
      <c r="G28" s="74">
        <v>425</v>
      </c>
      <c r="H28" s="79" t="s">
        <v>22</v>
      </c>
      <c r="I28" s="78">
        <v>369</v>
      </c>
      <c r="J28" s="75" t="s">
        <v>145</v>
      </c>
      <c r="K28" s="74">
        <v>324</v>
      </c>
      <c r="L28" s="79" t="s">
        <v>36</v>
      </c>
      <c r="M28" s="78">
        <v>223</v>
      </c>
      <c r="N28" s="75" t="s">
        <v>3</v>
      </c>
      <c r="O28" s="74">
        <v>169</v>
      </c>
      <c r="P28" s="79" t="s">
        <v>408</v>
      </c>
      <c r="Q28" s="78">
        <v>282</v>
      </c>
      <c r="R28" s="75" t="s">
        <v>145</v>
      </c>
      <c r="S28" s="74">
        <v>359</v>
      </c>
      <c r="T28" s="79" t="s">
        <v>59</v>
      </c>
      <c r="U28" s="78">
        <v>452</v>
      </c>
      <c r="V28" s="75" t="s">
        <v>29</v>
      </c>
      <c r="W28" s="74">
        <v>390</v>
      </c>
      <c r="X28" s="79" t="s">
        <v>123</v>
      </c>
      <c r="Y28" s="78">
        <v>311</v>
      </c>
      <c r="Z28" s="75" t="s">
        <v>60</v>
      </c>
      <c r="AA28" s="74">
        <v>354</v>
      </c>
      <c r="AB28" s="79" t="s">
        <v>36</v>
      </c>
      <c r="AC28" s="78">
        <v>509</v>
      </c>
      <c r="AD28" s="75" t="s">
        <v>173</v>
      </c>
      <c r="AE28" s="74">
        <v>0</v>
      </c>
      <c r="AF28" s="79" t="s">
        <v>408</v>
      </c>
      <c r="AG28" s="78">
        <v>392</v>
      </c>
      <c r="AH28" s="75" t="s">
        <v>173</v>
      </c>
      <c r="AI28" s="74"/>
      <c r="AJ28" s="79" t="s">
        <v>173</v>
      </c>
      <c r="AK28" s="78"/>
      <c r="AL28" s="75" t="s">
        <v>173</v>
      </c>
      <c r="AM28" s="74"/>
      <c r="AN28" s="79" t="s">
        <v>173</v>
      </c>
      <c r="AO28" s="78"/>
      <c r="AP28" s="75" t="s">
        <v>173</v>
      </c>
      <c r="AQ28" s="74"/>
      <c r="AR28" s="79" t="s">
        <v>173</v>
      </c>
      <c r="AS28" s="78"/>
      <c r="AT28" s="75" t="s">
        <v>173</v>
      </c>
      <c r="AU28" s="74"/>
      <c r="AV28" s="79" t="str">
        <f>'League Table'!D27</f>
        <v>George Armstrong</v>
      </c>
      <c r="AW28" s="78">
        <f>'League Table'!G27</f>
        <v>5186</v>
      </c>
    </row>
    <row r="29" spans="1:49" s="58" customFormat="1" ht="18.75" customHeight="1" x14ac:dyDescent="0.25">
      <c r="A29" s="78">
        <v>23</v>
      </c>
      <c r="B29" s="75" t="s">
        <v>22</v>
      </c>
      <c r="C29" s="74">
        <v>562</v>
      </c>
      <c r="D29" s="79" t="s">
        <v>22</v>
      </c>
      <c r="E29" s="78">
        <v>0</v>
      </c>
      <c r="F29" s="75" t="s">
        <v>3</v>
      </c>
      <c r="G29" s="74">
        <v>423</v>
      </c>
      <c r="H29" s="79" t="s">
        <v>11</v>
      </c>
      <c r="I29" s="78">
        <v>362</v>
      </c>
      <c r="J29" s="75" t="s">
        <v>0</v>
      </c>
      <c r="K29" s="74">
        <v>311</v>
      </c>
      <c r="L29" s="79" t="s">
        <v>145</v>
      </c>
      <c r="M29" s="78">
        <v>219</v>
      </c>
      <c r="N29" s="75" t="s">
        <v>408</v>
      </c>
      <c r="O29" s="74">
        <v>163</v>
      </c>
      <c r="P29" s="79" t="s">
        <v>74</v>
      </c>
      <c r="Q29" s="78">
        <v>279</v>
      </c>
      <c r="R29" s="75" t="s">
        <v>3</v>
      </c>
      <c r="S29" s="74">
        <v>345</v>
      </c>
      <c r="T29" s="79" t="s">
        <v>3</v>
      </c>
      <c r="U29" s="78">
        <v>440</v>
      </c>
      <c r="V29" s="75" t="s">
        <v>21</v>
      </c>
      <c r="W29" s="74">
        <v>376</v>
      </c>
      <c r="X29" s="79" t="s">
        <v>147</v>
      </c>
      <c r="Y29" s="78">
        <v>310</v>
      </c>
      <c r="Z29" s="75" t="s">
        <v>5</v>
      </c>
      <c r="AA29" s="74">
        <v>353</v>
      </c>
      <c r="AB29" s="79" t="s">
        <v>40</v>
      </c>
      <c r="AC29" s="78">
        <v>495</v>
      </c>
      <c r="AD29" s="75" t="s">
        <v>408</v>
      </c>
      <c r="AE29" s="74">
        <v>0</v>
      </c>
      <c r="AF29" s="79" t="s">
        <v>405</v>
      </c>
      <c r="AG29" s="78">
        <v>388</v>
      </c>
      <c r="AH29" s="75" t="s">
        <v>408</v>
      </c>
      <c r="AI29" s="74"/>
      <c r="AJ29" s="79" t="s">
        <v>408</v>
      </c>
      <c r="AK29" s="78"/>
      <c r="AL29" s="75" t="s">
        <v>408</v>
      </c>
      <c r="AM29" s="74"/>
      <c r="AN29" s="79" t="s">
        <v>408</v>
      </c>
      <c r="AO29" s="78"/>
      <c r="AP29" s="75" t="s">
        <v>408</v>
      </c>
      <c r="AQ29" s="74"/>
      <c r="AR29" s="79" t="s">
        <v>408</v>
      </c>
      <c r="AS29" s="78"/>
      <c r="AT29" s="75" t="s">
        <v>408</v>
      </c>
      <c r="AU29" s="74"/>
      <c r="AV29" s="79" t="str">
        <f>'League Table'!D28</f>
        <v>Alex McNally</v>
      </c>
      <c r="AW29" s="78">
        <f>'League Table'!G28</f>
        <v>5176</v>
      </c>
    </row>
    <row r="30" spans="1:49" s="58" customFormat="1" ht="18.75" customHeight="1" x14ac:dyDescent="0.25">
      <c r="A30" s="78">
        <v>24</v>
      </c>
      <c r="B30" s="75" t="s">
        <v>124</v>
      </c>
      <c r="C30" s="74">
        <v>544</v>
      </c>
      <c r="D30" s="79" t="s">
        <v>124</v>
      </c>
      <c r="E30" s="78">
        <v>0</v>
      </c>
      <c r="F30" s="75" t="s">
        <v>15</v>
      </c>
      <c r="G30" s="74">
        <v>419</v>
      </c>
      <c r="H30" s="79" t="s">
        <v>408</v>
      </c>
      <c r="I30" s="78">
        <v>357</v>
      </c>
      <c r="J30" s="75" t="s">
        <v>200</v>
      </c>
      <c r="K30" s="74">
        <v>300</v>
      </c>
      <c r="L30" s="79" t="s">
        <v>14</v>
      </c>
      <c r="M30" s="78">
        <v>216</v>
      </c>
      <c r="N30" s="75" t="s">
        <v>124</v>
      </c>
      <c r="O30" s="74">
        <v>161</v>
      </c>
      <c r="P30" s="79" t="s">
        <v>27</v>
      </c>
      <c r="Q30" s="78">
        <v>267</v>
      </c>
      <c r="R30" s="75" t="s">
        <v>405</v>
      </c>
      <c r="S30" s="74">
        <v>342</v>
      </c>
      <c r="T30" s="79" t="s">
        <v>60</v>
      </c>
      <c r="U30" s="78">
        <v>420</v>
      </c>
      <c r="V30" s="75" t="s">
        <v>272</v>
      </c>
      <c r="W30" s="74">
        <v>367</v>
      </c>
      <c r="X30" s="79" t="s">
        <v>22</v>
      </c>
      <c r="Y30" s="78">
        <v>307</v>
      </c>
      <c r="Z30" s="75" t="s">
        <v>147</v>
      </c>
      <c r="AA30" s="74">
        <v>349</v>
      </c>
      <c r="AB30" s="79" t="s">
        <v>22</v>
      </c>
      <c r="AC30" s="78">
        <v>487</v>
      </c>
      <c r="AD30" s="75" t="s">
        <v>151</v>
      </c>
      <c r="AE30" s="74">
        <v>0</v>
      </c>
      <c r="AF30" s="79" t="s">
        <v>171</v>
      </c>
      <c r="AG30" s="78">
        <v>368</v>
      </c>
      <c r="AH30" s="75" t="s">
        <v>151</v>
      </c>
      <c r="AI30" s="74"/>
      <c r="AJ30" s="79" t="s">
        <v>151</v>
      </c>
      <c r="AK30" s="78"/>
      <c r="AL30" s="75" t="s">
        <v>151</v>
      </c>
      <c r="AM30" s="74"/>
      <c r="AN30" s="79" t="s">
        <v>151</v>
      </c>
      <c r="AO30" s="78"/>
      <c r="AP30" s="75" t="s">
        <v>151</v>
      </c>
      <c r="AQ30" s="74"/>
      <c r="AR30" s="79" t="s">
        <v>151</v>
      </c>
      <c r="AS30" s="78"/>
      <c r="AT30" s="75" t="s">
        <v>151</v>
      </c>
      <c r="AU30" s="74"/>
      <c r="AV30" s="79" t="str">
        <f>'League Table'!D29</f>
        <v>Andy Gill</v>
      </c>
      <c r="AW30" s="78">
        <f>'League Table'!G29</f>
        <v>5132</v>
      </c>
    </row>
    <row r="31" spans="1:49" s="58" customFormat="1" ht="18.75" customHeight="1" x14ac:dyDescent="0.25">
      <c r="A31" s="78">
        <v>25</v>
      </c>
      <c r="B31" s="75" t="s">
        <v>21</v>
      </c>
      <c r="C31" s="74">
        <v>528</v>
      </c>
      <c r="D31" s="79" t="s">
        <v>21</v>
      </c>
      <c r="E31" s="78">
        <v>0</v>
      </c>
      <c r="F31" s="75" t="s">
        <v>16</v>
      </c>
      <c r="G31" s="74">
        <v>409</v>
      </c>
      <c r="H31" s="79" t="s">
        <v>405</v>
      </c>
      <c r="I31" s="78">
        <v>355</v>
      </c>
      <c r="J31" s="75" t="s">
        <v>516</v>
      </c>
      <c r="K31" s="74">
        <v>284</v>
      </c>
      <c r="L31" s="79" t="s">
        <v>21</v>
      </c>
      <c r="M31" s="78">
        <v>214</v>
      </c>
      <c r="N31" s="75" t="s">
        <v>36</v>
      </c>
      <c r="O31" s="74">
        <v>159</v>
      </c>
      <c r="P31" s="79" t="s">
        <v>60</v>
      </c>
      <c r="Q31" s="78">
        <v>262</v>
      </c>
      <c r="R31" s="75" t="s">
        <v>2</v>
      </c>
      <c r="S31" s="74">
        <v>341</v>
      </c>
      <c r="T31" s="79" t="s">
        <v>28</v>
      </c>
      <c r="U31" s="78">
        <v>384</v>
      </c>
      <c r="V31" s="75" t="s">
        <v>39</v>
      </c>
      <c r="W31" s="74">
        <v>364</v>
      </c>
      <c r="X31" s="79" t="s">
        <v>204</v>
      </c>
      <c r="Y31" s="78">
        <v>297</v>
      </c>
      <c r="Z31" s="75" t="s">
        <v>151</v>
      </c>
      <c r="AA31" s="74">
        <v>344</v>
      </c>
      <c r="AB31" s="79" t="s">
        <v>204</v>
      </c>
      <c r="AC31" s="78">
        <v>485</v>
      </c>
      <c r="AD31" s="75" t="s">
        <v>204</v>
      </c>
      <c r="AE31" s="74">
        <v>0</v>
      </c>
      <c r="AF31" s="79" t="s">
        <v>40</v>
      </c>
      <c r="AG31" s="78">
        <v>366</v>
      </c>
      <c r="AH31" s="75" t="s">
        <v>204</v>
      </c>
      <c r="AI31" s="74"/>
      <c r="AJ31" s="79" t="s">
        <v>204</v>
      </c>
      <c r="AK31" s="78"/>
      <c r="AL31" s="75" t="s">
        <v>204</v>
      </c>
      <c r="AM31" s="74"/>
      <c r="AN31" s="79" t="s">
        <v>204</v>
      </c>
      <c r="AO31" s="78"/>
      <c r="AP31" s="75" t="s">
        <v>204</v>
      </c>
      <c r="AQ31" s="74"/>
      <c r="AR31" s="79" t="s">
        <v>204</v>
      </c>
      <c r="AS31" s="78"/>
      <c r="AT31" s="75" t="s">
        <v>204</v>
      </c>
      <c r="AU31" s="74"/>
      <c r="AV31" s="79" t="str">
        <f>'League Table'!D30</f>
        <v>Alex Rankin</v>
      </c>
      <c r="AW31" s="78">
        <f>'League Table'!G30</f>
        <v>5055</v>
      </c>
    </row>
    <row r="32" spans="1:49" s="58" customFormat="1" ht="18.75" customHeight="1" x14ac:dyDescent="0.25">
      <c r="A32" s="78">
        <v>26</v>
      </c>
      <c r="B32" s="75" t="s">
        <v>0</v>
      </c>
      <c r="C32" s="74">
        <v>510</v>
      </c>
      <c r="D32" s="79" t="s">
        <v>0</v>
      </c>
      <c r="E32" s="78">
        <v>0</v>
      </c>
      <c r="F32" s="75" t="s">
        <v>173</v>
      </c>
      <c r="G32" s="74">
        <v>392</v>
      </c>
      <c r="H32" s="79" t="s">
        <v>12</v>
      </c>
      <c r="I32" s="78">
        <v>352</v>
      </c>
      <c r="J32" s="75" t="s">
        <v>124</v>
      </c>
      <c r="K32" s="74">
        <v>281</v>
      </c>
      <c r="L32" s="79" t="s">
        <v>6</v>
      </c>
      <c r="M32" s="78">
        <v>195</v>
      </c>
      <c r="N32" s="75" t="s">
        <v>39</v>
      </c>
      <c r="O32" s="74">
        <v>155</v>
      </c>
      <c r="P32" s="79" t="s">
        <v>6</v>
      </c>
      <c r="Q32" s="78">
        <v>258</v>
      </c>
      <c r="R32" s="75" t="s">
        <v>14</v>
      </c>
      <c r="S32" s="74">
        <v>335</v>
      </c>
      <c r="T32" s="79" t="s">
        <v>124</v>
      </c>
      <c r="U32" s="78">
        <v>362</v>
      </c>
      <c r="V32" s="75" t="s">
        <v>405</v>
      </c>
      <c r="W32" s="74">
        <v>357</v>
      </c>
      <c r="X32" s="79" t="s">
        <v>0</v>
      </c>
      <c r="Y32" s="78">
        <v>292</v>
      </c>
      <c r="Z32" s="75" t="s">
        <v>200</v>
      </c>
      <c r="AA32" s="74">
        <v>335</v>
      </c>
      <c r="AB32" s="79" t="s">
        <v>5</v>
      </c>
      <c r="AC32" s="78">
        <v>478</v>
      </c>
      <c r="AD32" s="75" t="s">
        <v>3</v>
      </c>
      <c r="AE32" s="74">
        <v>0</v>
      </c>
      <c r="AF32" s="79" t="s">
        <v>145</v>
      </c>
      <c r="AG32" s="78">
        <v>360</v>
      </c>
      <c r="AH32" s="75" t="s">
        <v>3</v>
      </c>
      <c r="AI32" s="74"/>
      <c r="AJ32" s="79" t="s">
        <v>3</v>
      </c>
      <c r="AK32" s="78"/>
      <c r="AL32" s="75" t="s">
        <v>3</v>
      </c>
      <c r="AM32" s="74"/>
      <c r="AN32" s="79" t="s">
        <v>3</v>
      </c>
      <c r="AO32" s="78"/>
      <c r="AP32" s="75" t="s">
        <v>3</v>
      </c>
      <c r="AQ32" s="74"/>
      <c r="AR32" s="79" t="s">
        <v>3</v>
      </c>
      <c r="AS32" s="78"/>
      <c r="AT32" s="75" t="s">
        <v>3</v>
      </c>
      <c r="AU32" s="74"/>
      <c r="AV32" s="79" t="str">
        <f>'League Table'!D31</f>
        <v>Andy Brown</v>
      </c>
      <c r="AW32" s="78">
        <f>'League Table'!G31</f>
        <v>5022</v>
      </c>
    </row>
    <row r="33" spans="1:49" s="58" customFormat="1" ht="18.75" customHeight="1" x14ac:dyDescent="0.25">
      <c r="A33" s="78">
        <v>27</v>
      </c>
      <c r="B33" s="75" t="s">
        <v>204</v>
      </c>
      <c r="C33" s="74">
        <v>509</v>
      </c>
      <c r="D33" s="79" t="s">
        <v>204</v>
      </c>
      <c r="E33" s="78">
        <v>0</v>
      </c>
      <c r="F33" s="75" t="s">
        <v>40</v>
      </c>
      <c r="G33" s="74">
        <v>388</v>
      </c>
      <c r="H33" s="79" t="s">
        <v>26</v>
      </c>
      <c r="I33" s="78">
        <v>348</v>
      </c>
      <c r="J33" s="75" t="s">
        <v>5</v>
      </c>
      <c r="K33" s="74">
        <v>277</v>
      </c>
      <c r="L33" s="79" t="s">
        <v>60</v>
      </c>
      <c r="M33" s="78">
        <v>193</v>
      </c>
      <c r="N33" s="75" t="s">
        <v>168</v>
      </c>
      <c r="O33" s="74">
        <v>154</v>
      </c>
      <c r="P33" s="79" t="s">
        <v>12</v>
      </c>
      <c r="Q33" s="78">
        <v>256</v>
      </c>
      <c r="R33" s="75" t="s">
        <v>5</v>
      </c>
      <c r="S33" s="74">
        <v>333</v>
      </c>
      <c r="T33" s="79" t="s">
        <v>516</v>
      </c>
      <c r="U33" s="78">
        <v>325</v>
      </c>
      <c r="V33" s="75" t="s">
        <v>151</v>
      </c>
      <c r="W33" s="74">
        <v>348</v>
      </c>
      <c r="X33" s="79" t="s">
        <v>21</v>
      </c>
      <c r="Y33" s="78">
        <v>290</v>
      </c>
      <c r="Z33" s="75" t="s">
        <v>2</v>
      </c>
      <c r="AA33" s="74">
        <v>330</v>
      </c>
      <c r="AB33" s="79" t="s">
        <v>6</v>
      </c>
      <c r="AC33" s="78">
        <v>473</v>
      </c>
      <c r="AD33" s="75" t="s">
        <v>26</v>
      </c>
      <c r="AE33" s="74">
        <v>0</v>
      </c>
      <c r="AF33" s="79" t="s">
        <v>147</v>
      </c>
      <c r="AG33" s="78">
        <v>356</v>
      </c>
      <c r="AH33" s="75" t="s">
        <v>26</v>
      </c>
      <c r="AI33" s="74"/>
      <c r="AJ33" s="79" t="s">
        <v>26</v>
      </c>
      <c r="AK33" s="78"/>
      <c r="AL33" s="75" t="s">
        <v>26</v>
      </c>
      <c r="AM33" s="74"/>
      <c r="AN33" s="79" t="s">
        <v>26</v>
      </c>
      <c r="AO33" s="78"/>
      <c r="AP33" s="75" t="s">
        <v>26</v>
      </c>
      <c r="AQ33" s="74"/>
      <c r="AR33" s="79" t="s">
        <v>26</v>
      </c>
      <c r="AS33" s="78"/>
      <c r="AT33" s="75" t="s">
        <v>26</v>
      </c>
      <c r="AU33" s="74"/>
      <c r="AV33" s="79" t="str">
        <f>'League Table'!D32</f>
        <v>Rachel Glayzer</v>
      </c>
      <c r="AW33" s="78">
        <f>'League Table'!G32</f>
        <v>4986</v>
      </c>
    </row>
    <row r="34" spans="1:49" s="58" customFormat="1" ht="18.75" customHeight="1" x14ac:dyDescent="0.25">
      <c r="A34" s="78">
        <v>28</v>
      </c>
      <c r="B34" s="75" t="s">
        <v>145</v>
      </c>
      <c r="C34" s="74">
        <v>503</v>
      </c>
      <c r="D34" s="79" t="s">
        <v>145</v>
      </c>
      <c r="E34" s="78">
        <v>0</v>
      </c>
      <c r="F34" s="75" t="s">
        <v>28</v>
      </c>
      <c r="G34" s="74">
        <v>382</v>
      </c>
      <c r="H34" s="79" t="s">
        <v>229</v>
      </c>
      <c r="I34" s="78">
        <v>347</v>
      </c>
      <c r="J34" s="75" t="s">
        <v>14</v>
      </c>
      <c r="K34" s="74">
        <v>273</v>
      </c>
      <c r="L34" s="79" t="s">
        <v>408</v>
      </c>
      <c r="M34" s="78">
        <v>192</v>
      </c>
      <c r="N34" s="75" t="s">
        <v>23</v>
      </c>
      <c r="O34" s="74">
        <v>152</v>
      </c>
      <c r="P34" s="79" t="s">
        <v>11</v>
      </c>
      <c r="Q34" s="78">
        <v>256</v>
      </c>
      <c r="R34" s="75" t="s">
        <v>28</v>
      </c>
      <c r="S34" s="74">
        <v>332</v>
      </c>
      <c r="T34" s="79" t="s">
        <v>171</v>
      </c>
      <c r="U34" s="78">
        <v>319</v>
      </c>
      <c r="V34" s="75" t="s">
        <v>542</v>
      </c>
      <c r="W34" s="74">
        <v>333</v>
      </c>
      <c r="X34" s="79" t="s">
        <v>14</v>
      </c>
      <c r="Y34" s="78">
        <v>289</v>
      </c>
      <c r="Z34" s="75" t="s">
        <v>74</v>
      </c>
      <c r="AA34" s="74">
        <v>329</v>
      </c>
      <c r="AB34" s="79" t="s">
        <v>200</v>
      </c>
      <c r="AC34" s="78">
        <v>437</v>
      </c>
      <c r="AD34" s="75" t="s">
        <v>58</v>
      </c>
      <c r="AE34" s="74">
        <v>0</v>
      </c>
      <c r="AF34" s="79" t="s">
        <v>173</v>
      </c>
      <c r="AG34" s="78">
        <v>339</v>
      </c>
      <c r="AH34" s="75" t="s">
        <v>58</v>
      </c>
      <c r="AI34" s="74"/>
      <c r="AJ34" s="79" t="s">
        <v>58</v>
      </c>
      <c r="AK34" s="78"/>
      <c r="AL34" s="75" t="s">
        <v>58</v>
      </c>
      <c r="AM34" s="74"/>
      <c r="AN34" s="79" t="s">
        <v>58</v>
      </c>
      <c r="AO34" s="78"/>
      <c r="AP34" s="75" t="s">
        <v>58</v>
      </c>
      <c r="AQ34" s="74"/>
      <c r="AR34" s="79" t="s">
        <v>58</v>
      </c>
      <c r="AS34" s="78"/>
      <c r="AT34" s="75" t="s">
        <v>58</v>
      </c>
      <c r="AU34" s="74"/>
      <c r="AV34" s="79" t="str">
        <f>'League Table'!D33</f>
        <v>Bill Rankin</v>
      </c>
      <c r="AW34" s="78">
        <f>'League Table'!G33</f>
        <v>4759</v>
      </c>
    </row>
    <row r="35" spans="1:49" s="58" customFormat="1" ht="18.75" customHeight="1" x14ac:dyDescent="0.25">
      <c r="A35" s="78">
        <v>29</v>
      </c>
      <c r="B35" s="75" t="s">
        <v>171</v>
      </c>
      <c r="C35" s="74">
        <v>474</v>
      </c>
      <c r="D35" s="79" t="s">
        <v>171</v>
      </c>
      <c r="E35" s="78">
        <v>0</v>
      </c>
      <c r="F35" s="75" t="s">
        <v>145</v>
      </c>
      <c r="G35" s="74">
        <v>380</v>
      </c>
      <c r="H35" s="79" t="s">
        <v>29</v>
      </c>
      <c r="I35" s="78">
        <v>346</v>
      </c>
      <c r="J35" s="75" t="s">
        <v>22</v>
      </c>
      <c r="K35" s="74">
        <v>270</v>
      </c>
      <c r="L35" s="79" t="s">
        <v>5</v>
      </c>
      <c r="M35" s="78">
        <v>190</v>
      </c>
      <c r="N35" s="75" t="s">
        <v>28</v>
      </c>
      <c r="O35" s="74">
        <v>150</v>
      </c>
      <c r="P35" s="79" t="s">
        <v>173</v>
      </c>
      <c r="Q35" s="78">
        <v>254</v>
      </c>
      <c r="R35" s="75" t="s">
        <v>22</v>
      </c>
      <c r="S35" s="74">
        <v>328</v>
      </c>
      <c r="T35" s="79" t="s">
        <v>200</v>
      </c>
      <c r="U35" s="78">
        <v>283</v>
      </c>
      <c r="V35" s="75" t="s">
        <v>168</v>
      </c>
      <c r="W35" s="74">
        <v>329</v>
      </c>
      <c r="X35" s="79" t="s">
        <v>200</v>
      </c>
      <c r="Y35" s="78">
        <v>264</v>
      </c>
      <c r="Z35" s="75" t="s">
        <v>15</v>
      </c>
      <c r="AA35" s="74">
        <v>321</v>
      </c>
      <c r="AB35" s="79" t="s">
        <v>0</v>
      </c>
      <c r="AC35" s="78">
        <v>422</v>
      </c>
      <c r="AD35" s="75" t="s">
        <v>29</v>
      </c>
      <c r="AE35" s="74">
        <v>0</v>
      </c>
      <c r="AF35" s="79" t="s">
        <v>29</v>
      </c>
      <c r="AG35" s="78">
        <v>330</v>
      </c>
      <c r="AH35" s="75" t="s">
        <v>29</v>
      </c>
      <c r="AI35" s="74"/>
      <c r="AJ35" s="79" t="s">
        <v>29</v>
      </c>
      <c r="AK35" s="78"/>
      <c r="AL35" s="75" t="s">
        <v>29</v>
      </c>
      <c r="AM35" s="74"/>
      <c r="AN35" s="79" t="s">
        <v>29</v>
      </c>
      <c r="AO35" s="78"/>
      <c r="AP35" s="75" t="s">
        <v>29</v>
      </c>
      <c r="AQ35" s="74"/>
      <c r="AR35" s="79" t="s">
        <v>29</v>
      </c>
      <c r="AS35" s="78"/>
      <c r="AT35" s="75" t="s">
        <v>29</v>
      </c>
      <c r="AU35" s="74"/>
      <c r="AV35" s="79" t="str">
        <f>'League Table'!D34</f>
        <v>Shaun Brocken</v>
      </c>
      <c r="AW35" s="78">
        <f>'League Table'!G34</f>
        <v>4758</v>
      </c>
    </row>
    <row r="36" spans="1:49" s="58" customFormat="1" ht="18.75" customHeight="1" x14ac:dyDescent="0.25">
      <c r="A36" s="78">
        <v>30</v>
      </c>
      <c r="B36" s="75" t="s">
        <v>151</v>
      </c>
      <c r="C36" s="74">
        <v>442</v>
      </c>
      <c r="D36" s="79" t="s">
        <v>151</v>
      </c>
      <c r="E36" s="78">
        <v>0</v>
      </c>
      <c r="F36" s="75" t="s">
        <v>0</v>
      </c>
      <c r="G36" s="74">
        <v>374</v>
      </c>
      <c r="H36" s="79" t="s">
        <v>16</v>
      </c>
      <c r="I36" s="78">
        <v>346</v>
      </c>
      <c r="J36" s="75" t="s">
        <v>272</v>
      </c>
      <c r="K36" s="74">
        <v>244</v>
      </c>
      <c r="L36" s="79" t="s">
        <v>15</v>
      </c>
      <c r="M36" s="78">
        <v>185</v>
      </c>
      <c r="N36" s="75" t="s">
        <v>22</v>
      </c>
      <c r="O36" s="74">
        <v>149</v>
      </c>
      <c r="P36" s="79" t="s">
        <v>5</v>
      </c>
      <c r="Q36" s="78">
        <v>251</v>
      </c>
      <c r="R36" s="75" t="s">
        <v>200</v>
      </c>
      <c r="S36" s="74">
        <v>311</v>
      </c>
      <c r="T36" s="79" t="s">
        <v>272</v>
      </c>
      <c r="U36" s="78">
        <v>272</v>
      </c>
      <c r="V36" s="75" t="s">
        <v>14</v>
      </c>
      <c r="W36" s="74">
        <v>302</v>
      </c>
      <c r="X36" s="79" t="s">
        <v>39</v>
      </c>
      <c r="Y36" s="78">
        <v>222</v>
      </c>
      <c r="Z36" s="75" t="s">
        <v>26</v>
      </c>
      <c r="AA36" s="74">
        <v>320</v>
      </c>
      <c r="AB36" s="79" t="s">
        <v>124</v>
      </c>
      <c r="AC36" s="78">
        <v>420</v>
      </c>
      <c r="AD36" s="75" t="s">
        <v>16</v>
      </c>
      <c r="AE36" s="74">
        <v>0</v>
      </c>
      <c r="AF36" s="79" t="s">
        <v>200</v>
      </c>
      <c r="AG36" s="78">
        <v>324</v>
      </c>
      <c r="AH36" s="75" t="s">
        <v>16</v>
      </c>
      <c r="AI36" s="74"/>
      <c r="AJ36" s="79" t="s">
        <v>16</v>
      </c>
      <c r="AK36" s="78"/>
      <c r="AL36" s="75" t="s">
        <v>16</v>
      </c>
      <c r="AM36" s="74"/>
      <c r="AN36" s="79" t="s">
        <v>16</v>
      </c>
      <c r="AO36" s="78"/>
      <c r="AP36" s="75" t="s">
        <v>16</v>
      </c>
      <c r="AQ36" s="74"/>
      <c r="AR36" s="79" t="s">
        <v>16</v>
      </c>
      <c r="AS36" s="78"/>
      <c r="AT36" s="75" t="s">
        <v>16</v>
      </c>
      <c r="AU36" s="74"/>
      <c r="AV36" s="79" t="str">
        <f>'League Table'!D35</f>
        <v>Jonny Cobbold</v>
      </c>
      <c r="AW36" s="78">
        <f>'League Table'!G35</f>
        <v>4552</v>
      </c>
    </row>
    <row r="37" spans="1:49" s="58" customFormat="1" ht="18.75" customHeight="1" x14ac:dyDescent="0.25">
      <c r="A37" s="78">
        <v>31</v>
      </c>
      <c r="B37" s="75" t="s">
        <v>57</v>
      </c>
      <c r="C37" s="74">
        <v>436</v>
      </c>
      <c r="D37" s="79" t="s">
        <v>57</v>
      </c>
      <c r="E37" s="78">
        <v>0</v>
      </c>
      <c r="F37" s="75" t="s">
        <v>26</v>
      </c>
      <c r="G37" s="74">
        <v>336</v>
      </c>
      <c r="H37" s="79" t="s">
        <v>145</v>
      </c>
      <c r="I37" s="78">
        <v>343</v>
      </c>
      <c r="J37" s="75" t="s">
        <v>3</v>
      </c>
      <c r="K37" s="74">
        <v>244</v>
      </c>
      <c r="L37" s="79" t="s">
        <v>147</v>
      </c>
      <c r="M37" s="78">
        <v>182</v>
      </c>
      <c r="N37" s="75" t="s">
        <v>151</v>
      </c>
      <c r="O37" s="74">
        <v>146</v>
      </c>
      <c r="P37" s="79" t="s">
        <v>542</v>
      </c>
      <c r="Q37" s="78">
        <v>247</v>
      </c>
      <c r="R37" s="75" t="s">
        <v>168</v>
      </c>
      <c r="S37" s="74">
        <v>295</v>
      </c>
      <c r="T37" s="79" t="s">
        <v>22</v>
      </c>
      <c r="U37" s="78">
        <v>272</v>
      </c>
      <c r="V37" s="75" t="s">
        <v>171</v>
      </c>
      <c r="W37" s="74">
        <v>297</v>
      </c>
      <c r="X37" s="79" t="s">
        <v>171</v>
      </c>
      <c r="Y37" s="78">
        <v>221</v>
      </c>
      <c r="Z37" s="75" t="s">
        <v>229</v>
      </c>
      <c r="AA37" s="74">
        <v>320</v>
      </c>
      <c r="AB37" s="79" t="s">
        <v>21</v>
      </c>
      <c r="AC37" s="78">
        <v>418</v>
      </c>
      <c r="AD37" s="75" t="s">
        <v>5</v>
      </c>
      <c r="AE37" s="74">
        <v>0</v>
      </c>
      <c r="AF37" s="79" t="s">
        <v>57</v>
      </c>
      <c r="AG37" s="78">
        <v>320</v>
      </c>
      <c r="AH37" s="75" t="s">
        <v>5</v>
      </c>
      <c r="AI37" s="74"/>
      <c r="AJ37" s="79" t="s">
        <v>5</v>
      </c>
      <c r="AK37" s="78"/>
      <c r="AL37" s="75" t="s">
        <v>5</v>
      </c>
      <c r="AM37" s="74"/>
      <c r="AN37" s="79" t="s">
        <v>5</v>
      </c>
      <c r="AO37" s="78"/>
      <c r="AP37" s="75" t="s">
        <v>5</v>
      </c>
      <c r="AQ37" s="74"/>
      <c r="AR37" s="79" t="s">
        <v>5</v>
      </c>
      <c r="AS37" s="78"/>
      <c r="AT37" s="75" t="s">
        <v>5</v>
      </c>
      <c r="AU37" s="74"/>
      <c r="AV37" s="79" t="str">
        <f>'League Table'!D36</f>
        <v>Guy Blackwood</v>
      </c>
      <c r="AW37" s="78">
        <f>'League Table'!G36</f>
        <v>4482</v>
      </c>
    </row>
    <row r="38" spans="1:49" s="58" customFormat="1" ht="18.75" customHeight="1" x14ac:dyDescent="0.25">
      <c r="A38" s="78">
        <v>32</v>
      </c>
      <c r="B38" s="75" t="s">
        <v>147</v>
      </c>
      <c r="C38" s="74">
        <v>419</v>
      </c>
      <c r="D38" s="79" t="s">
        <v>147</v>
      </c>
      <c r="E38" s="78">
        <v>0</v>
      </c>
      <c r="F38" s="75" t="s">
        <v>405</v>
      </c>
      <c r="G38" s="74">
        <v>325</v>
      </c>
      <c r="H38" s="79" t="s">
        <v>151</v>
      </c>
      <c r="I38" s="78">
        <v>324</v>
      </c>
      <c r="J38" s="75" t="s">
        <v>229</v>
      </c>
      <c r="K38" s="74">
        <v>234</v>
      </c>
      <c r="L38" s="79" t="s">
        <v>12</v>
      </c>
      <c r="M38" s="78">
        <v>179</v>
      </c>
      <c r="N38" s="75" t="s">
        <v>26</v>
      </c>
      <c r="O38" s="74">
        <v>146</v>
      </c>
      <c r="P38" s="79" t="s">
        <v>272</v>
      </c>
      <c r="Q38" s="78">
        <v>239</v>
      </c>
      <c r="R38" s="75" t="s">
        <v>15</v>
      </c>
      <c r="S38" s="74">
        <v>277</v>
      </c>
      <c r="T38" s="79" t="s">
        <v>405</v>
      </c>
      <c r="U38" s="78">
        <v>270</v>
      </c>
      <c r="V38" s="75" t="s">
        <v>28</v>
      </c>
      <c r="W38" s="74">
        <v>285</v>
      </c>
      <c r="X38" s="79" t="s">
        <v>145</v>
      </c>
      <c r="Y38" s="78">
        <v>220</v>
      </c>
      <c r="Z38" s="75" t="s">
        <v>11</v>
      </c>
      <c r="AA38" s="74">
        <v>315</v>
      </c>
      <c r="AB38" s="79" t="s">
        <v>39</v>
      </c>
      <c r="AC38" s="78">
        <v>411</v>
      </c>
      <c r="AD38" s="75" t="s">
        <v>21</v>
      </c>
      <c r="AE38" s="74">
        <v>0</v>
      </c>
      <c r="AF38" s="79" t="s">
        <v>0</v>
      </c>
      <c r="AG38" s="78">
        <v>307</v>
      </c>
      <c r="AH38" s="75" t="s">
        <v>21</v>
      </c>
      <c r="AI38" s="74"/>
      <c r="AJ38" s="79" t="s">
        <v>21</v>
      </c>
      <c r="AK38" s="78"/>
      <c r="AL38" s="75" t="s">
        <v>21</v>
      </c>
      <c r="AM38" s="74"/>
      <c r="AN38" s="79" t="s">
        <v>21</v>
      </c>
      <c r="AO38" s="78"/>
      <c r="AP38" s="75" t="s">
        <v>21</v>
      </c>
      <c r="AQ38" s="74"/>
      <c r="AR38" s="79" t="s">
        <v>21</v>
      </c>
      <c r="AS38" s="78"/>
      <c r="AT38" s="75" t="s">
        <v>21</v>
      </c>
      <c r="AU38" s="74"/>
      <c r="AV38" s="79" t="str">
        <f>'League Table'!D37</f>
        <v>Dom Grant</v>
      </c>
      <c r="AW38" s="78">
        <f>'League Table'!G37</f>
        <v>4462</v>
      </c>
    </row>
    <row r="39" spans="1:49" s="58" customFormat="1" ht="18.75" customHeight="1" x14ac:dyDescent="0.25">
      <c r="A39" s="78">
        <v>33</v>
      </c>
      <c r="B39" s="75" t="s">
        <v>272</v>
      </c>
      <c r="C39" s="74">
        <v>417</v>
      </c>
      <c r="D39" s="79" t="s">
        <v>272</v>
      </c>
      <c r="E39" s="78">
        <v>0</v>
      </c>
      <c r="F39" s="75" t="s">
        <v>151</v>
      </c>
      <c r="G39" s="74">
        <v>320</v>
      </c>
      <c r="H39" s="79" t="s">
        <v>123</v>
      </c>
      <c r="I39" s="78">
        <v>321</v>
      </c>
      <c r="J39" s="75" t="s">
        <v>405</v>
      </c>
      <c r="K39" s="74">
        <v>220</v>
      </c>
      <c r="L39" s="79" t="s">
        <v>26</v>
      </c>
      <c r="M39" s="78">
        <v>169</v>
      </c>
      <c r="N39" s="75" t="s">
        <v>405</v>
      </c>
      <c r="O39" s="74">
        <v>142</v>
      </c>
      <c r="P39" s="79" t="s">
        <v>59</v>
      </c>
      <c r="Q39" s="78">
        <v>238</v>
      </c>
      <c r="R39" s="75" t="s">
        <v>204</v>
      </c>
      <c r="S39" s="74">
        <v>271</v>
      </c>
      <c r="T39" s="79" t="s">
        <v>145</v>
      </c>
      <c r="U39" s="78">
        <v>269</v>
      </c>
      <c r="V39" s="75" t="s">
        <v>22</v>
      </c>
      <c r="W39" s="74">
        <v>266</v>
      </c>
      <c r="X39" s="79" t="s">
        <v>124</v>
      </c>
      <c r="Y39" s="78">
        <v>207</v>
      </c>
      <c r="Z39" s="75" t="s">
        <v>145</v>
      </c>
      <c r="AA39" s="74">
        <v>312</v>
      </c>
      <c r="AB39" s="79" t="s">
        <v>405</v>
      </c>
      <c r="AC39" s="78">
        <v>410</v>
      </c>
      <c r="AD39" s="75" t="s">
        <v>23</v>
      </c>
      <c r="AE39" s="74">
        <v>0</v>
      </c>
      <c r="AF39" s="79" t="s">
        <v>151</v>
      </c>
      <c r="AG39" s="78">
        <v>282</v>
      </c>
      <c r="AH39" s="75" t="s">
        <v>23</v>
      </c>
      <c r="AI39" s="74"/>
      <c r="AJ39" s="79" t="s">
        <v>23</v>
      </c>
      <c r="AK39" s="78"/>
      <c r="AL39" s="75" t="s">
        <v>23</v>
      </c>
      <c r="AM39" s="74"/>
      <c r="AN39" s="79" t="s">
        <v>23</v>
      </c>
      <c r="AO39" s="78"/>
      <c r="AP39" s="75" t="s">
        <v>23</v>
      </c>
      <c r="AQ39" s="74"/>
      <c r="AR39" s="79" t="s">
        <v>23</v>
      </c>
      <c r="AS39" s="78"/>
      <c r="AT39" s="75" t="s">
        <v>23</v>
      </c>
      <c r="AU39" s="74"/>
      <c r="AV39" s="79" t="str">
        <f>'League Table'!D38</f>
        <v>Rob Rankin</v>
      </c>
      <c r="AW39" s="78">
        <f>'League Table'!G38</f>
        <v>4460</v>
      </c>
    </row>
    <row r="40" spans="1:49" s="58" customFormat="1" ht="18.75" customHeight="1" x14ac:dyDescent="0.25">
      <c r="A40" s="78">
        <v>34</v>
      </c>
      <c r="B40" s="75" t="s">
        <v>123</v>
      </c>
      <c r="C40" s="74">
        <v>383</v>
      </c>
      <c r="D40" s="79" t="s">
        <v>123</v>
      </c>
      <c r="E40" s="78">
        <v>0</v>
      </c>
      <c r="F40" s="75" t="s">
        <v>542</v>
      </c>
      <c r="G40" s="74">
        <v>319</v>
      </c>
      <c r="H40" s="79" t="s">
        <v>0</v>
      </c>
      <c r="I40" s="78">
        <v>320</v>
      </c>
      <c r="J40" s="75" t="s">
        <v>204</v>
      </c>
      <c r="K40" s="74">
        <v>217</v>
      </c>
      <c r="L40" s="79" t="s">
        <v>171</v>
      </c>
      <c r="M40" s="78">
        <v>160</v>
      </c>
      <c r="N40" s="75" t="s">
        <v>200</v>
      </c>
      <c r="O40" s="74">
        <v>132</v>
      </c>
      <c r="P40" s="79" t="s">
        <v>123</v>
      </c>
      <c r="Q40" s="78">
        <v>237</v>
      </c>
      <c r="R40" s="75" t="s">
        <v>229</v>
      </c>
      <c r="S40" s="74">
        <v>262</v>
      </c>
      <c r="T40" s="79" t="s">
        <v>168</v>
      </c>
      <c r="U40" s="78">
        <v>262</v>
      </c>
      <c r="V40" s="75" t="s">
        <v>145</v>
      </c>
      <c r="W40" s="74">
        <v>254</v>
      </c>
      <c r="X40" s="79" t="s">
        <v>405</v>
      </c>
      <c r="Y40" s="78">
        <v>198</v>
      </c>
      <c r="Z40" s="75" t="s">
        <v>173</v>
      </c>
      <c r="AA40" s="74">
        <v>311</v>
      </c>
      <c r="AB40" s="79" t="s">
        <v>173</v>
      </c>
      <c r="AC40" s="78">
        <v>410</v>
      </c>
      <c r="AD40" s="75" t="s">
        <v>542</v>
      </c>
      <c r="AE40" s="74">
        <v>0</v>
      </c>
      <c r="AF40" s="79" t="s">
        <v>542</v>
      </c>
      <c r="AG40" s="78">
        <v>281</v>
      </c>
      <c r="AH40" s="75" t="s">
        <v>542</v>
      </c>
      <c r="AI40" s="74"/>
      <c r="AJ40" s="79" t="s">
        <v>542</v>
      </c>
      <c r="AK40" s="78"/>
      <c r="AL40" s="75" t="s">
        <v>542</v>
      </c>
      <c r="AM40" s="74"/>
      <c r="AN40" s="79" t="s">
        <v>542</v>
      </c>
      <c r="AO40" s="78"/>
      <c r="AP40" s="75" t="s">
        <v>542</v>
      </c>
      <c r="AQ40" s="74"/>
      <c r="AR40" s="79" t="s">
        <v>542</v>
      </c>
      <c r="AS40" s="78"/>
      <c r="AT40" s="75" t="s">
        <v>542</v>
      </c>
      <c r="AU40" s="74"/>
      <c r="AV40" s="79" t="str">
        <f>'League Table'!D39</f>
        <v>Tim Dickinson</v>
      </c>
      <c r="AW40" s="78">
        <f>'League Table'!G39</f>
        <v>4441</v>
      </c>
    </row>
    <row r="41" spans="1:49" s="58" customFormat="1" ht="18.75" customHeight="1" x14ac:dyDescent="0.25">
      <c r="A41" s="78">
        <v>35</v>
      </c>
      <c r="B41" s="75" t="s">
        <v>200</v>
      </c>
      <c r="C41" s="74">
        <v>379</v>
      </c>
      <c r="D41" s="79" t="s">
        <v>200</v>
      </c>
      <c r="E41" s="78">
        <v>0</v>
      </c>
      <c r="F41" s="75" t="s">
        <v>408</v>
      </c>
      <c r="G41" s="74">
        <v>312</v>
      </c>
      <c r="H41" s="79" t="s">
        <v>23</v>
      </c>
      <c r="I41" s="78">
        <v>315</v>
      </c>
      <c r="J41" s="75" t="s">
        <v>21</v>
      </c>
      <c r="K41" s="74">
        <v>216</v>
      </c>
      <c r="L41" s="79" t="s">
        <v>22</v>
      </c>
      <c r="M41" s="78">
        <v>142</v>
      </c>
      <c r="N41" s="75" t="s">
        <v>0</v>
      </c>
      <c r="O41" s="74">
        <v>121</v>
      </c>
      <c r="P41" s="79" t="s">
        <v>39</v>
      </c>
      <c r="Q41" s="78">
        <v>232</v>
      </c>
      <c r="R41" s="75" t="s">
        <v>173</v>
      </c>
      <c r="S41" s="74">
        <v>254</v>
      </c>
      <c r="T41" s="79" t="s">
        <v>204</v>
      </c>
      <c r="U41" s="78">
        <v>252</v>
      </c>
      <c r="V41" s="75" t="s">
        <v>124</v>
      </c>
      <c r="W41" s="74">
        <v>242</v>
      </c>
      <c r="X41" s="79" t="s">
        <v>516</v>
      </c>
      <c r="Y41" s="78">
        <v>171</v>
      </c>
      <c r="Z41" s="75" t="s">
        <v>405</v>
      </c>
      <c r="AA41" s="74">
        <v>303</v>
      </c>
      <c r="AB41" s="79" t="s">
        <v>272</v>
      </c>
      <c r="AC41" s="78">
        <v>402</v>
      </c>
      <c r="AD41" s="75" t="s">
        <v>11</v>
      </c>
      <c r="AE41" s="74">
        <v>0</v>
      </c>
      <c r="AF41" s="79" t="s">
        <v>229</v>
      </c>
      <c r="AG41" s="78">
        <v>271</v>
      </c>
      <c r="AH41" s="75" t="s">
        <v>11</v>
      </c>
      <c r="AI41" s="74"/>
      <c r="AJ41" s="79" t="s">
        <v>11</v>
      </c>
      <c r="AK41" s="78"/>
      <c r="AL41" s="75" t="s">
        <v>11</v>
      </c>
      <c r="AM41" s="74"/>
      <c r="AN41" s="79" t="s">
        <v>11</v>
      </c>
      <c r="AO41" s="78"/>
      <c r="AP41" s="75" t="s">
        <v>11</v>
      </c>
      <c r="AQ41" s="74"/>
      <c r="AR41" s="79" t="s">
        <v>11</v>
      </c>
      <c r="AS41" s="78"/>
      <c r="AT41" s="75" t="s">
        <v>11</v>
      </c>
      <c r="AU41" s="74"/>
      <c r="AV41" s="79" t="str">
        <f>'League Table'!D40</f>
        <v>Walter Armstrong</v>
      </c>
      <c r="AW41" s="78">
        <f>'League Table'!G40</f>
        <v>4311</v>
      </c>
    </row>
    <row r="42" spans="1:49" s="58" customFormat="1" ht="18.75" customHeight="1" x14ac:dyDescent="0.25">
      <c r="A42" s="78">
        <v>36</v>
      </c>
      <c r="B42" s="75" t="s">
        <v>36</v>
      </c>
      <c r="C42" s="74">
        <v>356</v>
      </c>
      <c r="D42" s="79" t="s">
        <v>36</v>
      </c>
      <c r="E42" s="78">
        <v>0</v>
      </c>
      <c r="F42" s="75" t="s">
        <v>22</v>
      </c>
      <c r="G42" s="74">
        <v>300</v>
      </c>
      <c r="H42" s="79" t="s">
        <v>124</v>
      </c>
      <c r="I42" s="78">
        <v>310</v>
      </c>
      <c r="J42" s="75" t="s">
        <v>28</v>
      </c>
      <c r="K42" s="74">
        <v>211</v>
      </c>
      <c r="L42" s="79" t="s">
        <v>29</v>
      </c>
      <c r="M42" s="78">
        <v>130</v>
      </c>
      <c r="N42" s="75" t="s">
        <v>542</v>
      </c>
      <c r="O42" s="74">
        <v>120</v>
      </c>
      <c r="P42" s="79" t="s">
        <v>2</v>
      </c>
      <c r="Q42" s="78">
        <v>231</v>
      </c>
      <c r="R42" s="75" t="s">
        <v>0</v>
      </c>
      <c r="S42" s="74">
        <v>250</v>
      </c>
      <c r="T42" s="79" t="s">
        <v>14</v>
      </c>
      <c r="U42" s="78">
        <v>249</v>
      </c>
      <c r="V42" s="75" t="s">
        <v>123</v>
      </c>
      <c r="W42" s="74">
        <v>222</v>
      </c>
      <c r="X42" s="79" t="s">
        <v>272</v>
      </c>
      <c r="Y42" s="78">
        <v>139</v>
      </c>
      <c r="Z42" s="75" t="s">
        <v>23</v>
      </c>
      <c r="AA42" s="74">
        <v>301</v>
      </c>
      <c r="AB42" s="79" t="s">
        <v>57</v>
      </c>
      <c r="AC42" s="78">
        <v>372</v>
      </c>
      <c r="AD42" s="75" t="s">
        <v>229</v>
      </c>
      <c r="AE42" s="74">
        <v>0</v>
      </c>
      <c r="AF42" s="79" t="s">
        <v>28</v>
      </c>
      <c r="AG42" s="78">
        <v>260</v>
      </c>
      <c r="AH42" s="75" t="s">
        <v>229</v>
      </c>
      <c r="AI42" s="74"/>
      <c r="AJ42" s="79" t="s">
        <v>229</v>
      </c>
      <c r="AK42" s="78"/>
      <c r="AL42" s="75" t="s">
        <v>229</v>
      </c>
      <c r="AM42" s="74"/>
      <c r="AN42" s="79" t="s">
        <v>229</v>
      </c>
      <c r="AO42" s="78"/>
      <c r="AP42" s="75" t="s">
        <v>229</v>
      </c>
      <c r="AQ42" s="74"/>
      <c r="AR42" s="79" t="s">
        <v>229</v>
      </c>
      <c r="AS42" s="78"/>
      <c r="AT42" s="75" t="s">
        <v>229</v>
      </c>
      <c r="AU42" s="74"/>
      <c r="AV42" s="79" t="str">
        <f>'League Table'!D41</f>
        <v>Mark Bailie</v>
      </c>
      <c r="AW42" s="78">
        <f>'League Table'!G41</f>
        <v>4140</v>
      </c>
    </row>
    <row r="43" spans="1:49" s="58" customFormat="1" ht="18.75" customHeight="1" x14ac:dyDescent="0.25">
      <c r="A43" s="78">
        <v>37</v>
      </c>
      <c r="B43" s="75" t="s">
        <v>405</v>
      </c>
      <c r="C43" s="74">
        <v>352</v>
      </c>
      <c r="D43" s="80" t="s">
        <v>405</v>
      </c>
      <c r="E43" s="78">
        <v>0</v>
      </c>
      <c r="F43" s="75" t="s">
        <v>11</v>
      </c>
      <c r="G43" s="74">
        <v>271</v>
      </c>
      <c r="H43" s="79" t="s">
        <v>173</v>
      </c>
      <c r="I43" s="78">
        <v>305</v>
      </c>
      <c r="J43" s="75" t="s">
        <v>173</v>
      </c>
      <c r="K43" s="74">
        <v>202</v>
      </c>
      <c r="L43" s="79" t="s">
        <v>11</v>
      </c>
      <c r="M43" s="78">
        <v>122</v>
      </c>
      <c r="N43" s="75" t="s">
        <v>173</v>
      </c>
      <c r="O43" s="74">
        <v>108</v>
      </c>
      <c r="P43" s="79" t="s">
        <v>516</v>
      </c>
      <c r="Q43" s="78">
        <v>227</v>
      </c>
      <c r="R43" s="75" t="s">
        <v>124</v>
      </c>
      <c r="S43" s="74">
        <v>208</v>
      </c>
      <c r="T43" s="79" t="s">
        <v>147</v>
      </c>
      <c r="U43" s="78">
        <v>236</v>
      </c>
      <c r="V43" s="75" t="s">
        <v>173</v>
      </c>
      <c r="W43" s="74">
        <v>222</v>
      </c>
      <c r="X43" s="79" t="s">
        <v>57</v>
      </c>
      <c r="Y43" s="78">
        <v>133</v>
      </c>
      <c r="Z43" s="75" t="s">
        <v>204</v>
      </c>
      <c r="AA43" s="74">
        <v>294</v>
      </c>
      <c r="AB43" s="79" t="s">
        <v>168</v>
      </c>
      <c r="AC43" s="78">
        <v>349</v>
      </c>
      <c r="AD43" s="75" t="s">
        <v>147</v>
      </c>
      <c r="AE43" s="74">
        <v>0</v>
      </c>
      <c r="AF43" s="79" t="s">
        <v>21</v>
      </c>
      <c r="AG43" s="78">
        <v>244</v>
      </c>
      <c r="AH43" s="75" t="s">
        <v>147</v>
      </c>
      <c r="AI43" s="74"/>
      <c r="AJ43" s="79" t="s">
        <v>147</v>
      </c>
      <c r="AK43" s="78"/>
      <c r="AL43" s="75" t="s">
        <v>147</v>
      </c>
      <c r="AM43" s="74"/>
      <c r="AN43" s="79" t="s">
        <v>147</v>
      </c>
      <c r="AO43" s="78"/>
      <c r="AP43" s="75" t="s">
        <v>147</v>
      </c>
      <c r="AQ43" s="74"/>
      <c r="AR43" s="79" t="s">
        <v>147</v>
      </c>
      <c r="AS43" s="78"/>
      <c r="AT43" s="75" t="s">
        <v>147</v>
      </c>
      <c r="AU43" s="74"/>
      <c r="AV43" s="79" t="str">
        <f>'League Table'!D42</f>
        <v>Michael Gill</v>
      </c>
      <c r="AW43" s="78">
        <f>'League Table'!G42</f>
        <v>4126</v>
      </c>
    </row>
    <row r="44" spans="1:49" s="58" customFormat="1" ht="18.75" customHeight="1" x14ac:dyDescent="0.25">
      <c r="A44" s="78">
        <v>38</v>
      </c>
      <c r="B44" s="75" t="s">
        <v>39</v>
      </c>
      <c r="C44" s="74">
        <v>316</v>
      </c>
      <c r="D44" s="79" t="s">
        <v>39</v>
      </c>
      <c r="E44" s="78">
        <v>0</v>
      </c>
      <c r="F44" s="75" t="s">
        <v>36</v>
      </c>
      <c r="G44" s="74">
        <v>253</v>
      </c>
      <c r="H44" s="79" t="s">
        <v>272</v>
      </c>
      <c r="I44" s="78">
        <v>300</v>
      </c>
      <c r="J44" s="75" t="s">
        <v>147</v>
      </c>
      <c r="K44" s="74">
        <v>199</v>
      </c>
      <c r="L44" s="79" t="s">
        <v>405</v>
      </c>
      <c r="M44" s="78">
        <v>97</v>
      </c>
      <c r="N44" s="75" t="s">
        <v>2</v>
      </c>
      <c r="O44" s="74">
        <v>105</v>
      </c>
      <c r="P44" s="79" t="s">
        <v>204</v>
      </c>
      <c r="Q44" s="78">
        <v>217</v>
      </c>
      <c r="R44" s="75" t="s">
        <v>39</v>
      </c>
      <c r="S44" s="74">
        <v>205</v>
      </c>
      <c r="T44" s="79" t="s">
        <v>173</v>
      </c>
      <c r="U44" s="78">
        <v>195</v>
      </c>
      <c r="V44" s="75" t="s">
        <v>200</v>
      </c>
      <c r="W44" s="74">
        <v>217</v>
      </c>
      <c r="X44" s="79" t="s">
        <v>36</v>
      </c>
      <c r="Y44" s="78">
        <v>118</v>
      </c>
      <c r="Z44" s="75" t="s">
        <v>408</v>
      </c>
      <c r="AA44" s="74">
        <v>293</v>
      </c>
      <c r="AB44" s="79" t="s">
        <v>28</v>
      </c>
      <c r="AC44" s="78">
        <v>333</v>
      </c>
      <c r="AD44" s="75" t="s">
        <v>171</v>
      </c>
      <c r="AE44" s="74">
        <v>0</v>
      </c>
      <c r="AF44" s="79" t="s">
        <v>123</v>
      </c>
      <c r="AG44" s="78">
        <v>243</v>
      </c>
      <c r="AH44" s="75" t="s">
        <v>171</v>
      </c>
      <c r="AI44" s="74"/>
      <c r="AJ44" s="79" t="s">
        <v>171</v>
      </c>
      <c r="AK44" s="78"/>
      <c r="AL44" s="75" t="s">
        <v>171</v>
      </c>
      <c r="AM44" s="74"/>
      <c r="AN44" s="79" t="s">
        <v>171</v>
      </c>
      <c r="AO44" s="78"/>
      <c r="AP44" s="75" t="s">
        <v>171</v>
      </c>
      <c r="AQ44" s="74"/>
      <c r="AR44" s="79" t="s">
        <v>171</v>
      </c>
      <c r="AS44" s="78"/>
      <c r="AT44" s="75" t="s">
        <v>171</v>
      </c>
      <c r="AU44" s="74"/>
      <c r="AV44" s="79" t="str">
        <f>'League Table'!D43</f>
        <v>Harvey Rankin</v>
      </c>
      <c r="AW44" s="78">
        <f>'League Table'!G43</f>
        <v>4106</v>
      </c>
    </row>
    <row r="45" spans="1:49" s="58" customFormat="1" ht="18.75" customHeight="1" x14ac:dyDescent="0.25">
      <c r="A45" s="78">
        <v>39</v>
      </c>
      <c r="B45" s="75" t="s">
        <v>28</v>
      </c>
      <c r="C45" s="74">
        <v>205</v>
      </c>
      <c r="D45" s="79" t="s">
        <v>28</v>
      </c>
      <c r="E45" s="78">
        <v>0</v>
      </c>
      <c r="F45" s="75" t="s">
        <v>147</v>
      </c>
      <c r="G45" s="74">
        <v>247</v>
      </c>
      <c r="H45" s="79" t="s">
        <v>36</v>
      </c>
      <c r="I45" s="78">
        <v>299</v>
      </c>
      <c r="J45" s="75" t="s">
        <v>168</v>
      </c>
      <c r="K45" s="74">
        <v>176</v>
      </c>
      <c r="L45" s="79" t="s">
        <v>200</v>
      </c>
      <c r="M45" s="78">
        <v>94</v>
      </c>
      <c r="N45" s="75" t="s">
        <v>147</v>
      </c>
      <c r="O45" s="74">
        <v>94</v>
      </c>
      <c r="P45" s="79" t="s">
        <v>15</v>
      </c>
      <c r="Q45" s="78">
        <v>212</v>
      </c>
      <c r="R45" s="75" t="s">
        <v>516</v>
      </c>
      <c r="S45" s="74">
        <v>174</v>
      </c>
      <c r="T45" s="79" t="s">
        <v>57</v>
      </c>
      <c r="U45" s="78">
        <v>189</v>
      </c>
      <c r="V45" s="75" t="s">
        <v>147</v>
      </c>
      <c r="W45" s="74">
        <v>205</v>
      </c>
      <c r="X45" s="79" t="s">
        <v>173</v>
      </c>
      <c r="Y45" s="78">
        <v>111</v>
      </c>
      <c r="Z45" s="75" t="s">
        <v>124</v>
      </c>
      <c r="AA45" s="74">
        <v>291</v>
      </c>
      <c r="AB45" s="79" t="s">
        <v>123</v>
      </c>
      <c r="AC45" s="78">
        <v>328</v>
      </c>
      <c r="AD45" s="75" t="s">
        <v>27</v>
      </c>
      <c r="AE45" s="74">
        <v>0</v>
      </c>
      <c r="AF45" s="79" t="s">
        <v>124</v>
      </c>
      <c r="AG45" s="78">
        <v>243</v>
      </c>
      <c r="AH45" s="75" t="s">
        <v>27</v>
      </c>
      <c r="AI45" s="74"/>
      <c r="AJ45" s="79" t="s">
        <v>27</v>
      </c>
      <c r="AK45" s="78"/>
      <c r="AL45" s="75" t="s">
        <v>27</v>
      </c>
      <c r="AM45" s="74"/>
      <c r="AN45" s="79" t="s">
        <v>27</v>
      </c>
      <c r="AO45" s="78"/>
      <c r="AP45" s="75" t="s">
        <v>27</v>
      </c>
      <c r="AQ45" s="74"/>
      <c r="AR45" s="79" t="s">
        <v>27</v>
      </c>
      <c r="AS45" s="78"/>
      <c r="AT45" s="75" t="s">
        <v>27</v>
      </c>
      <c r="AU45" s="74"/>
      <c r="AV45" s="79" t="str">
        <f>'League Table'!D44</f>
        <v>Ryan McNally</v>
      </c>
      <c r="AW45" s="78">
        <f>'League Table'!G44</f>
        <v>4036</v>
      </c>
    </row>
    <row r="46" spans="1:49" s="58" customFormat="1" ht="18.75" customHeight="1" x14ac:dyDescent="0.25">
      <c r="A46" s="78">
        <v>40</v>
      </c>
      <c r="B46" s="75" t="s">
        <v>173</v>
      </c>
      <c r="C46" s="74">
        <v>184</v>
      </c>
      <c r="D46" s="79" t="s">
        <v>173</v>
      </c>
      <c r="E46" s="78">
        <v>0</v>
      </c>
      <c r="F46" s="75" t="s">
        <v>200</v>
      </c>
      <c r="G46" s="74">
        <v>242</v>
      </c>
      <c r="H46" s="79" t="s">
        <v>28</v>
      </c>
      <c r="I46" s="78">
        <v>297</v>
      </c>
      <c r="J46" s="75" t="s">
        <v>11</v>
      </c>
      <c r="K46" s="74">
        <v>156</v>
      </c>
      <c r="L46" s="79" t="s">
        <v>40</v>
      </c>
      <c r="M46" s="78">
        <v>92</v>
      </c>
      <c r="N46" s="75" t="s">
        <v>516</v>
      </c>
      <c r="O46" s="74">
        <v>64</v>
      </c>
      <c r="P46" s="79" t="s">
        <v>28</v>
      </c>
      <c r="Q46" s="78">
        <v>211</v>
      </c>
      <c r="R46" s="75" t="s">
        <v>272</v>
      </c>
      <c r="S46" s="74">
        <v>173</v>
      </c>
      <c r="T46" s="79" t="s">
        <v>229</v>
      </c>
      <c r="U46" s="78">
        <v>137</v>
      </c>
      <c r="V46" s="75" t="s">
        <v>516</v>
      </c>
      <c r="W46" s="74">
        <v>198</v>
      </c>
      <c r="X46" s="79" t="s">
        <v>229</v>
      </c>
      <c r="Y46" s="78">
        <v>96</v>
      </c>
      <c r="Z46" s="75" t="s">
        <v>542</v>
      </c>
      <c r="AA46" s="74">
        <v>251</v>
      </c>
      <c r="AB46" s="79" t="s">
        <v>145</v>
      </c>
      <c r="AC46" s="78">
        <v>312</v>
      </c>
      <c r="AD46" s="75" t="s">
        <v>2</v>
      </c>
      <c r="AE46" s="74">
        <v>0</v>
      </c>
      <c r="AF46" s="79" t="s">
        <v>39</v>
      </c>
      <c r="AG46" s="78">
        <v>202</v>
      </c>
      <c r="AH46" s="75" t="s">
        <v>2</v>
      </c>
      <c r="AI46" s="74"/>
      <c r="AJ46" s="79" t="s">
        <v>2</v>
      </c>
      <c r="AK46" s="78"/>
      <c r="AL46" s="75" t="s">
        <v>2</v>
      </c>
      <c r="AM46" s="74"/>
      <c r="AN46" s="79" t="s">
        <v>2</v>
      </c>
      <c r="AO46" s="78"/>
      <c r="AP46" s="75" t="s">
        <v>2</v>
      </c>
      <c r="AQ46" s="74"/>
      <c r="AR46" s="79" t="s">
        <v>2</v>
      </c>
      <c r="AS46" s="78"/>
      <c r="AT46" s="75" t="s">
        <v>2</v>
      </c>
      <c r="AU46" s="74"/>
      <c r="AV46" s="79" t="str">
        <f>'League Table'!D45</f>
        <v>Lynda Glayzer</v>
      </c>
      <c r="AW46" s="78">
        <f>'League Table'!G45</f>
        <v>3859</v>
      </c>
    </row>
    <row r="47" spans="1:49" s="58" customFormat="1" ht="18.75" customHeight="1" x14ac:dyDescent="0.25">
      <c r="A47" s="78">
        <v>41</v>
      </c>
      <c r="B47" s="75" t="s">
        <v>229</v>
      </c>
      <c r="C47" s="74">
        <v>79</v>
      </c>
      <c r="D47" s="79" t="s">
        <v>229</v>
      </c>
      <c r="E47" s="78">
        <v>0</v>
      </c>
      <c r="F47" s="75" t="s">
        <v>168</v>
      </c>
      <c r="G47" s="74">
        <v>212</v>
      </c>
      <c r="H47" s="79" t="s">
        <v>516</v>
      </c>
      <c r="I47" s="78">
        <v>204</v>
      </c>
      <c r="J47" s="75" t="s">
        <v>36</v>
      </c>
      <c r="K47" s="74">
        <v>122</v>
      </c>
      <c r="L47" s="79" t="s">
        <v>542</v>
      </c>
      <c r="M47" s="78">
        <v>83</v>
      </c>
      <c r="N47" s="75" t="s">
        <v>123</v>
      </c>
      <c r="O47" s="74">
        <v>45</v>
      </c>
      <c r="P47" s="79" t="s">
        <v>229</v>
      </c>
      <c r="Q47" s="78">
        <v>100</v>
      </c>
      <c r="R47" s="75" t="s">
        <v>123</v>
      </c>
      <c r="S47" s="74">
        <v>161</v>
      </c>
      <c r="T47" s="79" t="s">
        <v>36</v>
      </c>
      <c r="U47" s="78">
        <v>111</v>
      </c>
      <c r="V47" s="75" t="s">
        <v>36</v>
      </c>
      <c r="W47" s="74">
        <v>189</v>
      </c>
      <c r="X47" s="79" t="s">
        <v>28</v>
      </c>
      <c r="Y47" s="78">
        <v>80</v>
      </c>
      <c r="Z47" s="75" t="s">
        <v>516</v>
      </c>
      <c r="AA47" s="74">
        <v>249</v>
      </c>
      <c r="AB47" s="79" t="s">
        <v>229</v>
      </c>
      <c r="AC47" s="78">
        <v>100</v>
      </c>
      <c r="AD47" s="75" t="s">
        <v>168</v>
      </c>
      <c r="AE47" s="74">
        <v>0</v>
      </c>
      <c r="AF47" s="79" t="s">
        <v>272</v>
      </c>
      <c r="AG47" s="78">
        <v>183</v>
      </c>
      <c r="AH47" s="75" t="s">
        <v>168</v>
      </c>
      <c r="AI47" s="74"/>
      <c r="AJ47" s="79" t="s">
        <v>168</v>
      </c>
      <c r="AK47" s="78"/>
      <c r="AL47" s="75" t="s">
        <v>168</v>
      </c>
      <c r="AM47" s="74"/>
      <c r="AN47" s="79" t="s">
        <v>168</v>
      </c>
      <c r="AO47" s="78"/>
      <c r="AP47" s="75" t="s">
        <v>168</v>
      </c>
      <c r="AQ47" s="74"/>
      <c r="AR47" s="79" t="s">
        <v>168</v>
      </c>
      <c r="AS47" s="78"/>
      <c r="AT47" s="75" t="s">
        <v>168</v>
      </c>
      <c r="AU47" s="74"/>
      <c r="AV47" s="79" t="str">
        <f>'League Table'!D46</f>
        <v>Ian Jones</v>
      </c>
      <c r="AW47" s="78">
        <f>'League Table'!G46</f>
        <v>3810</v>
      </c>
    </row>
    <row r="50" spans="2:49" s="3" customFormat="1" x14ac:dyDescent="0.25">
      <c r="B50" s="85" t="s">
        <v>192</v>
      </c>
      <c r="C50" s="28">
        <f>AVERAGE(C7:C47)</f>
        <v>557.58536585365857</v>
      </c>
      <c r="E50" s="28">
        <f>AVERAGE(E7:E47)</f>
        <v>0</v>
      </c>
      <c r="G50" s="28">
        <f>AVERAGE(G7:G47)</f>
        <v>422.65853658536588</v>
      </c>
      <c r="I50" s="28">
        <f>AVERAGE(I7:I47)</f>
        <v>376.63414634146341</v>
      </c>
      <c r="K50" s="28">
        <f>AVERAGE(K7:K47)</f>
        <v>324.14634146341461</v>
      </c>
      <c r="M50" s="28">
        <f>AVERAGE(M7:M47)</f>
        <v>257.02439024390242</v>
      </c>
      <c r="O50" s="28">
        <f>AVERAGE(O7:O47)</f>
        <v>233.09756097560975</v>
      </c>
      <c r="Q50" s="28">
        <f>AVERAGE(Q7:Q47)</f>
        <v>293.34146341463412</v>
      </c>
      <c r="S50" s="28">
        <f>AVERAGE(S7:S47)</f>
        <v>367.4390243902439</v>
      </c>
      <c r="U50" s="28">
        <f>AVERAGE(U7:U47)</f>
        <v>421.07317073170731</v>
      </c>
      <c r="W50" s="28">
        <f>AVERAGE(W7:W47)</f>
        <v>395</v>
      </c>
      <c r="Y50" s="28">
        <f>AVERAGE(Y7:Y47)</f>
        <v>333.60975609756099</v>
      </c>
      <c r="AA50" s="28">
        <f>AVERAGE(AA7:AA47)</f>
        <v>379.26829268292681</v>
      </c>
      <c r="AC50" s="28">
        <f>AVERAGE(AC7:AC47)</f>
        <v>496.14634146341461</v>
      </c>
      <c r="AE50" s="28">
        <f>AVERAGE(AE7:AE47)</f>
        <v>0</v>
      </c>
      <c r="AG50" s="28">
        <f>AVERAGE(AG7:AG47)</f>
        <v>396.70731707317071</v>
      </c>
      <c r="AI50" s="28" t="e">
        <f>AVERAGE(AI7:AI47)</f>
        <v>#DIV/0!</v>
      </c>
      <c r="AK50" s="28" t="e">
        <f>AVERAGE(AK7:AK47)</f>
        <v>#DIV/0!</v>
      </c>
      <c r="AM50" s="28" t="e">
        <f>AVERAGE(AM7:AM47)</f>
        <v>#DIV/0!</v>
      </c>
      <c r="AO50" s="28" t="e">
        <f>AVERAGE(AO7:AO47)</f>
        <v>#DIV/0!</v>
      </c>
      <c r="AQ50" s="28" t="e">
        <f>AVERAGE(AQ7:AQ47)</f>
        <v>#DIV/0!</v>
      </c>
      <c r="AS50" s="28" t="e">
        <f>AVERAGE(AS7:AS47)</f>
        <v>#DIV/0!</v>
      </c>
      <c r="AW50" s="28">
        <f>AVERAGE(AW7:AW47)</f>
        <v>5253.9268292682927</v>
      </c>
    </row>
  </sheetData>
  <sortState xmlns:xlrd2="http://schemas.microsoft.com/office/spreadsheetml/2017/richdata2" ref="AF7:AG47">
    <sortCondition descending="1" ref="AG7:AG47"/>
  </sortState>
  <mergeCells count="26">
    <mergeCell ref="L5:M5"/>
    <mergeCell ref="N5:O5"/>
    <mergeCell ref="P5:Q5"/>
    <mergeCell ref="R5:S5"/>
    <mergeCell ref="C4:M4"/>
    <mergeCell ref="B5:C5"/>
    <mergeCell ref="D5:E5"/>
    <mergeCell ref="F5:G5"/>
    <mergeCell ref="H5:I5"/>
    <mergeCell ref="J5:K5"/>
    <mergeCell ref="A5:A6"/>
    <mergeCell ref="AT5:AU5"/>
    <mergeCell ref="AV5:AW5"/>
    <mergeCell ref="T5:U5"/>
    <mergeCell ref="V5:W5"/>
    <mergeCell ref="X5:Y5"/>
    <mergeCell ref="Z5:AA5"/>
    <mergeCell ref="AB5:AC5"/>
    <mergeCell ref="AD5:AE5"/>
    <mergeCell ref="AF5:AG5"/>
    <mergeCell ref="AH5:AI5"/>
    <mergeCell ref="AJ5:AK5"/>
    <mergeCell ref="AL5:AM5"/>
    <mergeCell ref="AN5:AO5"/>
    <mergeCell ref="AP5:AQ5"/>
    <mergeCell ref="AR5:AS5"/>
  </mergeCells>
  <printOptions horizontalCentered="1" verticalCentered="1"/>
  <pageMargins left="0.19685039370078741" right="0.19685039370078741" top="0.19685039370078741" bottom="0.19685039370078741" header="0.31496062992125984" footer="0.31496062992125984"/>
  <pageSetup paperSize="9" scale="7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pageSetUpPr fitToPage="1"/>
  </sheetPr>
  <dimension ref="A1:BT47"/>
  <sheetViews>
    <sheetView topLeftCell="AB1" zoomScale="85" zoomScaleNormal="85" workbookViewId="0">
      <pane ySplit="6" topLeftCell="A7" activePane="bottomLeft" state="frozen"/>
      <selection pane="bottomLeft" activeCell="AT14" sqref="AT14"/>
    </sheetView>
  </sheetViews>
  <sheetFormatPr defaultRowHeight="15" x14ac:dyDescent="0.25"/>
  <cols>
    <col min="1" max="1" width="18.28515625" bestFit="1" customWidth="1"/>
    <col min="2" max="3" width="8.5703125" customWidth="1"/>
    <col min="4" max="4" width="18.28515625" bestFit="1" customWidth="1"/>
    <col min="5" max="6" width="8.5703125" customWidth="1"/>
    <col min="7" max="7" width="18.28515625" bestFit="1" customWidth="1"/>
    <col min="8" max="9" width="8.5703125" customWidth="1"/>
    <col min="10" max="10" width="18.28515625" bestFit="1" customWidth="1"/>
    <col min="11" max="12" width="8.5703125" customWidth="1"/>
    <col min="13" max="13" width="18.28515625" bestFit="1" customWidth="1"/>
    <col min="14" max="15" width="8.5703125" customWidth="1"/>
    <col min="16" max="16" width="18.28515625" bestFit="1" customWidth="1"/>
    <col min="17" max="18" width="8.5703125" customWidth="1"/>
    <col min="19" max="19" width="18.28515625" bestFit="1" customWidth="1"/>
    <col min="20" max="21" width="8.5703125" customWidth="1"/>
    <col min="22" max="22" width="19.28515625" bestFit="1" customWidth="1"/>
    <col min="23" max="24" width="8.5703125" customWidth="1"/>
    <col min="25" max="25" width="18.28515625" bestFit="1" customWidth="1"/>
    <col min="26" max="27" width="8.5703125" customWidth="1"/>
    <col min="28" max="28" width="18.28515625" bestFit="1" customWidth="1"/>
    <col min="29" max="30" width="8.5703125" customWidth="1"/>
    <col min="31" max="31" width="18.28515625" bestFit="1" customWidth="1"/>
    <col min="32" max="33" width="8.5703125" customWidth="1"/>
    <col min="34" max="34" width="18.28515625" bestFit="1" customWidth="1"/>
    <col min="35" max="36" width="8.5703125" customWidth="1"/>
    <col min="37" max="37" width="18.28515625" bestFit="1" customWidth="1"/>
    <col min="38" max="39" width="8.5703125" customWidth="1"/>
    <col min="40" max="40" width="18.28515625" bestFit="1" customWidth="1"/>
    <col min="41" max="42" width="8.5703125" customWidth="1"/>
    <col min="43" max="43" width="18.28515625" bestFit="1" customWidth="1"/>
    <col min="44" max="45" width="8.5703125" customWidth="1"/>
    <col min="46" max="46" width="18.28515625" bestFit="1" customWidth="1"/>
    <col min="47" max="48" width="8.5703125" customWidth="1"/>
    <col min="49" max="49" width="18.28515625" bestFit="1" customWidth="1"/>
    <col min="50" max="51" width="8.5703125" customWidth="1"/>
    <col min="52" max="52" width="18.28515625" bestFit="1" customWidth="1"/>
    <col min="53" max="54" width="8.5703125" customWidth="1"/>
    <col min="55" max="55" width="18.28515625" bestFit="1" customWidth="1"/>
    <col min="56" max="57" width="8.5703125" customWidth="1"/>
    <col min="58" max="58" width="18.28515625" bestFit="1" customWidth="1"/>
    <col min="59" max="60" width="8.5703125" customWidth="1"/>
    <col min="61" max="61" width="18.28515625" bestFit="1" customWidth="1"/>
    <col min="62" max="63" width="8.5703125" customWidth="1"/>
    <col min="64" max="64" width="18.28515625" bestFit="1" customWidth="1"/>
    <col min="65" max="65" width="8.5703125" customWidth="1"/>
    <col min="67" max="67" width="18.42578125" customWidth="1"/>
    <col min="70" max="70" width="18.42578125" customWidth="1"/>
    <col min="71" max="71" width="8.5703125" customWidth="1"/>
  </cols>
  <sheetData>
    <row r="1" spans="1:72" ht="18.75" x14ac:dyDescent="0.3">
      <c r="A1" s="70" t="s">
        <v>506</v>
      </c>
      <c r="B1" s="70"/>
      <c r="C1" s="70"/>
      <c r="D1" s="70"/>
      <c r="E1" s="70"/>
      <c r="F1" s="70"/>
      <c r="G1" s="70"/>
      <c r="H1" s="70"/>
      <c r="I1" s="70"/>
      <c r="J1" s="70"/>
      <c r="K1" s="70"/>
      <c r="L1" s="70"/>
      <c r="M1" s="70"/>
      <c r="N1" s="70"/>
      <c r="O1" s="70"/>
      <c r="P1" s="70"/>
      <c r="Q1" s="70"/>
      <c r="R1" s="70"/>
    </row>
    <row r="2" spans="1:72" ht="15.75" x14ac:dyDescent="0.25">
      <c r="A2" s="71" t="s">
        <v>185</v>
      </c>
      <c r="B2" s="71"/>
      <c r="C2" s="71"/>
      <c r="D2" s="71"/>
      <c r="E2" s="71"/>
      <c r="F2" s="71"/>
      <c r="G2" s="71"/>
      <c r="H2" s="71"/>
      <c r="I2" s="71"/>
      <c r="J2" s="71"/>
      <c r="K2" s="71"/>
      <c r="L2" s="71"/>
      <c r="M2" s="71"/>
      <c r="N2" s="71"/>
      <c r="O2" s="71"/>
      <c r="P2" s="71"/>
      <c r="Q2" s="71"/>
      <c r="R2" s="71"/>
      <c r="AO2">
        <f>AO7-AO8</f>
        <v>172</v>
      </c>
      <c r="AR2">
        <f>AR7-AR8</f>
        <v>172</v>
      </c>
      <c r="AU2">
        <f>AU7-AU8</f>
        <v>132</v>
      </c>
      <c r="AX2">
        <f>AX7-AX8</f>
        <v>0</v>
      </c>
      <c r="BA2">
        <f>BA7-BA8</f>
        <v>0</v>
      </c>
      <c r="BD2">
        <f>BD7-BD8</f>
        <v>0</v>
      </c>
      <c r="BG2">
        <f>BG7-BG8</f>
        <v>0</v>
      </c>
      <c r="BJ2">
        <f>BJ7-BJ8</f>
        <v>0</v>
      </c>
      <c r="BM2">
        <f>BM7-BM8</f>
        <v>0</v>
      </c>
    </row>
    <row r="3" spans="1:72" ht="15.75" x14ac:dyDescent="0.25">
      <c r="A3" s="57"/>
      <c r="BA3">
        <f>BA7-BA9</f>
        <v>0</v>
      </c>
      <c r="BD3">
        <f>BD7-BD9</f>
        <v>0</v>
      </c>
      <c r="BG3">
        <f>BG7-BG9</f>
        <v>0</v>
      </c>
      <c r="BJ3">
        <f>BJ7-BJ9</f>
        <v>0</v>
      </c>
      <c r="BM3">
        <f>BM7-BM9</f>
        <v>0</v>
      </c>
    </row>
    <row r="4" spans="1:72" x14ac:dyDescent="0.25">
      <c r="B4" s="820"/>
      <c r="C4" s="820"/>
      <c r="D4" s="820"/>
      <c r="E4" s="820"/>
      <c r="F4" s="820"/>
      <c r="G4" s="820"/>
      <c r="H4" s="820"/>
      <c r="I4" s="820"/>
      <c r="J4" s="820"/>
      <c r="K4" s="820"/>
      <c r="L4" s="820"/>
      <c r="M4" s="820"/>
      <c r="N4" s="820"/>
      <c r="O4" s="820"/>
      <c r="P4" s="820"/>
      <c r="Q4" s="820"/>
      <c r="R4" s="820"/>
      <c r="AY4" s="4"/>
    </row>
    <row r="5" spans="1:72" ht="15" customHeight="1" x14ac:dyDescent="0.25">
      <c r="A5" s="824" t="s">
        <v>99</v>
      </c>
      <c r="B5" s="824"/>
      <c r="C5" s="824"/>
      <c r="D5" s="823" t="s">
        <v>100</v>
      </c>
      <c r="E5" s="823"/>
      <c r="F5" s="823"/>
      <c r="G5" s="824" t="s">
        <v>101</v>
      </c>
      <c r="H5" s="824"/>
      <c r="I5" s="824"/>
      <c r="J5" s="823" t="s">
        <v>102</v>
      </c>
      <c r="K5" s="823"/>
      <c r="L5" s="823"/>
      <c r="M5" s="824" t="s">
        <v>103</v>
      </c>
      <c r="N5" s="824"/>
      <c r="O5" s="824"/>
      <c r="P5" s="823" t="s">
        <v>104</v>
      </c>
      <c r="Q5" s="823"/>
      <c r="R5" s="823"/>
      <c r="S5" s="824" t="s">
        <v>105</v>
      </c>
      <c r="T5" s="824"/>
      <c r="U5" s="824"/>
      <c r="V5" s="823" t="s">
        <v>106</v>
      </c>
      <c r="W5" s="823"/>
      <c r="X5" s="823"/>
      <c r="Y5" s="824" t="s">
        <v>107</v>
      </c>
      <c r="Z5" s="824"/>
      <c r="AA5" s="824"/>
      <c r="AB5" s="823" t="s">
        <v>108</v>
      </c>
      <c r="AC5" s="823"/>
      <c r="AD5" s="823"/>
      <c r="AE5" s="824" t="s">
        <v>109</v>
      </c>
      <c r="AF5" s="824"/>
      <c r="AG5" s="824"/>
      <c r="AH5" s="823" t="s">
        <v>110</v>
      </c>
      <c r="AI5" s="823"/>
      <c r="AJ5" s="823"/>
      <c r="AK5" s="824" t="s">
        <v>111</v>
      </c>
      <c r="AL5" s="824"/>
      <c r="AM5" s="824"/>
      <c r="AN5" s="823" t="s">
        <v>112</v>
      </c>
      <c r="AO5" s="823"/>
      <c r="AP5" s="823"/>
      <c r="AQ5" s="824" t="s">
        <v>113</v>
      </c>
      <c r="AR5" s="824"/>
      <c r="AS5" s="824"/>
      <c r="AT5" s="823" t="s">
        <v>114</v>
      </c>
      <c r="AU5" s="823"/>
      <c r="AV5" s="823"/>
      <c r="AW5" s="824" t="s">
        <v>115</v>
      </c>
      <c r="AX5" s="824"/>
      <c r="AY5" s="824"/>
      <c r="AZ5" s="823" t="s">
        <v>116</v>
      </c>
      <c r="BA5" s="823"/>
      <c r="BB5" s="823"/>
      <c r="BC5" s="824" t="s">
        <v>118</v>
      </c>
      <c r="BD5" s="824"/>
      <c r="BE5" s="824"/>
      <c r="BF5" s="823" t="s">
        <v>119</v>
      </c>
      <c r="BG5" s="823"/>
      <c r="BH5" s="823"/>
      <c r="BI5" s="824" t="s">
        <v>120</v>
      </c>
      <c r="BJ5" s="824"/>
      <c r="BK5" s="824"/>
      <c r="BL5" s="823" t="s">
        <v>121</v>
      </c>
      <c r="BM5" s="823"/>
      <c r="BN5" s="823"/>
      <c r="BO5" s="824" t="s">
        <v>566</v>
      </c>
      <c r="BP5" s="824"/>
      <c r="BQ5" s="824"/>
      <c r="BR5" s="823" t="s">
        <v>47</v>
      </c>
      <c r="BS5" s="823"/>
      <c r="BT5" s="823"/>
    </row>
    <row r="6" spans="1:72" x14ac:dyDescent="0.25">
      <c r="A6" s="73" t="s">
        <v>157</v>
      </c>
      <c r="B6" s="72" t="s">
        <v>158</v>
      </c>
      <c r="C6" s="72" t="s">
        <v>156</v>
      </c>
      <c r="D6" s="77" t="s">
        <v>157</v>
      </c>
      <c r="E6" s="76" t="s">
        <v>158</v>
      </c>
      <c r="F6" s="76" t="s">
        <v>156</v>
      </c>
      <c r="G6" s="73" t="s">
        <v>157</v>
      </c>
      <c r="H6" s="72" t="s">
        <v>158</v>
      </c>
      <c r="I6" s="72" t="s">
        <v>156</v>
      </c>
      <c r="J6" s="77" t="s">
        <v>157</v>
      </c>
      <c r="K6" s="76" t="s">
        <v>158</v>
      </c>
      <c r="L6" s="76" t="s">
        <v>156</v>
      </c>
      <c r="M6" s="73" t="s">
        <v>157</v>
      </c>
      <c r="N6" s="72" t="s">
        <v>158</v>
      </c>
      <c r="O6" s="72" t="s">
        <v>156</v>
      </c>
      <c r="P6" s="77" t="s">
        <v>157</v>
      </c>
      <c r="Q6" s="76" t="s">
        <v>158</v>
      </c>
      <c r="R6" s="76" t="s">
        <v>156</v>
      </c>
      <c r="S6" s="73" t="s">
        <v>157</v>
      </c>
      <c r="T6" s="72" t="s">
        <v>158</v>
      </c>
      <c r="U6" s="72" t="s">
        <v>156</v>
      </c>
      <c r="V6" s="77" t="s">
        <v>157</v>
      </c>
      <c r="W6" s="76" t="s">
        <v>158</v>
      </c>
      <c r="X6" s="76" t="s">
        <v>156</v>
      </c>
      <c r="Y6" s="73" t="s">
        <v>157</v>
      </c>
      <c r="Z6" s="72" t="s">
        <v>158</v>
      </c>
      <c r="AA6" s="72" t="s">
        <v>156</v>
      </c>
      <c r="AB6" s="77" t="s">
        <v>157</v>
      </c>
      <c r="AC6" s="76" t="s">
        <v>158</v>
      </c>
      <c r="AD6" s="76" t="s">
        <v>156</v>
      </c>
      <c r="AE6" s="73" t="s">
        <v>157</v>
      </c>
      <c r="AF6" s="72" t="s">
        <v>158</v>
      </c>
      <c r="AG6" s="72" t="s">
        <v>156</v>
      </c>
      <c r="AH6" s="77" t="s">
        <v>157</v>
      </c>
      <c r="AI6" s="76" t="s">
        <v>158</v>
      </c>
      <c r="AJ6" s="76" t="s">
        <v>156</v>
      </c>
      <c r="AK6" s="73" t="s">
        <v>157</v>
      </c>
      <c r="AL6" s="72" t="s">
        <v>158</v>
      </c>
      <c r="AM6" s="72" t="s">
        <v>156</v>
      </c>
      <c r="AN6" s="77" t="s">
        <v>157</v>
      </c>
      <c r="AO6" s="76" t="s">
        <v>158</v>
      </c>
      <c r="AP6" s="76" t="s">
        <v>156</v>
      </c>
      <c r="AQ6" s="73" t="s">
        <v>157</v>
      </c>
      <c r="AR6" s="72" t="s">
        <v>158</v>
      </c>
      <c r="AS6" s="72" t="s">
        <v>156</v>
      </c>
      <c r="AT6" s="77" t="s">
        <v>157</v>
      </c>
      <c r="AU6" s="76" t="s">
        <v>158</v>
      </c>
      <c r="AV6" s="76" t="s">
        <v>156</v>
      </c>
      <c r="AW6" s="73" t="s">
        <v>157</v>
      </c>
      <c r="AX6" s="72" t="s">
        <v>158</v>
      </c>
      <c r="AY6" s="72" t="s">
        <v>156</v>
      </c>
      <c r="AZ6" s="77" t="s">
        <v>157</v>
      </c>
      <c r="BA6" s="76" t="s">
        <v>158</v>
      </c>
      <c r="BB6" s="76" t="s">
        <v>156</v>
      </c>
      <c r="BC6" s="73" t="s">
        <v>157</v>
      </c>
      <c r="BD6" s="72" t="s">
        <v>158</v>
      </c>
      <c r="BE6" s="72" t="s">
        <v>156</v>
      </c>
      <c r="BF6" s="77" t="s">
        <v>157</v>
      </c>
      <c r="BG6" s="76" t="s">
        <v>158</v>
      </c>
      <c r="BH6" s="76" t="s">
        <v>156</v>
      </c>
      <c r="BI6" s="73" t="s">
        <v>157</v>
      </c>
      <c r="BJ6" s="72" t="s">
        <v>158</v>
      </c>
      <c r="BK6" s="72" t="s">
        <v>156</v>
      </c>
      <c r="BL6" s="77" t="s">
        <v>157</v>
      </c>
      <c r="BM6" s="76" t="s">
        <v>158</v>
      </c>
      <c r="BN6" s="76" t="s">
        <v>156</v>
      </c>
      <c r="BO6" s="73" t="s">
        <v>157</v>
      </c>
      <c r="BP6" s="72" t="s">
        <v>158</v>
      </c>
      <c r="BQ6" s="72" t="s">
        <v>156</v>
      </c>
      <c r="BR6" s="77" t="s">
        <v>157</v>
      </c>
      <c r="BS6" s="76" t="s">
        <v>158</v>
      </c>
      <c r="BT6" s="76" t="s">
        <v>156</v>
      </c>
    </row>
    <row r="7" spans="1:72" s="58" customFormat="1" ht="18.75" customHeight="1" x14ac:dyDescent="0.25">
      <c r="A7" s="75" t="s">
        <v>15</v>
      </c>
      <c r="B7" s="74">
        <v>879</v>
      </c>
      <c r="C7" s="74">
        <v>1</v>
      </c>
      <c r="D7" s="79" t="s">
        <v>15</v>
      </c>
      <c r="E7" s="78">
        <v>879</v>
      </c>
      <c r="F7" s="78">
        <v>1</v>
      </c>
      <c r="G7" s="75" t="s">
        <v>59</v>
      </c>
      <c r="H7" s="74">
        <v>1318</v>
      </c>
      <c r="I7" s="74">
        <v>1</v>
      </c>
      <c r="J7" s="79" t="s">
        <v>58</v>
      </c>
      <c r="K7" s="78">
        <v>1792</v>
      </c>
      <c r="L7" s="78">
        <v>1</v>
      </c>
      <c r="M7" s="75" t="s">
        <v>58</v>
      </c>
      <c r="N7" s="74">
        <v>2164</v>
      </c>
      <c r="O7" s="74">
        <v>1</v>
      </c>
      <c r="P7" s="79" t="s">
        <v>27</v>
      </c>
      <c r="Q7" s="78">
        <v>2482</v>
      </c>
      <c r="R7" s="78">
        <v>1</v>
      </c>
      <c r="S7" s="75" t="s">
        <v>27</v>
      </c>
      <c r="T7" s="74">
        <v>2812</v>
      </c>
      <c r="U7" s="74">
        <v>1</v>
      </c>
      <c r="V7" s="79" t="s">
        <v>58</v>
      </c>
      <c r="W7" s="78">
        <v>3147</v>
      </c>
      <c r="X7" s="78">
        <v>1</v>
      </c>
      <c r="Y7" s="75" t="s">
        <v>58</v>
      </c>
      <c r="Z7" s="74">
        <v>3518</v>
      </c>
      <c r="AA7" s="74">
        <v>1</v>
      </c>
      <c r="AB7" s="79" t="s">
        <v>58</v>
      </c>
      <c r="AC7" s="78">
        <v>4062</v>
      </c>
      <c r="AD7" s="78">
        <v>1</v>
      </c>
      <c r="AE7" s="75" t="s">
        <v>58</v>
      </c>
      <c r="AF7" s="74">
        <v>4719</v>
      </c>
      <c r="AG7" s="74">
        <v>1</v>
      </c>
      <c r="AH7" s="79" t="s">
        <v>58</v>
      </c>
      <c r="AI7" s="78">
        <v>5216</v>
      </c>
      <c r="AJ7" s="78">
        <v>1</v>
      </c>
      <c r="AK7" s="75" t="s">
        <v>58</v>
      </c>
      <c r="AL7" s="74">
        <v>5679</v>
      </c>
      <c r="AM7" s="74">
        <v>1</v>
      </c>
      <c r="AN7" s="79" t="s">
        <v>58</v>
      </c>
      <c r="AO7" s="78">
        <v>6274</v>
      </c>
      <c r="AP7" s="78">
        <v>1</v>
      </c>
      <c r="AQ7" s="75" t="s">
        <v>58</v>
      </c>
      <c r="AR7" s="74">
        <v>6274</v>
      </c>
      <c r="AS7" s="74">
        <v>1</v>
      </c>
      <c r="AT7" s="79" t="s">
        <v>58</v>
      </c>
      <c r="AU7" s="78">
        <v>6677</v>
      </c>
      <c r="AV7" s="78">
        <v>1</v>
      </c>
      <c r="AW7" s="75"/>
      <c r="AX7" s="74"/>
      <c r="AY7" s="74">
        <v>1</v>
      </c>
      <c r="AZ7" s="79"/>
      <c r="BA7" s="78"/>
      <c r="BB7" s="78">
        <v>1</v>
      </c>
      <c r="BC7" s="75"/>
      <c r="BD7" s="74"/>
      <c r="BE7" s="74">
        <v>1</v>
      </c>
      <c r="BF7" s="79"/>
      <c r="BG7" s="78"/>
      <c r="BH7" s="78">
        <v>1</v>
      </c>
      <c r="BI7" s="75"/>
      <c r="BJ7" s="74"/>
      <c r="BK7" s="74">
        <v>1</v>
      </c>
      <c r="BL7" s="79"/>
      <c r="BM7" s="78"/>
      <c r="BN7" s="78">
        <v>1</v>
      </c>
      <c r="BO7" s="75"/>
      <c r="BP7" s="74"/>
      <c r="BQ7" s="74">
        <v>1</v>
      </c>
      <c r="BR7" s="79"/>
      <c r="BS7" s="78"/>
      <c r="BT7" s="78">
        <v>1</v>
      </c>
    </row>
    <row r="8" spans="1:72" s="58" customFormat="1" ht="18.75" customHeight="1" x14ac:dyDescent="0.25">
      <c r="A8" s="75" t="s">
        <v>516</v>
      </c>
      <c r="B8" s="74">
        <v>806</v>
      </c>
      <c r="C8" s="74">
        <v>2</v>
      </c>
      <c r="D8" s="79" t="s">
        <v>516</v>
      </c>
      <c r="E8" s="78">
        <v>806</v>
      </c>
      <c r="F8" s="78">
        <v>2</v>
      </c>
      <c r="G8" s="75" t="s">
        <v>58</v>
      </c>
      <c r="H8" s="74">
        <v>1305</v>
      </c>
      <c r="I8" s="74">
        <v>2</v>
      </c>
      <c r="J8" s="79" t="s">
        <v>59</v>
      </c>
      <c r="K8" s="78">
        <v>1696</v>
      </c>
      <c r="L8" s="78">
        <v>2</v>
      </c>
      <c r="M8" s="75" t="s">
        <v>27</v>
      </c>
      <c r="N8" s="74">
        <v>2149</v>
      </c>
      <c r="O8" s="74">
        <v>2</v>
      </c>
      <c r="P8" s="79" t="s">
        <v>58</v>
      </c>
      <c r="Q8" s="78">
        <v>2419</v>
      </c>
      <c r="R8" s="78">
        <v>2</v>
      </c>
      <c r="S8" s="75" t="s">
        <v>58</v>
      </c>
      <c r="T8" s="74">
        <v>2770</v>
      </c>
      <c r="U8" s="74">
        <v>2</v>
      </c>
      <c r="V8" s="79" t="s">
        <v>27</v>
      </c>
      <c r="W8" s="78">
        <v>3079</v>
      </c>
      <c r="X8" s="78">
        <v>2</v>
      </c>
      <c r="Y8" s="75" t="s">
        <v>27</v>
      </c>
      <c r="Z8" s="74">
        <v>3452</v>
      </c>
      <c r="AA8" s="74">
        <v>2</v>
      </c>
      <c r="AB8" s="79" t="s">
        <v>27</v>
      </c>
      <c r="AC8" s="78">
        <v>4058</v>
      </c>
      <c r="AD8" s="78">
        <v>2</v>
      </c>
      <c r="AE8" s="75" t="s">
        <v>27</v>
      </c>
      <c r="AF8" s="74">
        <v>4599</v>
      </c>
      <c r="AG8" s="74">
        <v>2</v>
      </c>
      <c r="AH8" s="79" t="s">
        <v>27</v>
      </c>
      <c r="AI8" s="78">
        <v>5091</v>
      </c>
      <c r="AJ8" s="78">
        <v>2</v>
      </c>
      <c r="AK8" s="75" t="s">
        <v>27</v>
      </c>
      <c r="AL8" s="74">
        <v>5547</v>
      </c>
      <c r="AM8" s="74">
        <v>2</v>
      </c>
      <c r="AN8" s="79" t="s">
        <v>27</v>
      </c>
      <c r="AO8" s="78">
        <v>6102</v>
      </c>
      <c r="AP8" s="78">
        <v>2</v>
      </c>
      <c r="AQ8" s="75" t="s">
        <v>27</v>
      </c>
      <c r="AR8" s="74">
        <v>6102</v>
      </c>
      <c r="AS8" s="74">
        <v>2</v>
      </c>
      <c r="AT8" s="79" t="s">
        <v>27</v>
      </c>
      <c r="AU8" s="78">
        <v>6545</v>
      </c>
      <c r="AV8" s="78">
        <v>2</v>
      </c>
      <c r="AW8" s="75"/>
      <c r="AX8" s="74"/>
      <c r="AY8" s="74">
        <v>2</v>
      </c>
      <c r="AZ8" s="79"/>
      <c r="BA8" s="78"/>
      <c r="BB8" s="78">
        <v>2</v>
      </c>
      <c r="BC8" s="75"/>
      <c r="BD8" s="74"/>
      <c r="BE8" s="74">
        <v>2</v>
      </c>
      <c r="BF8" s="79"/>
      <c r="BG8" s="78"/>
      <c r="BH8" s="78">
        <v>2</v>
      </c>
      <c r="BI8" s="75"/>
      <c r="BJ8" s="74"/>
      <c r="BK8" s="74">
        <v>2</v>
      </c>
      <c r="BL8" s="79"/>
      <c r="BM8" s="78"/>
      <c r="BN8" s="78">
        <v>2</v>
      </c>
      <c r="BO8" s="75"/>
      <c r="BP8" s="74"/>
      <c r="BQ8" s="74">
        <v>2</v>
      </c>
      <c r="BR8" s="79"/>
      <c r="BS8" s="78"/>
      <c r="BT8" s="78">
        <v>2</v>
      </c>
    </row>
    <row r="9" spans="1:72" s="58" customFormat="1" ht="18.75" customHeight="1" x14ac:dyDescent="0.25">
      <c r="A9" s="75" t="s">
        <v>23</v>
      </c>
      <c r="B9" s="74">
        <v>773</v>
      </c>
      <c r="C9" s="74">
        <v>3</v>
      </c>
      <c r="D9" s="79" t="s">
        <v>23</v>
      </c>
      <c r="E9" s="78">
        <v>773</v>
      </c>
      <c r="F9" s="78">
        <v>3</v>
      </c>
      <c r="G9" s="75" t="s">
        <v>15</v>
      </c>
      <c r="H9" s="74">
        <v>1298</v>
      </c>
      <c r="I9" s="74">
        <v>3</v>
      </c>
      <c r="J9" s="79" t="s">
        <v>27</v>
      </c>
      <c r="K9" s="78">
        <v>1695</v>
      </c>
      <c r="L9" s="78">
        <v>3</v>
      </c>
      <c r="M9" s="75" t="s">
        <v>15</v>
      </c>
      <c r="N9" s="74">
        <v>2085</v>
      </c>
      <c r="O9" s="74">
        <v>3</v>
      </c>
      <c r="P9" s="79" t="s">
        <v>59</v>
      </c>
      <c r="Q9" s="78">
        <v>2363</v>
      </c>
      <c r="R9" s="78">
        <v>3</v>
      </c>
      <c r="S9" s="75" t="s">
        <v>59</v>
      </c>
      <c r="T9" s="74">
        <v>2699</v>
      </c>
      <c r="U9" s="74">
        <v>3</v>
      </c>
      <c r="V9" s="79" t="s">
        <v>74</v>
      </c>
      <c r="W9" s="78">
        <v>2945</v>
      </c>
      <c r="X9" s="78">
        <v>3</v>
      </c>
      <c r="Y9" s="75" t="s">
        <v>171</v>
      </c>
      <c r="Z9" s="74">
        <v>3413</v>
      </c>
      <c r="AA9" s="74">
        <v>3</v>
      </c>
      <c r="AB9" s="79" t="s">
        <v>29</v>
      </c>
      <c r="AC9" s="78">
        <v>3860</v>
      </c>
      <c r="AD9" s="78">
        <v>3</v>
      </c>
      <c r="AE9" s="75" t="s">
        <v>16</v>
      </c>
      <c r="AF9" s="74">
        <v>4285</v>
      </c>
      <c r="AG9" s="74">
        <v>3</v>
      </c>
      <c r="AH9" s="79" t="s">
        <v>16</v>
      </c>
      <c r="AI9" s="78">
        <v>4795</v>
      </c>
      <c r="AJ9" s="78">
        <v>3</v>
      </c>
      <c r="AK9" s="75" t="s">
        <v>16</v>
      </c>
      <c r="AL9" s="74">
        <v>5330</v>
      </c>
      <c r="AM9" s="74">
        <v>3</v>
      </c>
      <c r="AN9" s="79" t="s">
        <v>16</v>
      </c>
      <c r="AO9" s="78">
        <v>5884</v>
      </c>
      <c r="AP9" s="78">
        <v>3</v>
      </c>
      <c r="AQ9" s="75" t="s">
        <v>16</v>
      </c>
      <c r="AR9" s="74">
        <v>5884</v>
      </c>
      <c r="AS9" s="74">
        <v>3</v>
      </c>
      <c r="AT9" s="79" t="s">
        <v>16</v>
      </c>
      <c r="AU9" s="78">
        <v>6423</v>
      </c>
      <c r="AV9" s="78">
        <v>3</v>
      </c>
      <c r="AW9" s="75"/>
      <c r="AX9" s="74"/>
      <c r="AY9" s="74">
        <v>3</v>
      </c>
      <c r="AZ9" s="79"/>
      <c r="BA9" s="78"/>
      <c r="BB9" s="78">
        <v>3</v>
      </c>
      <c r="BC9" s="75"/>
      <c r="BD9" s="74"/>
      <c r="BE9" s="74">
        <v>3</v>
      </c>
      <c r="BF9" s="79"/>
      <c r="BG9" s="78"/>
      <c r="BH9" s="78">
        <v>3</v>
      </c>
      <c r="BI9" s="75"/>
      <c r="BJ9" s="74"/>
      <c r="BK9" s="74">
        <v>3</v>
      </c>
      <c r="BL9" s="79"/>
      <c r="BM9" s="78"/>
      <c r="BN9" s="78">
        <v>3</v>
      </c>
      <c r="BO9" s="75"/>
      <c r="BP9" s="74"/>
      <c r="BQ9" s="74">
        <v>3</v>
      </c>
      <c r="BR9" s="79"/>
      <c r="BS9" s="78"/>
      <c r="BT9" s="78">
        <v>3</v>
      </c>
    </row>
    <row r="10" spans="1:72" s="58" customFormat="1" ht="18.75" customHeight="1" x14ac:dyDescent="0.25">
      <c r="A10" s="75" t="s">
        <v>27</v>
      </c>
      <c r="B10" s="74">
        <v>737</v>
      </c>
      <c r="C10" s="74">
        <v>4</v>
      </c>
      <c r="D10" s="79" t="s">
        <v>27</v>
      </c>
      <c r="E10" s="78">
        <v>737</v>
      </c>
      <c r="F10" s="78">
        <v>4</v>
      </c>
      <c r="G10" s="75" t="s">
        <v>516</v>
      </c>
      <c r="H10" s="74">
        <v>1268</v>
      </c>
      <c r="I10" s="74">
        <v>4</v>
      </c>
      <c r="J10" s="79" t="s">
        <v>15</v>
      </c>
      <c r="K10" s="78">
        <v>1693</v>
      </c>
      <c r="L10" s="78">
        <v>4</v>
      </c>
      <c r="M10" s="75" t="s">
        <v>74</v>
      </c>
      <c r="N10" s="74">
        <v>2043</v>
      </c>
      <c r="O10" s="74">
        <v>4</v>
      </c>
      <c r="P10" s="79" t="s">
        <v>74</v>
      </c>
      <c r="Q10" s="78">
        <v>2316</v>
      </c>
      <c r="R10" s="78">
        <v>4</v>
      </c>
      <c r="S10" s="75" t="s">
        <v>74</v>
      </c>
      <c r="T10" s="74">
        <v>2666</v>
      </c>
      <c r="U10" s="74">
        <v>4</v>
      </c>
      <c r="V10" s="79" t="s">
        <v>59</v>
      </c>
      <c r="W10" s="78">
        <v>2937</v>
      </c>
      <c r="X10" s="78">
        <v>4</v>
      </c>
      <c r="Y10" s="75" t="s">
        <v>29</v>
      </c>
      <c r="Z10" s="74">
        <v>3398</v>
      </c>
      <c r="AA10" s="74">
        <v>4</v>
      </c>
      <c r="AB10" s="79" t="s">
        <v>16</v>
      </c>
      <c r="AC10" s="78">
        <v>3852</v>
      </c>
      <c r="AD10" s="78">
        <v>4</v>
      </c>
      <c r="AE10" s="75" t="s">
        <v>59</v>
      </c>
      <c r="AF10" s="74">
        <v>4278</v>
      </c>
      <c r="AG10" s="74">
        <v>4</v>
      </c>
      <c r="AH10" s="79" t="s">
        <v>59</v>
      </c>
      <c r="AI10" s="78">
        <v>4677</v>
      </c>
      <c r="AJ10" s="78">
        <v>4</v>
      </c>
      <c r="AK10" s="75" t="s">
        <v>29</v>
      </c>
      <c r="AL10" s="74">
        <v>5119</v>
      </c>
      <c r="AM10" s="74">
        <v>4</v>
      </c>
      <c r="AN10" s="79" t="s">
        <v>59</v>
      </c>
      <c r="AO10" s="78">
        <v>5742</v>
      </c>
      <c r="AP10" s="78">
        <v>4</v>
      </c>
      <c r="AQ10" s="75" t="s">
        <v>59</v>
      </c>
      <c r="AR10" s="74">
        <v>5742</v>
      </c>
      <c r="AS10" s="74">
        <v>4</v>
      </c>
      <c r="AT10" s="79" t="s">
        <v>2</v>
      </c>
      <c r="AU10" s="78">
        <v>6318</v>
      </c>
      <c r="AV10" s="78">
        <v>4</v>
      </c>
      <c r="AW10" s="75"/>
      <c r="AX10" s="74"/>
      <c r="AY10" s="74">
        <v>4</v>
      </c>
      <c r="AZ10" s="79"/>
      <c r="BA10" s="78"/>
      <c r="BB10" s="78">
        <v>4</v>
      </c>
      <c r="BC10" s="75"/>
      <c r="BD10" s="74"/>
      <c r="BE10" s="74">
        <v>4</v>
      </c>
      <c r="BF10" s="79"/>
      <c r="BG10" s="78"/>
      <c r="BH10" s="78">
        <v>4</v>
      </c>
      <c r="BI10" s="75"/>
      <c r="BJ10" s="74"/>
      <c r="BK10" s="74">
        <v>4</v>
      </c>
      <c r="BL10" s="79"/>
      <c r="BM10" s="78"/>
      <c r="BN10" s="78">
        <v>4</v>
      </c>
      <c r="BO10" s="75"/>
      <c r="BP10" s="74"/>
      <c r="BQ10" s="74">
        <v>4</v>
      </c>
      <c r="BR10" s="79"/>
      <c r="BS10" s="78"/>
      <c r="BT10" s="78">
        <v>4</v>
      </c>
    </row>
    <row r="11" spans="1:72" s="58" customFormat="1" ht="18.75" customHeight="1" x14ac:dyDescent="0.25">
      <c r="A11" s="75" t="s">
        <v>2</v>
      </c>
      <c r="B11" s="74">
        <v>730</v>
      </c>
      <c r="C11" s="74">
        <v>5</v>
      </c>
      <c r="D11" s="79" t="s">
        <v>2</v>
      </c>
      <c r="E11" s="78">
        <v>730</v>
      </c>
      <c r="F11" s="78">
        <v>5</v>
      </c>
      <c r="G11" s="75" t="s">
        <v>27</v>
      </c>
      <c r="H11" s="74">
        <v>1241</v>
      </c>
      <c r="I11" s="74">
        <v>5</v>
      </c>
      <c r="J11" s="79" t="s">
        <v>14</v>
      </c>
      <c r="K11" s="78">
        <v>1613</v>
      </c>
      <c r="L11" s="78">
        <v>5</v>
      </c>
      <c r="M11" s="75" t="s">
        <v>59</v>
      </c>
      <c r="N11" s="74">
        <v>2025</v>
      </c>
      <c r="O11" s="74">
        <v>5</v>
      </c>
      <c r="P11" s="79" t="s">
        <v>15</v>
      </c>
      <c r="Q11" s="78">
        <v>2270</v>
      </c>
      <c r="R11" s="78">
        <v>5</v>
      </c>
      <c r="S11" s="75" t="s">
        <v>15</v>
      </c>
      <c r="T11" s="74">
        <v>2619</v>
      </c>
      <c r="U11" s="74">
        <v>5</v>
      </c>
      <c r="V11" s="79" t="s">
        <v>16</v>
      </c>
      <c r="W11" s="78">
        <v>2860</v>
      </c>
      <c r="X11" s="78">
        <v>5</v>
      </c>
      <c r="Y11" s="75" t="s">
        <v>74</v>
      </c>
      <c r="Z11" s="74">
        <v>3314</v>
      </c>
      <c r="AA11" s="74">
        <v>5</v>
      </c>
      <c r="AB11" s="79" t="s">
        <v>74</v>
      </c>
      <c r="AC11" s="78">
        <v>3797</v>
      </c>
      <c r="AD11" s="78">
        <v>5</v>
      </c>
      <c r="AE11" s="75" t="s">
        <v>29</v>
      </c>
      <c r="AF11" s="74">
        <v>4250</v>
      </c>
      <c r="AG11" s="74">
        <v>5</v>
      </c>
      <c r="AH11" s="79" t="s">
        <v>23</v>
      </c>
      <c r="AI11" s="78">
        <v>4669</v>
      </c>
      <c r="AJ11" s="78">
        <v>5</v>
      </c>
      <c r="AK11" s="75" t="s">
        <v>59</v>
      </c>
      <c r="AL11" s="74">
        <v>5107</v>
      </c>
      <c r="AM11" s="74">
        <v>5</v>
      </c>
      <c r="AN11" s="79" t="s">
        <v>2</v>
      </c>
      <c r="AO11" s="78">
        <v>5728</v>
      </c>
      <c r="AP11" s="78">
        <v>5</v>
      </c>
      <c r="AQ11" s="75" t="s">
        <v>2</v>
      </c>
      <c r="AR11" s="74">
        <v>5728</v>
      </c>
      <c r="AS11" s="74">
        <v>5</v>
      </c>
      <c r="AT11" s="79" t="s">
        <v>59</v>
      </c>
      <c r="AU11" s="78">
        <v>6238</v>
      </c>
      <c r="AV11" s="78">
        <v>5</v>
      </c>
      <c r="AW11" s="75"/>
      <c r="AX11" s="74"/>
      <c r="AY11" s="74">
        <v>5</v>
      </c>
      <c r="AZ11" s="79"/>
      <c r="BA11" s="78"/>
      <c r="BB11" s="78">
        <v>5</v>
      </c>
      <c r="BC11" s="75"/>
      <c r="BD11" s="74"/>
      <c r="BE11" s="74">
        <v>5</v>
      </c>
      <c r="BF11" s="79"/>
      <c r="BG11" s="78"/>
      <c r="BH11" s="78">
        <v>5</v>
      </c>
      <c r="BI11" s="75"/>
      <c r="BJ11" s="74"/>
      <c r="BK11" s="74">
        <v>5</v>
      </c>
      <c r="BL11" s="79"/>
      <c r="BM11" s="78"/>
      <c r="BN11" s="78">
        <v>5</v>
      </c>
      <c r="BO11" s="75"/>
      <c r="BP11" s="74"/>
      <c r="BQ11" s="74">
        <v>5</v>
      </c>
      <c r="BR11" s="79"/>
      <c r="BS11" s="78"/>
      <c r="BT11" s="78">
        <v>5</v>
      </c>
    </row>
    <row r="12" spans="1:72" s="58" customFormat="1" ht="18.75" customHeight="1" x14ac:dyDescent="0.25">
      <c r="A12" s="75" t="s">
        <v>16</v>
      </c>
      <c r="B12" s="74">
        <v>727</v>
      </c>
      <c r="C12" s="74">
        <v>6</v>
      </c>
      <c r="D12" s="79" t="s">
        <v>16</v>
      </c>
      <c r="E12" s="78">
        <v>727</v>
      </c>
      <c r="F12" s="78">
        <v>6</v>
      </c>
      <c r="G12" s="75" t="s">
        <v>29</v>
      </c>
      <c r="H12" s="74">
        <v>1206</v>
      </c>
      <c r="I12" s="74">
        <v>6</v>
      </c>
      <c r="J12" s="79" t="s">
        <v>74</v>
      </c>
      <c r="K12" s="78">
        <v>1611</v>
      </c>
      <c r="L12" s="78">
        <v>6</v>
      </c>
      <c r="M12" s="75" t="s">
        <v>29</v>
      </c>
      <c r="N12" s="74">
        <v>2005</v>
      </c>
      <c r="O12" s="74">
        <v>6</v>
      </c>
      <c r="P12" s="79" t="s">
        <v>16</v>
      </c>
      <c r="Q12" s="78">
        <v>2234</v>
      </c>
      <c r="R12" s="78">
        <v>6</v>
      </c>
      <c r="S12" s="75" t="s">
        <v>16</v>
      </c>
      <c r="T12" s="74">
        <v>2551</v>
      </c>
      <c r="U12" s="74">
        <v>6</v>
      </c>
      <c r="V12" s="79" t="s">
        <v>15</v>
      </c>
      <c r="W12" s="78">
        <v>2831</v>
      </c>
      <c r="X12" s="78">
        <v>6</v>
      </c>
      <c r="Y12" s="75" t="s">
        <v>59</v>
      </c>
      <c r="Z12" s="74">
        <v>3313</v>
      </c>
      <c r="AA12" s="74">
        <v>6</v>
      </c>
      <c r="AB12" s="79" t="s">
        <v>59</v>
      </c>
      <c r="AC12" s="78">
        <v>3765</v>
      </c>
      <c r="AD12" s="78">
        <v>6</v>
      </c>
      <c r="AE12" s="75" t="s">
        <v>15</v>
      </c>
      <c r="AF12" s="74">
        <v>4239</v>
      </c>
      <c r="AG12" s="74">
        <v>6</v>
      </c>
      <c r="AH12" s="79" t="s">
        <v>29</v>
      </c>
      <c r="AI12" s="78">
        <v>4661</v>
      </c>
      <c r="AJ12" s="78">
        <v>6</v>
      </c>
      <c r="AK12" s="75" t="s">
        <v>40</v>
      </c>
      <c r="AL12" s="74">
        <v>5054</v>
      </c>
      <c r="AM12" s="74">
        <v>6</v>
      </c>
      <c r="AN12" s="79" t="s">
        <v>29</v>
      </c>
      <c r="AO12" s="78">
        <v>5649</v>
      </c>
      <c r="AP12" s="78">
        <v>6</v>
      </c>
      <c r="AQ12" s="75" t="s">
        <v>29</v>
      </c>
      <c r="AR12" s="74">
        <v>5649</v>
      </c>
      <c r="AS12" s="74">
        <v>6</v>
      </c>
      <c r="AT12" s="79" t="s">
        <v>23</v>
      </c>
      <c r="AU12" s="78">
        <v>5993</v>
      </c>
      <c r="AV12" s="78">
        <v>6</v>
      </c>
      <c r="AW12" s="75"/>
      <c r="AX12" s="74"/>
      <c r="AY12" s="74">
        <v>6</v>
      </c>
      <c r="AZ12" s="79"/>
      <c r="BA12" s="78"/>
      <c r="BB12" s="78">
        <v>6</v>
      </c>
      <c r="BC12" s="75"/>
      <c r="BD12" s="74"/>
      <c r="BE12" s="74">
        <v>6</v>
      </c>
      <c r="BF12" s="79"/>
      <c r="BG12" s="78"/>
      <c r="BH12" s="78">
        <v>6</v>
      </c>
      <c r="BI12" s="75"/>
      <c r="BJ12" s="74"/>
      <c r="BK12" s="74">
        <v>6</v>
      </c>
      <c r="BL12" s="79"/>
      <c r="BM12" s="78"/>
      <c r="BN12" s="78">
        <v>6</v>
      </c>
      <c r="BO12" s="75"/>
      <c r="BP12" s="74"/>
      <c r="BQ12" s="74">
        <v>6</v>
      </c>
      <c r="BR12" s="79"/>
      <c r="BS12" s="78"/>
      <c r="BT12" s="78">
        <v>6</v>
      </c>
    </row>
    <row r="13" spans="1:72" s="58" customFormat="1" ht="18.75" customHeight="1" x14ac:dyDescent="0.25">
      <c r="A13" s="75" t="s">
        <v>59</v>
      </c>
      <c r="B13" s="74">
        <v>721</v>
      </c>
      <c r="C13" s="74">
        <v>7</v>
      </c>
      <c r="D13" s="79" t="s">
        <v>59</v>
      </c>
      <c r="E13" s="78">
        <v>721</v>
      </c>
      <c r="F13" s="78">
        <v>7</v>
      </c>
      <c r="G13" s="75" t="s">
        <v>23</v>
      </c>
      <c r="H13" s="74">
        <v>1198</v>
      </c>
      <c r="I13" s="74">
        <v>7</v>
      </c>
      <c r="J13" s="79" t="s">
        <v>2</v>
      </c>
      <c r="K13" s="78">
        <v>1583</v>
      </c>
      <c r="L13" s="78">
        <v>7</v>
      </c>
      <c r="M13" s="75" t="s">
        <v>171</v>
      </c>
      <c r="N13" s="74">
        <v>1986</v>
      </c>
      <c r="O13" s="74">
        <v>7</v>
      </c>
      <c r="P13" s="79" t="s">
        <v>2</v>
      </c>
      <c r="Q13" s="78">
        <v>2226</v>
      </c>
      <c r="R13" s="78">
        <v>7</v>
      </c>
      <c r="S13" s="75" t="s">
        <v>57</v>
      </c>
      <c r="T13" s="74">
        <v>2504</v>
      </c>
      <c r="U13" s="74">
        <v>7</v>
      </c>
      <c r="V13" s="79" t="s">
        <v>21</v>
      </c>
      <c r="W13" s="78">
        <v>2824</v>
      </c>
      <c r="X13" s="78">
        <v>7</v>
      </c>
      <c r="Y13" s="75" t="s">
        <v>16</v>
      </c>
      <c r="Z13" s="74">
        <v>3312</v>
      </c>
      <c r="AA13" s="74">
        <v>7</v>
      </c>
      <c r="AB13" s="79" t="s">
        <v>21</v>
      </c>
      <c r="AC13" s="78">
        <v>3754</v>
      </c>
      <c r="AD13" s="78">
        <v>7</v>
      </c>
      <c r="AE13" s="75" t="s">
        <v>23</v>
      </c>
      <c r="AF13" s="74">
        <v>4222</v>
      </c>
      <c r="AG13" s="74">
        <v>7</v>
      </c>
      <c r="AH13" s="79" t="s">
        <v>2</v>
      </c>
      <c r="AI13" s="78">
        <v>4660</v>
      </c>
      <c r="AJ13" s="78">
        <v>7</v>
      </c>
      <c r="AK13" s="75" t="s">
        <v>6</v>
      </c>
      <c r="AL13" s="74">
        <v>4997</v>
      </c>
      <c r="AM13" s="74">
        <v>7</v>
      </c>
      <c r="AN13" s="79" t="s">
        <v>40</v>
      </c>
      <c r="AO13" s="78">
        <v>5567</v>
      </c>
      <c r="AP13" s="78">
        <v>7</v>
      </c>
      <c r="AQ13" s="75" t="s">
        <v>40</v>
      </c>
      <c r="AR13" s="74">
        <v>5567</v>
      </c>
      <c r="AS13" s="74">
        <v>7</v>
      </c>
      <c r="AT13" s="79" t="s">
        <v>29</v>
      </c>
      <c r="AU13" s="78">
        <v>5979</v>
      </c>
      <c r="AV13" s="78">
        <v>7</v>
      </c>
      <c r="AW13" s="75"/>
      <c r="AX13" s="74"/>
      <c r="AY13" s="74">
        <v>7</v>
      </c>
      <c r="AZ13" s="79"/>
      <c r="BA13" s="78"/>
      <c r="BB13" s="78">
        <v>7</v>
      </c>
      <c r="BC13" s="75"/>
      <c r="BD13" s="74"/>
      <c r="BE13" s="74">
        <v>7</v>
      </c>
      <c r="BF13" s="79"/>
      <c r="BG13" s="78"/>
      <c r="BH13" s="78">
        <v>7</v>
      </c>
      <c r="BI13" s="75"/>
      <c r="BJ13" s="74"/>
      <c r="BK13" s="74">
        <v>7</v>
      </c>
      <c r="BL13" s="79"/>
      <c r="BM13" s="78"/>
      <c r="BN13" s="78">
        <v>7</v>
      </c>
      <c r="BO13" s="75"/>
      <c r="BP13" s="74"/>
      <c r="BQ13" s="74">
        <v>7</v>
      </c>
      <c r="BR13" s="79"/>
      <c r="BS13" s="78"/>
      <c r="BT13" s="78">
        <v>7</v>
      </c>
    </row>
    <row r="14" spans="1:72" s="58" customFormat="1" ht="18.75" customHeight="1" x14ac:dyDescent="0.25">
      <c r="A14" s="75" t="s">
        <v>12</v>
      </c>
      <c r="B14" s="74">
        <v>716</v>
      </c>
      <c r="C14" s="74">
        <v>8</v>
      </c>
      <c r="D14" s="79" t="s">
        <v>12</v>
      </c>
      <c r="E14" s="78">
        <v>716</v>
      </c>
      <c r="F14" s="78">
        <v>8</v>
      </c>
      <c r="G14" s="75" t="s">
        <v>60</v>
      </c>
      <c r="H14" s="74">
        <v>1189</v>
      </c>
      <c r="I14" s="74">
        <v>8</v>
      </c>
      <c r="J14" s="79" t="s">
        <v>60</v>
      </c>
      <c r="K14" s="78">
        <v>1569</v>
      </c>
      <c r="L14" s="78">
        <v>8</v>
      </c>
      <c r="M14" s="75" t="s">
        <v>2</v>
      </c>
      <c r="N14" s="74">
        <v>1971</v>
      </c>
      <c r="O14" s="74">
        <v>8</v>
      </c>
      <c r="P14" s="79" t="s">
        <v>23</v>
      </c>
      <c r="Q14" s="78">
        <v>2167</v>
      </c>
      <c r="R14" s="78">
        <v>8</v>
      </c>
      <c r="S14" s="75" t="s">
        <v>29</v>
      </c>
      <c r="T14" s="74">
        <v>2393</v>
      </c>
      <c r="U14" s="74">
        <v>8</v>
      </c>
      <c r="V14" s="79" t="s">
        <v>29</v>
      </c>
      <c r="W14" s="78">
        <v>2810</v>
      </c>
      <c r="X14" s="78">
        <v>8</v>
      </c>
      <c r="Y14" s="75" t="s">
        <v>21</v>
      </c>
      <c r="Z14" s="74">
        <v>3293</v>
      </c>
      <c r="AA14" s="74">
        <v>8</v>
      </c>
      <c r="AB14" s="79" t="s">
        <v>171</v>
      </c>
      <c r="AC14" s="78">
        <v>3732</v>
      </c>
      <c r="AD14" s="78">
        <v>8</v>
      </c>
      <c r="AE14" s="75" t="s">
        <v>74</v>
      </c>
      <c r="AF14" s="74">
        <v>4197</v>
      </c>
      <c r="AG14" s="74">
        <v>8</v>
      </c>
      <c r="AH14" s="79" t="s">
        <v>15</v>
      </c>
      <c r="AI14" s="78">
        <v>4642</v>
      </c>
      <c r="AJ14" s="78">
        <v>8</v>
      </c>
      <c r="AK14" s="75" t="s">
        <v>2</v>
      </c>
      <c r="AL14" s="74">
        <v>4990</v>
      </c>
      <c r="AM14" s="74">
        <v>8</v>
      </c>
      <c r="AN14" s="79" t="s">
        <v>23</v>
      </c>
      <c r="AO14" s="78">
        <v>5551</v>
      </c>
      <c r="AP14" s="78">
        <v>8</v>
      </c>
      <c r="AQ14" s="75" t="s">
        <v>23</v>
      </c>
      <c r="AR14" s="74">
        <v>5551</v>
      </c>
      <c r="AS14" s="74">
        <v>8</v>
      </c>
      <c r="AT14" s="79" t="s">
        <v>74</v>
      </c>
      <c r="AU14" s="78">
        <v>5969</v>
      </c>
      <c r="AV14" s="78">
        <v>8</v>
      </c>
      <c r="AW14" s="75"/>
      <c r="AX14" s="74"/>
      <c r="AY14" s="74">
        <v>8</v>
      </c>
      <c r="AZ14" s="79"/>
      <c r="BA14" s="78"/>
      <c r="BB14" s="78">
        <v>8</v>
      </c>
      <c r="BC14" s="75"/>
      <c r="BD14" s="74"/>
      <c r="BE14" s="74">
        <v>8</v>
      </c>
      <c r="BF14" s="79"/>
      <c r="BG14" s="78"/>
      <c r="BH14" s="78">
        <v>8</v>
      </c>
      <c r="BI14" s="75"/>
      <c r="BJ14" s="74"/>
      <c r="BK14" s="74">
        <v>8</v>
      </c>
      <c r="BL14" s="79"/>
      <c r="BM14" s="78"/>
      <c r="BN14" s="78">
        <v>8</v>
      </c>
      <c r="BO14" s="75"/>
      <c r="BP14" s="74"/>
      <c r="BQ14" s="74">
        <v>8</v>
      </c>
      <c r="BR14" s="79"/>
      <c r="BS14" s="78"/>
      <c r="BT14" s="78">
        <v>8</v>
      </c>
    </row>
    <row r="15" spans="1:72" s="58" customFormat="1" ht="18.75" customHeight="1" x14ac:dyDescent="0.25">
      <c r="A15" s="75" t="s">
        <v>58</v>
      </c>
      <c r="B15" s="74">
        <v>705</v>
      </c>
      <c r="C15" s="74">
        <v>9</v>
      </c>
      <c r="D15" s="79" t="s">
        <v>58</v>
      </c>
      <c r="E15" s="78">
        <v>705</v>
      </c>
      <c r="F15" s="78">
        <v>9</v>
      </c>
      <c r="G15" s="75" t="s">
        <v>2</v>
      </c>
      <c r="H15" s="74">
        <v>1180</v>
      </c>
      <c r="I15" s="74">
        <v>9</v>
      </c>
      <c r="J15" s="79" t="s">
        <v>5</v>
      </c>
      <c r="K15" s="78">
        <v>1560</v>
      </c>
      <c r="L15" s="78">
        <v>9</v>
      </c>
      <c r="M15" s="75" t="s">
        <v>16</v>
      </c>
      <c r="N15" s="74">
        <v>1938</v>
      </c>
      <c r="O15" s="74">
        <v>9</v>
      </c>
      <c r="P15" s="79" t="s">
        <v>171</v>
      </c>
      <c r="Q15" s="78">
        <v>2146</v>
      </c>
      <c r="R15" s="78">
        <v>9</v>
      </c>
      <c r="S15" s="75" t="s">
        <v>12</v>
      </c>
      <c r="T15" s="74">
        <v>2390</v>
      </c>
      <c r="U15" s="74">
        <v>9</v>
      </c>
      <c r="V15" s="79" t="s">
        <v>57</v>
      </c>
      <c r="W15" s="78">
        <v>2788</v>
      </c>
      <c r="X15" s="78">
        <v>9</v>
      </c>
      <c r="Y15" s="75" t="s">
        <v>57</v>
      </c>
      <c r="Z15" s="74">
        <v>3251</v>
      </c>
      <c r="AA15" s="74">
        <v>9</v>
      </c>
      <c r="AB15" s="79" t="s">
        <v>23</v>
      </c>
      <c r="AC15" s="78">
        <v>3718</v>
      </c>
      <c r="AD15" s="78">
        <v>9</v>
      </c>
      <c r="AE15" s="75" t="s">
        <v>21</v>
      </c>
      <c r="AF15" s="74">
        <v>4130</v>
      </c>
      <c r="AG15" s="74">
        <v>9</v>
      </c>
      <c r="AH15" s="79" t="s">
        <v>74</v>
      </c>
      <c r="AI15" s="78">
        <v>4602</v>
      </c>
      <c r="AJ15" s="78">
        <v>9</v>
      </c>
      <c r="AK15" s="75" t="s">
        <v>23</v>
      </c>
      <c r="AL15" s="74">
        <v>4952</v>
      </c>
      <c r="AM15" s="74">
        <v>9</v>
      </c>
      <c r="AN15" s="79" t="s">
        <v>15</v>
      </c>
      <c r="AO15" s="78">
        <v>5527</v>
      </c>
      <c r="AP15" s="78">
        <v>9</v>
      </c>
      <c r="AQ15" s="75" t="s">
        <v>15</v>
      </c>
      <c r="AR15" s="74">
        <v>5527</v>
      </c>
      <c r="AS15" s="74">
        <v>9</v>
      </c>
      <c r="AT15" s="79" t="s">
        <v>40</v>
      </c>
      <c r="AU15" s="78">
        <v>5933</v>
      </c>
      <c r="AV15" s="78">
        <v>9</v>
      </c>
      <c r="AW15" s="75"/>
      <c r="AX15" s="74"/>
      <c r="AY15" s="74">
        <v>9</v>
      </c>
      <c r="AZ15" s="79"/>
      <c r="BA15" s="78"/>
      <c r="BB15" s="78">
        <v>9</v>
      </c>
      <c r="BC15" s="75"/>
      <c r="BD15" s="74"/>
      <c r="BE15" s="74">
        <v>9</v>
      </c>
      <c r="BF15" s="79"/>
      <c r="BG15" s="78"/>
      <c r="BH15" s="78">
        <v>9</v>
      </c>
      <c r="BI15" s="75"/>
      <c r="BJ15" s="74"/>
      <c r="BK15" s="74">
        <v>9</v>
      </c>
      <c r="BL15" s="79"/>
      <c r="BM15" s="78"/>
      <c r="BN15" s="78">
        <v>9</v>
      </c>
      <c r="BO15" s="75"/>
      <c r="BP15" s="74"/>
      <c r="BQ15" s="74">
        <v>9</v>
      </c>
      <c r="BR15" s="79"/>
      <c r="BS15" s="78"/>
      <c r="BT15" s="78">
        <v>9</v>
      </c>
    </row>
    <row r="16" spans="1:72" s="58" customFormat="1" ht="18.75" customHeight="1" x14ac:dyDescent="0.25">
      <c r="A16" s="75" t="s">
        <v>408</v>
      </c>
      <c r="B16" s="74">
        <v>695</v>
      </c>
      <c r="C16" s="74">
        <v>10</v>
      </c>
      <c r="D16" s="79" t="s">
        <v>408</v>
      </c>
      <c r="E16" s="78">
        <v>695</v>
      </c>
      <c r="F16" s="78">
        <v>10</v>
      </c>
      <c r="G16" s="75" t="s">
        <v>14</v>
      </c>
      <c r="H16" s="74">
        <v>1176</v>
      </c>
      <c r="I16" s="74">
        <v>10</v>
      </c>
      <c r="J16" s="79" t="s">
        <v>29</v>
      </c>
      <c r="K16" s="78">
        <v>1552</v>
      </c>
      <c r="L16" s="78">
        <v>10</v>
      </c>
      <c r="M16" s="75" t="s">
        <v>60</v>
      </c>
      <c r="N16" s="74">
        <v>1929</v>
      </c>
      <c r="O16" s="74">
        <v>10</v>
      </c>
      <c r="P16" s="79" t="s">
        <v>29</v>
      </c>
      <c r="Q16" s="78">
        <v>2135</v>
      </c>
      <c r="R16" s="78">
        <v>10</v>
      </c>
      <c r="S16" s="75" t="s">
        <v>14</v>
      </c>
      <c r="T16" s="74">
        <v>2382</v>
      </c>
      <c r="U16" s="74">
        <v>10</v>
      </c>
      <c r="V16" s="79" t="s">
        <v>14</v>
      </c>
      <c r="W16" s="78">
        <v>2775</v>
      </c>
      <c r="X16" s="78">
        <v>10</v>
      </c>
      <c r="Y16" s="75" t="s">
        <v>14</v>
      </c>
      <c r="Z16" s="74">
        <v>3110</v>
      </c>
      <c r="AA16" s="74">
        <v>10</v>
      </c>
      <c r="AB16" s="79" t="s">
        <v>15</v>
      </c>
      <c r="AC16" s="78">
        <v>3683</v>
      </c>
      <c r="AD16" s="78">
        <v>10</v>
      </c>
      <c r="AE16" s="75" t="s">
        <v>2</v>
      </c>
      <c r="AF16" s="74">
        <v>4115</v>
      </c>
      <c r="AG16" s="74">
        <v>10</v>
      </c>
      <c r="AH16" s="79" t="s">
        <v>6</v>
      </c>
      <c r="AI16" s="78">
        <v>4592</v>
      </c>
      <c r="AJ16" s="78">
        <v>10</v>
      </c>
      <c r="AK16" s="75" t="s">
        <v>15</v>
      </c>
      <c r="AL16" s="74">
        <v>4945</v>
      </c>
      <c r="AM16" s="74">
        <v>10</v>
      </c>
      <c r="AN16" s="79" t="s">
        <v>74</v>
      </c>
      <c r="AO16" s="78">
        <v>5481</v>
      </c>
      <c r="AP16" s="78">
        <v>10</v>
      </c>
      <c r="AQ16" s="75" t="s">
        <v>74</v>
      </c>
      <c r="AR16" s="74">
        <v>5481</v>
      </c>
      <c r="AS16" s="74">
        <v>10</v>
      </c>
      <c r="AT16" s="79" t="s">
        <v>15</v>
      </c>
      <c r="AU16" s="78">
        <v>5930</v>
      </c>
      <c r="AV16" s="78">
        <v>10</v>
      </c>
      <c r="AW16" s="75"/>
      <c r="AX16" s="74"/>
      <c r="AY16" s="74">
        <v>10</v>
      </c>
      <c r="AZ16" s="79"/>
      <c r="BA16" s="78"/>
      <c r="BB16" s="78">
        <v>10</v>
      </c>
      <c r="BC16" s="75"/>
      <c r="BD16" s="74"/>
      <c r="BE16" s="74">
        <v>10</v>
      </c>
      <c r="BF16" s="79"/>
      <c r="BG16" s="78"/>
      <c r="BH16" s="78">
        <v>10</v>
      </c>
      <c r="BI16" s="75"/>
      <c r="BJ16" s="74"/>
      <c r="BK16" s="74">
        <v>10</v>
      </c>
      <c r="BL16" s="79"/>
      <c r="BM16" s="78"/>
      <c r="BN16" s="78">
        <v>10</v>
      </c>
      <c r="BO16" s="75"/>
      <c r="BP16" s="74"/>
      <c r="BQ16" s="74">
        <v>10</v>
      </c>
      <c r="BR16" s="79"/>
      <c r="BS16" s="78"/>
      <c r="BT16" s="78">
        <v>10</v>
      </c>
    </row>
    <row r="17" spans="1:72" s="58" customFormat="1" ht="18.75" customHeight="1" x14ac:dyDescent="0.25">
      <c r="A17" s="75" t="s">
        <v>60</v>
      </c>
      <c r="B17" s="74">
        <v>694</v>
      </c>
      <c r="C17" s="74">
        <v>11</v>
      </c>
      <c r="D17" s="79" t="s">
        <v>60</v>
      </c>
      <c r="E17" s="78">
        <v>694</v>
      </c>
      <c r="F17" s="78">
        <v>11</v>
      </c>
      <c r="G17" s="75" t="s">
        <v>5</v>
      </c>
      <c r="H17" s="74">
        <v>1173</v>
      </c>
      <c r="I17" s="74">
        <v>11</v>
      </c>
      <c r="J17" s="79" t="s">
        <v>21</v>
      </c>
      <c r="K17" s="78">
        <v>1552</v>
      </c>
      <c r="L17" s="78">
        <v>11</v>
      </c>
      <c r="M17" s="75" t="s">
        <v>23</v>
      </c>
      <c r="N17" s="74">
        <v>1912</v>
      </c>
      <c r="O17" s="74">
        <v>11</v>
      </c>
      <c r="P17" s="79" t="s">
        <v>60</v>
      </c>
      <c r="Q17" s="78">
        <v>2122</v>
      </c>
      <c r="R17" s="78">
        <v>11</v>
      </c>
      <c r="S17" s="75" t="s">
        <v>204</v>
      </c>
      <c r="T17" s="74">
        <v>2371</v>
      </c>
      <c r="U17" s="74">
        <v>11</v>
      </c>
      <c r="V17" s="79" t="s">
        <v>171</v>
      </c>
      <c r="W17" s="78">
        <v>2713</v>
      </c>
      <c r="X17" s="78">
        <v>11</v>
      </c>
      <c r="Y17" s="75" t="s">
        <v>15</v>
      </c>
      <c r="Z17" s="74">
        <v>3108</v>
      </c>
      <c r="AA17" s="74">
        <v>11</v>
      </c>
      <c r="AB17" s="79" t="s">
        <v>40</v>
      </c>
      <c r="AC17" s="78">
        <v>3649</v>
      </c>
      <c r="AD17" s="78">
        <v>11</v>
      </c>
      <c r="AE17" s="75" t="s">
        <v>40</v>
      </c>
      <c r="AF17" s="74">
        <v>4096</v>
      </c>
      <c r="AG17" s="74">
        <v>11</v>
      </c>
      <c r="AH17" s="79" t="s">
        <v>40</v>
      </c>
      <c r="AI17" s="78">
        <v>4554</v>
      </c>
      <c r="AJ17" s="78">
        <v>11</v>
      </c>
      <c r="AK17" s="75" t="s">
        <v>74</v>
      </c>
      <c r="AL17" s="74">
        <v>4913</v>
      </c>
      <c r="AM17" s="74">
        <v>11</v>
      </c>
      <c r="AN17" s="79" t="s">
        <v>6</v>
      </c>
      <c r="AO17" s="78">
        <v>5470</v>
      </c>
      <c r="AP17" s="78">
        <v>11</v>
      </c>
      <c r="AQ17" s="75" t="s">
        <v>6</v>
      </c>
      <c r="AR17" s="74">
        <v>5470</v>
      </c>
      <c r="AS17" s="74">
        <v>11</v>
      </c>
      <c r="AT17" s="79" t="s">
        <v>6</v>
      </c>
      <c r="AU17" s="78">
        <v>5917</v>
      </c>
      <c r="AV17" s="78">
        <v>11</v>
      </c>
      <c r="AW17" s="75"/>
      <c r="AX17" s="74"/>
      <c r="AY17" s="74">
        <v>11</v>
      </c>
      <c r="AZ17" s="79"/>
      <c r="BA17" s="78"/>
      <c r="BB17" s="78">
        <v>11</v>
      </c>
      <c r="BC17" s="75"/>
      <c r="BD17" s="74"/>
      <c r="BE17" s="74">
        <v>11</v>
      </c>
      <c r="BF17" s="79"/>
      <c r="BG17" s="78"/>
      <c r="BH17" s="78">
        <v>11</v>
      </c>
      <c r="BI17" s="75"/>
      <c r="BJ17" s="74"/>
      <c r="BK17" s="74">
        <v>11</v>
      </c>
      <c r="BL17" s="79"/>
      <c r="BM17" s="78"/>
      <c r="BN17" s="78">
        <v>11</v>
      </c>
      <c r="BO17" s="75"/>
      <c r="BP17" s="74"/>
      <c r="BQ17" s="74">
        <v>11</v>
      </c>
      <c r="BR17" s="79"/>
      <c r="BS17" s="78"/>
      <c r="BT17" s="78">
        <v>11</v>
      </c>
    </row>
    <row r="18" spans="1:72" s="58" customFormat="1" ht="18.75" customHeight="1" x14ac:dyDescent="0.25">
      <c r="A18" s="75" t="s">
        <v>168</v>
      </c>
      <c r="B18" s="74">
        <v>690</v>
      </c>
      <c r="C18" s="74">
        <v>12</v>
      </c>
      <c r="D18" s="79" t="s">
        <v>168</v>
      </c>
      <c r="E18" s="78">
        <v>690</v>
      </c>
      <c r="F18" s="78">
        <v>12</v>
      </c>
      <c r="G18" s="75" t="s">
        <v>124</v>
      </c>
      <c r="H18" s="74">
        <v>1153</v>
      </c>
      <c r="I18" s="74">
        <v>12</v>
      </c>
      <c r="J18" s="79" t="s">
        <v>40</v>
      </c>
      <c r="K18" s="78">
        <v>1526</v>
      </c>
      <c r="L18" s="78">
        <v>12</v>
      </c>
      <c r="M18" s="75" t="s">
        <v>40</v>
      </c>
      <c r="N18" s="74">
        <v>1894</v>
      </c>
      <c r="O18" s="74">
        <v>12</v>
      </c>
      <c r="P18" s="79" t="s">
        <v>14</v>
      </c>
      <c r="Q18" s="78">
        <v>2102</v>
      </c>
      <c r="R18" s="78">
        <v>12</v>
      </c>
      <c r="S18" s="75" t="s">
        <v>5</v>
      </c>
      <c r="T18" s="74">
        <v>2364</v>
      </c>
      <c r="U18" s="74">
        <v>12</v>
      </c>
      <c r="V18" s="79" t="s">
        <v>12</v>
      </c>
      <c r="W18" s="78">
        <v>2646</v>
      </c>
      <c r="X18" s="78">
        <v>12</v>
      </c>
      <c r="Y18" s="75" t="s">
        <v>40</v>
      </c>
      <c r="Z18" s="74">
        <v>3106</v>
      </c>
      <c r="AA18" s="74">
        <v>12</v>
      </c>
      <c r="AB18" s="79" t="s">
        <v>2</v>
      </c>
      <c r="AC18" s="78">
        <v>3606</v>
      </c>
      <c r="AD18" s="78">
        <v>12</v>
      </c>
      <c r="AE18" s="75" t="s">
        <v>6</v>
      </c>
      <c r="AF18" s="74">
        <v>4072</v>
      </c>
      <c r="AG18" s="74">
        <v>12</v>
      </c>
      <c r="AH18" s="79" t="s">
        <v>5</v>
      </c>
      <c r="AI18" s="78">
        <v>4548</v>
      </c>
      <c r="AJ18" s="78">
        <v>12</v>
      </c>
      <c r="AK18" s="75" t="s">
        <v>5</v>
      </c>
      <c r="AL18" s="74">
        <v>4901</v>
      </c>
      <c r="AM18" s="74">
        <v>12</v>
      </c>
      <c r="AN18" s="79" t="s">
        <v>26</v>
      </c>
      <c r="AO18" s="78">
        <v>5410</v>
      </c>
      <c r="AP18" s="78">
        <v>12</v>
      </c>
      <c r="AQ18" s="75" t="s">
        <v>26</v>
      </c>
      <c r="AR18" s="74">
        <v>5410</v>
      </c>
      <c r="AS18" s="74">
        <v>12</v>
      </c>
      <c r="AT18" s="79" t="s">
        <v>26</v>
      </c>
      <c r="AU18" s="78">
        <v>5859</v>
      </c>
      <c r="AV18" s="78">
        <v>12</v>
      </c>
      <c r="AW18" s="75"/>
      <c r="AX18" s="74"/>
      <c r="AY18" s="74">
        <v>12</v>
      </c>
      <c r="AZ18" s="79"/>
      <c r="BA18" s="78"/>
      <c r="BB18" s="78">
        <v>12</v>
      </c>
      <c r="BC18" s="75"/>
      <c r="BD18" s="74"/>
      <c r="BE18" s="74">
        <v>12</v>
      </c>
      <c r="BF18" s="79"/>
      <c r="BG18" s="78"/>
      <c r="BH18" s="78">
        <v>12</v>
      </c>
      <c r="BI18" s="75"/>
      <c r="BJ18" s="74"/>
      <c r="BK18" s="74">
        <v>12</v>
      </c>
      <c r="BL18" s="79"/>
      <c r="BM18" s="78"/>
      <c r="BN18" s="78">
        <v>12</v>
      </c>
      <c r="BO18" s="75"/>
      <c r="BP18" s="74"/>
      <c r="BQ18" s="74">
        <v>12</v>
      </c>
      <c r="BR18" s="79"/>
      <c r="BS18" s="78"/>
      <c r="BT18" s="78">
        <v>12</v>
      </c>
    </row>
    <row r="19" spans="1:72" s="58" customFormat="1" ht="18.75" customHeight="1" x14ac:dyDescent="0.25">
      <c r="A19" s="75" t="s">
        <v>5</v>
      </c>
      <c r="B19" s="74">
        <v>687</v>
      </c>
      <c r="C19" s="74">
        <v>13</v>
      </c>
      <c r="D19" s="79" t="s">
        <v>5</v>
      </c>
      <c r="E19" s="78">
        <v>687</v>
      </c>
      <c r="F19" s="78">
        <v>13</v>
      </c>
      <c r="G19" s="75" t="s">
        <v>12</v>
      </c>
      <c r="H19" s="74">
        <v>1143</v>
      </c>
      <c r="I19" s="74">
        <v>13</v>
      </c>
      <c r="J19" s="79" t="s">
        <v>23</v>
      </c>
      <c r="K19" s="78">
        <v>1513</v>
      </c>
      <c r="L19" s="78">
        <v>13</v>
      </c>
      <c r="M19" s="75" t="s">
        <v>14</v>
      </c>
      <c r="N19" s="74">
        <v>1886</v>
      </c>
      <c r="O19" s="74">
        <v>13</v>
      </c>
      <c r="P19" s="79" t="s">
        <v>57</v>
      </c>
      <c r="Q19" s="78">
        <v>2062</v>
      </c>
      <c r="R19" s="78">
        <v>13</v>
      </c>
      <c r="S19" s="75" t="s">
        <v>21</v>
      </c>
      <c r="T19" s="74">
        <v>2357</v>
      </c>
      <c r="U19" s="74">
        <v>13</v>
      </c>
      <c r="V19" s="79" t="s">
        <v>40</v>
      </c>
      <c r="W19" s="78">
        <v>2623</v>
      </c>
      <c r="X19" s="78">
        <v>13</v>
      </c>
      <c r="Y19" s="75" t="s">
        <v>12</v>
      </c>
      <c r="Z19" s="74">
        <v>3093</v>
      </c>
      <c r="AA19" s="74">
        <v>13</v>
      </c>
      <c r="AB19" s="79" t="s">
        <v>12</v>
      </c>
      <c r="AC19" s="78">
        <v>3556</v>
      </c>
      <c r="AD19" s="78">
        <v>13</v>
      </c>
      <c r="AE19" s="75" t="s">
        <v>5</v>
      </c>
      <c r="AF19" s="74">
        <v>4032</v>
      </c>
      <c r="AG19" s="74">
        <v>13</v>
      </c>
      <c r="AH19" s="79" t="s">
        <v>26</v>
      </c>
      <c r="AI19" s="78">
        <v>4474</v>
      </c>
      <c r="AJ19" s="78">
        <v>13</v>
      </c>
      <c r="AK19" s="75" t="s">
        <v>3</v>
      </c>
      <c r="AL19" s="74">
        <v>4864</v>
      </c>
      <c r="AM19" s="74">
        <v>13</v>
      </c>
      <c r="AN19" s="79" t="s">
        <v>3</v>
      </c>
      <c r="AO19" s="78">
        <v>5409</v>
      </c>
      <c r="AP19" s="78">
        <v>13</v>
      </c>
      <c r="AQ19" s="75" t="s">
        <v>3</v>
      </c>
      <c r="AR19" s="74">
        <v>5409</v>
      </c>
      <c r="AS19" s="74">
        <v>13</v>
      </c>
      <c r="AT19" s="79" t="s">
        <v>3</v>
      </c>
      <c r="AU19" s="78">
        <v>5857</v>
      </c>
      <c r="AV19" s="78">
        <v>13</v>
      </c>
      <c r="AW19" s="75"/>
      <c r="AX19" s="74"/>
      <c r="AY19" s="74">
        <v>13</v>
      </c>
      <c r="AZ19" s="79"/>
      <c r="BA19" s="78"/>
      <c r="BB19" s="78">
        <v>13</v>
      </c>
      <c r="BC19" s="75"/>
      <c r="BD19" s="74"/>
      <c r="BE19" s="74">
        <v>13</v>
      </c>
      <c r="BF19" s="79"/>
      <c r="BG19" s="78"/>
      <c r="BH19" s="78">
        <v>13</v>
      </c>
      <c r="BI19" s="75"/>
      <c r="BJ19" s="74"/>
      <c r="BK19" s="74">
        <v>13</v>
      </c>
      <c r="BL19" s="79"/>
      <c r="BM19" s="78"/>
      <c r="BN19" s="78">
        <v>13</v>
      </c>
      <c r="BO19" s="75"/>
      <c r="BP19" s="74"/>
      <c r="BQ19" s="74">
        <v>13</v>
      </c>
      <c r="BR19" s="79"/>
      <c r="BS19" s="78"/>
      <c r="BT19" s="78">
        <v>13</v>
      </c>
    </row>
    <row r="20" spans="1:72" s="58" customFormat="1" ht="18.75" customHeight="1" x14ac:dyDescent="0.25">
      <c r="A20" s="75" t="s">
        <v>74</v>
      </c>
      <c r="B20" s="74">
        <v>683</v>
      </c>
      <c r="C20" s="74">
        <v>14</v>
      </c>
      <c r="D20" s="79" t="s">
        <v>74</v>
      </c>
      <c r="E20" s="78">
        <v>683</v>
      </c>
      <c r="F20" s="78">
        <v>14</v>
      </c>
      <c r="G20" s="75" t="s">
        <v>16</v>
      </c>
      <c r="H20" s="74">
        <v>1136</v>
      </c>
      <c r="I20" s="74">
        <v>14</v>
      </c>
      <c r="J20" s="79" t="s">
        <v>12</v>
      </c>
      <c r="K20" s="78">
        <v>1495</v>
      </c>
      <c r="L20" s="78">
        <v>14</v>
      </c>
      <c r="M20" s="75" t="s">
        <v>6</v>
      </c>
      <c r="N20" s="74">
        <v>1850</v>
      </c>
      <c r="O20" s="74">
        <v>14</v>
      </c>
      <c r="P20" s="79" t="s">
        <v>39</v>
      </c>
      <c r="Q20" s="78">
        <v>2056</v>
      </c>
      <c r="R20" s="78">
        <v>14</v>
      </c>
      <c r="S20" s="75" t="s">
        <v>171</v>
      </c>
      <c r="T20" s="74">
        <v>2356</v>
      </c>
      <c r="U20" s="74">
        <v>14</v>
      </c>
      <c r="V20" s="79" t="s">
        <v>23</v>
      </c>
      <c r="W20" s="78">
        <v>2621</v>
      </c>
      <c r="X20" s="78">
        <v>14</v>
      </c>
      <c r="Y20" s="75" t="s">
        <v>23</v>
      </c>
      <c r="Z20" s="74">
        <v>3000</v>
      </c>
      <c r="AA20" s="74">
        <v>14</v>
      </c>
      <c r="AB20" s="79" t="s">
        <v>26</v>
      </c>
      <c r="AC20" s="78">
        <v>3511</v>
      </c>
      <c r="AD20" s="78">
        <v>14</v>
      </c>
      <c r="AE20" s="75" t="s">
        <v>171</v>
      </c>
      <c r="AF20" s="74">
        <v>4029</v>
      </c>
      <c r="AG20" s="74">
        <v>14</v>
      </c>
      <c r="AH20" s="79" t="s">
        <v>3</v>
      </c>
      <c r="AI20" s="78">
        <v>4442</v>
      </c>
      <c r="AJ20" s="78">
        <v>14</v>
      </c>
      <c r="AK20" s="75" t="s">
        <v>21</v>
      </c>
      <c r="AL20" s="74">
        <v>4839</v>
      </c>
      <c r="AM20" s="74">
        <v>14</v>
      </c>
      <c r="AN20" s="79" t="s">
        <v>171</v>
      </c>
      <c r="AO20" s="78">
        <v>5399</v>
      </c>
      <c r="AP20" s="78">
        <v>14</v>
      </c>
      <c r="AQ20" s="75" t="s">
        <v>171</v>
      </c>
      <c r="AR20" s="74">
        <v>5399</v>
      </c>
      <c r="AS20" s="74">
        <v>14</v>
      </c>
      <c r="AT20" s="79" t="s">
        <v>5</v>
      </c>
      <c r="AU20" s="78">
        <v>5832</v>
      </c>
      <c r="AV20" s="78">
        <v>14</v>
      </c>
      <c r="AW20" s="75"/>
      <c r="AX20" s="74"/>
      <c r="AY20" s="74">
        <v>14</v>
      </c>
      <c r="AZ20" s="79"/>
      <c r="BA20" s="78"/>
      <c r="BB20" s="78">
        <v>14</v>
      </c>
      <c r="BC20" s="75"/>
      <c r="BD20" s="74"/>
      <c r="BE20" s="74">
        <v>14</v>
      </c>
      <c r="BF20" s="79"/>
      <c r="BG20" s="78"/>
      <c r="BH20" s="78">
        <v>14</v>
      </c>
      <c r="BI20" s="75"/>
      <c r="BJ20" s="74"/>
      <c r="BK20" s="74">
        <v>14</v>
      </c>
      <c r="BL20" s="79"/>
      <c r="BM20" s="78"/>
      <c r="BN20" s="78">
        <v>14</v>
      </c>
      <c r="BO20" s="75"/>
      <c r="BP20" s="74"/>
      <c r="BQ20" s="74">
        <v>14</v>
      </c>
      <c r="BR20" s="79"/>
      <c r="BS20" s="78"/>
      <c r="BT20" s="78">
        <v>14</v>
      </c>
    </row>
    <row r="21" spans="1:72" s="58" customFormat="1" ht="18.75" customHeight="1" x14ac:dyDescent="0.25">
      <c r="A21" s="75" t="s">
        <v>26</v>
      </c>
      <c r="B21" s="74">
        <v>672</v>
      </c>
      <c r="C21" s="74">
        <v>15</v>
      </c>
      <c r="D21" s="79" t="s">
        <v>26</v>
      </c>
      <c r="E21" s="78">
        <v>672</v>
      </c>
      <c r="F21" s="78">
        <v>15</v>
      </c>
      <c r="G21" s="75" t="s">
        <v>74</v>
      </c>
      <c r="H21" s="74">
        <v>1130</v>
      </c>
      <c r="I21" s="74">
        <v>15</v>
      </c>
      <c r="J21" s="79" t="s">
        <v>3</v>
      </c>
      <c r="K21" s="78">
        <v>1494</v>
      </c>
      <c r="L21" s="78">
        <v>15</v>
      </c>
      <c r="M21" s="75" t="s">
        <v>12</v>
      </c>
      <c r="N21" s="74">
        <v>1849</v>
      </c>
      <c r="O21" s="74">
        <v>15</v>
      </c>
      <c r="P21" s="79" t="s">
        <v>6</v>
      </c>
      <c r="Q21" s="78">
        <v>2045</v>
      </c>
      <c r="R21" s="78">
        <v>15</v>
      </c>
      <c r="S21" s="75" t="s">
        <v>2</v>
      </c>
      <c r="T21" s="74">
        <v>2331</v>
      </c>
      <c r="U21" s="74">
        <v>15</v>
      </c>
      <c r="V21" s="79" t="s">
        <v>5</v>
      </c>
      <c r="W21" s="78">
        <v>2615</v>
      </c>
      <c r="X21" s="78">
        <v>15</v>
      </c>
      <c r="Y21" s="75" t="s">
        <v>60</v>
      </c>
      <c r="Z21" s="74">
        <v>2995</v>
      </c>
      <c r="AA21" s="74">
        <v>15</v>
      </c>
      <c r="AB21" s="79" t="s">
        <v>6</v>
      </c>
      <c r="AC21" s="78">
        <v>3496</v>
      </c>
      <c r="AD21" s="78">
        <v>15</v>
      </c>
      <c r="AE21" s="75" t="s">
        <v>26</v>
      </c>
      <c r="AF21" s="74">
        <v>4015</v>
      </c>
      <c r="AG21" s="74">
        <v>15</v>
      </c>
      <c r="AH21" s="79" t="s">
        <v>21</v>
      </c>
      <c r="AI21" s="78">
        <v>4420</v>
      </c>
      <c r="AJ21" s="78">
        <v>15</v>
      </c>
      <c r="AK21" s="75" t="s">
        <v>26</v>
      </c>
      <c r="AL21" s="74">
        <v>4794</v>
      </c>
      <c r="AM21" s="74">
        <v>15</v>
      </c>
      <c r="AN21" s="79" t="s">
        <v>5</v>
      </c>
      <c r="AO21" s="78">
        <v>5379</v>
      </c>
      <c r="AP21" s="78">
        <v>15</v>
      </c>
      <c r="AQ21" s="75" t="s">
        <v>5</v>
      </c>
      <c r="AR21" s="74">
        <v>5379</v>
      </c>
      <c r="AS21" s="74">
        <v>15</v>
      </c>
      <c r="AT21" s="79" t="s">
        <v>12</v>
      </c>
      <c r="AU21" s="78">
        <v>5780</v>
      </c>
      <c r="AV21" s="78">
        <v>15</v>
      </c>
      <c r="AW21" s="75"/>
      <c r="AX21" s="74"/>
      <c r="AY21" s="74">
        <v>15</v>
      </c>
      <c r="AZ21" s="79"/>
      <c r="BA21" s="78"/>
      <c r="BB21" s="78">
        <v>15</v>
      </c>
      <c r="BC21" s="75"/>
      <c r="BD21" s="74"/>
      <c r="BE21" s="74">
        <v>15</v>
      </c>
      <c r="BF21" s="79"/>
      <c r="BG21" s="78"/>
      <c r="BH21" s="78">
        <v>15</v>
      </c>
      <c r="BI21" s="75"/>
      <c r="BJ21" s="74"/>
      <c r="BK21" s="74">
        <v>15</v>
      </c>
      <c r="BL21" s="79"/>
      <c r="BM21" s="78"/>
      <c r="BN21" s="78">
        <v>15</v>
      </c>
      <c r="BO21" s="75"/>
      <c r="BP21" s="74"/>
      <c r="BQ21" s="74">
        <v>15</v>
      </c>
      <c r="BR21" s="79"/>
      <c r="BS21" s="78"/>
      <c r="BT21" s="78">
        <v>15</v>
      </c>
    </row>
    <row r="22" spans="1:72" s="58" customFormat="1" ht="18.75" customHeight="1" x14ac:dyDescent="0.25">
      <c r="A22" s="75" t="s">
        <v>3</v>
      </c>
      <c r="B22" s="74">
        <v>669</v>
      </c>
      <c r="C22" s="74">
        <v>16</v>
      </c>
      <c r="D22" s="79" t="s">
        <v>3</v>
      </c>
      <c r="E22" s="78">
        <v>669</v>
      </c>
      <c r="F22" s="78">
        <v>16</v>
      </c>
      <c r="G22" s="75" t="s">
        <v>3</v>
      </c>
      <c r="H22" s="74">
        <v>1092</v>
      </c>
      <c r="I22" s="74">
        <v>16</v>
      </c>
      <c r="J22" s="79" t="s">
        <v>16</v>
      </c>
      <c r="K22" s="78">
        <v>1482</v>
      </c>
      <c r="L22" s="78">
        <v>16</v>
      </c>
      <c r="M22" s="75" t="s">
        <v>5</v>
      </c>
      <c r="N22" s="74">
        <v>1837</v>
      </c>
      <c r="O22" s="74">
        <v>16</v>
      </c>
      <c r="P22" s="79" t="s">
        <v>516</v>
      </c>
      <c r="Q22" s="78">
        <v>2034</v>
      </c>
      <c r="R22" s="78">
        <v>16</v>
      </c>
      <c r="S22" s="75" t="s">
        <v>272</v>
      </c>
      <c r="T22" s="74">
        <v>2330</v>
      </c>
      <c r="U22" s="74">
        <v>16</v>
      </c>
      <c r="V22" s="79" t="s">
        <v>204</v>
      </c>
      <c r="W22" s="78">
        <v>2588</v>
      </c>
      <c r="X22" s="78">
        <v>16</v>
      </c>
      <c r="Y22" s="75" t="s">
        <v>26</v>
      </c>
      <c r="Z22" s="74">
        <v>2978</v>
      </c>
      <c r="AA22" s="74">
        <v>16</v>
      </c>
      <c r="AB22" s="79" t="s">
        <v>5</v>
      </c>
      <c r="AC22" s="78">
        <v>3447</v>
      </c>
      <c r="AD22" s="78">
        <v>16</v>
      </c>
      <c r="AE22" s="75" t="s">
        <v>12</v>
      </c>
      <c r="AF22" s="74">
        <v>3987</v>
      </c>
      <c r="AG22" s="74">
        <v>16</v>
      </c>
      <c r="AH22" s="79" t="s">
        <v>12</v>
      </c>
      <c r="AI22" s="78">
        <v>4328</v>
      </c>
      <c r="AJ22" s="78">
        <v>16</v>
      </c>
      <c r="AK22" s="75" t="s">
        <v>171</v>
      </c>
      <c r="AL22" s="74">
        <v>4774</v>
      </c>
      <c r="AM22" s="74">
        <v>16</v>
      </c>
      <c r="AN22" s="79" t="s">
        <v>12</v>
      </c>
      <c r="AO22" s="78">
        <v>5277</v>
      </c>
      <c r="AP22" s="78">
        <v>16</v>
      </c>
      <c r="AQ22" s="75" t="s">
        <v>12</v>
      </c>
      <c r="AR22" s="74">
        <v>5277</v>
      </c>
      <c r="AS22" s="74">
        <v>16</v>
      </c>
      <c r="AT22" s="79" t="s">
        <v>171</v>
      </c>
      <c r="AU22" s="78">
        <v>5767</v>
      </c>
      <c r="AV22" s="78">
        <v>16</v>
      </c>
      <c r="AW22" s="75"/>
      <c r="AX22" s="74"/>
      <c r="AY22" s="74">
        <v>16</v>
      </c>
      <c r="AZ22" s="79"/>
      <c r="BA22" s="78"/>
      <c r="BB22" s="78">
        <v>16</v>
      </c>
      <c r="BC22" s="75"/>
      <c r="BD22" s="74"/>
      <c r="BE22" s="74">
        <v>16</v>
      </c>
      <c r="BF22" s="79"/>
      <c r="BG22" s="78"/>
      <c r="BH22" s="78">
        <v>16</v>
      </c>
      <c r="BI22" s="75"/>
      <c r="BJ22" s="74"/>
      <c r="BK22" s="74">
        <v>16</v>
      </c>
      <c r="BL22" s="79"/>
      <c r="BM22" s="78"/>
      <c r="BN22" s="78">
        <v>16</v>
      </c>
      <c r="BO22" s="75"/>
      <c r="BP22" s="74"/>
      <c r="BQ22" s="74">
        <v>16</v>
      </c>
      <c r="BR22" s="79"/>
      <c r="BS22" s="78"/>
      <c r="BT22" s="78">
        <v>16</v>
      </c>
    </row>
    <row r="23" spans="1:72" s="58" customFormat="1" ht="18.75" customHeight="1" x14ac:dyDescent="0.25">
      <c r="A23" s="75" t="s">
        <v>14</v>
      </c>
      <c r="B23" s="74">
        <v>650</v>
      </c>
      <c r="C23" s="74">
        <v>17</v>
      </c>
      <c r="D23" s="79" t="s">
        <v>14</v>
      </c>
      <c r="E23" s="78">
        <v>650</v>
      </c>
      <c r="F23" s="78">
        <v>17</v>
      </c>
      <c r="G23" s="75" t="s">
        <v>21</v>
      </c>
      <c r="H23" s="74">
        <v>1065</v>
      </c>
      <c r="I23" s="74">
        <v>17</v>
      </c>
      <c r="J23" s="79" t="s">
        <v>516</v>
      </c>
      <c r="K23" s="78">
        <v>1472</v>
      </c>
      <c r="L23" s="78">
        <v>17</v>
      </c>
      <c r="M23" s="75" t="s">
        <v>26</v>
      </c>
      <c r="N23" s="74">
        <v>1816</v>
      </c>
      <c r="O23" s="74">
        <v>17</v>
      </c>
      <c r="P23" s="79" t="s">
        <v>12</v>
      </c>
      <c r="Q23" s="78">
        <v>2028</v>
      </c>
      <c r="R23" s="78">
        <v>17</v>
      </c>
      <c r="S23" s="75" t="s">
        <v>6</v>
      </c>
      <c r="T23" s="74">
        <v>2324</v>
      </c>
      <c r="U23" s="74">
        <v>17</v>
      </c>
      <c r="V23" s="79" t="s">
        <v>6</v>
      </c>
      <c r="W23" s="78">
        <v>2582</v>
      </c>
      <c r="X23" s="78">
        <v>17</v>
      </c>
      <c r="Y23" s="75" t="s">
        <v>6</v>
      </c>
      <c r="Z23" s="74">
        <v>2968</v>
      </c>
      <c r="AA23" s="74">
        <v>17</v>
      </c>
      <c r="AB23" s="79" t="s">
        <v>57</v>
      </c>
      <c r="AC23" s="78">
        <v>3440</v>
      </c>
      <c r="AD23" s="78">
        <v>17</v>
      </c>
      <c r="AE23" s="75" t="s">
        <v>3</v>
      </c>
      <c r="AF23" s="74">
        <v>3932</v>
      </c>
      <c r="AG23" s="74">
        <v>17</v>
      </c>
      <c r="AH23" s="79" t="s">
        <v>408</v>
      </c>
      <c r="AI23" s="78">
        <v>4307</v>
      </c>
      <c r="AJ23" s="78">
        <v>17</v>
      </c>
      <c r="AK23" s="75" t="s">
        <v>12</v>
      </c>
      <c r="AL23" s="74">
        <v>4709</v>
      </c>
      <c r="AM23" s="74">
        <v>17</v>
      </c>
      <c r="AN23" s="79" t="s">
        <v>60</v>
      </c>
      <c r="AO23" s="78">
        <v>5259</v>
      </c>
      <c r="AP23" s="78">
        <v>17</v>
      </c>
      <c r="AQ23" s="75" t="s">
        <v>60</v>
      </c>
      <c r="AR23" s="74">
        <v>5259</v>
      </c>
      <c r="AS23" s="74">
        <v>17</v>
      </c>
      <c r="AT23" s="79" t="s">
        <v>60</v>
      </c>
      <c r="AU23" s="78">
        <v>5709</v>
      </c>
      <c r="AV23" s="78">
        <v>17</v>
      </c>
      <c r="AW23" s="75"/>
      <c r="AX23" s="74"/>
      <c r="AY23" s="74">
        <v>17</v>
      </c>
      <c r="AZ23" s="79"/>
      <c r="BA23" s="78"/>
      <c r="BB23" s="78">
        <v>17</v>
      </c>
      <c r="BC23" s="75"/>
      <c r="BD23" s="74"/>
      <c r="BE23" s="74">
        <v>17</v>
      </c>
      <c r="BF23" s="79"/>
      <c r="BG23" s="78"/>
      <c r="BH23" s="78">
        <v>17</v>
      </c>
      <c r="BI23" s="75"/>
      <c r="BJ23" s="74"/>
      <c r="BK23" s="74">
        <v>17</v>
      </c>
      <c r="BL23" s="79"/>
      <c r="BM23" s="78"/>
      <c r="BN23" s="78">
        <v>17</v>
      </c>
      <c r="BO23" s="75"/>
      <c r="BP23" s="74"/>
      <c r="BQ23" s="74">
        <v>17</v>
      </c>
      <c r="BR23" s="79"/>
      <c r="BS23" s="78"/>
      <c r="BT23" s="78">
        <v>17</v>
      </c>
    </row>
    <row r="24" spans="1:72" s="58" customFormat="1" ht="18.75" customHeight="1" x14ac:dyDescent="0.25">
      <c r="A24" s="75" t="s">
        <v>11</v>
      </c>
      <c r="B24" s="74">
        <v>649</v>
      </c>
      <c r="C24" s="74">
        <v>18</v>
      </c>
      <c r="D24" s="79" t="s">
        <v>11</v>
      </c>
      <c r="E24" s="78">
        <v>649</v>
      </c>
      <c r="F24" s="78">
        <v>18</v>
      </c>
      <c r="G24" s="75" t="s">
        <v>6</v>
      </c>
      <c r="H24" s="74">
        <v>1046</v>
      </c>
      <c r="I24" s="74">
        <v>18</v>
      </c>
      <c r="J24" s="79" t="s">
        <v>124</v>
      </c>
      <c r="K24" s="78">
        <v>1463</v>
      </c>
      <c r="L24" s="78">
        <v>18</v>
      </c>
      <c r="M24" s="75" t="s">
        <v>57</v>
      </c>
      <c r="N24" s="74">
        <v>1815</v>
      </c>
      <c r="O24" s="74">
        <v>18</v>
      </c>
      <c r="P24" s="79" t="s">
        <v>5</v>
      </c>
      <c r="Q24" s="78">
        <v>2027</v>
      </c>
      <c r="R24" s="78">
        <v>18</v>
      </c>
      <c r="S24" s="75" t="s">
        <v>23</v>
      </c>
      <c r="T24" s="74">
        <v>2319</v>
      </c>
      <c r="U24" s="74">
        <v>18</v>
      </c>
      <c r="V24" s="79" t="s">
        <v>60</v>
      </c>
      <c r="W24" s="78">
        <v>2572</v>
      </c>
      <c r="X24" s="78">
        <v>18</v>
      </c>
      <c r="Y24" s="75" t="s">
        <v>5</v>
      </c>
      <c r="Z24" s="74">
        <v>2948</v>
      </c>
      <c r="AA24" s="74">
        <v>18</v>
      </c>
      <c r="AB24" s="79" t="s">
        <v>60</v>
      </c>
      <c r="AC24" s="78">
        <v>3415</v>
      </c>
      <c r="AD24" s="78">
        <v>18</v>
      </c>
      <c r="AE24" s="75" t="s">
        <v>60</v>
      </c>
      <c r="AF24" s="74">
        <v>3861</v>
      </c>
      <c r="AG24" s="74">
        <v>18</v>
      </c>
      <c r="AH24" s="79" t="s">
        <v>60</v>
      </c>
      <c r="AI24" s="78">
        <v>4252</v>
      </c>
      <c r="AJ24" s="78">
        <v>18</v>
      </c>
      <c r="AK24" s="75" t="s">
        <v>408</v>
      </c>
      <c r="AL24" s="74">
        <v>4600</v>
      </c>
      <c r="AM24" s="74">
        <v>18</v>
      </c>
      <c r="AN24" s="79" t="s">
        <v>21</v>
      </c>
      <c r="AO24" s="78">
        <v>5257</v>
      </c>
      <c r="AP24" s="78">
        <v>18</v>
      </c>
      <c r="AQ24" s="75" t="s">
        <v>21</v>
      </c>
      <c r="AR24" s="74">
        <v>5257</v>
      </c>
      <c r="AS24" s="74">
        <v>18</v>
      </c>
      <c r="AT24" s="79" t="s">
        <v>408</v>
      </c>
      <c r="AU24" s="78">
        <v>5572</v>
      </c>
      <c r="AV24" s="78">
        <v>18</v>
      </c>
      <c r="AW24" s="75"/>
      <c r="AX24" s="74"/>
      <c r="AY24" s="74">
        <v>18</v>
      </c>
      <c r="AZ24" s="79"/>
      <c r="BA24" s="78"/>
      <c r="BB24" s="78">
        <v>18</v>
      </c>
      <c r="BC24" s="75"/>
      <c r="BD24" s="74"/>
      <c r="BE24" s="74">
        <v>18</v>
      </c>
      <c r="BF24" s="79"/>
      <c r="BG24" s="78"/>
      <c r="BH24" s="78">
        <v>18</v>
      </c>
      <c r="BI24" s="75"/>
      <c r="BJ24" s="74"/>
      <c r="BK24" s="74">
        <v>18</v>
      </c>
      <c r="BL24" s="79"/>
      <c r="BM24" s="78"/>
      <c r="BN24" s="78">
        <v>18</v>
      </c>
      <c r="BO24" s="75"/>
      <c r="BP24" s="74"/>
      <c r="BQ24" s="74">
        <v>18</v>
      </c>
      <c r="BR24" s="79"/>
      <c r="BS24" s="78"/>
      <c r="BT24" s="78">
        <v>18</v>
      </c>
    </row>
    <row r="25" spans="1:72" s="58" customFormat="1" ht="18.75" customHeight="1" x14ac:dyDescent="0.25">
      <c r="A25" s="75" t="s">
        <v>40</v>
      </c>
      <c r="B25" s="74">
        <v>638</v>
      </c>
      <c r="C25" s="74">
        <v>19</v>
      </c>
      <c r="D25" s="79" t="s">
        <v>40</v>
      </c>
      <c r="E25" s="78">
        <v>638</v>
      </c>
      <c r="F25" s="78">
        <v>19</v>
      </c>
      <c r="G25" s="75" t="s">
        <v>40</v>
      </c>
      <c r="H25" s="74">
        <v>1026</v>
      </c>
      <c r="I25" s="74">
        <v>19</v>
      </c>
      <c r="J25" s="79" t="s">
        <v>6</v>
      </c>
      <c r="K25" s="78">
        <v>1451</v>
      </c>
      <c r="L25" s="78">
        <v>19</v>
      </c>
      <c r="M25" s="75" t="s">
        <v>21</v>
      </c>
      <c r="N25" s="74">
        <v>1768</v>
      </c>
      <c r="O25" s="74">
        <v>19</v>
      </c>
      <c r="P25" s="79" t="s">
        <v>124</v>
      </c>
      <c r="Q25" s="78">
        <v>1988</v>
      </c>
      <c r="R25" s="78">
        <v>19</v>
      </c>
      <c r="S25" s="75" t="s">
        <v>40</v>
      </c>
      <c r="T25" s="74">
        <v>2312</v>
      </c>
      <c r="U25" s="74">
        <v>19</v>
      </c>
      <c r="V25" s="79" t="s">
        <v>272</v>
      </c>
      <c r="W25" s="78">
        <v>2569</v>
      </c>
      <c r="X25" s="78">
        <v>19</v>
      </c>
      <c r="Y25" s="75" t="s">
        <v>3</v>
      </c>
      <c r="Z25" s="74">
        <v>2904</v>
      </c>
      <c r="AA25" s="74">
        <v>19</v>
      </c>
      <c r="AB25" s="79" t="s">
        <v>408</v>
      </c>
      <c r="AC25" s="78">
        <v>3396</v>
      </c>
      <c r="AD25" s="78">
        <v>19</v>
      </c>
      <c r="AE25" s="75" t="s">
        <v>57</v>
      </c>
      <c r="AF25" s="74">
        <v>3832</v>
      </c>
      <c r="AG25" s="74">
        <v>19</v>
      </c>
      <c r="AH25" s="79" t="s">
        <v>171</v>
      </c>
      <c r="AI25" s="78">
        <v>4250</v>
      </c>
      <c r="AJ25" s="78">
        <v>19</v>
      </c>
      <c r="AK25" s="75" t="s">
        <v>60</v>
      </c>
      <c r="AL25" s="74">
        <v>4588</v>
      </c>
      <c r="AM25" s="74">
        <v>19</v>
      </c>
      <c r="AN25" s="79" t="s">
        <v>408</v>
      </c>
      <c r="AO25" s="78">
        <v>5180</v>
      </c>
      <c r="AP25" s="78">
        <v>19</v>
      </c>
      <c r="AQ25" s="75" t="s">
        <v>408</v>
      </c>
      <c r="AR25" s="74">
        <v>5180</v>
      </c>
      <c r="AS25" s="74">
        <v>19</v>
      </c>
      <c r="AT25" s="79" t="s">
        <v>21</v>
      </c>
      <c r="AU25" s="78">
        <v>5501</v>
      </c>
      <c r="AV25" s="78">
        <v>19</v>
      </c>
      <c r="AW25" s="75"/>
      <c r="AX25" s="74"/>
      <c r="AY25" s="74">
        <v>19</v>
      </c>
      <c r="AZ25" s="79"/>
      <c r="BA25" s="78"/>
      <c r="BB25" s="78">
        <v>19</v>
      </c>
      <c r="BC25" s="75"/>
      <c r="BD25" s="74"/>
      <c r="BE25" s="74">
        <v>19</v>
      </c>
      <c r="BF25" s="79"/>
      <c r="BG25" s="78"/>
      <c r="BH25" s="78">
        <v>19</v>
      </c>
      <c r="BI25" s="75"/>
      <c r="BJ25" s="74"/>
      <c r="BK25" s="74">
        <v>19</v>
      </c>
      <c r="BL25" s="79"/>
      <c r="BM25" s="78"/>
      <c r="BN25" s="78">
        <v>19</v>
      </c>
      <c r="BO25" s="75"/>
      <c r="BP25" s="74"/>
      <c r="BQ25" s="74">
        <v>19</v>
      </c>
      <c r="BR25" s="79"/>
      <c r="BS25" s="78"/>
      <c r="BT25" s="78">
        <v>19</v>
      </c>
    </row>
    <row r="26" spans="1:72" s="58" customFormat="1" ht="18.75" customHeight="1" x14ac:dyDescent="0.25">
      <c r="A26" s="75" t="s">
        <v>542</v>
      </c>
      <c r="B26" s="74">
        <v>592</v>
      </c>
      <c r="C26" s="74">
        <v>20</v>
      </c>
      <c r="D26" s="79" t="s">
        <v>542</v>
      </c>
      <c r="E26" s="78">
        <v>592</v>
      </c>
      <c r="F26" s="78">
        <v>20</v>
      </c>
      <c r="G26" s="75" t="s">
        <v>26</v>
      </c>
      <c r="H26" s="74">
        <v>1008</v>
      </c>
      <c r="I26" s="74">
        <v>20</v>
      </c>
      <c r="J26" s="79" t="s">
        <v>204</v>
      </c>
      <c r="K26" s="78">
        <v>1418</v>
      </c>
      <c r="L26" s="78">
        <v>20</v>
      </c>
      <c r="M26" s="75" t="s">
        <v>516</v>
      </c>
      <c r="N26" s="74">
        <v>1756</v>
      </c>
      <c r="O26" s="74">
        <v>20</v>
      </c>
      <c r="P26" s="79" t="s">
        <v>40</v>
      </c>
      <c r="Q26" s="78">
        <v>1986</v>
      </c>
      <c r="R26" s="78">
        <v>20</v>
      </c>
      <c r="S26" s="75" t="s">
        <v>60</v>
      </c>
      <c r="T26" s="74">
        <v>2310</v>
      </c>
      <c r="U26" s="74">
        <v>20</v>
      </c>
      <c r="V26" s="79" t="s">
        <v>2</v>
      </c>
      <c r="W26" s="78">
        <v>2562</v>
      </c>
      <c r="X26" s="78">
        <v>20</v>
      </c>
      <c r="Y26" s="75" t="s">
        <v>2</v>
      </c>
      <c r="Z26" s="74">
        <v>2903</v>
      </c>
      <c r="AA26" s="74">
        <v>20</v>
      </c>
      <c r="AB26" s="79" t="s">
        <v>14</v>
      </c>
      <c r="AC26" s="78">
        <v>3359</v>
      </c>
      <c r="AD26" s="78">
        <v>20</v>
      </c>
      <c r="AE26" s="75" t="s">
        <v>408</v>
      </c>
      <c r="AF26" s="74">
        <v>3819</v>
      </c>
      <c r="AG26" s="74">
        <v>20</v>
      </c>
      <c r="AH26" s="79" t="s">
        <v>11</v>
      </c>
      <c r="AI26" s="78">
        <v>4037</v>
      </c>
      <c r="AJ26" s="78">
        <v>20</v>
      </c>
      <c r="AK26" s="75" t="s">
        <v>57</v>
      </c>
      <c r="AL26" s="74">
        <v>4422</v>
      </c>
      <c r="AM26" s="74">
        <v>20</v>
      </c>
      <c r="AN26" s="79" t="s">
        <v>11</v>
      </c>
      <c r="AO26" s="78">
        <v>4907</v>
      </c>
      <c r="AP26" s="78">
        <v>20</v>
      </c>
      <c r="AQ26" s="75" t="s">
        <v>11</v>
      </c>
      <c r="AR26" s="74">
        <v>4907</v>
      </c>
      <c r="AS26" s="74">
        <v>20</v>
      </c>
      <c r="AT26" s="79" t="s">
        <v>14</v>
      </c>
      <c r="AU26" s="78">
        <v>5423</v>
      </c>
      <c r="AV26" s="78">
        <v>20</v>
      </c>
      <c r="AW26" s="75"/>
      <c r="AX26" s="74"/>
      <c r="AY26" s="74">
        <v>20</v>
      </c>
      <c r="AZ26" s="79"/>
      <c r="BA26" s="78"/>
      <c r="BB26" s="78">
        <v>20</v>
      </c>
      <c r="BC26" s="75"/>
      <c r="BD26" s="74"/>
      <c r="BE26" s="74">
        <v>20</v>
      </c>
      <c r="BF26" s="79"/>
      <c r="BG26" s="78"/>
      <c r="BH26" s="78">
        <v>20</v>
      </c>
      <c r="BI26" s="75"/>
      <c r="BJ26" s="74"/>
      <c r="BK26" s="74">
        <v>20</v>
      </c>
      <c r="BL26" s="79"/>
      <c r="BM26" s="78"/>
      <c r="BN26" s="78">
        <v>20</v>
      </c>
      <c r="BO26" s="75"/>
      <c r="BP26" s="74"/>
      <c r="BQ26" s="74">
        <v>20</v>
      </c>
      <c r="BR26" s="79"/>
      <c r="BS26" s="78"/>
      <c r="BT26" s="78">
        <v>20</v>
      </c>
    </row>
    <row r="27" spans="1:72" s="58" customFormat="1" ht="18.75" customHeight="1" x14ac:dyDescent="0.25">
      <c r="A27" s="75" t="s">
        <v>6</v>
      </c>
      <c r="B27" s="74">
        <v>587</v>
      </c>
      <c r="C27" s="74">
        <v>21</v>
      </c>
      <c r="D27" s="79" t="s">
        <v>6</v>
      </c>
      <c r="E27" s="78">
        <v>587</v>
      </c>
      <c r="F27" s="78">
        <v>21</v>
      </c>
      <c r="G27" s="75" t="s">
        <v>408</v>
      </c>
      <c r="H27" s="74">
        <v>1007</v>
      </c>
      <c r="I27" s="74">
        <v>21</v>
      </c>
      <c r="J27" s="79" t="s">
        <v>171</v>
      </c>
      <c r="K27" s="78">
        <v>1385</v>
      </c>
      <c r="L27" s="78">
        <v>21</v>
      </c>
      <c r="M27" s="75" t="s">
        <v>408</v>
      </c>
      <c r="N27" s="74">
        <v>1755</v>
      </c>
      <c r="O27" s="74">
        <v>21</v>
      </c>
      <c r="P27" s="79" t="s">
        <v>26</v>
      </c>
      <c r="Q27" s="78">
        <v>1985</v>
      </c>
      <c r="R27" s="78">
        <v>21</v>
      </c>
      <c r="S27" s="75" t="s">
        <v>39</v>
      </c>
      <c r="T27" s="74">
        <v>2211</v>
      </c>
      <c r="U27" s="74">
        <v>21</v>
      </c>
      <c r="V27" s="79" t="s">
        <v>3</v>
      </c>
      <c r="W27" s="78">
        <v>2559</v>
      </c>
      <c r="X27" s="78">
        <v>21</v>
      </c>
      <c r="Y27" s="75" t="s">
        <v>204</v>
      </c>
      <c r="Z27" s="74">
        <v>2859</v>
      </c>
      <c r="AA27" s="74">
        <v>21</v>
      </c>
      <c r="AB27" s="79" t="s">
        <v>3</v>
      </c>
      <c r="AC27" s="78">
        <v>3344</v>
      </c>
      <c r="AD27" s="78">
        <v>21</v>
      </c>
      <c r="AE27" s="75" t="s">
        <v>14</v>
      </c>
      <c r="AF27" s="74">
        <v>3661</v>
      </c>
      <c r="AG27" s="74">
        <v>21</v>
      </c>
      <c r="AH27" s="79" t="s">
        <v>57</v>
      </c>
      <c r="AI27" s="78">
        <v>3965</v>
      </c>
      <c r="AJ27" s="78">
        <v>21</v>
      </c>
      <c r="AK27" s="75" t="s">
        <v>11</v>
      </c>
      <c r="AL27" s="74">
        <v>4334</v>
      </c>
      <c r="AM27" s="74">
        <v>21</v>
      </c>
      <c r="AN27" s="79" t="s">
        <v>542</v>
      </c>
      <c r="AO27" s="78">
        <v>4905</v>
      </c>
      <c r="AP27" s="78">
        <v>21</v>
      </c>
      <c r="AQ27" s="75" t="s">
        <v>542</v>
      </c>
      <c r="AR27" s="74">
        <v>4905</v>
      </c>
      <c r="AS27" s="74">
        <v>21</v>
      </c>
      <c r="AT27" s="79" t="s">
        <v>11</v>
      </c>
      <c r="AU27" s="78">
        <v>5330</v>
      </c>
      <c r="AV27" s="78">
        <v>21</v>
      </c>
      <c r="AW27" s="75"/>
      <c r="AX27" s="74"/>
      <c r="AY27" s="74">
        <v>21</v>
      </c>
      <c r="AZ27" s="79"/>
      <c r="BA27" s="78"/>
      <c r="BB27" s="78">
        <v>21</v>
      </c>
      <c r="BC27" s="75"/>
      <c r="BD27" s="74"/>
      <c r="BE27" s="74">
        <v>21</v>
      </c>
      <c r="BF27" s="79"/>
      <c r="BG27" s="78"/>
      <c r="BH27" s="78">
        <v>21</v>
      </c>
      <c r="BI27" s="75"/>
      <c r="BJ27" s="74"/>
      <c r="BK27" s="74">
        <v>21</v>
      </c>
      <c r="BL27" s="79"/>
      <c r="BM27" s="78"/>
      <c r="BN27" s="78">
        <v>21</v>
      </c>
      <c r="BO27" s="75"/>
      <c r="BP27" s="74"/>
      <c r="BQ27" s="74">
        <v>21</v>
      </c>
      <c r="BR27" s="79"/>
      <c r="BS27" s="78"/>
      <c r="BT27" s="78">
        <v>21</v>
      </c>
    </row>
    <row r="28" spans="1:72" s="58" customFormat="1" ht="18.75" customHeight="1" x14ac:dyDescent="0.25">
      <c r="A28" s="75" t="s">
        <v>29</v>
      </c>
      <c r="B28" s="74">
        <v>563</v>
      </c>
      <c r="C28" s="74">
        <v>22</v>
      </c>
      <c r="D28" s="79" t="s">
        <v>29</v>
      </c>
      <c r="E28" s="78">
        <v>563</v>
      </c>
      <c r="F28" s="78">
        <v>22</v>
      </c>
      <c r="G28" s="75" t="s">
        <v>171</v>
      </c>
      <c r="H28" s="74">
        <v>970</v>
      </c>
      <c r="I28" s="74">
        <v>22</v>
      </c>
      <c r="J28" s="79" t="s">
        <v>408</v>
      </c>
      <c r="K28" s="78">
        <v>1364</v>
      </c>
      <c r="L28" s="78">
        <v>22</v>
      </c>
      <c r="M28" s="75" t="s">
        <v>124</v>
      </c>
      <c r="N28" s="74">
        <v>1744</v>
      </c>
      <c r="O28" s="74">
        <v>22</v>
      </c>
      <c r="P28" s="79" t="s">
        <v>21</v>
      </c>
      <c r="Q28" s="78">
        <v>1982</v>
      </c>
      <c r="R28" s="78">
        <v>22</v>
      </c>
      <c r="S28" s="75" t="s">
        <v>3</v>
      </c>
      <c r="T28" s="74">
        <v>2150</v>
      </c>
      <c r="U28" s="74">
        <v>22</v>
      </c>
      <c r="V28" s="79" t="s">
        <v>124</v>
      </c>
      <c r="W28" s="78">
        <v>2468</v>
      </c>
      <c r="X28" s="78">
        <v>22</v>
      </c>
      <c r="Y28" s="75" t="s">
        <v>408</v>
      </c>
      <c r="Z28" s="74">
        <v>2800</v>
      </c>
      <c r="AA28" s="74">
        <v>22</v>
      </c>
      <c r="AB28" s="79" t="s">
        <v>0</v>
      </c>
      <c r="AC28" s="78">
        <v>3178</v>
      </c>
      <c r="AD28" s="78">
        <v>22</v>
      </c>
      <c r="AE28" s="75" t="s">
        <v>204</v>
      </c>
      <c r="AF28" s="74">
        <v>3648</v>
      </c>
      <c r="AG28" s="74">
        <v>22</v>
      </c>
      <c r="AH28" s="79" t="s">
        <v>542</v>
      </c>
      <c r="AI28" s="78">
        <v>3959</v>
      </c>
      <c r="AJ28" s="78">
        <v>22</v>
      </c>
      <c r="AK28" s="75" t="s">
        <v>0</v>
      </c>
      <c r="AL28" s="74">
        <v>4326</v>
      </c>
      <c r="AM28" s="74">
        <v>22</v>
      </c>
      <c r="AN28" s="79" t="s">
        <v>14</v>
      </c>
      <c r="AO28" s="78">
        <v>4881</v>
      </c>
      <c r="AP28" s="78">
        <v>22</v>
      </c>
      <c r="AQ28" s="75" t="s">
        <v>14</v>
      </c>
      <c r="AR28" s="74">
        <v>4881</v>
      </c>
      <c r="AS28" s="74">
        <v>22</v>
      </c>
      <c r="AT28" s="79" t="s">
        <v>542</v>
      </c>
      <c r="AU28" s="78">
        <v>5186</v>
      </c>
      <c r="AV28" s="78">
        <v>22</v>
      </c>
      <c r="AW28" s="75"/>
      <c r="AX28" s="74"/>
      <c r="AY28" s="74">
        <v>22</v>
      </c>
      <c r="AZ28" s="79"/>
      <c r="BA28" s="78"/>
      <c r="BB28" s="78">
        <v>22</v>
      </c>
      <c r="BC28" s="75"/>
      <c r="BD28" s="74"/>
      <c r="BE28" s="74">
        <v>22</v>
      </c>
      <c r="BF28" s="79"/>
      <c r="BG28" s="78"/>
      <c r="BH28" s="78">
        <v>22</v>
      </c>
      <c r="BI28" s="75"/>
      <c r="BJ28" s="74"/>
      <c r="BK28" s="74">
        <v>22</v>
      </c>
      <c r="BL28" s="79"/>
      <c r="BM28" s="78"/>
      <c r="BN28" s="78">
        <v>22</v>
      </c>
      <c r="BO28" s="75"/>
      <c r="BP28" s="74"/>
      <c r="BQ28" s="74">
        <v>22</v>
      </c>
      <c r="BR28" s="79"/>
      <c r="BS28" s="78"/>
      <c r="BT28" s="78">
        <v>22</v>
      </c>
    </row>
    <row r="29" spans="1:72" s="58" customFormat="1" ht="18.75" customHeight="1" x14ac:dyDescent="0.25">
      <c r="A29" s="75" t="s">
        <v>22</v>
      </c>
      <c r="B29" s="74">
        <v>562</v>
      </c>
      <c r="C29" s="74">
        <v>23</v>
      </c>
      <c r="D29" s="79" t="s">
        <v>22</v>
      </c>
      <c r="E29" s="78">
        <v>562</v>
      </c>
      <c r="F29" s="78">
        <v>23</v>
      </c>
      <c r="G29" s="75" t="s">
        <v>204</v>
      </c>
      <c r="H29" s="74">
        <v>957</v>
      </c>
      <c r="I29" s="74">
        <v>23</v>
      </c>
      <c r="J29" s="79" t="s">
        <v>26</v>
      </c>
      <c r="K29" s="78">
        <v>1356</v>
      </c>
      <c r="L29" s="78">
        <v>23</v>
      </c>
      <c r="M29" s="75" t="s">
        <v>3</v>
      </c>
      <c r="N29" s="74">
        <v>1738</v>
      </c>
      <c r="O29" s="74">
        <v>23</v>
      </c>
      <c r="P29" s="79" t="s">
        <v>3</v>
      </c>
      <c r="Q29" s="78">
        <v>1981</v>
      </c>
      <c r="R29" s="78">
        <v>23</v>
      </c>
      <c r="S29" s="75" t="s">
        <v>124</v>
      </c>
      <c r="T29" s="74">
        <v>2149</v>
      </c>
      <c r="U29" s="74">
        <v>23</v>
      </c>
      <c r="V29" s="79" t="s">
        <v>39</v>
      </c>
      <c r="W29" s="78">
        <v>2443</v>
      </c>
      <c r="X29" s="78">
        <v>23</v>
      </c>
      <c r="Y29" s="75" t="s">
        <v>272</v>
      </c>
      <c r="Z29" s="74">
        <v>2742</v>
      </c>
      <c r="AA29" s="74">
        <v>23</v>
      </c>
      <c r="AB29" s="79" t="s">
        <v>151</v>
      </c>
      <c r="AC29" s="78">
        <v>3175</v>
      </c>
      <c r="AD29" s="78">
        <v>23</v>
      </c>
      <c r="AE29" s="75" t="s">
        <v>0</v>
      </c>
      <c r="AF29" s="74">
        <v>3609</v>
      </c>
      <c r="AG29" s="74">
        <v>23</v>
      </c>
      <c r="AH29" s="79" t="s">
        <v>14</v>
      </c>
      <c r="AI29" s="78">
        <v>3950</v>
      </c>
      <c r="AJ29" s="78">
        <v>23</v>
      </c>
      <c r="AK29" s="75" t="s">
        <v>14</v>
      </c>
      <c r="AL29" s="74">
        <v>4289</v>
      </c>
      <c r="AM29" s="74">
        <v>23</v>
      </c>
      <c r="AN29" s="79" t="s">
        <v>57</v>
      </c>
      <c r="AO29" s="78">
        <v>4812</v>
      </c>
      <c r="AP29" s="78">
        <v>23</v>
      </c>
      <c r="AQ29" s="75" t="s">
        <v>57</v>
      </c>
      <c r="AR29" s="74">
        <v>4812</v>
      </c>
      <c r="AS29" s="74">
        <v>23</v>
      </c>
      <c r="AT29" s="79" t="s">
        <v>204</v>
      </c>
      <c r="AU29" s="78">
        <v>5176</v>
      </c>
      <c r="AV29" s="78">
        <v>23</v>
      </c>
      <c r="AW29" s="75"/>
      <c r="AX29" s="74"/>
      <c r="AY29" s="74">
        <v>23</v>
      </c>
      <c r="AZ29" s="79"/>
      <c r="BA29" s="78"/>
      <c r="BB29" s="78">
        <v>23</v>
      </c>
      <c r="BC29" s="75"/>
      <c r="BD29" s="74"/>
      <c r="BE29" s="74">
        <v>23</v>
      </c>
      <c r="BF29" s="79"/>
      <c r="BG29" s="78"/>
      <c r="BH29" s="78">
        <v>23</v>
      </c>
      <c r="BI29" s="75"/>
      <c r="BJ29" s="74"/>
      <c r="BK29" s="74">
        <v>23</v>
      </c>
      <c r="BL29" s="79"/>
      <c r="BM29" s="78"/>
      <c r="BN29" s="78">
        <v>23</v>
      </c>
      <c r="BO29" s="75"/>
      <c r="BP29" s="74"/>
      <c r="BQ29" s="74">
        <v>23</v>
      </c>
      <c r="BR29" s="79"/>
      <c r="BS29" s="78"/>
      <c r="BT29" s="78">
        <v>23</v>
      </c>
    </row>
    <row r="30" spans="1:72" s="58" customFormat="1" ht="18.75" customHeight="1" x14ac:dyDescent="0.25">
      <c r="A30" s="75" t="s">
        <v>124</v>
      </c>
      <c r="B30" s="74">
        <v>544</v>
      </c>
      <c r="C30" s="74">
        <v>24</v>
      </c>
      <c r="D30" s="79" t="s">
        <v>124</v>
      </c>
      <c r="E30" s="78">
        <v>544</v>
      </c>
      <c r="F30" s="78">
        <v>24</v>
      </c>
      <c r="G30" s="75" t="s">
        <v>57</v>
      </c>
      <c r="H30" s="74">
        <v>924</v>
      </c>
      <c r="I30" s="74">
        <v>24</v>
      </c>
      <c r="J30" s="79" t="s">
        <v>57</v>
      </c>
      <c r="K30" s="78">
        <v>1355</v>
      </c>
      <c r="L30" s="78">
        <v>24</v>
      </c>
      <c r="M30" s="75" t="s">
        <v>542</v>
      </c>
      <c r="N30" s="74">
        <v>1702</v>
      </c>
      <c r="O30" s="74">
        <v>24</v>
      </c>
      <c r="P30" s="79" t="s">
        <v>204</v>
      </c>
      <c r="Q30" s="78">
        <v>1966</v>
      </c>
      <c r="R30" s="78">
        <v>24</v>
      </c>
      <c r="S30" s="75" t="s">
        <v>26</v>
      </c>
      <c r="T30" s="74">
        <v>2131</v>
      </c>
      <c r="U30" s="74">
        <v>24</v>
      </c>
      <c r="V30" s="79" t="s">
        <v>26</v>
      </c>
      <c r="W30" s="78">
        <v>2417</v>
      </c>
      <c r="X30" s="78">
        <v>24</v>
      </c>
      <c r="Y30" s="75" t="s">
        <v>145</v>
      </c>
      <c r="Z30" s="74">
        <v>2733</v>
      </c>
      <c r="AA30" s="74">
        <v>24</v>
      </c>
      <c r="AB30" s="79" t="s">
        <v>542</v>
      </c>
      <c r="AC30" s="78">
        <v>3174</v>
      </c>
      <c r="AD30" s="78">
        <v>24</v>
      </c>
      <c r="AE30" s="75" t="s">
        <v>11</v>
      </c>
      <c r="AF30" s="74">
        <v>3597</v>
      </c>
      <c r="AG30" s="74">
        <v>24</v>
      </c>
      <c r="AH30" s="79" t="s">
        <v>204</v>
      </c>
      <c r="AI30" s="78">
        <v>3945</v>
      </c>
      <c r="AJ30" s="78">
        <v>24</v>
      </c>
      <c r="AK30" s="75" t="s">
        <v>204</v>
      </c>
      <c r="AL30" s="74">
        <v>4239</v>
      </c>
      <c r="AM30" s="74">
        <v>24</v>
      </c>
      <c r="AN30" s="79" t="s">
        <v>0</v>
      </c>
      <c r="AO30" s="78">
        <v>4748</v>
      </c>
      <c r="AP30" s="78">
        <v>24</v>
      </c>
      <c r="AQ30" s="75" t="s">
        <v>0</v>
      </c>
      <c r="AR30" s="74">
        <v>4748</v>
      </c>
      <c r="AS30" s="74">
        <v>24</v>
      </c>
      <c r="AT30" s="79" t="s">
        <v>57</v>
      </c>
      <c r="AU30" s="78">
        <v>5132</v>
      </c>
      <c r="AV30" s="78">
        <v>24</v>
      </c>
      <c r="AW30" s="75"/>
      <c r="AX30" s="74"/>
      <c r="AY30" s="74">
        <v>24</v>
      </c>
      <c r="AZ30" s="79"/>
      <c r="BA30" s="78"/>
      <c r="BB30" s="78">
        <v>24</v>
      </c>
      <c r="BC30" s="75"/>
      <c r="BD30" s="74"/>
      <c r="BE30" s="74">
        <v>24</v>
      </c>
      <c r="BF30" s="79"/>
      <c r="BG30" s="78"/>
      <c r="BH30" s="78">
        <v>24</v>
      </c>
      <c r="BI30" s="75"/>
      <c r="BJ30" s="74"/>
      <c r="BK30" s="74">
        <v>24</v>
      </c>
      <c r="BL30" s="79"/>
      <c r="BM30" s="78"/>
      <c r="BN30" s="78">
        <v>24</v>
      </c>
      <c r="BO30" s="75"/>
      <c r="BP30" s="74"/>
      <c r="BQ30" s="74">
        <v>24</v>
      </c>
      <c r="BR30" s="79"/>
      <c r="BS30" s="78"/>
      <c r="BT30" s="78">
        <v>24</v>
      </c>
    </row>
    <row r="31" spans="1:72" s="58" customFormat="1" ht="18.75" customHeight="1" x14ac:dyDescent="0.25">
      <c r="A31" s="75" t="s">
        <v>21</v>
      </c>
      <c r="B31" s="74">
        <v>528</v>
      </c>
      <c r="C31" s="74">
        <v>25</v>
      </c>
      <c r="D31" s="79" t="s">
        <v>21</v>
      </c>
      <c r="E31" s="78">
        <v>528</v>
      </c>
      <c r="F31" s="78">
        <v>25</v>
      </c>
      <c r="G31" s="75" t="s">
        <v>123</v>
      </c>
      <c r="H31" s="74">
        <v>920</v>
      </c>
      <c r="I31" s="74">
        <v>25</v>
      </c>
      <c r="J31" s="79" t="s">
        <v>168</v>
      </c>
      <c r="K31" s="78">
        <v>1352</v>
      </c>
      <c r="L31" s="78">
        <v>25</v>
      </c>
      <c r="M31" s="75" t="s">
        <v>204</v>
      </c>
      <c r="N31" s="74">
        <v>1635</v>
      </c>
      <c r="O31" s="74">
        <v>25</v>
      </c>
      <c r="P31" s="79" t="s">
        <v>408</v>
      </c>
      <c r="Q31" s="78">
        <v>1947</v>
      </c>
      <c r="R31" s="78">
        <v>25</v>
      </c>
      <c r="S31" s="75" t="s">
        <v>408</v>
      </c>
      <c r="T31" s="74">
        <v>2110</v>
      </c>
      <c r="U31" s="74">
        <v>25</v>
      </c>
      <c r="V31" s="79" t="s">
        <v>168</v>
      </c>
      <c r="W31" s="78">
        <v>2405</v>
      </c>
      <c r="X31" s="78">
        <v>25</v>
      </c>
      <c r="Y31" s="75" t="s">
        <v>168</v>
      </c>
      <c r="Z31" s="74">
        <v>2700</v>
      </c>
      <c r="AA31" s="74">
        <v>25</v>
      </c>
      <c r="AB31" s="79" t="s">
        <v>39</v>
      </c>
      <c r="AC31" s="78">
        <v>3166</v>
      </c>
      <c r="AD31" s="78">
        <v>25</v>
      </c>
      <c r="AE31" s="75" t="s">
        <v>39</v>
      </c>
      <c r="AF31" s="74">
        <v>3530</v>
      </c>
      <c r="AG31" s="74">
        <v>25</v>
      </c>
      <c r="AH31" s="79" t="s">
        <v>0</v>
      </c>
      <c r="AI31" s="78">
        <v>3901</v>
      </c>
      <c r="AJ31" s="78">
        <v>25</v>
      </c>
      <c r="AK31" s="75" t="s">
        <v>151</v>
      </c>
      <c r="AL31" s="74">
        <v>4219</v>
      </c>
      <c r="AM31" s="74">
        <v>25</v>
      </c>
      <c r="AN31" s="79" t="s">
        <v>151</v>
      </c>
      <c r="AO31" s="78">
        <v>4740</v>
      </c>
      <c r="AP31" s="78">
        <v>25</v>
      </c>
      <c r="AQ31" s="75" t="s">
        <v>151</v>
      </c>
      <c r="AR31" s="74">
        <v>4740</v>
      </c>
      <c r="AS31" s="74">
        <v>25</v>
      </c>
      <c r="AT31" s="79" t="s">
        <v>0</v>
      </c>
      <c r="AU31" s="78">
        <v>5055</v>
      </c>
      <c r="AV31" s="78">
        <v>25</v>
      </c>
      <c r="AW31" s="75"/>
      <c r="AX31" s="74"/>
      <c r="AY31" s="74">
        <v>25</v>
      </c>
      <c r="AZ31" s="79"/>
      <c r="BA31" s="78"/>
      <c r="BB31" s="78">
        <v>25</v>
      </c>
      <c r="BC31" s="75"/>
      <c r="BD31" s="74"/>
      <c r="BE31" s="74">
        <v>25</v>
      </c>
      <c r="BF31" s="79"/>
      <c r="BG31" s="78"/>
      <c r="BH31" s="78">
        <v>25</v>
      </c>
      <c r="BI31" s="75"/>
      <c r="BJ31" s="74"/>
      <c r="BK31" s="74">
        <v>25</v>
      </c>
      <c r="BL31" s="79"/>
      <c r="BM31" s="78"/>
      <c r="BN31" s="78">
        <v>25</v>
      </c>
      <c r="BO31" s="75"/>
      <c r="BP31" s="74"/>
      <c r="BQ31" s="74">
        <v>25</v>
      </c>
      <c r="BR31" s="79"/>
      <c r="BS31" s="78"/>
      <c r="BT31" s="78">
        <v>25</v>
      </c>
    </row>
    <row r="32" spans="1:72" s="58" customFormat="1" ht="18.75" customHeight="1" x14ac:dyDescent="0.25">
      <c r="A32" s="75" t="s">
        <v>0</v>
      </c>
      <c r="B32" s="74">
        <v>510</v>
      </c>
      <c r="C32" s="74">
        <v>26</v>
      </c>
      <c r="D32" s="79" t="s">
        <v>0</v>
      </c>
      <c r="E32" s="78">
        <v>510</v>
      </c>
      <c r="F32" s="78">
        <v>26</v>
      </c>
      <c r="G32" s="75" t="s">
        <v>11</v>
      </c>
      <c r="H32" s="74">
        <v>920</v>
      </c>
      <c r="I32" s="74">
        <v>26</v>
      </c>
      <c r="J32" s="79" t="s">
        <v>542</v>
      </c>
      <c r="K32" s="78">
        <v>1301</v>
      </c>
      <c r="L32" s="78">
        <v>26</v>
      </c>
      <c r="M32" s="75" t="s">
        <v>39</v>
      </c>
      <c r="N32" s="74">
        <v>1572</v>
      </c>
      <c r="O32" s="74">
        <v>26</v>
      </c>
      <c r="P32" s="79" t="s">
        <v>168</v>
      </c>
      <c r="Q32" s="78">
        <v>1914</v>
      </c>
      <c r="R32" s="78">
        <v>26</v>
      </c>
      <c r="S32" s="75" t="s">
        <v>516</v>
      </c>
      <c r="T32" s="74">
        <v>2098</v>
      </c>
      <c r="U32" s="74">
        <v>26</v>
      </c>
      <c r="V32" s="79" t="s">
        <v>408</v>
      </c>
      <c r="W32" s="78">
        <v>2392</v>
      </c>
      <c r="X32" s="78">
        <v>26</v>
      </c>
      <c r="Y32" s="75" t="s">
        <v>151</v>
      </c>
      <c r="Z32" s="74">
        <v>2678</v>
      </c>
      <c r="AA32" s="74">
        <v>26</v>
      </c>
      <c r="AB32" s="79" t="s">
        <v>11</v>
      </c>
      <c r="AC32" s="78">
        <v>3163</v>
      </c>
      <c r="AD32" s="78">
        <v>26</v>
      </c>
      <c r="AE32" s="75" t="s">
        <v>151</v>
      </c>
      <c r="AF32" s="74">
        <v>3523</v>
      </c>
      <c r="AG32" s="74">
        <v>26</v>
      </c>
      <c r="AH32" s="79" t="s">
        <v>151</v>
      </c>
      <c r="AI32" s="78">
        <v>3875</v>
      </c>
      <c r="AJ32" s="78">
        <v>26</v>
      </c>
      <c r="AK32" s="75" t="s">
        <v>542</v>
      </c>
      <c r="AL32" s="74">
        <v>4210</v>
      </c>
      <c r="AM32" s="74">
        <v>26</v>
      </c>
      <c r="AN32" s="79" t="s">
        <v>204</v>
      </c>
      <c r="AO32" s="78">
        <v>4724</v>
      </c>
      <c r="AP32" s="78">
        <v>26</v>
      </c>
      <c r="AQ32" s="75" t="s">
        <v>204</v>
      </c>
      <c r="AR32" s="74">
        <v>4724</v>
      </c>
      <c r="AS32" s="74">
        <v>26</v>
      </c>
      <c r="AT32" s="79" t="s">
        <v>151</v>
      </c>
      <c r="AU32" s="78">
        <v>5022</v>
      </c>
      <c r="AV32" s="78">
        <v>26</v>
      </c>
      <c r="AW32" s="75"/>
      <c r="AX32" s="74"/>
      <c r="AY32" s="74">
        <v>26</v>
      </c>
      <c r="AZ32" s="79"/>
      <c r="BA32" s="78"/>
      <c r="BB32" s="78">
        <v>26</v>
      </c>
      <c r="BC32" s="75"/>
      <c r="BD32" s="74"/>
      <c r="BE32" s="74">
        <v>26</v>
      </c>
      <c r="BF32" s="79"/>
      <c r="BG32" s="78"/>
      <c r="BH32" s="78">
        <v>26</v>
      </c>
      <c r="BI32" s="75"/>
      <c r="BJ32" s="74"/>
      <c r="BK32" s="74">
        <v>26</v>
      </c>
      <c r="BL32" s="79"/>
      <c r="BM32" s="78"/>
      <c r="BN32" s="78">
        <v>26</v>
      </c>
      <c r="BO32" s="75"/>
      <c r="BP32" s="74"/>
      <c r="BQ32" s="74">
        <v>26</v>
      </c>
      <c r="BR32" s="79"/>
      <c r="BS32" s="78"/>
      <c r="BT32" s="78">
        <v>26</v>
      </c>
    </row>
    <row r="33" spans="1:72" s="58" customFormat="1" ht="18.75" customHeight="1" x14ac:dyDescent="0.25">
      <c r="A33" s="75" t="s">
        <v>204</v>
      </c>
      <c r="B33" s="74">
        <v>509</v>
      </c>
      <c r="C33" s="74">
        <v>27</v>
      </c>
      <c r="D33" s="79" t="s">
        <v>204</v>
      </c>
      <c r="E33" s="78">
        <v>509</v>
      </c>
      <c r="F33" s="78">
        <v>27</v>
      </c>
      <c r="G33" s="75" t="s">
        <v>542</v>
      </c>
      <c r="H33" s="74">
        <v>911</v>
      </c>
      <c r="I33" s="74">
        <v>27</v>
      </c>
      <c r="J33" s="79" t="s">
        <v>11</v>
      </c>
      <c r="K33" s="78">
        <v>1282</v>
      </c>
      <c r="L33" s="78">
        <v>27</v>
      </c>
      <c r="M33" s="75" t="s">
        <v>123</v>
      </c>
      <c r="N33" s="74">
        <v>1567</v>
      </c>
      <c r="O33" s="74">
        <v>27</v>
      </c>
      <c r="P33" s="79" t="s">
        <v>123</v>
      </c>
      <c r="Q33" s="78">
        <v>1878</v>
      </c>
      <c r="R33" s="78">
        <v>27</v>
      </c>
      <c r="S33" s="75" t="s">
        <v>145</v>
      </c>
      <c r="T33" s="74">
        <v>2075</v>
      </c>
      <c r="U33" s="74">
        <v>27</v>
      </c>
      <c r="V33" s="79" t="s">
        <v>145</v>
      </c>
      <c r="W33" s="78">
        <v>2374</v>
      </c>
      <c r="X33" s="78">
        <v>27</v>
      </c>
      <c r="Y33" s="75" t="s">
        <v>124</v>
      </c>
      <c r="Z33" s="74">
        <v>2676</v>
      </c>
      <c r="AA33" s="74">
        <v>27</v>
      </c>
      <c r="AB33" s="79" t="s">
        <v>204</v>
      </c>
      <c r="AC33" s="78">
        <v>3111</v>
      </c>
      <c r="AD33" s="78">
        <v>27</v>
      </c>
      <c r="AE33" s="75" t="s">
        <v>542</v>
      </c>
      <c r="AF33" s="74">
        <v>3507</v>
      </c>
      <c r="AG33" s="74">
        <v>27</v>
      </c>
      <c r="AH33" s="79" t="s">
        <v>39</v>
      </c>
      <c r="AI33" s="78">
        <v>3752</v>
      </c>
      <c r="AJ33" s="78">
        <v>27</v>
      </c>
      <c r="AK33" s="75" t="s">
        <v>39</v>
      </c>
      <c r="AL33" s="74">
        <v>4146</v>
      </c>
      <c r="AM33" s="74">
        <v>27</v>
      </c>
      <c r="AN33" s="79" t="s">
        <v>39</v>
      </c>
      <c r="AO33" s="78">
        <v>4557</v>
      </c>
      <c r="AP33" s="78">
        <v>27</v>
      </c>
      <c r="AQ33" s="75" t="s">
        <v>39</v>
      </c>
      <c r="AR33" s="74">
        <v>4557</v>
      </c>
      <c r="AS33" s="74">
        <v>27</v>
      </c>
      <c r="AT33" s="79" t="s">
        <v>168</v>
      </c>
      <c r="AU33" s="78">
        <v>4986</v>
      </c>
      <c r="AV33" s="78">
        <v>27</v>
      </c>
      <c r="AW33" s="75"/>
      <c r="AX33" s="74"/>
      <c r="AY33" s="74">
        <v>27</v>
      </c>
      <c r="AZ33" s="79"/>
      <c r="BA33" s="78"/>
      <c r="BB33" s="78">
        <v>27</v>
      </c>
      <c r="BC33" s="75"/>
      <c r="BD33" s="74"/>
      <c r="BE33" s="74">
        <v>27</v>
      </c>
      <c r="BF33" s="79"/>
      <c r="BG33" s="78"/>
      <c r="BH33" s="78">
        <v>27</v>
      </c>
      <c r="BI33" s="75"/>
      <c r="BJ33" s="74"/>
      <c r="BK33" s="74">
        <v>27</v>
      </c>
      <c r="BL33" s="79"/>
      <c r="BM33" s="78"/>
      <c r="BN33" s="78">
        <v>27</v>
      </c>
      <c r="BO33" s="75"/>
      <c r="BP33" s="74"/>
      <c r="BQ33" s="74">
        <v>27</v>
      </c>
      <c r="BR33" s="79"/>
      <c r="BS33" s="78"/>
      <c r="BT33" s="78">
        <v>27</v>
      </c>
    </row>
    <row r="34" spans="1:72" s="58" customFormat="1" ht="18.75" customHeight="1" x14ac:dyDescent="0.25">
      <c r="A34" s="75" t="s">
        <v>145</v>
      </c>
      <c r="B34" s="74">
        <v>503</v>
      </c>
      <c r="C34" s="74">
        <v>28</v>
      </c>
      <c r="D34" s="79" t="s">
        <v>145</v>
      </c>
      <c r="E34" s="78">
        <v>503</v>
      </c>
      <c r="F34" s="78">
        <v>28</v>
      </c>
      <c r="G34" s="75" t="s">
        <v>168</v>
      </c>
      <c r="H34" s="74">
        <v>902</v>
      </c>
      <c r="I34" s="74">
        <v>28</v>
      </c>
      <c r="J34" s="79" t="s">
        <v>123</v>
      </c>
      <c r="K34" s="78">
        <v>1241</v>
      </c>
      <c r="L34" s="78">
        <v>28</v>
      </c>
      <c r="M34" s="75" t="s">
        <v>145</v>
      </c>
      <c r="N34" s="74">
        <v>1550</v>
      </c>
      <c r="O34" s="74">
        <v>28</v>
      </c>
      <c r="P34" s="79" t="s">
        <v>272</v>
      </c>
      <c r="Q34" s="78">
        <v>1871</v>
      </c>
      <c r="R34" s="78">
        <v>28</v>
      </c>
      <c r="S34" s="75" t="s">
        <v>168</v>
      </c>
      <c r="T34" s="74">
        <v>2068</v>
      </c>
      <c r="U34" s="74">
        <v>28</v>
      </c>
      <c r="V34" s="79" t="s">
        <v>0</v>
      </c>
      <c r="W34" s="78">
        <v>2349</v>
      </c>
      <c r="X34" s="78">
        <v>28</v>
      </c>
      <c r="Y34" s="75" t="s">
        <v>39</v>
      </c>
      <c r="Z34" s="74">
        <v>2648</v>
      </c>
      <c r="AA34" s="74">
        <v>28</v>
      </c>
      <c r="AB34" s="79" t="s">
        <v>124</v>
      </c>
      <c r="AC34" s="78">
        <v>3038</v>
      </c>
      <c r="AD34" s="78">
        <v>28</v>
      </c>
      <c r="AE34" s="75" t="s">
        <v>272</v>
      </c>
      <c r="AF34" s="74">
        <v>3381</v>
      </c>
      <c r="AG34" s="74">
        <v>28</v>
      </c>
      <c r="AH34" s="79" t="s">
        <v>168</v>
      </c>
      <c r="AI34" s="78">
        <v>3657</v>
      </c>
      <c r="AJ34" s="78">
        <v>28</v>
      </c>
      <c r="AK34" s="75" t="s">
        <v>168</v>
      </c>
      <c r="AL34" s="74">
        <v>4054</v>
      </c>
      <c r="AM34" s="74">
        <v>28</v>
      </c>
      <c r="AN34" s="79" t="s">
        <v>168</v>
      </c>
      <c r="AO34" s="78">
        <v>4421</v>
      </c>
      <c r="AP34" s="78">
        <v>28</v>
      </c>
      <c r="AQ34" s="75" t="s">
        <v>168</v>
      </c>
      <c r="AR34" s="74">
        <v>4421</v>
      </c>
      <c r="AS34" s="74">
        <v>28</v>
      </c>
      <c r="AT34" s="79" t="s">
        <v>39</v>
      </c>
      <c r="AU34" s="78">
        <v>4759</v>
      </c>
      <c r="AV34" s="78">
        <v>28</v>
      </c>
      <c r="AW34" s="75"/>
      <c r="AX34" s="74"/>
      <c r="AY34" s="74">
        <v>28</v>
      </c>
      <c r="AZ34" s="79"/>
      <c r="BA34" s="78"/>
      <c r="BB34" s="78">
        <v>28</v>
      </c>
      <c r="BC34" s="75"/>
      <c r="BD34" s="74"/>
      <c r="BE34" s="74">
        <v>28</v>
      </c>
      <c r="BF34" s="79"/>
      <c r="BG34" s="78"/>
      <c r="BH34" s="78">
        <v>28</v>
      </c>
      <c r="BI34" s="75"/>
      <c r="BJ34" s="74"/>
      <c r="BK34" s="74">
        <v>28</v>
      </c>
      <c r="BL34" s="79"/>
      <c r="BM34" s="78"/>
      <c r="BN34" s="78">
        <v>28</v>
      </c>
      <c r="BO34" s="75"/>
      <c r="BP34" s="74"/>
      <c r="BQ34" s="74">
        <v>28</v>
      </c>
      <c r="BR34" s="79"/>
      <c r="BS34" s="78"/>
      <c r="BT34" s="78">
        <v>28</v>
      </c>
    </row>
    <row r="35" spans="1:72" s="58" customFormat="1" ht="18.75" customHeight="1" x14ac:dyDescent="0.25">
      <c r="A35" s="75" t="s">
        <v>171</v>
      </c>
      <c r="B35" s="74">
        <v>474</v>
      </c>
      <c r="C35" s="74">
        <v>29</v>
      </c>
      <c r="D35" s="79" t="s">
        <v>171</v>
      </c>
      <c r="E35" s="78">
        <v>474</v>
      </c>
      <c r="F35" s="78">
        <v>29</v>
      </c>
      <c r="G35" s="75" t="s">
        <v>272</v>
      </c>
      <c r="H35" s="74">
        <v>891</v>
      </c>
      <c r="I35" s="74">
        <v>29</v>
      </c>
      <c r="J35" s="79" t="s">
        <v>22</v>
      </c>
      <c r="K35" s="78">
        <v>1231</v>
      </c>
      <c r="L35" s="78">
        <v>29</v>
      </c>
      <c r="M35" s="75" t="s">
        <v>168</v>
      </c>
      <c r="N35" s="74">
        <v>1528</v>
      </c>
      <c r="O35" s="74">
        <v>29</v>
      </c>
      <c r="P35" s="79" t="s">
        <v>0</v>
      </c>
      <c r="Q35" s="78">
        <v>1854</v>
      </c>
      <c r="R35" s="78">
        <v>29</v>
      </c>
      <c r="S35" s="75" t="s">
        <v>229</v>
      </c>
      <c r="T35" s="74">
        <v>1999</v>
      </c>
      <c r="U35" s="74">
        <v>29</v>
      </c>
      <c r="V35" s="79" t="s">
        <v>516</v>
      </c>
      <c r="W35" s="78">
        <v>2325</v>
      </c>
      <c r="X35" s="78">
        <v>29</v>
      </c>
      <c r="Y35" s="75" t="s">
        <v>542</v>
      </c>
      <c r="Z35" s="74">
        <v>2605</v>
      </c>
      <c r="AA35" s="74">
        <v>29</v>
      </c>
      <c r="AB35" s="79" t="s">
        <v>272</v>
      </c>
      <c r="AC35" s="78">
        <v>3014</v>
      </c>
      <c r="AD35" s="78">
        <v>29</v>
      </c>
      <c r="AE35" s="75" t="s">
        <v>168</v>
      </c>
      <c r="AF35" s="74">
        <v>3291</v>
      </c>
      <c r="AG35" s="74">
        <v>29</v>
      </c>
      <c r="AH35" s="79" t="s">
        <v>272</v>
      </c>
      <c r="AI35" s="78">
        <v>3520</v>
      </c>
      <c r="AJ35" s="78">
        <v>29</v>
      </c>
      <c r="AK35" s="75" t="s">
        <v>123</v>
      </c>
      <c r="AL35" s="74">
        <v>3911</v>
      </c>
      <c r="AM35" s="74">
        <v>29</v>
      </c>
      <c r="AN35" s="79" t="s">
        <v>272</v>
      </c>
      <c r="AO35" s="78">
        <v>4279</v>
      </c>
      <c r="AP35" s="78">
        <v>29</v>
      </c>
      <c r="AQ35" s="75" t="s">
        <v>272</v>
      </c>
      <c r="AR35" s="74">
        <v>4279</v>
      </c>
      <c r="AS35" s="74">
        <v>29</v>
      </c>
      <c r="AT35" s="79" t="s">
        <v>22</v>
      </c>
      <c r="AU35" s="78">
        <v>4758</v>
      </c>
      <c r="AV35" s="78">
        <v>29</v>
      </c>
      <c r="AW35" s="75"/>
      <c r="AX35" s="74"/>
      <c r="AY35" s="74">
        <v>29</v>
      </c>
      <c r="AZ35" s="79"/>
      <c r="BA35" s="78"/>
      <c r="BB35" s="78">
        <v>29</v>
      </c>
      <c r="BC35" s="75"/>
      <c r="BD35" s="74"/>
      <c r="BE35" s="74">
        <v>29</v>
      </c>
      <c r="BF35" s="79"/>
      <c r="BG35" s="78"/>
      <c r="BH35" s="78">
        <v>29</v>
      </c>
      <c r="BI35" s="75"/>
      <c r="BJ35" s="74"/>
      <c r="BK35" s="74">
        <v>29</v>
      </c>
      <c r="BL35" s="79"/>
      <c r="BM35" s="78"/>
      <c r="BN35" s="78">
        <v>29</v>
      </c>
      <c r="BO35" s="75"/>
      <c r="BP35" s="74"/>
      <c r="BQ35" s="74">
        <v>29</v>
      </c>
      <c r="BR35" s="79"/>
      <c r="BS35" s="78"/>
      <c r="BT35" s="78">
        <v>29</v>
      </c>
    </row>
    <row r="36" spans="1:72" s="58" customFormat="1" ht="18.75" customHeight="1" x14ac:dyDescent="0.25">
      <c r="A36" s="75" t="s">
        <v>151</v>
      </c>
      <c r="B36" s="74">
        <v>442</v>
      </c>
      <c r="C36" s="74">
        <v>30</v>
      </c>
      <c r="D36" s="79" t="s">
        <v>151</v>
      </c>
      <c r="E36" s="78">
        <v>442</v>
      </c>
      <c r="F36" s="78">
        <v>30</v>
      </c>
      <c r="G36" s="75" t="s">
        <v>0</v>
      </c>
      <c r="H36" s="74">
        <v>884</v>
      </c>
      <c r="I36" s="74">
        <v>30</v>
      </c>
      <c r="J36" s="79" t="s">
        <v>145</v>
      </c>
      <c r="K36" s="78">
        <v>1226</v>
      </c>
      <c r="L36" s="78">
        <v>30</v>
      </c>
      <c r="M36" s="75" t="s">
        <v>0</v>
      </c>
      <c r="N36" s="74">
        <v>1515</v>
      </c>
      <c r="O36" s="74">
        <v>30</v>
      </c>
      <c r="P36" s="79" t="s">
        <v>151</v>
      </c>
      <c r="Q36" s="78">
        <v>1787</v>
      </c>
      <c r="R36" s="78">
        <v>30</v>
      </c>
      <c r="S36" s="75" t="s">
        <v>0</v>
      </c>
      <c r="T36" s="74">
        <v>1975</v>
      </c>
      <c r="U36" s="74">
        <v>30</v>
      </c>
      <c r="V36" s="79" t="s">
        <v>151</v>
      </c>
      <c r="W36" s="78">
        <v>2255</v>
      </c>
      <c r="X36" s="78">
        <v>30</v>
      </c>
      <c r="Y36" s="75" t="s">
        <v>0</v>
      </c>
      <c r="Z36" s="74">
        <v>2599</v>
      </c>
      <c r="AA36" s="74">
        <v>30</v>
      </c>
      <c r="AB36" s="79" t="s">
        <v>145</v>
      </c>
      <c r="AC36" s="78">
        <v>3002</v>
      </c>
      <c r="AD36" s="78">
        <v>30</v>
      </c>
      <c r="AE36" s="75" t="s">
        <v>124</v>
      </c>
      <c r="AF36" s="74">
        <v>3280</v>
      </c>
      <c r="AG36" s="74">
        <v>30</v>
      </c>
      <c r="AH36" s="79" t="s">
        <v>124</v>
      </c>
      <c r="AI36" s="78">
        <v>3487</v>
      </c>
      <c r="AJ36" s="78">
        <v>30</v>
      </c>
      <c r="AK36" s="75" t="s">
        <v>272</v>
      </c>
      <c r="AL36" s="74">
        <v>3877</v>
      </c>
      <c r="AM36" s="74">
        <v>30</v>
      </c>
      <c r="AN36" s="79" t="s">
        <v>123</v>
      </c>
      <c r="AO36" s="78">
        <v>4239</v>
      </c>
      <c r="AP36" s="78">
        <v>30</v>
      </c>
      <c r="AQ36" s="75" t="s">
        <v>123</v>
      </c>
      <c r="AR36" s="74">
        <v>4239</v>
      </c>
      <c r="AS36" s="74">
        <v>30</v>
      </c>
      <c r="AT36" s="79" t="s">
        <v>516</v>
      </c>
      <c r="AU36" s="78">
        <v>4552</v>
      </c>
      <c r="AV36" s="78">
        <v>30</v>
      </c>
      <c r="AW36" s="75"/>
      <c r="AX36" s="74"/>
      <c r="AY36" s="74">
        <v>30</v>
      </c>
      <c r="AZ36" s="79"/>
      <c r="BA36" s="78"/>
      <c r="BB36" s="78">
        <v>30</v>
      </c>
      <c r="BC36" s="75"/>
      <c r="BD36" s="74"/>
      <c r="BE36" s="74">
        <v>30</v>
      </c>
      <c r="BF36" s="79"/>
      <c r="BG36" s="78"/>
      <c r="BH36" s="78">
        <v>30</v>
      </c>
      <c r="BI36" s="75"/>
      <c r="BJ36" s="74"/>
      <c r="BK36" s="74">
        <v>30</v>
      </c>
      <c r="BL36" s="79"/>
      <c r="BM36" s="78"/>
      <c r="BN36" s="78">
        <v>30</v>
      </c>
      <c r="BO36" s="75"/>
      <c r="BP36" s="74"/>
      <c r="BQ36" s="74">
        <v>30</v>
      </c>
      <c r="BR36" s="79"/>
      <c r="BS36" s="78"/>
      <c r="BT36" s="78">
        <v>30</v>
      </c>
    </row>
    <row r="37" spans="1:72" s="58" customFormat="1" ht="18.75" customHeight="1" x14ac:dyDescent="0.25">
      <c r="A37" s="75" t="s">
        <v>57</v>
      </c>
      <c r="B37" s="74">
        <v>436</v>
      </c>
      <c r="C37" s="74">
        <v>31</v>
      </c>
      <c r="D37" s="79" t="s">
        <v>57</v>
      </c>
      <c r="E37" s="78">
        <v>436</v>
      </c>
      <c r="F37" s="78">
        <v>31</v>
      </c>
      <c r="G37" s="75" t="s">
        <v>145</v>
      </c>
      <c r="H37" s="74">
        <v>883</v>
      </c>
      <c r="I37" s="74">
        <v>31</v>
      </c>
      <c r="J37" s="79" t="s">
        <v>0</v>
      </c>
      <c r="K37" s="78">
        <v>1204</v>
      </c>
      <c r="L37" s="78">
        <v>31</v>
      </c>
      <c r="M37" s="75" t="s">
        <v>22</v>
      </c>
      <c r="N37" s="74">
        <v>1501</v>
      </c>
      <c r="O37" s="74">
        <v>31</v>
      </c>
      <c r="P37" s="79" t="s">
        <v>542</v>
      </c>
      <c r="Q37" s="78">
        <v>1785</v>
      </c>
      <c r="R37" s="78">
        <v>31</v>
      </c>
      <c r="S37" s="75" t="s">
        <v>151</v>
      </c>
      <c r="T37" s="74">
        <v>1933</v>
      </c>
      <c r="U37" s="74">
        <v>31</v>
      </c>
      <c r="V37" s="79" t="s">
        <v>123</v>
      </c>
      <c r="W37" s="78">
        <v>2160</v>
      </c>
      <c r="X37" s="78">
        <v>31</v>
      </c>
      <c r="Y37" s="75" t="s">
        <v>11</v>
      </c>
      <c r="Z37" s="74">
        <v>2504</v>
      </c>
      <c r="AA37" s="74">
        <v>31</v>
      </c>
      <c r="AB37" s="79" t="s">
        <v>168</v>
      </c>
      <c r="AC37" s="78">
        <v>2962</v>
      </c>
      <c r="AD37" s="78">
        <v>31</v>
      </c>
      <c r="AE37" s="75" t="s">
        <v>145</v>
      </c>
      <c r="AF37" s="74">
        <v>3256</v>
      </c>
      <c r="AG37" s="74">
        <v>31</v>
      </c>
      <c r="AH37" s="79" t="s">
        <v>145</v>
      </c>
      <c r="AI37" s="78">
        <v>3476</v>
      </c>
      <c r="AJ37" s="78">
        <v>31</v>
      </c>
      <c r="AK37" s="75" t="s">
        <v>145</v>
      </c>
      <c r="AL37" s="74">
        <v>3788</v>
      </c>
      <c r="AM37" s="74">
        <v>31</v>
      </c>
      <c r="AN37" s="79" t="s">
        <v>124</v>
      </c>
      <c r="AO37" s="78">
        <v>4198</v>
      </c>
      <c r="AP37" s="78">
        <v>31</v>
      </c>
      <c r="AQ37" s="75" t="s">
        <v>124</v>
      </c>
      <c r="AR37" s="74">
        <v>4198</v>
      </c>
      <c r="AS37" s="74">
        <v>31</v>
      </c>
      <c r="AT37" s="79" t="s">
        <v>123</v>
      </c>
      <c r="AU37" s="78">
        <v>4482</v>
      </c>
      <c r="AV37" s="78">
        <v>31</v>
      </c>
      <c r="AW37" s="75"/>
      <c r="AX37" s="74"/>
      <c r="AY37" s="74">
        <v>31</v>
      </c>
      <c r="AZ37" s="79"/>
      <c r="BA37" s="78"/>
      <c r="BB37" s="78">
        <v>31</v>
      </c>
      <c r="BC37" s="75"/>
      <c r="BD37" s="74"/>
      <c r="BE37" s="74">
        <v>31</v>
      </c>
      <c r="BF37" s="79"/>
      <c r="BG37" s="78"/>
      <c r="BH37" s="78">
        <v>31</v>
      </c>
      <c r="BI37" s="75"/>
      <c r="BJ37" s="74"/>
      <c r="BK37" s="74">
        <v>31</v>
      </c>
      <c r="BL37" s="79"/>
      <c r="BM37" s="78"/>
      <c r="BN37" s="78">
        <v>31</v>
      </c>
      <c r="BO37" s="75"/>
      <c r="BP37" s="74"/>
      <c r="BQ37" s="74">
        <v>31</v>
      </c>
      <c r="BR37" s="79"/>
      <c r="BS37" s="78"/>
      <c r="BT37" s="78">
        <v>31</v>
      </c>
    </row>
    <row r="38" spans="1:72" s="58" customFormat="1" ht="18.75" customHeight="1" x14ac:dyDescent="0.25">
      <c r="A38" s="75" t="s">
        <v>147</v>
      </c>
      <c r="B38" s="74">
        <v>419</v>
      </c>
      <c r="C38" s="74">
        <v>32</v>
      </c>
      <c r="D38" s="79" t="s">
        <v>147</v>
      </c>
      <c r="E38" s="78">
        <v>419</v>
      </c>
      <c r="F38" s="78">
        <v>32</v>
      </c>
      <c r="G38" s="75" t="s">
        <v>22</v>
      </c>
      <c r="H38" s="74">
        <v>862</v>
      </c>
      <c r="I38" s="74">
        <v>32</v>
      </c>
      <c r="J38" s="79" t="s">
        <v>272</v>
      </c>
      <c r="K38" s="78">
        <v>1191</v>
      </c>
      <c r="L38" s="78">
        <v>32</v>
      </c>
      <c r="M38" s="75" t="s">
        <v>11</v>
      </c>
      <c r="N38" s="74">
        <v>1438</v>
      </c>
      <c r="O38" s="74">
        <v>32</v>
      </c>
      <c r="P38" s="79" t="s">
        <v>145</v>
      </c>
      <c r="Q38" s="78">
        <v>1769</v>
      </c>
      <c r="R38" s="78">
        <v>32</v>
      </c>
      <c r="S38" s="75" t="s">
        <v>123</v>
      </c>
      <c r="T38" s="74">
        <v>1923</v>
      </c>
      <c r="U38" s="74">
        <v>32</v>
      </c>
      <c r="V38" s="79" t="s">
        <v>542</v>
      </c>
      <c r="W38" s="78">
        <v>2152</v>
      </c>
      <c r="X38" s="78">
        <v>32</v>
      </c>
      <c r="Y38" s="75" t="s">
        <v>516</v>
      </c>
      <c r="Z38" s="74">
        <v>2499</v>
      </c>
      <c r="AA38" s="74">
        <v>32</v>
      </c>
      <c r="AB38" s="79" t="s">
        <v>516</v>
      </c>
      <c r="AC38" s="78">
        <v>2824</v>
      </c>
      <c r="AD38" s="78">
        <v>32</v>
      </c>
      <c r="AE38" s="75" t="s">
        <v>28</v>
      </c>
      <c r="AF38" s="74">
        <v>3037</v>
      </c>
      <c r="AG38" s="74">
        <v>32</v>
      </c>
      <c r="AH38" s="79" t="s">
        <v>123</v>
      </c>
      <c r="AI38" s="78">
        <v>3343</v>
      </c>
      <c r="AJ38" s="78">
        <v>32</v>
      </c>
      <c r="AK38" s="75" t="s">
        <v>124</v>
      </c>
      <c r="AL38" s="74">
        <v>3778</v>
      </c>
      <c r="AM38" s="74">
        <v>32</v>
      </c>
      <c r="AN38" s="79" t="s">
        <v>22</v>
      </c>
      <c r="AO38" s="78">
        <v>4136</v>
      </c>
      <c r="AP38" s="78">
        <v>32</v>
      </c>
      <c r="AQ38" s="75" t="s">
        <v>22</v>
      </c>
      <c r="AR38" s="74">
        <v>4136</v>
      </c>
      <c r="AS38" s="74">
        <v>32</v>
      </c>
      <c r="AT38" s="79" t="s">
        <v>272</v>
      </c>
      <c r="AU38" s="78">
        <v>4462</v>
      </c>
      <c r="AV38" s="78">
        <v>32</v>
      </c>
      <c r="AW38" s="75"/>
      <c r="AX38" s="74"/>
      <c r="AY38" s="74">
        <v>32</v>
      </c>
      <c r="AZ38" s="79"/>
      <c r="BA38" s="78"/>
      <c r="BB38" s="78">
        <v>32</v>
      </c>
      <c r="BC38" s="75"/>
      <c r="BD38" s="74"/>
      <c r="BE38" s="74">
        <v>32</v>
      </c>
      <c r="BF38" s="79"/>
      <c r="BG38" s="78"/>
      <c r="BH38" s="78">
        <v>32</v>
      </c>
      <c r="BI38" s="75"/>
      <c r="BJ38" s="74"/>
      <c r="BK38" s="74">
        <v>32</v>
      </c>
      <c r="BL38" s="79"/>
      <c r="BM38" s="78"/>
      <c r="BN38" s="78">
        <v>32</v>
      </c>
      <c r="BO38" s="75"/>
      <c r="BP38" s="74"/>
      <c r="BQ38" s="74">
        <v>32</v>
      </c>
      <c r="BR38" s="79"/>
      <c r="BS38" s="78"/>
      <c r="BT38" s="78">
        <v>32</v>
      </c>
    </row>
    <row r="39" spans="1:72" s="58" customFormat="1" ht="18.75" customHeight="1" x14ac:dyDescent="0.25">
      <c r="A39" s="75" t="s">
        <v>272</v>
      </c>
      <c r="B39" s="74">
        <v>417</v>
      </c>
      <c r="C39" s="74">
        <v>33</v>
      </c>
      <c r="D39" s="79" t="s">
        <v>272</v>
      </c>
      <c r="E39" s="78">
        <v>417</v>
      </c>
      <c r="F39" s="78">
        <v>33</v>
      </c>
      <c r="G39" s="75" t="s">
        <v>39</v>
      </c>
      <c r="H39" s="74">
        <v>787</v>
      </c>
      <c r="I39" s="74">
        <v>33</v>
      </c>
      <c r="J39" s="79" t="s">
        <v>39</v>
      </c>
      <c r="K39" s="78">
        <v>1174</v>
      </c>
      <c r="L39" s="78">
        <v>33</v>
      </c>
      <c r="M39" s="75" t="s">
        <v>272</v>
      </c>
      <c r="N39" s="74">
        <v>1435</v>
      </c>
      <c r="O39" s="74">
        <v>33</v>
      </c>
      <c r="P39" s="79" t="s">
        <v>28</v>
      </c>
      <c r="Q39" s="78">
        <v>1675</v>
      </c>
      <c r="R39" s="78">
        <v>33</v>
      </c>
      <c r="S39" s="75" t="s">
        <v>542</v>
      </c>
      <c r="T39" s="74">
        <v>1905</v>
      </c>
      <c r="U39" s="74">
        <v>33</v>
      </c>
      <c r="V39" s="79" t="s">
        <v>22</v>
      </c>
      <c r="W39" s="78">
        <v>2103</v>
      </c>
      <c r="X39" s="78">
        <v>33</v>
      </c>
      <c r="Y39" s="75" t="s">
        <v>22</v>
      </c>
      <c r="Z39" s="74">
        <v>2431</v>
      </c>
      <c r="AA39" s="74">
        <v>33</v>
      </c>
      <c r="AB39" s="79" t="s">
        <v>123</v>
      </c>
      <c r="AC39" s="78">
        <v>2810</v>
      </c>
      <c r="AD39" s="78">
        <v>33</v>
      </c>
      <c r="AE39" s="75" t="s">
        <v>123</v>
      </c>
      <c r="AF39" s="74">
        <v>3032</v>
      </c>
      <c r="AG39" s="74">
        <v>33</v>
      </c>
      <c r="AH39" s="79" t="s">
        <v>22</v>
      </c>
      <c r="AI39" s="78">
        <v>3276</v>
      </c>
      <c r="AJ39" s="78">
        <v>33</v>
      </c>
      <c r="AK39" s="75" t="s">
        <v>22</v>
      </c>
      <c r="AL39" s="74">
        <v>3649</v>
      </c>
      <c r="AM39" s="74">
        <v>33</v>
      </c>
      <c r="AN39" s="79" t="s">
        <v>145</v>
      </c>
      <c r="AO39" s="78">
        <v>4100</v>
      </c>
      <c r="AP39" s="78">
        <v>33</v>
      </c>
      <c r="AQ39" s="75" t="s">
        <v>145</v>
      </c>
      <c r="AR39" s="74">
        <v>4100</v>
      </c>
      <c r="AS39" s="74">
        <v>33</v>
      </c>
      <c r="AT39" s="79" t="s">
        <v>145</v>
      </c>
      <c r="AU39" s="78">
        <v>4460</v>
      </c>
      <c r="AV39" s="78">
        <v>33</v>
      </c>
      <c r="AW39" s="75"/>
      <c r="AX39" s="74"/>
      <c r="AY39" s="74">
        <v>33</v>
      </c>
      <c r="AZ39" s="79"/>
      <c r="BA39" s="78"/>
      <c r="BB39" s="78">
        <v>33</v>
      </c>
      <c r="BC39" s="75"/>
      <c r="BD39" s="74"/>
      <c r="BE39" s="74">
        <v>33</v>
      </c>
      <c r="BF39" s="79"/>
      <c r="BG39" s="78"/>
      <c r="BH39" s="78">
        <v>33</v>
      </c>
      <c r="BI39" s="75"/>
      <c r="BJ39" s="74"/>
      <c r="BK39" s="74">
        <v>33</v>
      </c>
      <c r="BL39" s="79"/>
      <c r="BM39" s="78"/>
      <c r="BN39" s="78">
        <v>33</v>
      </c>
      <c r="BO39" s="75"/>
      <c r="BP39" s="74"/>
      <c r="BQ39" s="74">
        <v>33</v>
      </c>
      <c r="BR39" s="79"/>
      <c r="BS39" s="78"/>
      <c r="BT39" s="78">
        <v>33</v>
      </c>
    </row>
    <row r="40" spans="1:72" s="58" customFormat="1" ht="18.75" customHeight="1" x14ac:dyDescent="0.25">
      <c r="A40" s="75" t="s">
        <v>123</v>
      </c>
      <c r="B40" s="74">
        <v>383</v>
      </c>
      <c r="C40" s="74">
        <v>34</v>
      </c>
      <c r="D40" s="79" t="s">
        <v>123</v>
      </c>
      <c r="E40" s="78">
        <v>383</v>
      </c>
      <c r="F40" s="78">
        <v>34</v>
      </c>
      <c r="G40" s="75" t="s">
        <v>151</v>
      </c>
      <c r="H40" s="74">
        <v>762</v>
      </c>
      <c r="I40" s="74">
        <v>34</v>
      </c>
      <c r="J40" s="79" t="s">
        <v>151</v>
      </c>
      <c r="K40" s="78">
        <v>1086</v>
      </c>
      <c r="L40" s="78">
        <v>34</v>
      </c>
      <c r="M40" s="75" t="s">
        <v>151</v>
      </c>
      <c r="N40" s="74">
        <v>1422</v>
      </c>
      <c r="O40" s="74">
        <v>34</v>
      </c>
      <c r="P40" s="79" t="s">
        <v>173</v>
      </c>
      <c r="Q40" s="78">
        <v>1655</v>
      </c>
      <c r="R40" s="78">
        <v>34</v>
      </c>
      <c r="S40" s="75" t="s">
        <v>28</v>
      </c>
      <c r="T40" s="74">
        <v>1825</v>
      </c>
      <c r="U40" s="74">
        <v>34</v>
      </c>
      <c r="V40" s="79" t="s">
        <v>229</v>
      </c>
      <c r="W40" s="78">
        <v>2099</v>
      </c>
      <c r="X40" s="78">
        <v>34</v>
      </c>
      <c r="Y40" s="75" t="s">
        <v>28</v>
      </c>
      <c r="Z40" s="74">
        <v>2368</v>
      </c>
      <c r="AA40" s="74">
        <v>34</v>
      </c>
      <c r="AB40" s="79" t="s">
        <v>28</v>
      </c>
      <c r="AC40" s="78">
        <v>2752</v>
      </c>
      <c r="AD40" s="78">
        <v>34</v>
      </c>
      <c r="AE40" s="75" t="s">
        <v>229</v>
      </c>
      <c r="AF40" s="74">
        <v>3023</v>
      </c>
      <c r="AG40" s="74">
        <v>34</v>
      </c>
      <c r="AH40" s="79" t="s">
        <v>516</v>
      </c>
      <c r="AI40" s="78">
        <v>3193</v>
      </c>
      <c r="AJ40" s="78">
        <v>34</v>
      </c>
      <c r="AK40" s="75" t="s">
        <v>28</v>
      </c>
      <c r="AL40" s="74">
        <v>3513</v>
      </c>
      <c r="AM40" s="74">
        <v>34</v>
      </c>
      <c r="AN40" s="79" t="s">
        <v>516</v>
      </c>
      <c r="AO40" s="78">
        <v>4006</v>
      </c>
      <c r="AP40" s="78">
        <v>34</v>
      </c>
      <c r="AQ40" s="75" t="s">
        <v>516</v>
      </c>
      <c r="AR40" s="74">
        <v>4006</v>
      </c>
      <c r="AS40" s="74">
        <v>34</v>
      </c>
      <c r="AT40" s="79" t="s">
        <v>124</v>
      </c>
      <c r="AU40" s="78">
        <v>4441</v>
      </c>
      <c r="AV40" s="78">
        <v>34</v>
      </c>
      <c r="AW40" s="75"/>
      <c r="AX40" s="74"/>
      <c r="AY40" s="74">
        <v>34</v>
      </c>
      <c r="AZ40" s="79"/>
      <c r="BA40" s="78"/>
      <c r="BB40" s="78">
        <v>34</v>
      </c>
      <c r="BC40" s="75"/>
      <c r="BD40" s="74"/>
      <c r="BE40" s="74">
        <v>34</v>
      </c>
      <c r="BF40" s="79"/>
      <c r="BG40" s="78"/>
      <c r="BH40" s="78">
        <v>34</v>
      </c>
      <c r="BI40" s="75"/>
      <c r="BJ40" s="74"/>
      <c r="BK40" s="74">
        <v>34</v>
      </c>
      <c r="BL40" s="79"/>
      <c r="BM40" s="78"/>
      <c r="BN40" s="78">
        <v>34</v>
      </c>
      <c r="BO40" s="75"/>
      <c r="BP40" s="74"/>
      <c r="BQ40" s="74">
        <v>34</v>
      </c>
      <c r="BR40" s="79"/>
      <c r="BS40" s="78"/>
      <c r="BT40" s="78">
        <v>34</v>
      </c>
    </row>
    <row r="41" spans="1:72" s="58" customFormat="1" ht="18.75" customHeight="1" x14ac:dyDescent="0.25">
      <c r="A41" s="75" t="s">
        <v>200</v>
      </c>
      <c r="B41" s="74">
        <v>379</v>
      </c>
      <c r="C41" s="74">
        <v>35</v>
      </c>
      <c r="D41" s="79" t="s">
        <v>200</v>
      </c>
      <c r="E41" s="78">
        <v>379</v>
      </c>
      <c r="F41" s="78">
        <v>35</v>
      </c>
      <c r="G41" s="75" t="s">
        <v>405</v>
      </c>
      <c r="H41" s="74">
        <v>677</v>
      </c>
      <c r="I41" s="74">
        <v>35</v>
      </c>
      <c r="J41" s="79" t="s">
        <v>147</v>
      </c>
      <c r="K41" s="78">
        <v>1080</v>
      </c>
      <c r="L41" s="78">
        <v>35</v>
      </c>
      <c r="M41" s="75" t="s">
        <v>200</v>
      </c>
      <c r="N41" s="74">
        <v>1299</v>
      </c>
      <c r="O41" s="74">
        <v>35</v>
      </c>
      <c r="P41" s="79" t="s">
        <v>22</v>
      </c>
      <c r="Q41" s="78">
        <v>1643</v>
      </c>
      <c r="R41" s="78">
        <v>35</v>
      </c>
      <c r="S41" s="75" t="s">
        <v>22</v>
      </c>
      <c r="T41" s="74">
        <v>1792</v>
      </c>
      <c r="U41" s="74">
        <v>35</v>
      </c>
      <c r="V41" s="79" t="s">
        <v>28</v>
      </c>
      <c r="W41" s="78">
        <v>2036</v>
      </c>
      <c r="X41" s="78">
        <v>35</v>
      </c>
      <c r="Y41" s="75" t="s">
        <v>229</v>
      </c>
      <c r="Z41" s="74">
        <v>2361</v>
      </c>
      <c r="AA41" s="74">
        <v>35</v>
      </c>
      <c r="AB41" s="79" t="s">
        <v>22</v>
      </c>
      <c r="AC41" s="78">
        <v>2703</v>
      </c>
      <c r="AD41" s="78">
        <v>35</v>
      </c>
      <c r="AE41" s="75" t="s">
        <v>516</v>
      </c>
      <c r="AF41" s="74">
        <v>3022</v>
      </c>
      <c r="AG41" s="74">
        <v>35</v>
      </c>
      <c r="AH41" s="79" t="s">
        <v>229</v>
      </c>
      <c r="AI41" s="78">
        <v>3119</v>
      </c>
      <c r="AJ41" s="78">
        <v>35</v>
      </c>
      <c r="AK41" s="75" t="s">
        <v>229</v>
      </c>
      <c r="AL41" s="74">
        <v>3439</v>
      </c>
      <c r="AM41" s="74">
        <v>35</v>
      </c>
      <c r="AN41" s="79" t="s">
        <v>147</v>
      </c>
      <c r="AO41" s="78">
        <v>3955</v>
      </c>
      <c r="AP41" s="78">
        <v>35</v>
      </c>
      <c r="AQ41" s="75" t="s">
        <v>147</v>
      </c>
      <c r="AR41" s="74">
        <v>3955</v>
      </c>
      <c r="AS41" s="74">
        <v>35</v>
      </c>
      <c r="AT41" s="79" t="s">
        <v>147</v>
      </c>
      <c r="AU41" s="78">
        <v>4311</v>
      </c>
      <c r="AV41" s="78">
        <v>35</v>
      </c>
      <c r="AW41" s="75"/>
      <c r="AX41" s="74"/>
      <c r="AY41" s="74">
        <v>35</v>
      </c>
      <c r="AZ41" s="79"/>
      <c r="BA41" s="78"/>
      <c r="BB41" s="78">
        <v>35</v>
      </c>
      <c r="BC41" s="75"/>
      <c r="BD41" s="74"/>
      <c r="BE41" s="74">
        <v>35</v>
      </c>
      <c r="BF41" s="79"/>
      <c r="BG41" s="78"/>
      <c r="BH41" s="78">
        <v>35</v>
      </c>
      <c r="BI41" s="75"/>
      <c r="BJ41" s="74"/>
      <c r="BK41" s="74">
        <v>35</v>
      </c>
      <c r="BL41" s="79"/>
      <c r="BM41" s="78"/>
      <c r="BN41" s="78">
        <v>35</v>
      </c>
      <c r="BO41" s="75"/>
      <c r="BP41" s="74"/>
      <c r="BQ41" s="74">
        <v>35</v>
      </c>
      <c r="BR41" s="79"/>
      <c r="BS41" s="78"/>
      <c r="BT41" s="78">
        <v>35</v>
      </c>
    </row>
    <row r="42" spans="1:72" s="58" customFormat="1" ht="18.75" customHeight="1" x14ac:dyDescent="0.25">
      <c r="A42" s="75" t="s">
        <v>36</v>
      </c>
      <c r="B42" s="74">
        <v>356</v>
      </c>
      <c r="C42" s="74">
        <v>36</v>
      </c>
      <c r="D42" s="79" t="s">
        <v>36</v>
      </c>
      <c r="E42" s="78">
        <v>356</v>
      </c>
      <c r="F42" s="78">
        <v>36</v>
      </c>
      <c r="G42" s="75" t="s">
        <v>147</v>
      </c>
      <c r="H42" s="74">
        <v>666</v>
      </c>
      <c r="I42" s="74">
        <v>36</v>
      </c>
      <c r="J42" s="79" t="s">
        <v>405</v>
      </c>
      <c r="K42" s="78">
        <v>1032</v>
      </c>
      <c r="L42" s="78">
        <v>36</v>
      </c>
      <c r="M42" s="75" t="s">
        <v>147</v>
      </c>
      <c r="N42" s="74">
        <v>1279</v>
      </c>
      <c r="O42" s="74">
        <v>36</v>
      </c>
      <c r="P42" s="79" t="s">
        <v>11</v>
      </c>
      <c r="Q42" s="78">
        <v>1560</v>
      </c>
      <c r="R42" s="78">
        <v>36</v>
      </c>
      <c r="S42" s="75" t="s">
        <v>11</v>
      </c>
      <c r="T42" s="74">
        <v>1767</v>
      </c>
      <c r="U42" s="74">
        <v>36</v>
      </c>
      <c r="V42" s="79" t="s">
        <v>11</v>
      </c>
      <c r="W42" s="78">
        <v>2023</v>
      </c>
      <c r="X42" s="78">
        <v>36</v>
      </c>
      <c r="Y42" s="75" t="s">
        <v>147</v>
      </c>
      <c r="Z42" s="74">
        <v>2326</v>
      </c>
      <c r="AA42" s="74">
        <v>36</v>
      </c>
      <c r="AB42" s="79" t="s">
        <v>147</v>
      </c>
      <c r="AC42" s="78">
        <v>2562</v>
      </c>
      <c r="AD42" s="78">
        <v>36</v>
      </c>
      <c r="AE42" s="75" t="s">
        <v>22</v>
      </c>
      <c r="AF42" s="74">
        <v>2969</v>
      </c>
      <c r="AG42" s="74">
        <v>36</v>
      </c>
      <c r="AH42" s="79" t="s">
        <v>28</v>
      </c>
      <c r="AI42" s="78">
        <v>3117</v>
      </c>
      <c r="AJ42" s="78">
        <v>36</v>
      </c>
      <c r="AK42" s="75" t="s">
        <v>147</v>
      </c>
      <c r="AL42" s="74">
        <v>3426</v>
      </c>
      <c r="AM42" s="74">
        <v>36</v>
      </c>
      <c r="AN42" s="79" t="s">
        <v>28</v>
      </c>
      <c r="AO42" s="78">
        <v>3846</v>
      </c>
      <c r="AP42" s="78">
        <v>36</v>
      </c>
      <c r="AQ42" s="75" t="s">
        <v>28</v>
      </c>
      <c r="AR42" s="74">
        <v>3846</v>
      </c>
      <c r="AS42" s="74">
        <v>36</v>
      </c>
      <c r="AT42" s="79" t="s">
        <v>36</v>
      </c>
      <c r="AU42" s="78">
        <v>4140</v>
      </c>
      <c r="AV42" s="78">
        <v>36</v>
      </c>
      <c r="AW42" s="75"/>
      <c r="AX42" s="74"/>
      <c r="AY42" s="74">
        <v>36</v>
      </c>
      <c r="AZ42" s="79"/>
      <c r="BA42" s="78"/>
      <c r="BB42" s="78">
        <v>36</v>
      </c>
      <c r="BC42" s="75"/>
      <c r="BD42" s="74"/>
      <c r="BE42" s="74">
        <v>36</v>
      </c>
      <c r="BF42" s="79"/>
      <c r="BG42" s="78"/>
      <c r="BH42" s="78">
        <v>36</v>
      </c>
      <c r="BI42" s="75"/>
      <c r="BJ42" s="74"/>
      <c r="BK42" s="74">
        <v>36</v>
      </c>
      <c r="BL42" s="79"/>
      <c r="BM42" s="78"/>
      <c r="BN42" s="78">
        <v>36</v>
      </c>
      <c r="BO42" s="75"/>
      <c r="BP42" s="74"/>
      <c r="BQ42" s="74">
        <v>36</v>
      </c>
      <c r="BR42" s="79"/>
      <c r="BS42" s="78"/>
      <c r="BT42" s="78">
        <v>36</v>
      </c>
    </row>
    <row r="43" spans="1:72" s="58" customFormat="1" ht="18.75" customHeight="1" x14ac:dyDescent="0.25">
      <c r="A43" s="75" t="s">
        <v>405</v>
      </c>
      <c r="B43" s="74">
        <v>352</v>
      </c>
      <c r="C43" s="74">
        <v>37</v>
      </c>
      <c r="D43" s="80" t="s">
        <v>405</v>
      </c>
      <c r="E43" s="78">
        <v>352</v>
      </c>
      <c r="F43" s="78">
        <v>37</v>
      </c>
      <c r="G43" s="75" t="s">
        <v>200</v>
      </c>
      <c r="H43" s="74">
        <v>621</v>
      </c>
      <c r="I43" s="74">
        <v>37</v>
      </c>
      <c r="J43" s="79" t="s">
        <v>200</v>
      </c>
      <c r="K43" s="78">
        <v>999</v>
      </c>
      <c r="L43" s="78">
        <v>37</v>
      </c>
      <c r="M43" s="75" t="s">
        <v>405</v>
      </c>
      <c r="N43" s="74">
        <v>1252</v>
      </c>
      <c r="O43" s="74">
        <v>37</v>
      </c>
      <c r="P43" s="79" t="s">
        <v>229</v>
      </c>
      <c r="Q43" s="78">
        <v>1544</v>
      </c>
      <c r="R43" s="78">
        <v>37</v>
      </c>
      <c r="S43" s="75" t="s">
        <v>173</v>
      </c>
      <c r="T43" s="74">
        <v>1763</v>
      </c>
      <c r="U43" s="74">
        <v>37</v>
      </c>
      <c r="V43" s="79" t="s">
        <v>173</v>
      </c>
      <c r="W43" s="78">
        <v>2017</v>
      </c>
      <c r="X43" s="78">
        <v>37</v>
      </c>
      <c r="Y43" s="75" t="s">
        <v>123</v>
      </c>
      <c r="Z43" s="74">
        <v>2321</v>
      </c>
      <c r="AA43" s="74">
        <v>37</v>
      </c>
      <c r="AB43" s="79" t="s">
        <v>229</v>
      </c>
      <c r="AC43" s="78">
        <v>2498</v>
      </c>
      <c r="AD43" s="78">
        <v>37</v>
      </c>
      <c r="AE43" s="75" t="s">
        <v>405</v>
      </c>
      <c r="AF43" s="74">
        <v>2827</v>
      </c>
      <c r="AG43" s="74">
        <v>37</v>
      </c>
      <c r="AH43" s="79" t="s">
        <v>147</v>
      </c>
      <c r="AI43" s="78">
        <v>3077</v>
      </c>
      <c r="AJ43" s="78">
        <v>37</v>
      </c>
      <c r="AK43" s="75" t="s">
        <v>516</v>
      </c>
      <c r="AL43" s="74">
        <v>3424</v>
      </c>
      <c r="AM43" s="74">
        <v>37</v>
      </c>
      <c r="AN43" s="79" t="s">
        <v>405</v>
      </c>
      <c r="AO43" s="78">
        <v>3738</v>
      </c>
      <c r="AP43" s="78">
        <v>37</v>
      </c>
      <c r="AQ43" s="75" t="s">
        <v>405</v>
      </c>
      <c r="AR43" s="74">
        <v>3738</v>
      </c>
      <c r="AS43" s="74">
        <v>37</v>
      </c>
      <c r="AT43" s="79" t="s">
        <v>405</v>
      </c>
      <c r="AU43" s="78">
        <v>4126</v>
      </c>
      <c r="AV43" s="78">
        <v>37</v>
      </c>
      <c r="AW43" s="75"/>
      <c r="AX43" s="74"/>
      <c r="AY43" s="74">
        <v>37</v>
      </c>
      <c r="AZ43" s="79"/>
      <c r="BA43" s="78"/>
      <c r="BB43" s="78">
        <v>37</v>
      </c>
      <c r="BC43" s="75"/>
      <c r="BD43" s="74"/>
      <c r="BE43" s="74">
        <v>37</v>
      </c>
      <c r="BF43" s="79"/>
      <c r="BG43" s="78"/>
      <c r="BH43" s="78">
        <v>37</v>
      </c>
      <c r="BI43" s="75"/>
      <c r="BJ43" s="74"/>
      <c r="BK43" s="74">
        <v>37</v>
      </c>
      <c r="BL43" s="79"/>
      <c r="BM43" s="78"/>
      <c r="BN43" s="78">
        <v>37</v>
      </c>
      <c r="BO43" s="75"/>
      <c r="BP43" s="74"/>
      <c r="BQ43" s="74">
        <v>37</v>
      </c>
      <c r="BR43" s="79"/>
      <c r="BS43" s="78"/>
      <c r="BT43" s="78">
        <v>37</v>
      </c>
    </row>
    <row r="44" spans="1:72" s="58" customFormat="1" ht="18.75" customHeight="1" x14ac:dyDescent="0.25">
      <c r="A44" s="75" t="s">
        <v>39</v>
      </c>
      <c r="B44" s="74">
        <v>316</v>
      </c>
      <c r="C44" s="74">
        <v>38</v>
      </c>
      <c r="D44" s="79" t="s">
        <v>39</v>
      </c>
      <c r="E44" s="78">
        <v>316</v>
      </c>
      <c r="F44" s="78">
        <v>38</v>
      </c>
      <c r="G44" s="75" t="s">
        <v>36</v>
      </c>
      <c r="H44" s="74">
        <v>609</v>
      </c>
      <c r="I44" s="74">
        <v>38</v>
      </c>
      <c r="J44" s="79" t="s">
        <v>36</v>
      </c>
      <c r="K44" s="78">
        <v>908</v>
      </c>
      <c r="L44" s="78">
        <v>38</v>
      </c>
      <c r="M44" s="75" t="s">
        <v>229</v>
      </c>
      <c r="N44" s="74">
        <v>1104</v>
      </c>
      <c r="O44" s="74">
        <v>38</v>
      </c>
      <c r="P44" s="79" t="s">
        <v>147</v>
      </c>
      <c r="Q44" s="78">
        <v>1461</v>
      </c>
      <c r="R44" s="78">
        <v>38</v>
      </c>
      <c r="S44" s="75" t="s">
        <v>147</v>
      </c>
      <c r="T44" s="74">
        <v>1555</v>
      </c>
      <c r="U44" s="74">
        <v>38</v>
      </c>
      <c r="V44" s="79" t="s">
        <v>147</v>
      </c>
      <c r="W44" s="78">
        <v>1926</v>
      </c>
      <c r="X44" s="78">
        <v>38</v>
      </c>
      <c r="Y44" s="75" t="s">
        <v>173</v>
      </c>
      <c r="Z44" s="74">
        <v>2271</v>
      </c>
      <c r="AA44" s="74">
        <v>38</v>
      </c>
      <c r="AB44" s="79" t="s">
        <v>405</v>
      </c>
      <c r="AC44" s="78">
        <v>2470</v>
      </c>
      <c r="AD44" s="78">
        <v>38</v>
      </c>
      <c r="AE44" s="75" t="s">
        <v>147</v>
      </c>
      <c r="AF44" s="74">
        <v>2767</v>
      </c>
      <c r="AG44" s="74">
        <v>38</v>
      </c>
      <c r="AH44" s="79" t="s">
        <v>405</v>
      </c>
      <c r="AI44" s="78">
        <v>3025</v>
      </c>
      <c r="AJ44" s="78">
        <v>38</v>
      </c>
      <c r="AK44" s="75" t="s">
        <v>405</v>
      </c>
      <c r="AL44" s="74">
        <v>3328</v>
      </c>
      <c r="AM44" s="74">
        <v>38</v>
      </c>
      <c r="AN44" s="79" t="s">
        <v>200</v>
      </c>
      <c r="AO44" s="78">
        <v>3712</v>
      </c>
      <c r="AP44" s="78">
        <v>38</v>
      </c>
      <c r="AQ44" s="75" t="s">
        <v>200</v>
      </c>
      <c r="AR44" s="74">
        <v>3712</v>
      </c>
      <c r="AS44" s="74">
        <v>38</v>
      </c>
      <c r="AT44" s="79" t="s">
        <v>28</v>
      </c>
      <c r="AU44" s="78">
        <v>4106</v>
      </c>
      <c r="AV44" s="78">
        <v>38</v>
      </c>
      <c r="AW44" s="75"/>
      <c r="AX44" s="74"/>
      <c r="AY44" s="74">
        <v>38</v>
      </c>
      <c r="AZ44" s="79"/>
      <c r="BA44" s="78"/>
      <c r="BB44" s="78">
        <v>38</v>
      </c>
      <c r="BC44" s="75"/>
      <c r="BD44" s="74"/>
      <c r="BE44" s="74">
        <v>38</v>
      </c>
      <c r="BF44" s="79"/>
      <c r="BG44" s="78"/>
      <c r="BH44" s="78">
        <v>38</v>
      </c>
      <c r="BI44" s="75"/>
      <c r="BJ44" s="74"/>
      <c r="BK44" s="74">
        <v>38</v>
      </c>
      <c r="BL44" s="79"/>
      <c r="BM44" s="78"/>
      <c r="BN44" s="78">
        <v>38</v>
      </c>
      <c r="BO44" s="75"/>
      <c r="BP44" s="74"/>
      <c r="BQ44" s="74">
        <v>38</v>
      </c>
      <c r="BR44" s="79"/>
      <c r="BS44" s="78"/>
      <c r="BT44" s="78">
        <v>38</v>
      </c>
    </row>
    <row r="45" spans="1:72" s="58" customFormat="1" ht="18.75" customHeight="1" x14ac:dyDescent="0.25">
      <c r="A45" s="75" t="s">
        <v>28</v>
      </c>
      <c r="B45" s="74">
        <v>205</v>
      </c>
      <c r="C45" s="74">
        <v>39</v>
      </c>
      <c r="D45" s="79" t="s">
        <v>28</v>
      </c>
      <c r="E45" s="78">
        <v>205</v>
      </c>
      <c r="F45" s="78">
        <v>39</v>
      </c>
      <c r="G45" s="75" t="s">
        <v>28</v>
      </c>
      <c r="H45" s="74">
        <v>587</v>
      </c>
      <c r="I45" s="74">
        <v>39</v>
      </c>
      <c r="J45" s="79" t="s">
        <v>28</v>
      </c>
      <c r="K45" s="78">
        <v>884</v>
      </c>
      <c r="L45" s="78">
        <v>39</v>
      </c>
      <c r="M45" s="75" t="s">
        <v>28</v>
      </c>
      <c r="N45" s="74">
        <v>1095</v>
      </c>
      <c r="O45" s="74">
        <v>39</v>
      </c>
      <c r="P45" s="79" t="s">
        <v>200</v>
      </c>
      <c r="Q45" s="78">
        <v>1393</v>
      </c>
      <c r="R45" s="78">
        <v>39</v>
      </c>
      <c r="S45" s="75" t="s">
        <v>200</v>
      </c>
      <c r="T45" s="74">
        <v>1525</v>
      </c>
      <c r="U45" s="74">
        <v>39</v>
      </c>
      <c r="V45" s="79" t="s">
        <v>200</v>
      </c>
      <c r="W45" s="78">
        <v>1865</v>
      </c>
      <c r="X45" s="78">
        <v>39</v>
      </c>
      <c r="Y45" s="75" t="s">
        <v>36</v>
      </c>
      <c r="Z45" s="74">
        <v>2235</v>
      </c>
      <c r="AA45" s="74">
        <v>39</v>
      </c>
      <c r="AB45" s="79" t="s">
        <v>173</v>
      </c>
      <c r="AC45" s="78">
        <v>2466</v>
      </c>
      <c r="AD45" s="78">
        <v>39</v>
      </c>
      <c r="AE45" s="75" t="s">
        <v>173</v>
      </c>
      <c r="AF45" s="74">
        <v>2688</v>
      </c>
      <c r="AG45" s="74">
        <v>39</v>
      </c>
      <c r="AH45" s="79" t="s">
        <v>200</v>
      </c>
      <c r="AI45" s="78">
        <v>2940</v>
      </c>
      <c r="AJ45" s="78">
        <v>39</v>
      </c>
      <c r="AK45" s="75" t="s">
        <v>200</v>
      </c>
      <c r="AL45" s="74">
        <v>3275</v>
      </c>
      <c r="AM45" s="74">
        <v>39</v>
      </c>
      <c r="AN45" s="79" t="s">
        <v>36</v>
      </c>
      <c r="AO45" s="78">
        <v>3638</v>
      </c>
      <c r="AP45" s="78">
        <v>39</v>
      </c>
      <c r="AQ45" s="75" t="s">
        <v>36</v>
      </c>
      <c r="AR45" s="74">
        <v>3638</v>
      </c>
      <c r="AS45" s="74">
        <v>39</v>
      </c>
      <c r="AT45" s="79" t="s">
        <v>200</v>
      </c>
      <c r="AU45" s="78">
        <v>4036</v>
      </c>
      <c r="AV45" s="78">
        <v>39</v>
      </c>
      <c r="AW45" s="75"/>
      <c r="AX45" s="74"/>
      <c r="AY45" s="74">
        <v>39</v>
      </c>
      <c r="AZ45" s="79"/>
      <c r="BA45" s="78"/>
      <c r="BB45" s="78">
        <v>39</v>
      </c>
      <c r="BC45" s="75"/>
      <c r="BD45" s="74"/>
      <c r="BE45" s="74">
        <v>39</v>
      </c>
      <c r="BF45" s="79"/>
      <c r="BG45" s="78"/>
      <c r="BH45" s="78">
        <v>39</v>
      </c>
      <c r="BI45" s="75"/>
      <c r="BJ45" s="74"/>
      <c r="BK45" s="74">
        <v>39</v>
      </c>
      <c r="BL45" s="79"/>
      <c r="BM45" s="78"/>
      <c r="BN45" s="78">
        <v>39</v>
      </c>
      <c r="BO45" s="75"/>
      <c r="BP45" s="74"/>
      <c r="BQ45" s="74">
        <v>39</v>
      </c>
      <c r="BR45" s="79"/>
      <c r="BS45" s="78"/>
      <c r="BT45" s="78">
        <v>39</v>
      </c>
    </row>
    <row r="46" spans="1:72" s="58" customFormat="1" ht="18.75" customHeight="1" x14ac:dyDescent="0.25">
      <c r="A46" s="75" t="s">
        <v>173</v>
      </c>
      <c r="B46" s="74">
        <v>184</v>
      </c>
      <c r="C46" s="74">
        <v>40</v>
      </c>
      <c r="D46" s="79" t="s">
        <v>173</v>
      </c>
      <c r="E46" s="78">
        <v>184</v>
      </c>
      <c r="F46" s="78">
        <v>40</v>
      </c>
      <c r="G46" s="75" t="s">
        <v>173</v>
      </c>
      <c r="H46" s="74">
        <v>576</v>
      </c>
      <c r="I46" s="74">
        <v>40</v>
      </c>
      <c r="J46" s="79" t="s">
        <v>173</v>
      </c>
      <c r="K46" s="78">
        <v>881</v>
      </c>
      <c r="L46" s="78">
        <v>40</v>
      </c>
      <c r="M46" s="75" t="s">
        <v>173</v>
      </c>
      <c r="N46" s="74">
        <v>1083</v>
      </c>
      <c r="O46" s="74">
        <v>40</v>
      </c>
      <c r="P46" s="79" t="s">
        <v>405</v>
      </c>
      <c r="Q46" s="78">
        <v>1349</v>
      </c>
      <c r="R46" s="78">
        <v>40</v>
      </c>
      <c r="S46" s="75" t="s">
        <v>405</v>
      </c>
      <c r="T46" s="74">
        <v>1491</v>
      </c>
      <c r="U46" s="74">
        <v>40</v>
      </c>
      <c r="V46" s="79" t="s">
        <v>405</v>
      </c>
      <c r="W46" s="78">
        <v>1858</v>
      </c>
      <c r="X46" s="78">
        <v>40</v>
      </c>
      <c r="Y46" s="75" t="s">
        <v>405</v>
      </c>
      <c r="Z46" s="74">
        <v>2200</v>
      </c>
      <c r="AA46" s="74">
        <v>40</v>
      </c>
      <c r="AB46" s="79" t="s">
        <v>200</v>
      </c>
      <c r="AC46" s="78">
        <v>2459</v>
      </c>
      <c r="AD46" s="78">
        <v>40</v>
      </c>
      <c r="AE46" s="75" t="s">
        <v>200</v>
      </c>
      <c r="AF46" s="74">
        <v>2676</v>
      </c>
      <c r="AG46" s="74">
        <v>40</v>
      </c>
      <c r="AH46" s="79" t="s">
        <v>173</v>
      </c>
      <c r="AI46" s="78">
        <v>2799</v>
      </c>
      <c r="AJ46" s="78">
        <v>40</v>
      </c>
      <c r="AK46" s="75" t="s">
        <v>36</v>
      </c>
      <c r="AL46" s="74">
        <v>3111</v>
      </c>
      <c r="AM46" s="74">
        <v>40</v>
      </c>
      <c r="AN46" s="79" t="s">
        <v>229</v>
      </c>
      <c r="AO46" s="78">
        <v>3539</v>
      </c>
      <c r="AP46" s="78">
        <v>40</v>
      </c>
      <c r="AQ46" s="75" t="s">
        <v>229</v>
      </c>
      <c r="AR46" s="74">
        <v>3539</v>
      </c>
      <c r="AS46" s="74">
        <v>40</v>
      </c>
      <c r="AT46" s="79" t="s">
        <v>173</v>
      </c>
      <c r="AU46" s="78">
        <v>3859</v>
      </c>
      <c r="AV46" s="78">
        <v>40</v>
      </c>
      <c r="AW46" s="75"/>
      <c r="AX46" s="74"/>
      <c r="AY46" s="74">
        <v>40</v>
      </c>
      <c r="AZ46" s="79"/>
      <c r="BA46" s="78"/>
      <c r="BB46" s="78">
        <v>40</v>
      </c>
      <c r="BC46" s="75"/>
      <c r="BD46" s="74"/>
      <c r="BE46" s="74">
        <v>40</v>
      </c>
      <c r="BF46" s="79"/>
      <c r="BG46" s="78"/>
      <c r="BH46" s="78">
        <v>40</v>
      </c>
      <c r="BI46" s="75"/>
      <c r="BJ46" s="74"/>
      <c r="BK46" s="74">
        <v>40</v>
      </c>
      <c r="BL46" s="79"/>
      <c r="BM46" s="78"/>
      <c r="BN46" s="78">
        <v>40</v>
      </c>
      <c r="BO46" s="75"/>
      <c r="BP46" s="74"/>
      <c r="BQ46" s="74">
        <v>40</v>
      </c>
      <c r="BR46" s="79"/>
      <c r="BS46" s="78"/>
      <c r="BT46" s="78">
        <v>40</v>
      </c>
    </row>
    <row r="47" spans="1:72" s="58" customFormat="1" ht="18.75" customHeight="1" x14ac:dyDescent="0.25">
      <c r="A47" s="75" t="s">
        <v>229</v>
      </c>
      <c r="B47" s="74">
        <v>79</v>
      </c>
      <c r="C47" s="74">
        <v>41</v>
      </c>
      <c r="D47" s="79" t="s">
        <v>229</v>
      </c>
      <c r="E47" s="78">
        <v>79</v>
      </c>
      <c r="F47" s="78">
        <v>41</v>
      </c>
      <c r="G47" s="75" t="s">
        <v>229</v>
      </c>
      <c r="H47" s="74">
        <v>523</v>
      </c>
      <c r="I47" s="74">
        <v>41</v>
      </c>
      <c r="J47" s="79" t="s">
        <v>229</v>
      </c>
      <c r="K47" s="78">
        <v>870</v>
      </c>
      <c r="L47" s="78">
        <v>41</v>
      </c>
      <c r="M47" s="75" t="s">
        <v>36</v>
      </c>
      <c r="N47" s="74">
        <v>1030</v>
      </c>
      <c r="O47" s="74">
        <v>41</v>
      </c>
      <c r="P47" s="79" t="s">
        <v>36</v>
      </c>
      <c r="Q47" s="78">
        <v>1253</v>
      </c>
      <c r="R47" s="78">
        <v>41</v>
      </c>
      <c r="S47" s="75" t="s">
        <v>36</v>
      </c>
      <c r="T47" s="74">
        <v>1412</v>
      </c>
      <c r="U47" s="74">
        <v>41</v>
      </c>
      <c r="V47" s="79" t="s">
        <v>36</v>
      </c>
      <c r="W47" s="78">
        <v>1731</v>
      </c>
      <c r="X47" s="78">
        <v>41</v>
      </c>
      <c r="Y47" s="75" t="s">
        <v>200</v>
      </c>
      <c r="Z47" s="74">
        <v>2176</v>
      </c>
      <c r="AA47" s="74">
        <v>41</v>
      </c>
      <c r="AB47" s="79" t="s">
        <v>36</v>
      </c>
      <c r="AC47" s="78">
        <v>2346</v>
      </c>
      <c r="AD47" s="78">
        <v>41</v>
      </c>
      <c r="AE47" s="75" t="s">
        <v>36</v>
      </c>
      <c r="AF47" s="74">
        <v>2543</v>
      </c>
      <c r="AG47" s="74">
        <v>41</v>
      </c>
      <c r="AH47" s="79" t="s">
        <v>36</v>
      </c>
      <c r="AI47" s="78">
        <v>2661</v>
      </c>
      <c r="AJ47" s="78">
        <v>41</v>
      </c>
      <c r="AK47" s="75" t="s">
        <v>173</v>
      </c>
      <c r="AL47" s="74">
        <v>3110</v>
      </c>
      <c r="AM47" s="74">
        <v>41</v>
      </c>
      <c r="AN47" s="79" t="s">
        <v>173</v>
      </c>
      <c r="AO47" s="78">
        <v>3520</v>
      </c>
      <c r="AP47" s="78">
        <v>41</v>
      </c>
      <c r="AQ47" s="75" t="s">
        <v>173</v>
      </c>
      <c r="AR47" s="74">
        <v>3520</v>
      </c>
      <c r="AS47" s="74">
        <v>41</v>
      </c>
      <c r="AT47" s="79" t="s">
        <v>229</v>
      </c>
      <c r="AU47" s="78">
        <v>3810</v>
      </c>
      <c r="AV47" s="78">
        <v>41</v>
      </c>
      <c r="AW47" s="75"/>
      <c r="AX47" s="74"/>
      <c r="AY47" s="74">
        <v>41</v>
      </c>
      <c r="AZ47" s="79"/>
      <c r="BA47" s="78"/>
      <c r="BB47" s="78">
        <v>41</v>
      </c>
      <c r="BC47" s="75"/>
      <c r="BD47" s="74"/>
      <c r="BE47" s="74">
        <v>41</v>
      </c>
      <c r="BF47" s="79"/>
      <c r="BG47" s="78"/>
      <c r="BH47" s="78">
        <v>41</v>
      </c>
      <c r="BI47" s="75"/>
      <c r="BJ47" s="74"/>
      <c r="BK47" s="74">
        <v>41</v>
      </c>
      <c r="BL47" s="79"/>
      <c r="BM47" s="78"/>
      <c r="BN47" s="78">
        <v>41</v>
      </c>
      <c r="BO47" s="75"/>
      <c r="BP47" s="74"/>
      <c r="BQ47" s="74">
        <v>41</v>
      </c>
      <c r="BR47" s="79"/>
      <c r="BS47" s="78"/>
      <c r="BT47" s="78">
        <v>41</v>
      </c>
    </row>
  </sheetData>
  <sortState xmlns:xlrd2="http://schemas.microsoft.com/office/spreadsheetml/2017/richdata2" ref="AT7:AU47">
    <sortCondition descending="1" ref="AU7:AU47"/>
  </sortState>
  <mergeCells count="25">
    <mergeCell ref="B4:R4"/>
    <mergeCell ref="A5:C5"/>
    <mergeCell ref="D5:F5"/>
    <mergeCell ref="G5:I5"/>
    <mergeCell ref="J5:L5"/>
    <mergeCell ref="M5:O5"/>
    <mergeCell ref="P5:R5"/>
    <mergeCell ref="AZ5:BB5"/>
    <mergeCell ref="S5:U5"/>
    <mergeCell ref="V5:X5"/>
    <mergeCell ref="Y5:AA5"/>
    <mergeCell ref="AB5:AD5"/>
    <mergeCell ref="AE5:AG5"/>
    <mergeCell ref="AH5:AJ5"/>
    <mergeCell ref="AK5:AM5"/>
    <mergeCell ref="AN5:AP5"/>
    <mergeCell ref="AQ5:AS5"/>
    <mergeCell ref="AT5:AV5"/>
    <mergeCell ref="AW5:AY5"/>
    <mergeCell ref="BC5:BE5"/>
    <mergeCell ref="BF5:BH5"/>
    <mergeCell ref="BI5:BK5"/>
    <mergeCell ref="BL5:BN5"/>
    <mergeCell ref="BR5:BT5"/>
    <mergeCell ref="BO5:BQ5"/>
  </mergeCells>
  <printOptions horizontalCentered="1" verticalCentered="1"/>
  <pageMargins left="0.19685039370078741" right="0.19685039370078741" top="0.19685039370078741" bottom="0.19685039370078741" header="0.31496062992125984" footer="0.31496062992125984"/>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pageSetUpPr fitToPage="1"/>
  </sheetPr>
  <dimension ref="A1:AC92"/>
  <sheetViews>
    <sheetView zoomScale="85" zoomScaleNormal="85" workbookViewId="0">
      <pane xSplit="2" ySplit="6" topLeftCell="E7" activePane="bottomRight" state="frozen"/>
      <selection pane="topRight" activeCell="E1" sqref="E1"/>
      <selection pane="bottomLeft" activeCell="A6" sqref="A6"/>
      <selection pane="bottomRight" activeCell="S60" sqref="S60"/>
    </sheetView>
  </sheetViews>
  <sheetFormatPr defaultRowHeight="15" x14ac:dyDescent="0.25"/>
  <cols>
    <col min="1" max="1" width="26.85546875" customWidth="1"/>
    <col min="2" max="2" width="45.5703125" bestFit="1" customWidth="1"/>
    <col min="3" max="3" width="3.42578125" customWidth="1"/>
    <col min="4" max="25" width="13.140625" customWidth="1"/>
    <col min="26" max="26" width="9.140625" customWidth="1"/>
  </cols>
  <sheetData>
    <row r="1" spans="1:29" ht="18.75" x14ac:dyDescent="0.3">
      <c r="A1" s="825" t="s">
        <v>506</v>
      </c>
      <c r="B1" s="825"/>
      <c r="C1" s="825"/>
      <c r="D1" s="825"/>
      <c r="E1" s="825"/>
      <c r="F1" s="825"/>
      <c r="G1" s="825"/>
      <c r="H1" s="825"/>
      <c r="I1" s="825"/>
      <c r="J1" s="825"/>
      <c r="K1" s="825"/>
      <c r="L1" s="825"/>
      <c r="M1" s="825"/>
      <c r="N1" s="825"/>
      <c r="O1" s="825"/>
      <c r="P1" s="825"/>
      <c r="Q1" s="825"/>
      <c r="R1" s="825"/>
      <c r="S1" s="825"/>
      <c r="T1" s="825"/>
      <c r="U1" s="825"/>
      <c r="V1" s="825"/>
      <c r="W1" s="825"/>
      <c r="X1" s="825"/>
      <c r="Y1" s="825"/>
    </row>
    <row r="2" spans="1:29" ht="15.75" x14ac:dyDescent="0.25">
      <c r="A2" s="826" t="s">
        <v>186</v>
      </c>
      <c r="B2" s="826"/>
      <c r="C2" s="826"/>
      <c r="D2" s="826"/>
      <c r="E2" s="826"/>
      <c r="F2" s="826"/>
      <c r="G2" s="826"/>
      <c r="H2" s="826"/>
      <c r="I2" s="826"/>
      <c r="J2" s="826"/>
      <c r="K2" s="826"/>
      <c r="L2" s="826"/>
      <c r="M2" s="826"/>
      <c r="N2" s="826"/>
      <c r="O2" s="826"/>
      <c r="P2" s="826"/>
      <c r="Q2" s="826"/>
      <c r="R2" s="826"/>
      <c r="S2" s="826"/>
      <c r="T2" s="826"/>
      <c r="U2" s="826"/>
      <c r="V2" s="826"/>
      <c r="W2" s="826"/>
      <c r="X2" s="826"/>
      <c r="Y2" s="826"/>
    </row>
    <row r="3" spans="1:29" ht="15.75" x14ac:dyDescent="0.25">
      <c r="A3" s="57"/>
    </row>
    <row r="4" spans="1:29" x14ac:dyDescent="0.25">
      <c r="A4" s="822" t="s">
        <v>157</v>
      </c>
      <c r="B4" s="820" t="s">
        <v>162</v>
      </c>
      <c r="C4" s="64"/>
      <c r="D4" s="820" t="s">
        <v>117</v>
      </c>
      <c r="E4" s="820"/>
      <c r="F4" s="820"/>
      <c r="G4" s="820"/>
      <c r="H4" s="820"/>
      <c r="I4" s="820"/>
      <c r="J4" s="820"/>
      <c r="K4" s="820"/>
      <c r="L4" s="820"/>
      <c r="M4" s="820"/>
      <c r="N4" s="820"/>
      <c r="O4" s="820"/>
      <c r="P4" s="820"/>
      <c r="Q4" s="820"/>
      <c r="R4" s="820"/>
      <c r="S4" s="820"/>
      <c r="T4" s="820"/>
      <c r="U4" s="820"/>
      <c r="V4" s="820"/>
      <c r="W4" s="820"/>
      <c r="X4" s="820"/>
      <c r="Y4" s="820"/>
    </row>
    <row r="5" spans="1:29" x14ac:dyDescent="0.25">
      <c r="A5" s="822"/>
      <c r="B5" s="820"/>
      <c r="C5" s="64"/>
      <c r="D5" s="63" t="s">
        <v>470</v>
      </c>
      <c r="E5" s="63" t="s">
        <v>471</v>
      </c>
      <c r="F5" s="63" t="s">
        <v>491</v>
      </c>
      <c r="G5" s="63" t="s">
        <v>472</v>
      </c>
      <c r="H5" s="63" t="s">
        <v>473</v>
      </c>
      <c r="I5" s="512" t="s">
        <v>490</v>
      </c>
      <c r="J5" s="512" t="s">
        <v>474</v>
      </c>
      <c r="K5" s="63" t="s">
        <v>475</v>
      </c>
      <c r="L5" s="63" t="s">
        <v>476</v>
      </c>
      <c r="M5" s="63" t="s">
        <v>477</v>
      </c>
      <c r="N5" s="63" t="s">
        <v>478</v>
      </c>
      <c r="O5" s="564" t="s">
        <v>479</v>
      </c>
      <c r="P5" s="564" t="s">
        <v>480</v>
      </c>
      <c r="Q5" s="63" t="s">
        <v>481</v>
      </c>
      <c r="R5" s="63" t="s">
        <v>482</v>
      </c>
      <c r="S5" s="63" t="s">
        <v>483</v>
      </c>
      <c r="T5" s="63" t="s">
        <v>484</v>
      </c>
      <c r="U5" s="35" t="s">
        <v>485</v>
      </c>
      <c r="V5" s="63" t="s">
        <v>486</v>
      </c>
      <c r="W5" s="63" t="s">
        <v>487</v>
      </c>
      <c r="X5" s="63" t="s">
        <v>488</v>
      </c>
      <c r="Y5" s="63" t="s">
        <v>489</v>
      </c>
      <c r="Z5" s="3" t="s">
        <v>505</v>
      </c>
    </row>
    <row r="6" spans="1:29" x14ac:dyDescent="0.25">
      <c r="A6" s="822"/>
      <c r="B6" s="820"/>
      <c r="C6" s="64"/>
      <c r="D6" s="63" t="s">
        <v>169</v>
      </c>
      <c r="E6" s="63" t="s">
        <v>170</v>
      </c>
      <c r="F6" s="63" t="s">
        <v>180</v>
      </c>
      <c r="G6" s="63" t="s">
        <v>181</v>
      </c>
      <c r="H6" s="63" t="s">
        <v>182</v>
      </c>
      <c r="I6" s="512" t="s">
        <v>183</v>
      </c>
      <c r="J6" s="512" t="s">
        <v>209</v>
      </c>
      <c r="K6" s="63" t="s">
        <v>210</v>
      </c>
      <c r="L6" s="63" t="s">
        <v>211</v>
      </c>
      <c r="M6" s="63" t="s">
        <v>212</v>
      </c>
      <c r="N6" s="63" t="s">
        <v>213</v>
      </c>
      <c r="O6" s="564" t="s">
        <v>214</v>
      </c>
      <c r="P6" s="564" t="s">
        <v>221</v>
      </c>
      <c r="Q6" s="63" t="s">
        <v>222</v>
      </c>
      <c r="R6" s="63" t="s">
        <v>223</v>
      </c>
      <c r="S6" s="63" t="s">
        <v>224</v>
      </c>
      <c r="T6" s="63" t="s">
        <v>225</v>
      </c>
      <c r="U6" s="35" t="s">
        <v>226</v>
      </c>
      <c r="V6" s="63" t="s">
        <v>466</v>
      </c>
      <c r="W6" s="63" t="s">
        <v>467</v>
      </c>
      <c r="X6" s="63" t="s">
        <v>468</v>
      </c>
      <c r="Y6" s="63" t="s">
        <v>469</v>
      </c>
      <c r="Z6" s="63" t="s">
        <v>504</v>
      </c>
      <c r="AA6" s="63"/>
      <c r="AB6" s="63"/>
      <c r="AC6" s="63"/>
    </row>
    <row r="7" spans="1:29" s="58" customFormat="1" ht="18.75" customHeight="1" x14ac:dyDescent="0.25">
      <c r="A7" s="58" t="s">
        <v>123</v>
      </c>
      <c r="B7" s="66" t="str">
        <f>VLOOKUP(A7,Data!$H$4:$I$44,2,FALSE)</f>
        <v>Rattenpackfuhrer</v>
      </c>
      <c r="C7" s="59"/>
      <c r="D7" s="60">
        <f>VLOOKUP($A7,'Weekly Total League Table'!$A$7:$C$47,3,FALSE)</f>
        <v>34</v>
      </c>
      <c r="E7" s="60">
        <f>VLOOKUP($A7,'Weekly Total League Table'!$D$7:$F$47,3,FALSE)</f>
        <v>34</v>
      </c>
      <c r="F7" s="60">
        <f>VLOOKUP($A7,'Weekly Total League Table'!$G$7:$I$47,3,FALSE)</f>
        <v>25</v>
      </c>
      <c r="G7" s="60">
        <f>VLOOKUP($A7,'Weekly Total League Table'!$J$7:$L$47,3,FALSE)</f>
        <v>28</v>
      </c>
      <c r="H7" s="60">
        <f>VLOOKUP($A7,'Weekly Total League Table'!$M$7:$O$47,3,FALSE)</f>
        <v>27</v>
      </c>
      <c r="I7" s="60">
        <f>VLOOKUP($A7,'Weekly Total League Table'!$P$7:$R$47,3,FALSE)</f>
        <v>27</v>
      </c>
      <c r="J7" s="60">
        <f>VLOOKUP($A7,'Weekly Total League Table'!$S$7:$U$47,3,FALSE)</f>
        <v>32</v>
      </c>
      <c r="K7" s="60">
        <f>VLOOKUP($A7,'Weekly Total League Table'!$V$7:$X$47,3,FALSE)</f>
        <v>31</v>
      </c>
      <c r="L7" s="60">
        <f>VLOOKUP($A7,'Weekly Total League Table'!$Y$7:$AA$47,3,FALSE)</f>
        <v>37</v>
      </c>
      <c r="M7" s="60">
        <f>VLOOKUP($A7,'Weekly Total League Table'!$AB$7:$AD$47,3,FALSE)</f>
        <v>33</v>
      </c>
      <c r="N7" s="60">
        <f>VLOOKUP($A7,'Weekly Total League Table'!$AE$7:$AG$47,3,FALSE)</f>
        <v>33</v>
      </c>
      <c r="O7" s="60">
        <f>VLOOKUP($A7,'Weekly Total League Table'!$AH$7:$AJ$47,3,FALSE)</f>
        <v>32</v>
      </c>
      <c r="P7" s="60">
        <f>VLOOKUP($A7,'Weekly Total League Table'!$AK$7:$AM$47,3,FALSE)</f>
        <v>29</v>
      </c>
      <c r="Q7" s="60">
        <f>VLOOKUP($A7,'Weekly Total League Table'!$AN$7:$AP$47,3,FALSE)</f>
        <v>30</v>
      </c>
      <c r="R7" s="60">
        <f>VLOOKUP($A7,'Weekly Total League Table'!$AQ$7:$AS$47,3,FALSE)</f>
        <v>30</v>
      </c>
      <c r="S7" s="60">
        <f>VLOOKUP($A7,'Weekly Total League Table'!$AT$7:$AV$47,3,FALSE)</f>
        <v>31</v>
      </c>
      <c r="T7" s="60"/>
      <c r="U7" s="60"/>
      <c r="V7" s="61"/>
      <c r="W7" s="62"/>
      <c r="X7" s="62"/>
      <c r="Y7" s="62"/>
    </row>
    <row r="8" spans="1:29" s="58" customFormat="1" ht="18.75" customHeight="1" x14ac:dyDescent="0.25">
      <c r="A8" s="58" t="s">
        <v>40</v>
      </c>
      <c r="B8" s="66" t="str">
        <f>VLOOKUP(A8,Data!$H$4:$I$44,2,FALSE)</f>
        <v>This Lot Best Get Picked</v>
      </c>
      <c r="C8" s="59"/>
      <c r="D8" s="60">
        <f>VLOOKUP($A8,'Weekly Total League Table'!$A$7:$C$47,3,FALSE)</f>
        <v>19</v>
      </c>
      <c r="E8" s="60">
        <f>VLOOKUP($A8,'Weekly Total League Table'!$D$7:$F$47,3,FALSE)</f>
        <v>19</v>
      </c>
      <c r="F8" s="60">
        <f>VLOOKUP($A8,'Weekly Total League Table'!$G$7:$I$47,3,FALSE)</f>
        <v>19</v>
      </c>
      <c r="G8" s="60">
        <f>VLOOKUP($A8,'Weekly Total League Table'!$J$7:$L$47,3,FALSE)</f>
        <v>12</v>
      </c>
      <c r="H8" s="60">
        <f>VLOOKUP($A8,'Weekly Total League Table'!$M$7:$O$47,3,FALSE)</f>
        <v>12</v>
      </c>
      <c r="I8" s="60">
        <f>VLOOKUP($A8,'Weekly Total League Table'!$P$7:$R$47,3,FALSE)</f>
        <v>20</v>
      </c>
      <c r="J8" s="60">
        <f>VLOOKUP($A8,'Weekly Total League Table'!$S$7:$U$47,3,FALSE)</f>
        <v>19</v>
      </c>
      <c r="K8" s="60">
        <f>VLOOKUP($A8,'Weekly Total League Table'!$V$7:$X$47,3,FALSE)</f>
        <v>13</v>
      </c>
      <c r="L8" s="60">
        <f>VLOOKUP($A8,'Weekly Total League Table'!$Y$7:$AA$47,3,FALSE)</f>
        <v>12</v>
      </c>
      <c r="M8" s="60">
        <f>VLOOKUP($A8,'Weekly Total League Table'!$AB$7:$AD$47,3,FALSE)</f>
        <v>11</v>
      </c>
      <c r="N8" s="60">
        <f>VLOOKUP($A8,'Weekly Total League Table'!$AE$7:$AG$47,3,FALSE)</f>
        <v>11</v>
      </c>
      <c r="O8" s="60">
        <f>VLOOKUP($A8,'Weekly Total League Table'!$AH$7:$AJ$47,3,FALSE)</f>
        <v>11</v>
      </c>
      <c r="P8" s="60">
        <f>VLOOKUP($A8,'Weekly Total League Table'!$AK$7:$AM$47,3,FALSE)</f>
        <v>6</v>
      </c>
      <c r="Q8" s="60">
        <f>VLOOKUP($A8,'Weekly Total League Table'!$AN$7:$AP$47,3,FALSE)</f>
        <v>7</v>
      </c>
      <c r="R8" s="60">
        <f>VLOOKUP($A8,'Weekly Total League Table'!$AQ$7:$AS$47,3,FALSE)</f>
        <v>7</v>
      </c>
      <c r="S8" s="60">
        <f>VLOOKUP($A8,'Weekly Total League Table'!$AT$7:$AV$47,3,FALSE)</f>
        <v>9</v>
      </c>
      <c r="T8" s="60"/>
      <c r="U8" s="60"/>
      <c r="V8" s="61"/>
      <c r="W8" s="62"/>
      <c r="X8" s="62"/>
      <c r="Y8" s="62"/>
    </row>
    <row r="9" spans="1:29" s="58" customFormat="1" ht="18.75" customHeight="1" x14ac:dyDescent="0.25">
      <c r="A9" s="58" t="s">
        <v>57</v>
      </c>
      <c r="B9" s="66" t="str">
        <f>VLOOKUP(A9,Data!$H$4:$I$44,2,FALSE)</f>
        <v>A Grey Colour With a Wooden Structure Over The Top C.C.</v>
      </c>
      <c r="C9" s="59"/>
      <c r="D9" s="60">
        <f>VLOOKUP($A9,'Weekly Total League Table'!$A$7:$C$47,3,FALSE)</f>
        <v>31</v>
      </c>
      <c r="E9" s="60">
        <f>VLOOKUP($A9,'Weekly Total League Table'!$D$7:$F$47,3,FALSE)</f>
        <v>31</v>
      </c>
      <c r="F9" s="60">
        <f>VLOOKUP($A9,'Weekly Total League Table'!$G$7:$I$47,3,FALSE)</f>
        <v>24</v>
      </c>
      <c r="G9" s="60">
        <f>VLOOKUP($A9,'Weekly Total League Table'!$J$7:$L$47,3,FALSE)</f>
        <v>24</v>
      </c>
      <c r="H9" s="60">
        <f>VLOOKUP($A9,'Weekly Total League Table'!$M$7:$O$47,3,FALSE)</f>
        <v>18</v>
      </c>
      <c r="I9" s="60">
        <f>VLOOKUP($A9,'Weekly Total League Table'!$P$7:$R$47,3,FALSE)</f>
        <v>13</v>
      </c>
      <c r="J9" s="60">
        <f>VLOOKUP($A9,'Weekly Total League Table'!$S$7:$U$47,3,FALSE)</f>
        <v>7</v>
      </c>
      <c r="K9" s="60">
        <f>VLOOKUP($A9,'Weekly Total League Table'!$V$7:$X$47,3,FALSE)</f>
        <v>9</v>
      </c>
      <c r="L9" s="60">
        <f>VLOOKUP($A9,'Weekly Total League Table'!$Y$7:$AA$47,3,FALSE)</f>
        <v>9</v>
      </c>
      <c r="M9" s="60">
        <f>VLOOKUP($A9,'Weekly Total League Table'!$AB$7:$AD$47,3,FALSE)</f>
        <v>17</v>
      </c>
      <c r="N9" s="60">
        <f>VLOOKUP($A9,'Weekly Total League Table'!$AE$7:$AG$47,3,FALSE)</f>
        <v>19</v>
      </c>
      <c r="O9" s="60">
        <f>VLOOKUP($A9,'Weekly Total League Table'!$AH$7:$AJ$47,3,FALSE)</f>
        <v>21</v>
      </c>
      <c r="P9" s="60">
        <f>VLOOKUP($A9,'Weekly Total League Table'!$AK$7:$AM$47,3,FALSE)</f>
        <v>20</v>
      </c>
      <c r="Q9" s="60">
        <f>VLOOKUP($A9,'Weekly Total League Table'!$AN$7:$AP$47,3,FALSE)</f>
        <v>23</v>
      </c>
      <c r="R9" s="60">
        <f>VLOOKUP($A9,'Weekly Total League Table'!$AQ$7:$AS$47,3,FALSE)</f>
        <v>23</v>
      </c>
      <c r="S9" s="60">
        <f>VLOOKUP($A9,'Weekly Total League Table'!$AT$7:$AV$47,3,FALSE)</f>
        <v>24</v>
      </c>
      <c r="T9" s="60"/>
      <c r="U9" s="60"/>
      <c r="V9" s="61"/>
      <c r="W9" s="62"/>
      <c r="X9" s="62"/>
      <c r="Y9" s="62"/>
    </row>
    <row r="10" spans="1:29" s="58" customFormat="1" ht="18.75" customHeight="1" x14ac:dyDescent="0.25">
      <c r="A10" s="58" t="s">
        <v>516</v>
      </c>
      <c r="B10" s="66" t="str">
        <f>VLOOKUP(A10,Data!$H$4:$I$44,2,FALSE)</f>
        <v>Ronnie Bobbold C.C.</v>
      </c>
      <c r="C10" s="59"/>
      <c r="D10" s="60">
        <f>VLOOKUP($A10,'Weekly Total League Table'!$A$7:$C$47,3,FALSE)</f>
        <v>2</v>
      </c>
      <c r="E10" s="60">
        <f>VLOOKUP($A10,'Weekly Total League Table'!$D$7:$F$47,3,FALSE)</f>
        <v>2</v>
      </c>
      <c r="F10" s="60">
        <f>VLOOKUP($A10,'Weekly Total League Table'!$G$7:$I$47,3,FALSE)</f>
        <v>4</v>
      </c>
      <c r="G10" s="60">
        <f>VLOOKUP($A10,'Weekly Total League Table'!$J$7:$L$47,3,FALSE)</f>
        <v>17</v>
      </c>
      <c r="H10" s="60">
        <f>VLOOKUP($A10,'Weekly Total League Table'!$M$7:$O$47,3,FALSE)</f>
        <v>20</v>
      </c>
      <c r="I10" s="60">
        <f>VLOOKUP($A10,'Weekly Total League Table'!$P$7:$R$47,3,FALSE)</f>
        <v>16</v>
      </c>
      <c r="J10" s="60">
        <f>VLOOKUP($A10,'Weekly Total League Table'!$S$7:$U$47,3,FALSE)</f>
        <v>26</v>
      </c>
      <c r="K10" s="60">
        <f>VLOOKUP($A10,'Weekly Total League Table'!$V$7:$X$47,3,FALSE)</f>
        <v>29</v>
      </c>
      <c r="L10" s="60">
        <f>VLOOKUP($A10,'Weekly Total League Table'!$Y$7:$AA$47,3,FALSE)</f>
        <v>32</v>
      </c>
      <c r="M10" s="60">
        <f>VLOOKUP($A10,'Weekly Total League Table'!$AB$7:$AD$47,3,FALSE)</f>
        <v>32</v>
      </c>
      <c r="N10" s="60">
        <f>VLOOKUP($A10,'Weekly Total League Table'!$AE$7:$AG$47,3,FALSE)</f>
        <v>35</v>
      </c>
      <c r="O10" s="60">
        <f>VLOOKUP($A10,'Weekly Total League Table'!$AH$7:$AJ$47,3,FALSE)</f>
        <v>34</v>
      </c>
      <c r="P10" s="60">
        <f>VLOOKUP($A10,'Weekly Total League Table'!$AK$7:$AM$47,3,FALSE)</f>
        <v>37</v>
      </c>
      <c r="Q10" s="60">
        <f>VLOOKUP($A10,'Weekly Total League Table'!$AN$7:$AP$47,3,FALSE)</f>
        <v>34</v>
      </c>
      <c r="R10" s="60">
        <f>VLOOKUP($A10,'Weekly Total League Table'!$AQ$7:$AS$47,3,FALSE)</f>
        <v>34</v>
      </c>
      <c r="S10" s="60">
        <f>VLOOKUP($A10,'Weekly Total League Table'!$AT$7:$AV$47,3,FALSE)</f>
        <v>30</v>
      </c>
      <c r="T10" s="60"/>
      <c r="U10" s="60"/>
      <c r="V10" s="61"/>
      <c r="W10" s="62"/>
      <c r="X10" s="62"/>
      <c r="Y10" s="62"/>
    </row>
    <row r="11" spans="1:29" s="58" customFormat="1" ht="18.75" customHeight="1" x14ac:dyDescent="0.25">
      <c r="A11" s="58" t="s">
        <v>405</v>
      </c>
      <c r="B11" s="66" t="str">
        <f>VLOOKUP(A11,Data!$H$4:$I$44,2,FALSE)</f>
        <v>Brokebat Mountain C.C.</v>
      </c>
      <c r="C11" s="59"/>
      <c r="D11" s="60">
        <f>VLOOKUP($A11,'Weekly Total League Table'!$A$7:$C$47,3,FALSE)</f>
        <v>37</v>
      </c>
      <c r="E11" s="60">
        <f>VLOOKUP($A11,'Weekly Total League Table'!$D$7:$F$47,3,FALSE)</f>
        <v>37</v>
      </c>
      <c r="F11" s="60">
        <f>VLOOKUP($A11,'Weekly Total League Table'!$G$7:$I$47,3,FALSE)</f>
        <v>35</v>
      </c>
      <c r="G11" s="60">
        <f>VLOOKUP($A11,'Weekly Total League Table'!$J$7:$L$47,3,FALSE)</f>
        <v>36</v>
      </c>
      <c r="H11" s="60">
        <f>VLOOKUP($A11,'Weekly Total League Table'!$M$7:$O$47,3,FALSE)</f>
        <v>37</v>
      </c>
      <c r="I11" s="60">
        <f>VLOOKUP($A11,'Weekly Total League Table'!$P$7:$R$47,3,FALSE)</f>
        <v>40</v>
      </c>
      <c r="J11" s="60">
        <f>VLOOKUP($A11,'Weekly Total League Table'!$S$7:$U$47,3,FALSE)</f>
        <v>40</v>
      </c>
      <c r="K11" s="60">
        <f>VLOOKUP($A11,'Weekly Total League Table'!$V$7:$X$47,3,FALSE)</f>
        <v>40</v>
      </c>
      <c r="L11" s="60">
        <f>VLOOKUP($A11,'Weekly Total League Table'!$Y$7:$AA$47,3,FALSE)</f>
        <v>40</v>
      </c>
      <c r="M11" s="60">
        <f>VLOOKUP($A11,'Weekly Total League Table'!$AB$7:$AD$47,3,FALSE)</f>
        <v>38</v>
      </c>
      <c r="N11" s="60">
        <f>VLOOKUP($A11,'Weekly Total League Table'!$AE$7:$AG$47,3,FALSE)</f>
        <v>37</v>
      </c>
      <c r="O11" s="60">
        <f>VLOOKUP($A11,'Weekly Total League Table'!$AH$7:$AJ$47,3,FALSE)</f>
        <v>38</v>
      </c>
      <c r="P11" s="60">
        <f>VLOOKUP($A11,'Weekly Total League Table'!$AK$7:$AM$47,3,FALSE)</f>
        <v>38</v>
      </c>
      <c r="Q11" s="60">
        <f>VLOOKUP($A11,'Weekly Total League Table'!$AN$7:$AP$47,3,FALSE)</f>
        <v>37</v>
      </c>
      <c r="R11" s="60">
        <f>VLOOKUP($A11,'Weekly Total League Table'!$AQ$7:$AS$47,3,FALSE)</f>
        <v>37</v>
      </c>
      <c r="S11" s="60">
        <f>VLOOKUP($A11,'Weekly Total League Table'!$AT$7:$AV$47,3,FALSE)</f>
        <v>37</v>
      </c>
      <c r="T11" s="60"/>
      <c r="U11" s="60"/>
      <c r="V11" s="61"/>
      <c r="W11" s="62"/>
      <c r="X11" s="62"/>
      <c r="Y11" s="62"/>
    </row>
    <row r="12" spans="1:29" s="58" customFormat="1" ht="18.75" customHeight="1" x14ac:dyDescent="0.25">
      <c r="A12" s="58" t="s">
        <v>60</v>
      </c>
      <c r="B12" s="66" t="str">
        <f>VLOOKUP(A12,Data!$H$4:$I$44,2,FALSE)</f>
        <v>Seshfield C.C.</v>
      </c>
      <c r="C12" s="59"/>
      <c r="D12" s="60">
        <f>VLOOKUP($A12,'Weekly Total League Table'!$A$7:$C$47,3,FALSE)</f>
        <v>11</v>
      </c>
      <c r="E12" s="60">
        <f>VLOOKUP($A12,'Weekly Total League Table'!$D$7:$F$47,3,FALSE)</f>
        <v>11</v>
      </c>
      <c r="F12" s="60">
        <f>VLOOKUP($A12,'Weekly Total League Table'!$G$7:$I$47,3,FALSE)</f>
        <v>8</v>
      </c>
      <c r="G12" s="60">
        <f>VLOOKUP($A12,'Weekly Total League Table'!$J$7:$L$47,3,FALSE)</f>
        <v>8</v>
      </c>
      <c r="H12" s="60">
        <f>VLOOKUP($A12,'Weekly Total League Table'!$M$7:$O$47,3,FALSE)</f>
        <v>10</v>
      </c>
      <c r="I12" s="60">
        <f>VLOOKUP($A12,'Weekly Total League Table'!$P$7:$R$47,3,FALSE)</f>
        <v>11</v>
      </c>
      <c r="J12" s="60">
        <f>VLOOKUP($A12,'Weekly Total League Table'!$S$7:$U$47,3,FALSE)</f>
        <v>20</v>
      </c>
      <c r="K12" s="60">
        <f>VLOOKUP($A12,'Weekly Total League Table'!$V$7:$X$47,3,FALSE)</f>
        <v>18</v>
      </c>
      <c r="L12" s="60">
        <f>VLOOKUP($A12,'Weekly Total League Table'!$Y$7:$AA$47,3,FALSE)</f>
        <v>15</v>
      </c>
      <c r="M12" s="60">
        <f>VLOOKUP($A12,'Weekly Total League Table'!$AB$7:$AD$47,3,FALSE)</f>
        <v>18</v>
      </c>
      <c r="N12" s="60">
        <f>VLOOKUP($A12,'Weekly Total League Table'!$AE$7:$AG$47,3,FALSE)</f>
        <v>18</v>
      </c>
      <c r="O12" s="60">
        <f>VLOOKUP($A12,'Weekly Total League Table'!$AH$7:$AJ$47,3,FALSE)</f>
        <v>18</v>
      </c>
      <c r="P12" s="60">
        <f>VLOOKUP($A12,'Weekly Total League Table'!$AK$7:$AM$47,3,FALSE)</f>
        <v>19</v>
      </c>
      <c r="Q12" s="60">
        <f>VLOOKUP($A12,'Weekly Total League Table'!$AN$7:$AP$47,3,FALSE)</f>
        <v>17</v>
      </c>
      <c r="R12" s="60">
        <f>VLOOKUP($A12,'Weekly Total League Table'!$AQ$7:$AS$47,3,FALSE)</f>
        <v>17</v>
      </c>
      <c r="S12" s="60">
        <f>VLOOKUP($A12,'Weekly Total League Table'!$AT$7:$AV$47,3,FALSE)</f>
        <v>17</v>
      </c>
      <c r="T12" s="60"/>
      <c r="U12" s="60"/>
      <c r="V12" s="61"/>
      <c r="W12" s="62"/>
      <c r="X12" s="62"/>
      <c r="Y12" s="62"/>
    </row>
    <row r="13" spans="1:29" s="58" customFormat="1" ht="18.75" customHeight="1" x14ac:dyDescent="0.25">
      <c r="A13" s="58" t="s">
        <v>6</v>
      </c>
      <c r="B13" s="66" t="str">
        <f>VLOOKUP(A13,Data!$H$4:$I$44,2,FALSE)</f>
        <v>Paris Ganjaman</v>
      </c>
      <c r="C13" s="59"/>
      <c r="D13" s="60">
        <f>VLOOKUP($A13,'Weekly Total League Table'!$A$7:$C$47,3,FALSE)</f>
        <v>21</v>
      </c>
      <c r="E13" s="60">
        <f>VLOOKUP($A13,'Weekly Total League Table'!$D$7:$F$47,3,FALSE)</f>
        <v>21</v>
      </c>
      <c r="F13" s="60">
        <f>VLOOKUP($A13,'Weekly Total League Table'!$G$7:$I$47,3,FALSE)</f>
        <v>18</v>
      </c>
      <c r="G13" s="60">
        <f>VLOOKUP($A13,'Weekly Total League Table'!$J$7:$L$47,3,FALSE)</f>
        <v>19</v>
      </c>
      <c r="H13" s="60">
        <f>VLOOKUP($A13,'Weekly Total League Table'!$M$7:$O$47,3,FALSE)</f>
        <v>14</v>
      </c>
      <c r="I13" s="60">
        <f>VLOOKUP($A13,'Weekly Total League Table'!$P$7:$R$47,3,FALSE)</f>
        <v>15</v>
      </c>
      <c r="J13" s="60">
        <f>VLOOKUP($A13,'Weekly Total League Table'!$S$7:$U$47,3,FALSE)</f>
        <v>17</v>
      </c>
      <c r="K13" s="60">
        <f>VLOOKUP($A13,'Weekly Total League Table'!$V$7:$X$47,3,FALSE)</f>
        <v>17</v>
      </c>
      <c r="L13" s="60">
        <f>VLOOKUP($A13,'Weekly Total League Table'!$Y$7:$AA$47,3,FALSE)</f>
        <v>17</v>
      </c>
      <c r="M13" s="60">
        <f>VLOOKUP($A13,'Weekly Total League Table'!$AB$7:$AD$47,3,FALSE)</f>
        <v>15</v>
      </c>
      <c r="N13" s="60">
        <f>VLOOKUP($A13,'Weekly Total League Table'!$AE$7:$AG$47,3,FALSE)</f>
        <v>12</v>
      </c>
      <c r="O13" s="60">
        <f>VLOOKUP($A13,'Weekly Total League Table'!$AH$7:$AJ$47,3,FALSE)</f>
        <v>10</v>
      </c>
      <c r="P13" s="60">
        <f>VLOOKUP($A13,'Weekly Total League Table'!$AK$7:$AM$47,3,FALSE)</f>
        <v>7</v>
      </c>
      <c r="Q13" s="60">
        <f>VLOOKUP($A13,'Weekly Total League Table'!$AN$7:$AP$47,3,FALSE)</f>
        <v>11</v>
      </c>
      <c r="R13" s="60">
        <f>VLOOKUP($A13,'Weekly Total League Table'!$AQ$7:$AS$47,3,FALSE)</f>
        <v>11</v>
      </c>
      <c r="S13" s="60">
        <f>VLOOKUP($A13,'Weekly Total League Table'!$AT$7:$AV$47,3,FALSE)</f>
        <v>11</v>
      </c>
      <c r="T13" s="60"/>
      <c r="U13" s="60"/>
      <c r="V13" s="61"/>
      <c r="W13" s="62"/>
      <c r="X13" s="62"/>
      <c r="Y13" s="62"/>
    </row>
    <row r="14" spans="1:29" s="58" customFormat="1" ht="18.75" customHeight="1" x14ac:dyDescent="0.25">
      <c r="A14" s="58" t="s">
        <v>74</v>
      </c>
      <c r="B14" s="66" t="str">
        <f>VLOOKUP(A14,Data!$H$4:$I$44,2,FALSE)</f>
        <v>Brianstorm</v>
      </c>
      <c r="C14" s="59"/>
      <c r="D14" s="60">
        <f>VLOOKUP($A14,'Weekly Total League Table'!$A$7:$C$47,3,FALSE)</f>
        <v>14</v>
      </c>
      <c r="E14" s="60">
        <f>VLOOKUP($A14,'Weekly Total League Table'!$D$7:$F$47,3,FALSE)</f>
        <v>14</v>
      </c>
      <c r="F14" s="60">
        <f>VLOOKUP($A14,'Weekly Total League Table'!$G$7:$I$47,3,FALSE)</f>
        <v>15</v>
      </c>
      <c r="G14" s="60">
        <f>VLOOKUP($A14,'Weekly Total League Table'!$J$7:$L$47,3,FALSE)</f>
        <v>6</v>
      </c>
      <c r="H14" s="60">
        <f>VLOOKUP($A14,'Weekly Total League Table'!$M$7:$O$47,3,FALSE)</f>
        <v>4</v>
      </c>
      <c r="I14" s="60">
        <f>VLOOKUP($A14,'Weekly Total League Table'!$P$7:$R$47,3,FALSE)</f>
        <v>4</v>
      </c>
      <c r="J14" s="60">
        <f>VLOOKUP($A14,'Weekly Total League Table'!$S$7:$U$47,3,FALSE)</f>
        <v>4</v>
      </c>
      <c r="K14" s="60">
        <f>VLOOKUP($A14,'Weekly Total League Table'!$V$7:$X$47,3,FALSE)</f>
        <v>3</v>
      </c>
      <c r="L14" s="60">
        <f>VLOOKUP($A14,'Weekly Total League Table'!$Y$7:$AA$47,3,FALSE)</f>
        <v>5</v>
      </c>
      <c r="M14" s="60">
        <f>VLOOKUP($A14,'Weekly Total League Table'!$AB$7:$AD$47,3,FALSE)</f>
        <v>5</v>
      </c>
      <c r="N14" s="60">
        <f>VLOOKUP($A14,'Weekly Total League Table'!$AE$7:$AG$47,3,FALSE)</f>
        <v>8</v>
      </c>
      <c r="O14" s="60">
        <f>VLOOKUP($A14,'Weekly Total League Table'!$AH$7:$AJ$47,3,FALSE)</f>
        <v>9</v>
      </c>
      <c r="P14" s="60">
        <f>VLOOKUP($A14,'Weekly Total League Table'!$AK$7:$AM$47,3,FALSE)</f>
        <v>11</v>
      </c>
      <c r="Q14" s="60">
        <f>VLOOKUP($A14,'Weekly Total League Table'!$AN$7:$AP$47,3,FALSE)</f>
        <v>10</v>
      </c>
      <c r="R14" s="60">
        <f>VLOOKUP($A14,'Weekly Total League Table'!$AQ$7:$AS$47,3,FALSE)</f>
        <v>10</v>
      </c>
      <c r="S14" s="60">
        <f>VLOOKUP($A14,'Weekly Total League Table'!$AT$7:$AV$47,3,FALSE)</f>
        <v>8</v>
      </c>
      <c r="T14" s="60"/>
      <c r="U14" s="60"/>
      <c r="V14" s="61"/>
      <c r="W14" s="62"/>
      <c r="X14" s="62"/>
      <c r="Y14" s="62"/>
    </row>
    <row r="15" spans="1:29" s="58" customFormat="1" ht="18.75" customHeight="1" x14ac:dyDescent="0.25">
      <c r="A15" s="58" t="s">
        <v>14</v>
      </c>
      <c r="B15" s="66" t="str">
        <f>VLOOKUP(A15,Data!$H$4:$I$44,2,FALSE)</f>
        <v>Brook Lane Globetrotters</v>
      </c>
      <c r="C15" s="59"/>
      <c r="D15" s="60">
        <f>VLOOKUP($A15,'Weekly Total League Table'!$A$7:$C$47,3,FALSE)</f>
        <v>17</v>
      </c>
      <c r="E15" s="60">
        <f>VLOOKUP($A15,'Weekly Total League Table'!$D$7:$F$47,3,FALSE)</f>
        <v>17</v>
      </c>
      <c r="F15" s="60">
        <f>VLOOKUP($A15,'Weekly Total League Table'!$G$7:$I$47,3,FALSE)</f>
        <v>10</v>
      </c>
      <c r="G15" s="60">
        <f>VLOOKUP($A15,'Weekly Total League Table'!$J$7:$L$47,3,FALSE)</f>
        <v>5</v>
      </c>
      <c r="H15" s="60">
        <f>VLOOKUP($A15,'Weekly Total League Table'!$M$7:$O$47,3,FALSE)</f>
        <v>13</v>
      </c>
      <c r="I15" s="60">
        <f>VLOOKUP($A15,'Weekly Total League Table'!$P$7:$R$47,3,FALSE)</f>
        <v>12</v>
      </c>
      <c r="J15" s="60">
        <f>VLOOKUP($A15,'Weekly Total League Table'!$S$7:$U$47,3,FALSE)</f>
        <v>10</v>
      </c>
      <c r="K15" s="60">
        <f>VLOOKUP($A15,'Weekly Total League Table'!$V$7:$X$47,3,FALSE)</f>
        <v>10</v>
      </c>
      <c r="L15" s="60">
        <f>VLOOKUP($A15,'Weekly Total League Table'!$Y$7:$AA$47,3,FALSE)</f>
        <v>10</v>
      </c>
      <c r="M15" s="60">
        <f>VLOOKUP($A15,'Weekly Total League Table'!$AB$7:$AD$47,3,FALSE)</f>
        <v>20</v>
      </c>
      <c r="N15" s="60">
        <f>VLOOKUP($A15,'Weekly Total League Table'!$AE$7:$AG$47,3,FALSE)</f>
        <v>21</v>
      </c>
      <c r="O15" s="60">
        <f>VLOOKUP($A15,'Weekly Total League Table'!$AH$7:$AJ$47,3,FALSE)</f>
        <v>23</v>
      </c>
      <c r="P15" s="60">
        <f>VLOOKUP($A15,'Weekly Total League Table'!$AK$7:$AM$47,3,FALSE)</f>
        <v>23</v>
      </c>
      <c r="Q15" s="60">
        <f>VLOOKUP($A15,'Weekly Total League Table'!$AN$7:$AP$47,3,FALSE)</f>
        <v>22</v>
      </c>
      <c r="R15" s="60">
        <f>VLOOKUP($A15,'Weekly Total League Table'!$AQ$7:$AS$47,3,FALSE)</f>
        <v>22</v>
      </c>
      <c r="S15" s="60">
        <f>VLOOKUP($A15,'Weekly Total League Table'!$AT$7:$AV$47,3,FALSE)</f>
        <v>20</v>
      </c>
      <c r="T15" s="60"/>
      <c r="U15" s="60"/>
      <c r="V15" s="61"/>
      <c r="W15" s="62"/>
      <c r="X15" s="62"/>
      <c r="Y15" s="62"/>
    </row>
    <row r="16" spans="1:29" s="58" customFormat="1" ht="18.75" customHeight="1" x14ac:dyDescent="0.25">
      <c r="A16" s="58" t="s">
        <v>15</v>
      </c>
      <c r="B16" s="66" t="str">
        <f>VLOOKUP(A16,Data!$H$4:$I$44,2,FALSE)</f>
        <v>It Aint No Man</v>
      </c>
      <c r="C16" s="59"/>
      <c r="D16" s="60">
        <f>VLOOKUP($A16,'Weekly Total League Table'!$A$7:$C$47,3,FALSE)</f>
        <v>1</v>
      </c>
      <c r="E16" s="60">
        <f>VLOOKUP($A16,'Weekly Total League Table'!$D$7:$F$47,3,FALSE)</f>
        <v>1</v>
      </c>
      <c r="F16" s="60">
        <f>VLOOKUP($A16,'Weekly Total League Table'!$G$7:$I$47,3,FALSE)</f>
        <v>3</v>
      </c>
      <c r="G16" s="60">
        <f>VLOOKUP($A16,'Weekly Total League Table'!$J$7:$L$47,3,FALSE)</f>
        <v>4</v>
      </c>
      <c r="H16" s="60">
        <f>VLOOKUP($A16,'Weekly Total League Table'!$M$7:$O$47,3,FALSE)</f>
        <v>3</v>
      </c>
      <c r="I16" s="60">
        <f>VLOOKUP($A16,'Weekly Total League Table'!$P$7:$R$47,3,FALSE)</f>
        <v>5</v>
      </c>
      <c r="J16" s="60">
        <f>VLOOKUP($A16,'Weekly Total League Table'!$S$7:$U$47,3,FALSE)</f>
        <v>5</v>
      </c>
      <c r="K16" s="60">
        <f>VLOOKUP($A16,'Weekly Total League Table'!$V$7:$X$47,3,FALSE)</f>
        <v>6</v>
      </c>
      <c r="L16" s="60">
        <f>VLOOKUP($A16,'Weekly Total League Table'!$Y$7:$AA$47,3,FALSE)</f>
        <v>11</v>
      </c>
      <c r="M16" s="60">
        <f>VLOOKUP($A16,'Weekly Total League Table'!$AB$7:$AD$47,3,FALSE)</f>
        <v>10</v>
      </c>
      <c r="N16" s="60">
        <f>VLOOKUP($A16,'Weekly Total League Table'!$AE$7:$AG$47,3,FALSE)</f>
        <v>6</v>
      </c>
      <c r="O16" s="60">
        <f>VLOOKUP($A16,'Weekly Total League Table'!$AH$7:$AJ$47,3,FALSE)</f>
        <v>8</v>
      </c>
      <c r="P16" s="60">
        <f>VLOOKUP($A16,'Weekly Total League Table'!$AK$7:$AM$47,3,FALSE)</f>
        <v>10</v>
      </c>
      <c r="Q16" s="60">
        <f>VLOOKUP($A16,'Weekly Total League Table'!$AN$7:$AP$47,3,FALSE)</f>
        <v>9</v>
      </c>
      <c r="R16" s="60">
        <f>VLOOKUP($A16,'Weekly Total League Table'!$AQ$7:$AS$47,3,FALSE)</f>
        <v>9</v>
      </c>
      <c r="S16" s="60">
        <f>VLOOKUP($A16,'Weekly Total League Table'!$AT$7:$AV$47,3,FALSE)</f>
        <v>10</v>
      </c>
      <c r="T16" s="60"/>
      <c r="U16" s="60"/>
      <c r="V16" s="61"/>
      <c r="W16" s="62"/>
      <c r="X16" s="62"/>
      <c r="Y16" s="62"/>
    </row>
    <row r="17" spans="1:25" s="58" customFormat="1" ht="18.75" customHeight="1" x14ac:dyDescent="0.25">
      <c r="A17" s="58" t="s">
        <v>39</v>
      </c>
      <c r="B17" s="66" t="str">
        <f>VLOOKUP(A17,Data!$H$4:$I$44,2,FALSE)</f>
        <v>The Non-selector XI</v>
      </c>
      <c r="C17" s="59"/>
      <c r="D17" s="60">
        <f>VLOOKUP($A17,'Weekly Total League Table'!$A$7:$C$47,3,FALSE)</f>
        <v>38</v>
      </c>
      <c r="E17" s="60">
        <f>VLOOKUP($A17,'Weekly Total League Table'!$D$7:$F$47,3,FALSE)</f>
        <v>38</v>
      </c>
      <c r="F17" s="60">
        <f>VLOOKUP($A17,'Weekly Total League Table'!$G$7:$I$47,3,FALSE)</f>
        <v>33</v>
      </c>
      <c r="G17" s="60">
        <f>VLOOKUP($A17,'Weekly Total League Table'!$J$7:$L$47,3,FALSE)</f>
        <v>33</v>
      </c>
      <c r="H17" s="60">
        <f>VLOOKUP($A17,'Weekly Total League Table'!$M$7:$O$47,3,FALSE)</f>
        <v>26</v>
      </c>
      <c r="I17" s="60">
        <f>VLOOKUP($A17,'Weekly Total League Table'!$P$7:$R$47,3,FALSE)</f>
        <v>14</v>
      </c>
      <c r="J17" s="60">
        <f>VLOOKUP($A17,'Weekly Total League Table'!$S$7:$U$47,3,FALSE)</f>
        <v>21</v>
      </c>
      <c r="K17" s="60">
        <f>VLOOKUP($A17,'Weekly Total League Table'!$V$7:$X$47,3,FALSE)</f>
        <v>23</v>
      </c>
      <c r="L17" s="60">
        <f>VLOOKUP($A17,'Weekly Total League Table'!$Y$7:$AA$47,3,FALSE)</f>
        <v>28</v>
      </c>
      <c r="M17" s="60">
        <f>VLOOKUP($A17,'Weekly Total League Table'!$AB$7:$AD$47,3,FALSE)</f>
        <v>25</v>
      </c>
      <c r="N17" s="60">
        <f>VLOOKUP($A17,'Weekly Total League Table'!$AE$7:$AG$47,3,FALSE)</f>
        <v>25</v>
      </c>
      <c r="O17" s="60">
        <f>VLOOKUP($A17,'Weekly Total League Table'!$AH$7:$AJ$47,3,FALSE)</f>
        <v>27</v>
      </c>
      <c r="P17" s="60">
        <f>VLOOKUP($A17,'Weekly Total League Table'!$AK$7:$AM$47,3,FALSE)</f>
        <v>27</v>
      </c>
      <c r="Q17" s="60">
        <f>VLOOKUP($A17,'Weekly Total League Table'!$AN$7:$AP$47,3,FALSE)</f>
        <v>27</v>
      </c>
      <c r="R17" s="60">
        <f>VLOOKUP($A17,'Weekly Total League Table'!$AQ$7:$AS$47,3,FALSE)</f>
        <v>27</v>
      </c>
      <c r="S17" s="60">
        <f>VLOOKUP($A17,'Weekly Total League Table'!$AT$7:$AV$47,3,FALSE)</f>
        <v>28</v>
      </c>
      <c r="T17" s="60"/>
      <c r="U17" s="60"/>
      <c r="V17" s="61"/>
      <c r="W17" s="62"/>
      <c r="X17" s="62"/>
      <c r="Y17" s="62"/>
    </row>
    <row r="18" spans="1:25" s="58" customFormat="1" ht="18.75" customHeight="1" x14ac:dyDescent="0.25">
      <c r="A18" s="58" t="s">
        <v>0</v>
      </c>
      <c r="B18" s="66" t="str">
        <f>VLOOKUP(A18,Data!$H$4:$I$44,2,FALSE)</f>
        <v>The Master Batters</v>
      </c>
      <c r="C18" s="59"/>
      <c r="D18" s="60">
        <f>VLOOKUP($A18,'Weekly Total League Table'!$A$7:$C$47,3,FALSE)</f>
        <v>26</v>
      </c>
      <c r="E18" s="60">
        <f>VLOOKUP($A18,'Weekly Total League Table'!$D$7:$F$47,3,FALSE)</f>
        <v>26</v>
      </c>
      <c r="F18" s="60">
        <f>VLOOKUP($A18,'Weekly Total League Table'!$G$7:$I$47,3,FALSE)</f>
        <v>30</v>
      </c>
      <c r="G18" s="60">
        <f>VLOOKUP($A18,'Weekly Total League Table'!$J$7:$L$47,3,FALSE)</f>
        <v>31</v>
      </c>
      <c r="H18" s="60">
        <f>VLOOKUP($A18,'Weekly Total League Table'!$M$7:$O$47,3,FALSE)</f>
        <v>30</v>
      </c>
      <c r="I18" s="60">
        <f>VLOOKUP($A18,'Weekly Total League Table'!$P$7:$R$47,3,FALSE)</f>
        <v>29</v>
      </c>
      <c r="J18" s="60">
        <f>VLOOKUP($A18,'Weekly Total League Table'!$S$7:$U$47,3,FALSE)</f>
        <v>30</v>
      </c>
      <c r="K18" s="60">
        <f>VLOOKUP($A18,'Weekly Total League Table'!$V$7:$X$47,3,FALSE)</f>
        <v>28</v>
      </c>
      <c r="L18" s="60">
        <f>VLOOKUP($A18,'Weekly Total League Table'!$Y$7:$AA$47,3,FALSE)</f>
        <v>30</v>
      </c>
      <c r="M18" s="60">
        <f>VLOOKUP($A18,'Weekly Total League Table'!$AB$7:$AD$47,3,FALSE)</f>
        <v>22</v>
      </c>
      <c r="N18" s="60">
        <f>VLOOKUP($A18,'Weekly Total League Table'!$AE$7:$AG$47,3,FALSE)</f>
        <v>23</v>
      </c>
      <c r="O18" s="60">
        <f>VLOOKUP($A18,'Weekly Total League Table'!$AH$7:$AJ$47,3,FALSE)</f>
        <v>25</v>
      </c>
      <c r="P18" s="60">
        <f>VLOOKUP($A18,'Weekly Total League Table'!$AK$7:$AM$47,3,FALSE)</f>
        <v>22</v>
      </c>
      <c r="Q18" s="60">
        <f>VLOOKUP($A18,'Weekly Total League Table'!$AN$7:$AP$47,3,FALSE)</f>
        <v>24</v>
      </c>
      <c r="R18" s="60">
        <f>VLOOKUP($A18,'Weekly Total League Table'!$AQ$7:$AS$47,3,FALSE)</f>
        <v>24</v>
      </c>
      <c r="S18" s="60">
        <f>VLOOKUP($A18,'Weekly Total League Table'!$AT$7:$AV$47,3,FALSE)</f>
        <v>25</v>
      </c>
      <c r="T18" s="60"/>
      <c r="U18" s="60"/>
      <c r="V18" s="61"/>
      <c r="W18" s="62"/>
      <c r="X18" s="62"/>
      <c r="Y18" s="62"/>
    </row>
    <row r="19" spans="1:25" s="58" customFormat="1" ht="18.75" customHeight="1" x14ac:dyDescent="0.25">
      <c r="A19" s="58" t="s">
        <v>145</v>
      </c>
      <c r="B19" s="66" t="str">
        <f>VLOOKUP(A19,Data!$H$4:$I$44,2,FALSE)</f>
        <v>Scared Shotless</v>
      </c>
      <c r="C19" s="59"/>
      <c r="D19" s="60">
        <f>VLOOKUP($A19,'Weekly Total League Table'!$A$7:$C$47,3,FALSE)</f>
        <v>28</v>
      </c>
      <c r="E19" s="60">
        <f>VLOOKUP($A19,'Weekly Total League Table'!$D$7:$F$47,3,FALSE)</f>
        <v>28</v>
      </c>
      <c r="F19" s="60">
        <f>VLOOKUP($A19,'Weekly Total League Table'!$G$7:$I$47,3,FALSE)</f>
        <v>31</v>
      </c>
      <c r="G19" s="60">
        <f>VLOOKUP($A19,'Weekly Total League Table'!$J$7:$L$47,3,FALSE)</f>
        <v>30</v>
      </c>
      <c r="H19" s="60">
        <f>VLOOKUP($A19,'Weekly Total League Table'!$M$7:$O$47,3,FALSE)</f>
        <v>28</v>
      </c>
      <c r="I19" s="60">
        <f>VLOOKUP($A19,'Weekly Total League Table'!$P$7:$R$47,3,FALSE)</f>
        <v>32</v>
      </c>
      <c r="J19" s="60">
        <f>VLOOKUP($A19,'Weekly Total League Table'!$S$7:$U$47,3,FALSE)</f>
        <v>27</v>
      </c>
      <c r="K19" s="60">
        <f>VLOOKUP($A19,'Weekly Total League Table'!$V$7:$X$47,3,FALSE)</f>
        <v>27</v>
      </c>
      <c r="L19" s="60">
        <f>VLOOKUP($A19,'Weekly Total League Table'!$Y$7:$AA$47,3,FALSE)</f>
        <v>24</v>
      </c>
      <c r="M19" s="60">
        <f>VLOOKUP($A19,'Weekly Total League Table'!$AB$7:$AD$47,3,FALSE)</f>
        <v>30</v>
      </c>
      <c r="N19" s="60">
        <f>VLOOKUP($A19,'Weekly Total League Table'!$AE$7:$AG$47,3,FALSE)</f>
        <v>31</v>
      </c>
      <c r="O19" s="60">
        <f>VLOOKUP($A19,'Weekly Total League Table'!$AH$7:$AJ$47,3,FALSE)</f>
        <v>31</v>
      </c>
      <c r="P19" s="60">
        <f>VLOOKUP($A19,'Weekly Total League Table'!$AK$7:$AM$47,3,FALSE)</f>
        <v>31</v>
      </c>
      <c r="Q19" s="60">
        <f>VLOOKUP($A19,'Weekly Total League Table'!$AN$7:$AP$47,3,FALSE)</f>
        <v>33</v>
      </c>
      <c r="R19" s="60">
        <f>VLOOKUP($A19,'Weekly Total League Table'!$AQ$7:$AS$47,3,FALSE)</f>
        <v>33</v>
      </c>
      <c r="S19" s="60">
        <f>VLOOKUP($A19,'Weekly Total League Table'!$AT$7:$AV$47,3,FALSE)</f>
        <v>33</v>
      </c>
      <c r="T19" s="60"/>
      <c r="U19" s="60"/>
      <c r="V19" s="61"/>
      <c r="W19" s="62"/>
      <c r="X19" s="62"/>
      <c r="Y19" s="62"/>
    </row>
    <row r="20" spans="1:25" s="58" customFormat="1" ht="18.75" customHeight="1" x14ac:dyDescent="0.25">
      <c r="A20" s="58" t="s">
        <v>28</v>
      </c>
      <c r="B20" s="66" t="str">
        <f>VLOOKUP(A20,Data!$H$4:$I$44,2,FALSE)</f>
        <v>Six Offenders</v>
      </c>
      <c r="C20" s="59"/>
      <c r="D20" s="60">
        <f>VLOOKUP($A20,'Weekly Total League Table'!$A$7:$C$47,3,FALSE)</f>
        <v>39</v>
      </c>
      <c r="E20" s="60">
        <f>VLOOKUP($A20,'Weekly Total League Table'!$D$7:$F$47,3,FALSE)</f>
        <v>39</v>
      </c>
      <c r="F20" s="60">
        <f>VLOOKUP($A20,'Weekly Total League Table'!$G$7:$I$47,3,FALSE)</f>
        <v>39</v>
      </c>
      <c r="G20" s="60">
        <f>VLOOKUP($A20,'Weekly Total League Table'!$J$7:$L$47,3,FALSE)</f>
        <v>39</v>
      </c>
      <c r="H20" s="60">
        <f>VLOOKUP($A20,'Weekly Total League Table'!$M$7:$O$47,3,FALSE)</f>
        <v>39</v>
      </c>
      <c r="I20" s="60">
        <f>VLOOKUP($A20,'Weekly Total League Table'!$P$7:$R$47,3,FALSE)</f>
        <v>33</v>
      </c>
      <c r="J20" s="60">
        <f>VLOOKUP($A20,'Weekly Total League Table'!$S$7:$U$47,3,FALSE)</f>
        <v>34</v>
      </c>
      <c r="K20" s="60">
        <f>VLOOKUP($A20,'Weekly Total League Table'!$V$7:$X$47,3,FALSE)</f>
        <v>35</v>
      </c>
      <c r="L20" s="60">
        <f>VLOOKUP($A20,'Weekly Total League Table'!$Y$7:$AA$47,3,FALSE)</f>
        <v>34</v>
      </c>
      <c r="M20" s="60">
        <f>VLOOKUP($A20,'Weekly Total League Table'!$AB$7:$AD$47,3,FALSE)</f>
        <v>34</v>
      </c>
      <c r="N20" s="60">
        <f>VLOOKUP($A20,'Weekly Total League Table'!$AE$7:$AG$47,3,FALSE)</f>
        <v>32</v>
      </c>
      <c r="O20" s="60">
        <f>VLOOKUP($A20,'Weekly Total League Table'!$AH$7:$AJ$47,3,FALSE)</f>
        <v>36</v>
      </c>
      <c r="P20" s="60">
        <f>VLOOKUP($A20,'Weekly Total League Table'!$AK$7:$AM$47,3,FALSE)</f>
        <v>34</v>
      </c>
      <c r="Q20" s="60">
        <f>VLOOKUP($A20,'Weekly Total League Table'!$AN$7:$AP$47,3,FALSE)</f>
        <v>36</v>
      </c>
      <c r="R20" s="60">
        <f>VLOOKUP($A20,'Weekly Total League Table'!$AQ$7:$AS$47,3,FALSE)</f>
        <v>36</v>
      </c>
      <c r="S20" s="60">
        <f>VLOOKUP($A20,'Weekly Total League Table'!$AT$7:$AV$47,3,FALSE)</f>
        <v>38</v>
      </c>
      <c r="T20" s="60"/>
      <c r="U20" s="60"/>
      <c r="V20" s="61"/>
      <c r="W20" s="62"/>
      <c r="X20" s="62"/>
      <c r="Y20" s="62"/>
    </row>
    <row r="21" spans="1:25" s="58" customFormat="1" ht="18.75" customHeight="1" x14ac:dyDescent="0.25">
      <c r="A21" s="58" t="s">
        <v>59</v>
      </c>
      <c r="B21" s="66" t="str">
        <f>VLOOKUP(A21,Data!$H$4:$I$44,2,FALSE)</f>
        <v>Ain't Nobody like Chey Dunkley</v>
      </c>
      <c r="C21" s="59"/>
      <c r="D21" s="60">
        <f>VLOOKUP($A21,'Weekly Total League Table'!$A$7:$C$47,3,FALSE)</f>
        <v>7</v>
      </c>
      <c r="E21" s="60">
        <f>VLOOKUP($A21,'Weekly Total League Table'!$D$7:$F$47,3,FALSE)</f>
        <v>7</v>
      </c>
      <c r="F21" s="60">
        <f>VLOOKUP($A21,'Weekly Total League Table'!$G$7:$I$47,3,FALSE)</f>
        <v>1</v>
      </c>
      <c r="G21" s="60">
        <f>VLOOKUP($A21,'Weekly Total League Table'!$J$7:$L$47,3,FALSE)</f>
        <v>2</v>
      </c>
      <c r="H21" s="60">
        <f>VLOOKUP($A21,'Weekly Total League Table'!$M$7:$O$47,3,FALSE)</f>
        <v>5</v>
      </c>
      <c r="I21" s="60">
        <f>VLOOKUP($A21,'Weekly Total League Table'!$P$7:$R$47,3,FALSE)</f>
        <v>3</v>
      </c>
      <c r="J21" s="60">
        <f>VLOOKUP($A21,'Weekly Total League Table'!$S$7:$U$47,3,FALSE)</f>
        <v>3</v>
      </c>
      <c r="K21" s="60">
        <f>VLOOKUP($A21,'Weekly Total League Table'!$V$7:$X$47,3,FALSE)</f>
        <v>4</v>
      </c>
      <c r="L21" s="60">
        <f>VLOOKUP($A21,'Weekly Total League Table'!$Y$7:$AA$47,3,FALSE)</f>
        <v>6</v>
      </c>
      <c r="M21" s="60">
        <f>VLOOKUP($A21,'Weekly Total League Table'!$AB$7:$AD$47,3,FALSE)</f>
        <v>6</v>
      </c>
      <c r="N21" s="60">
        <f>VLOOKUP($A21,'Weekly Total League Table'!$AE$7:$AG$47,3,FALSE)</f>
        <v>4</v>
      </c>
      <c r="O21" s="60">
        <f>VLOOKUP($A21,'Weekly Total League Table'!$AH$7:$AJ$47,3,FALSE)</f>
        <v>4</v>
      </c>
      <c r="P21" s="60">
        <f>VLOOKUP($A21,'Weekly Total League Table'!$AK$7:$AM$47,3,FALSE)</f>
        <v>5</v>
      </c>
      <c r="Q21" s="60">
        <f>VLOOKUP($A21,'Weekly Total League Table'!$AN$7:$AP$47,3,FALSE)</f>
        <v>4</v>
      </c>
      <c r="R21" s="60">
        <f>VLOOKUP($A21,'Weekly Total League Table'!$AQ$7:$AS$47,3,FALSE)</f>
        <v>4</v>
      </c>
      <c r="S21" s="60">
        <f>VLOOKUP($A21,'Weekly Total League Table'!$AT$7:$AV$47,3,FALSE)</f>
        <v>5</v>
      </c>
      <c r="T21" s="60"/>
      <c r="U21" s="60"/>
      <c r="V21" s="61"/>
      <c r="W21" s="62"/>
      <c r="X21" s="62"/>
      <c r="Y21" s="62"/>
    </row>
    <row r="22" spans="1:25" s="58" customFormat="1" ht="18.75" customHeight="1" x14ac:dyDescent="0.25">
      <c r="A22" s="58" t="s">
        <v>124</v>
      </c>
      <c r="B22" s="66" t="str">
        <f>VLOOKUP(A22,Data!$H$4:$I$44,2,FALSE)</f>
        <v>Square Leg</v>
      </c>
      <c r="C22" s="59"/>
      <c r="D22" s="60">
        <f>VLOOKUP($A22,'Weekly Total League Table'!$A$7:$C$47,3,FALSE)</f>
        <v>24</v>
      </c>
      <c r="E22" s="60">
        <f>VLOOKUP($A22,'Weekly Total League Table'!$D$7:$F$47,3,FALSE)</f>
        <v>24</v>
      </c>
      <c r="F22" s="60">
        <f>VLOOKUP($A22,'Weekly Total League Table'!$G$7:$I$47,3,FALSE)</f>
        <v>12</v>
      </c>
      <c r="G22" s="60">
        <f>VLOOKUP($A22,'Weekly Total League Table'!$J$7:$L$47,3,FALSE)</f>
        <v>18</v>
      </c>
      <c r="H22" s="60">
        <f>VLOOKUP($A22,'Weekly Total League Table'!$M$7:$O$47,3,FALSE)</f>
        <v>22</v>
      </c>
      <c r="I22" s="60">
        <f>VLOOKUP($A22,'Weekly Total League Table'!$P$7:$R$47,3,FALSE)</f>
        <v>19</v>
      </c>
      <c r="J22" s="60">
        <f>VLOOKUP($A22,'Weekly Total League Table'!$S$7:$U$47,3,FALSE)</f>
        <v>23</v>
      </c>
      <c r="K22" s="60">
        <f>VLOOKUP($A22,'Weekly Total League Table'!$V$7:$X$47,3,FALSE)</f>
        <v>22</v>
      </c>
      <c r="L22" s="60">
        <f>VLOOKUP($A22,'Weekly Total League Table'!$Y$7:$AA$47,3,FALSE)</f>
        <v>27</v>
      </c>
      <c r="M22" s="60">
        <f>VLOOKUP($A22,'Weekly Total League Table'!$AB$7:$AD$47,3,FALSE)</f>
        <v>28</v>
      </c>
      <c r="N22" s="60">
        <f>VLOOKUP($A22,'Weekly Total League Table'!$AE$7:$AG$47,3,FALSE)</f>
        <v>30</v>
      </c>
      <c r="O22" s="60">
        <f>VLOOKUP($A22,'Weekly Total League Table'!$AH$7:$AJ$47,3,FALSE)</f>
        <v>30</v>
      </c>
      <c r="P22" s="60">
        <f>VLOOKUP($A22,'Weekly Total League Table'!$AK$7:$AM$47,3,FALSE)</f>
        <v>32</v>
      </c>
      <c r="Q22" s="60">
        <f>VLOOKUP($A22,'Weekly Total League Table'!$AN$7:$AP$47,3,FALSE)</f>
        <v>31</v>
      </c>
      <c r="R22" s="60">
        <f>VLOOKUP($A22,'Weekly Total League Table'!$AQ$7:$AS$47,3,FALSE)</f>
        <v>31</v>
      </c>
      <c r="S22" s="60">
        <f>VLOOKUP($A22,'Weekly Total League Table'!$AT$7:$AV$47,3,FALSE)</f>
        <v>34</v>
      </c>
      <c r="T22" s="60"/>
      <c r="U22" s="60"/>
      <c r="V22" s="61"/>
      <c r="W22" s="62"/>
      <c r="X22" s="62"/>
      <c r="Y22" s="62"/>
    </row>
    <row r="23" spans="1:25" s="58" customFormat="1" ht="18.75" customHeight="1" x14ac:dyDescent="0.25">
      <c r="A23" s="58" t="s">
        <v>36</v>
      </c>
      <c r="B23" s="66" t="str">
        <f>VLOOKUP(A23,Data!$H$4:$I$44,2,FALSE)</f>
        <v>The Bails Are Off</v>
      </c>
      <c r="C23" s="59"/>
      <c r="D23" s="60">
        <f>VLOOKUP($A23,'Weekly Total League Table'!$A$7:$C$47,3,FALSE)</f>
        <v>36</v>
      </c>
      <c r="E23" s="60">
        <f>VLOOKUP($A23,'Weekly Total League Table'!$D$7:$F$47,3,FALSE)</f>
        <v>36</v>
      </c>
      <c r="F23" s="60">
        <f>VLOOKUP($A23,'Weekly Total League Table'!$G$7:$I$47,3,FALSE)</f>
        <v>38</v>
      </c>
      <c r="G23" s="60">
        <f>VLOOKUP($A23,'Weekly Total League Table'!$J$7:$L$47,3,FALSE)</f>
        <v>38</v>
      </c>
      <c r="H23" s="60">
        <f>VLOOKUP($A23,'Weekly Total League Table'!$M$7:$O$47,3,FALSE)</f>
        <v>41</v>
      </c>
      <c r="I23" s="60">
        <f>VLOOKUP($A23,'Weekly Total League Table'!$P$7:$R$47,3,FALSE)</f>
        <v>41</v>
      </c>
      <c r="J23" s="60">
        <f>VLOOKUP($A23,'Weekly Total League Table'!$S$7:$U$47,3,FALSE)</f>
        <v>41</v>
      </c>
      <c r="K23" s="60">
        <f>VLOOKUP($A23,'Weekly Total League Table'!$V$7:$X$47,3,FALSE)</f>
        <v>41</v>
      </c>
      <c r="L23" s="60">
        <f>VLOOKUP($A23,'Weekly Total League Table'!$Y$7:$AA$47,3,FALSE)</f>
        <v>39</v>
      </c>
      <c r="M23" s="60">
        <f>VLOOKUP($A23,'Weekly Total League Table'!$AB$7:$AD$47,3,FALSE)</f>
        <v>41</v>
      </c>
      <c r="N23" s="60">
        <f>VLOOKUP($A23,'Weekly Total League Table'!$AE$7:$AG$47,3,FALSE)</f>
        <v>41</v>
      </c>
      <c r="O23" s="60">
        <f>VLOOKUP($A23,'Weekly Total League Table'!$AH$7:$AJ$47,3,FALSE)</f>
        <v>41</v>
      </c>
      <c r="P23" s="60">
        <f>VLOOKUP($A23,'Weekly Total League Table'!$AK$7:$AM$47,3,FALSE)</f>
        <v>40</v>
      </c>
      <c r="Q23" s="60">
        <f>VLOOKUP($A23,'Weekly Total League Table'!$AN$7:$AP$47,3,FALSE)</f>
        <v>39</v>
      </c>
      <c r="R23" s="60">
        <f>VLOOKUP($A23,'Weekly Total League Table'!$AQ$7:$AS$47,3,FALSE)</f>
        <v>39</v>
      </c>
      <c r="S23" s="60">
        <f>VLOOKUP($A23,'Weekly Total League Table'!$AT$7:$AV$47,3,FALSE)</f>
        <v>36</v>
      </c>
      <c r="T23" s="60"/>
      <c r="U23" s="60"/>
      <c r="V23" s="61"/>
      <c r="W23" s="62"/>
      <c r="X23" s="62"/>
      <c r="Y23" s="62"/>
    </row>
    <row r="24" spans="1:25" s="58" customFormat="1" ht="18.75" customHeight="1" x14ac:dyDescent="0.25">
      <c r="A24" s="58" t="s">
        <v>12</v>
      </c>
      <c r="B24" s="66" t="str">
        <f>VLOOKUP(A24,Data!$H$4:$I$44,2,FALSE)</f>
        <v>The Ainsdale E-mail</v>
      </c>
      <c r="C24" s="59"/>
      <c r="D24" s="60">
        <f>VLOOKUP($A24,'Weekly Total League Table'!$A$7:$C$47,3,FALSE)</f>
        <v>8</v>
      </c>
      <c r="E24" s="60">
        <f>VLOOKUP($A24,'Weekly Total League Table'!$D$7:$F$47,3,FALSE)</f>
        <v>8</v>
      </c>
      <c r="F24" s="60">
        <f>VLOOKUP($A24,'Weekly Total League Table'!$G$7:$I$47,3,FALSE)</f>
        <v>13</v>
      </c>
      <c r="G24" s="60">
        <f>VLOOKUP($A24,'Weekly Total League Table'!$J$7:$L$47,3,FALSE)</f>
        <v>14</v>
      </c>
      <c r="H24" s="60">
        <f>VLOOKUP($A24,'Weekly Total League Table'!$M$7:$O$47,3,FALSE)</f>
        <v>15</v>
      </c>
      <c r="I24" s="60">
        <f>VLOOKUP($A24,'Weekly Total League Table'!$P$7:$R$47,3,FALSE)</f>
        <v>17</v>
      </c>
      <c r="J24" s="60">
        <f>VLOOKUP($A24,'Weekly Total League Table'!$S$7:$U$47,3,FALSE)</f>
        <v>9</v>
      </c>
      <c r="K24" s="60">
        <f>VLOOKUP($A24,'Weekly Total League Table'!$V$7:$X$47,3,FALSE)</f>
        <v>12</v>
      </c>
      <c r="L24" s="60">
        <f>VLOOKUP($A24,'Weekly Total League Table'!$Y$7:$AA$47,3,FALSE)</f>
        <v>13</v>
      </c>
      <c r="M24" s="60">
        <f>VLOOKUP($A24,'Weekly Total League Table'!$AB$7:$AD$47,3,FALSE)</f>
        <v>13</v>
      </c>
      <c r="N24" s="60">
        <f>VLOOKUP($A24,'Weekly Total League Table'!$AE$7:$AG$47,3,FALSE)</f>
        <v>16</v>
      </c>
      <c r="O24" s="60">
        <f>VLOOKUP($A24,'Weekly Total League Table'!$AH$7:$AJ$47,3,FALSE)</f>
        <v>16</v>
      </c>
      <c r="P24" s="60">
        <f>VLOOKUP($A24,'Weekly Total League Table'!$AK$7:$AM$47,3,FALSE)</f>
        <v>17</v>
      </c>
      <c r="Q24" s="60">
        <f>VLOOKUP($A24,'Weekly Total League Table'!$AN$7:$AP$47,3,FALSE)</f>
        <v>16</v>
      </c>
      <c r="R24" s="60">
        <f>VLOOKUP($A24,'Weekly Total League Table'!$AQ$7:$AS$47,3,FALSE)</f>
        <v>16</v>
      </c>
      <c r="S24" s="60">
        <f>VLOOKUP($A24,'Weekly Total League Table'!$AT$7:$AV$47,3,FALSE)</f>
        <v>15</v>
      </c>
      <c r="T24" s="60"/>
      <c r="U24" s="60"/>
      <c r="V24" s="61"/>
      <c r="W24" s="62"/>
      <c r="X24" s="62"/>
      <c r="Y24" s="62"/>
    </row>
    <row r="25" spans="1:25" s="58" customFormat="1" ht="18.75" customHeight="1" x14ac:dyDescent="0.25">
      <c r="A25" s="58" t="s">
        <v>200</v>
      </c>
      <c r="B25" s="66" t="str">
        <f>VLOOKUP(A25,Data!$H$4:$I$44,2,FALSE)</f>
        <v>Team 19</v>
      </c>
      <c r="C25" s="59"/>
      <c r="D25" s="60">
        <f>VLOOKUP($A25,'Weekly Total League Table'!$A$7:$C$47,3,FALSE)</f>
        <v>35</v>
      </c>
      <c r="E25" s="60">
        <f>VLOOKUP($A25,'Weekly Total League Table'!$D$7:$F$47,3,FALSE)</f>
        <v>35</v>
      </c>
      <c r="F25" s="60">
        <f>VLOOKUP($A25,'Weekly Total League Table'!$G$7:$I$47,3,FALSE)</f>
        <v>37</v>
      </c>
      <c r="G25" s="60">
        <f>VLOOKUP($A25,'Weekly Total League Table'!$J$7:$L$47,3,FALSE)</f>
        <v>37</v>
      </c>
      <c r="H25" s="60">
        <f>VLOOKUP($A25,'Weekly Total League Table'!$M$7:$O$47,3,FALSE)</f>
        <v>35</v>
      </c>
      <c r="I25" s="60">
        <f>VLOOKUP($A25,'Weekly Total League Table'!$P$7:$R$47,3,FALSE)</f>
        <v>39</v>
      </c>
      <c r="J25" s="60">
        <f>VLOOKUP($A25,'Weekly Total League Table'!$S$7:$U$47,3,FALSE)</f>
        <v>39</v>
      </c>
      <c r="K25" s="60">
        <f>VLOOKUP($A25,'Weekly Total League Table'!$V$7:$X$47,3,FALSE)</f>
        <v>39</v>
      </c>
      <c r="L25" s="60">
        <f>VLOOKUP($A25,'Weekly Total League Table'!$Y$7:$AA$47,3,FALSE)</f>
        <v>41</v>
      </c>
      <c r="M25" s="60">
        <f>VLOOKUP($A25,'Weekly Total League Table'!$AB$7:$AD$47,3,FALSE)</f>
        <v>40</v>
      </c>
      <c r="N25" s="60">
        <f>VLOOKUP($A25,'Weekly Total League Table'!$AE$7:$AG$47,3,FALSE)</f>
        <v>40</v>
      </c>
      <c r="O25" s="60">
        <f>VLOOKUP($A25,'Weekly Total League Table'!$AH$7:$AJ$47,3,FALSE)</f>
        <v>39</v>
      </c>
      <c r="P25" s="60">
        <f>VLOOKUP($A25,'Weekly Total League Table'!$AK$7:$AM$47,3,FALSE)</f>
        <v>39</v>
      </c>
      <c r="Q25" s="60">
        <f>VLOOKUP($A25,'Weekly Total League Table'!$AN$7:$AP$47,3,FALSE)</f>
        <v>38</v>
      </c>
      <c r="R25" s="60">
        <f>VLOOKUP($A25,'Weekly Total League Table'!$AQ$7:$AS$47,3,FALSE)</f>
        <v>38</v>
      </c>
      <c r="S25" s="60">
        <f>VLOOKUP($A25,'Weekly Total League Table'!$AT$7:$AV$47,3,FALSE)</f>
        <v>39</v>
      </c>
      <c r="T25" s="60"/>
      <c r="U25" s="60"/>
      <c r="V25" s="61"/>
      <c r="W25" s="62"/>
      <c r="X25" s="62"/>
      <c r="Y25" s="62"/>
    </row>
    <row r="26" spans="1:25" s="58" customFormat="1" ht="18.75" customHeight="1" x14ac:dyDescent="0.25">
      <c r="A26" s="58" t="s">
        <v>272</v>
      </c>
      <c r="B26" s="66" t="str">
        <f>VLOOKUP(A26,Data!$H$4:$I$44,2,FALSE)</f>
        <v>Big Bash</v>
      </c>
      <c r="C26" s="59"/>
      <c r="D26" s="60">
        <f>VLOOKUP($A26,'Weekly Total League Table'!$A$7:$C$47,3,FALSE)</f>
        <v>33</v>
      </c>
      <c r="E26" s="60">
        <f>VLOOKUP($A26,'Weekly Total League Table'!$D$7:$F$47,3,FALSE)</f>
        <v>33</v>
      </c>
      <c r="F26" s="60">
        <f>VLOOKUP($A26,'Weekly Total League Table'!$G$7:$I$47,3,FALSE)</f>
        <v>29</v>
      </c>
      <c r="G26" s="60">
        <f>VLOOKUP($A26,'Weekly Total League Table'!$J$7:$L$47,3,FALSE)</f>
        <v>32</v>
      </c>
      <c r="H26" s="60">
        <f>VLOOKUP($A26,'Weekly Total League Table'!$M$7:$O$47,3,FALSE)</f>
        <v>33</v>
      </c>
      <c r="I26" s="60">
        <f>VLOOKUP($A26,'Weekly Total League Table'!$P$7:$R$47,3,FALSE)</f>
        <v>28</v>
      </c>
      <c r="J26" s="60">
        <f>VLOOKUP($A26,'Weekly Total League Table'!$S$7:$U$47,3,FALSE)</f>
        <v>16</v>
      </c>
      <c r="K26" s="60">
        <f>VLOOKUP($A26,'Weekly Total League Table'!$V$7:$X$47,3,FALSE)</f>
        <v>19</v>
      </c>
      <c r="L26" s="60">
        <f>VLOOKUP($A26,'Weekly Total League Table'!$Y$7:$AA$47,3,FALSE)</f>
        <v>23</v>
      </c>
      <c r="M26" s="60">
        <f>VLOOKUP($A26,'Weekly Total League Table'!$AB$7:$AD$47,3,FALSE)</f>
        <v>29</v>
      </c>
      <c r="N26" s="60">
        <f>VLOOKUP($A26,'Weekly Total League Table'!$AE$7:$AG$47,3,FALSE)</f>
        <v>28</v>
      </c>
      <c r="O26" s="60">
        <f>VLOOKUP($A26,'Weekly Total League Table'!$AH$7:$AJ$47,3,FALSE)</f>
        <v>29</v>
      </c>
      <c r="P26" s="60">
        <f>VLOOKUP($A26,'Weekly Total League Table'!$AK$7:$AM$47,3,FALSE)</f>
        <v>30</v>
      </c>
      <c r="Q26" s="60">
        <f>VLOOKUP($A26,'Weekly Total League Table'!$AN$7:$AP$47,3,FALSE)</f>
        <v>29</v>
      </c>
      <c r="R26" s="60">
        <f>VLOOKUP($A26,'Weekly Total League Table'!$AQ$7:$AS$47,3,FALSE)</f>
        <v>29</v>
      </c>
      <c r="S26" s="60">
        <f>VLOOKUP($A26,'Weekly Total League Table'!$AT$7:$AV$47,3,FALSE)</f>
        <v>32</v>
      </c>
      <c r="T26" s="60"/>
      <c r="U26" s="60"/>
      <c r="V26" s="61"/>
      <c r="W26" s="62"/>
      <c r="X26" s="62"/>
      <c r="Y26" s="62"/>
    </row>
    <row r="27" spans="1:25" s="58" customFormat="1" ht="18.75" customHeight="1" x14ac:dyDescent="0.25">
      <c r="A27" s="58" t="s">
        <v>22</v>
      </c>
      <c r="B27" s="66" t="str">
        <f>VLOOKUP(A27,Data!$H$4:$I$44,2,FALSE)</f>
        <v>Brocken Bucket</v>
      </c>
      <c r="C27" s="59"/>
      <c r="D27" s="60">
        <f>VLOOKUP($A27,'Weekly Total League Table'!$A$7:$C$47,3,FALSE)</f>
        <v>23</v>
      </c>
      <c r="E27" s="60">
        <f>VLOOKUP($A27,'Weekly Total League Table'!$D$7:$F$47,3,FALSE)</f>
        <v>23</v>
      </c>
      <c r="F27" s="60">
        <f>VLOOKUP($A27,'Weekly Total League Table'!$G$7:$I$47,3,FALSE)</f>
        <v>32</v>
      </c>
      <c r="G27" s="60">
        <f>VLOOKUP($A27,'Weekly Total League Table'!$J$7:$L$47,3,FALSE)</f>
        <v>29</v>
      </c>
      <c r="H27" s="60">
        <f>VLOOKUP($A27,'Weekly Total League Table'!$M$7:$O$47,3,FALSE)</f>
        <v>31</v>
      </c>
      <c r="I27" s="60">
        <f>VLOOKUP($A27,'Weekly Total League Table'!$P$7:$R$47,3,FALSE)</f>
        <v>35</v>
      </c>
      <c r="J27" s="60">
        <f>VLOOKUP($A27,'Weekly Total League Table'!$S$7:$U$47,3,FALSE)</f>
        <v>35</v>
      </c>
      <c r="K27" s="60">
        <f>VLOOKUP($A27,'Weekly Total League Table'!$V$7:$X$47,3,FALSE)</f>
        <v>33</v>
      </c>
      <c r="L27" s="60">
        <f>VLOOKUP($A27,'Weekly Total League Table'!$Y$7:$AA$47,3,FALSE)</f>
        <v>33</v>
      </c>
      <c r="M27" s="60">
        <f>VLOOKUP($A27,'Weekly Total League Table'!$AB$7:$AD$47,3,FALSE)</f>
        <v>35</v>
      </c>
      <c r="N27" s="60">
        <f>VLOOKUP($A27,'Weekly Total League Table'!$AE$7:$AG$47,3,FALSE)</f>
        <v>36</v>
      </c>
      <c r="O27" s="60">
        <f>VLOOKUP($A27,'Weekly Total League Table'!$AH$7:$AJ$47,3,FALSE)</f>
        <v>33</v>
      </c>
      <c r="P27" s="60">
        <f>VLOOKUP($A27,'Weekly Total League Table'!$AK$7:$AM$47,3,FALSE)</f>
        <v>33</v>
      </c>
      <c r="Q27" s="60">
        <f>VLOOKUP($A27,'Weekly Total League Table'!$AN$7:$AP$47,3,FALSE)</f>
        <v>32</v>
      </c>
      <c r="R27" s="60">
        <f>VLOOKUP($A27,'Weekly Total League Table'!$AQ$7:$AS$47,3,FALSE)</f>
        <v>32</v>
      </c>
      <c r="S27" s="60">
        <f>VLOOKUP($A27,'Weekly Total League Table'!$AT$7:$AV$47,3,FALSE)</f>
        <v>29</v>
      </c>
      <c r="T27" s="60"/>
      <c r="U27" s="60"/>
      <c r="V27" s="61"/>
      <c r="W27" s="62"/>
      <c r="X27" s="62"/>
      <c r="Y27" s="62"/>
    </row>
    <row r="28" spans="1:25" s="58" customFormat="1" ht="18.75" customHeight="1" x14ac:dyDescent="0.25">
      <c r="A28" s="58" t="s">
        <v>173</v>
      </c>
      <c r="B28" s="66" t="str">
        <f>VLOOKUP(A28,Data!$H$4:$I$44,2,FALSE)</f>
        <v>Lynda's Lads</v>
      </c>
      <c r="C28" s="59"/>
      <c r="D28" s="60">
        <f>VLOOKUP($A28,'Weekly Total League Table'!$A$7:$C$47,3,FALSE)</f>
        <v>40</v>
      </c>
      <c r="E28" s="60">
        <f>VLOOKUP($A28,'Weekly Total League Table'!$D$7:$F$47,3,FALSE)</f>
        <v>40</v>
      </c>
      <c r="F28" s="60">
        <f>VLOOKUP($A28,'Weekly Total League Table'!$G$7:$I$47,3,FALSE)</f>
        <v>40</v>
      </c>
      <c r="G28" s="60">
        <f>VLOOKUP($A28,'Weekly Total League Table'!$J$7:$L$47,3,FALSE)</f>
        <v>40</v>
      </c>
      <c r="H28" s="60">
        <f>VLOOKUP($A28,'Weekly Total League Table'!$M$7:$O$47,3,FALSE)</f>
        <v>40</v>
      </c>
      <c r="I28" s="60">
        <f>VLOOKUP($A28,'Weekly Total League Table'!$P$7:$R$47,3,FALSE)</f>
        <v>34</v>
      </c>
      <c r="J28" s="60">
        <f>VLOOKUP($A28,'Weekly Total League Table'!$S$7:$U$47,3,FALSE)</f>
        <v>37</v>
      </c>
      <c r="K28" s="60">
        <f>VLOOKUP($A28,'Weekly Total League Table'!$V$7:$X$47,3,FALSE)</f>
        <v>37</v>
      </c>
      <c r="L28" s="60">
        <f>VLOOKUP($A28,'Weekly Total League Table'!$Y$7:$AA$47,3,FALSE)</f>
        <v>38</v>
      </c>
      <c r="M28" s="60">
        <f>VLOOKUP($A28,'Weekly Total League Table'!$AB$7:$AD$47,3,FALSE)</f>
        <v>39</v>
      </c>
      <c r="N28" s="60">
        <f>VLOOKUP($A28,'Weekly Total League Table'!$AE$7:$AG$47,3,FALSE)</f>
        <v>39</v>
      </c>
      <c r="O28" s="60">
        <f>VLOOKUP($A28,'Weekly Total League Table'!$AH$7:$AJ$47,3,FALSE)</f>
        <v>40</v>
      </c>
      <c r="P28" s="60">
        <f>VLOOKUP($A28,'Weekly Total League Table'!$AK$7:$AM$47,3,FALSE)</f>
        <v>41</v>
      </c>
      <c r="Q28" s="60">
        <f>VLOOKUP($A28,'Weekly Total League Table'!$AN$7:$AP$47,3,FALSE)</f>
        <v>41</v>
      </c>
      <c r="R28" s="60">
        <f>VLOOKUP($A28,'Weekly Total League Table'!$AQ$7:$AS$47,3,FALSE)</f>
        <v>41</v>
      </c>
      <c r="S28" s="60">
        <f>VLOOKUP($A28,'Weekly Total League Table'!$AT$7:$AV$47,3,FALSE)</f>
        <v>40</v>
      </c>
      <c r="T28" s="60"/>
      <c r="U28" s="60"/>
      <c r="V28" s="61"/>
      <c r="W28" s="62"/>
      <c r="X28" s="62"/>
      <c r="Y28" s="62"/>
    </row>
    <row r="29" spans="1:25" s="58" customFormat="1" ht="18.75" customHeight="1" x14ac:dyDescent="0.25">
      <c r="A29" s="58" t="s">
        <v>408</v>
      </c>
      <c r="B29" s="66" t="str">
        <f>VLOOKUP(A29,Data!$H$4:$I$44,2,FALSE)</f>
        <v>Barnselona</v>
      </c>
      <c r="C29" s="59"/>
      <c r="D29" s="60">
        <f>VLOOKUP($A29,'Weekly Total League Table'!$A$7:$C$47,3,FALSE)</f>
        <v>10</v>
      </c>
      <c r="E29" s="60">
        <f>VLOOKUP($A29,'Weekly Total League Table'!$D$7:$F$47,3,FALSE)</f>
        <v>10</v>
      </c>
      <c r="F29" s="60">
        <f>VLOOKUP($A29,'Weekly Total League Table'!$G$7:$I$47,3,FALSE)</f>
        <v>21</v>
      </c>
      <c r="G29" s="60">
        <f>VLOOKUP($A29,'Weekly Total League Table'!$J$7:$L$47,3,FALSE)</f>
        <v>22</v>
      </c>
      <c r="H29" s="60">
        <f>VLOOKUP($A29,'Weekly Total League Table'!$M$7:$O$47,3,FALSE)</f>
        <v>21</v>
      </c>
      <c r="I29" s="60">
        <f>VLOOKUP($A29,'Weekly Total League Table'!$P$7:$R$47,3,FALSE)</f>
        <v>25</v>
      </c>
      <c r="J29" s="60">
        <f>VLOOKUP($A29,'Weekly Total League Table'!$S$7:$U$47,3,FALSE)</f>
        <v>25</v>
      </c>
      <c r="K29" s="60">
        <f>VLOOKUP($A29,'Weekly Total League Table'!$V$7:$X$47,3,FALSE)</f>
        <v>26</v>
      </c>
      <c r="L29" s="60">
        <f>VLOOKUP($A29,'Weekly Total League Table'!$Y$7:$AA$47,3,FALSE)</f>
        <v>22</v>
      </c>
      <c r="M29" s="60">
        <f>VLOOKUP($A29,'Weekly Total League Table'!$AB$7:$AD$47,3,FALSE)</f>
        <v>19</v>
      </c>
      <c r="N29" s="60">
        <f>VLOOKUP($A29,'Weekly Total League Table'!$AE$7:$AG$47,3,FALSE)</f>
        <v>20</v>
      </c>
      <c r="O29" s="60">
        <f>VLOOKUP($A29,'Weekly Total League Table'!$AH$7:$AJ$47,3,FALSE)</f>
        <v>17</v>
      </c>
      <c r="P29" s="60">
        <f>VLOOKUP($A29,'Weekly Total League Table'!$AK$7:$AM$47,3,FALSE)</f>
        <v>18</v>
      </c>
      <c r="Q29" s="60">
        <f>VLOOKUP($A29,'Weekly Total League Table'!$AN$7:$AP$47,3,FALSE)</f>
        <v>19</v>
      </c>
      <c r="R29" s="60">
        <f>VLOOKUP($A29,'Weekly Total League Table'!$AQ$7:$AS$47,3,FALSE)</f>
        <v>19</v>
      </c>
      <c r="S29" s="60">
        <f>VLOOKUP($A29,'Weekly Total League Table'!$AT$7:$AV$47,3,FALSE)</f>
        <v>18</v>
      </c>
      <c r="T29" s="60"/>
      <c r="U29" s="60"/>
      <c r="V29" s="61"/>
      <c r="W29" s="62"/>
      <c r="X29" s="62"/>
      <c r="Y29" s="62"/>
    </row>
    <row r="30" spans="1:25" s="58" customFormat="1" ht="18.75" customHeight="1" x14ac:dyDescent="0.25">
      <c r="A30" s="58" t="s">
        <v>151</v>
      </c>
      <c r="B30" s="66" t="str">
        <f>VLOOKUP(A30,Data!$H$4:$I$44,2,FALSE)</f>
        <v>Nobody's Heroes</v>
      </c>
      <c r="C30" s="59"/>
      <c r="D30" s="60">
        <f>VLOOKUP($A30,'Weekly Total League Table'!$A$7:$C$47,3,FALSE)</f>
        <v>30</v>
      </c>
      <c r="E30" s="60">
        <f>VLOOKUP($A30,'Weekly Total League Table'!$D$7:$F$47,3,FALSE)</f>
        <v>30</v>
      </c>
      <c r="F30" s="60">
        <f>VLOOKUP($A30,'Weekly Total League Table'!$G$7:$I$47,3,FALSE)</f>
        <v>34</v>
      </c>
      <c r="G30" s="60">
        <f>VLOOKUP($A30,'Weekly Total League Table'!$J$7:$L$47,3,FALSE)</f>
        <v>34</v>
      </c>
      <c r="H30" s="60">
        <f>VLOOKUP($A30,'Weekly Total League Table'!$M$7:$O$47,3,FALSE)</f>
        <v>34</v>
      </c>
      <c r="I30" s="60">
        <f>VLOOKUP($A30,'Weekly Total League Table'!$P$7:$R$47,3,FALSE)</f>
        <v>30</v>
      </c>
      <c r="J30" s="60">
        <f>VLOOKUP($A30,'Weekly Total League Table'!$S$7:$U$47,3,FALSE)</f>
        <v>31</v>
      </c>
      <c r="K30" s="60">
        <f>VLOOKUP($A30,'Weekly Total League Table'!$V$7:$X$47,3,FALSE)</f>
        <v>30</v>
      </c>
      <c r="L30" s="60">
        <f>VLOOKUP($A30,'Weekly Total League Table'!$Y$7:$AA$47,3,FALSE)</f>
        <v>26</v>
      </c>
      <c r="M30" s="60">
        <f>VLOOKUP($A30,'Weekly Total League Table'!$AB$7:$AD$47,3,FALSE)</f>
        <v>23</v>
      </c>
      <c r="N30" s="60">
        <f>VLOOKUP($A30,'Weekly Total League Table'!$AE$7:$AG$47,3,FALSE)</f>
        <v>26</v>
      </c>
      <c r="O30" s="60">
        <f>VLOOKUP($A30,'Weekly Total League Table'!$AH$7:$AJ$47,3,FALSE)</f>
        <v>26</v>
      </c>
      <c r="P30" s="60">
        <f>VLOOKUP($A30,'Weekly Total League Table'!$AK$7:$AM$47,3,FALSE)</f>
        <v>25</v>
      </c>
      <c r="Q30" s="60">
        <f>VLOOKUP($A30,'Weekly Total League Table'!$AN$7:$AP$47,3,FALSE)</f>
        <v>25</v>
      </c>
      <c r="R30" s="60">
        <f>VLOOKUP($A30,'Weekly Total League Table'!$AQ$7:$AS$47,3,FALSE)</f>
        <v>25</v>
      </c>
      <c r="S30" s="60">
        <f>VLOOKUP($A30,'Weekly Total League Table'!$AT$7:$AV$47,3,FALSE)</f>
        <v>26</v>
      </c>
      <c r="T30" s="60"/>
      <c r="U30" s="60"/>
      <c r="V30" s="61"/>
      <c r="W30" s="62"/>
      <c r="X30" s="62"/>
      <c r="Y30" s="62"/>
    </row>
    <row r="31" spans="1:25" s="58" customFormat="1" ht="18.75" customHeight="1" x14ac:dyDescent="0.25">
      <c r="A31" s="58" t="s">
        <v>204</v>
      </c>
      <c r="B31" s="66" t="str">
        <f>VLOOKUP(A31,Data!$H$4:$I$44,2,FALSE)</f>
        <v>McNally's 11</v>
      </c>
      <c r="C31" s="59"/>
      <c r="D31" s="60">
        <f>VLOOKUP($A31,'Weekly Total League Table'!$A$7:$C$47,3,FALSE)</f>
        <v>27</v>
      </c>
      <c r="E31" s="60">
        <f>VLOOKUP($A31,'Weekly Total League Table'!$D$7:$F$47,3,FALSE)</f>
        <v>27</v>
      </c>
      <c r="F31" s="60">
        <f>VLOOKUP($A31,'Weekly Total League Table'!$G$7:$I$47,3,FALSE)</f>
        <v>23</v>
      </c>
      <c r="G31" s="60">
        <f>VLOOKUP($A31,'Weekly Total League Table'!$J$7:$L$47,3,FALSE)</f>
        <v>20</v>
      </c>
      <c r="H31" s="60">
        <f>VLOOKUP($A31,'Weekly Total League Table'!$M$7:$O$47,3,FALSE)</f>
        <v>25</v>
      </c>
      <c r="I31" s="60">
        <f>VLOOKUP($A31,'Weekly Total League Table'!$P$7:$R$47,3,FALSE)</f>
        <v>24</v>
      </c>
      <c r="J31" s="60">
        <f>VLOOKUP($A31,'Weekly Total League Table'!$S$7:$U$47,3,FALSE)</f>
        <v>11</v>
      </c>
      <c r="K31" s="60">
        <f>VLOOKUP($A31,'Weekly Total League Table'!$V$7:$X$47,3,FALSE)</f>
        <v>16</v>
      </c>
      <c r="L31" s="60">
        <f>VLOOKUP($A31,'Weekly Total League Table'!$Y$7:$AA$47,3,FALSE)</f>
        <v>21</v>
      </c>
      <c r="M31" s="60">
        <f>VLOOKUP($A31,'Weekly Total League Table'!$AB$7:$AD$47,3,FALSE)</f>
        <v>27</v>
      </c>
      <c r="N31" s="60">
        <f>VLOOKUP($A31,'Weekly Total League Table'!$AE$7:$AG$47,3,FALSE)</f>
        <v>22</v>
      </c>
      <c r="O31" s="60">
        <f>VLOOKUP($A31,'Weekly Total League Table'!$AH$7:$AJ$47,3,FALSE)</f>
        <v>24</v>
      </c>
      <c r="P31" s="60">
        <f>VLOOKUP($A31,'Weekly Total League Table'!$AK$7:$AM$47,3,FALSE)</f>
        <v>24</v>
      </c>
      <c r="Q31" s="60">
        <f>VLOOKUP($A31,'Weekly Total League Table'!$AN$7:$AP$47,3,FALSE)</f>
        <v>26</v>
      </c>
      <c r="R31" s="60">
        <f>VLOOKUP($A31,'Weekly Total League Table'!$AQ$7:$AS$47,3,FALSE)</f>
        <v>26</v>
      </c>
      <c r="S31" s="60">
        <f>VLOOKUP($A31,'Weekly Total League Table'!$AT$7:$AV$47,3,FALSE)</f>
        <v>23</v>
      </c>
      <c r="T31" s="60"/>
      <c r="U31" s="60"/>
      <c r="V31" s="61"/>
      <c r="W31" s="62"/>
      <c r="X31" s="62"/>
      <c r="Y31" s="62"/>
    </row>
    <row r="32" spans="1:25" s="58" customFormat="1" ht="18.75" customHeight="1" x14ac:dyDescent="0.25">
      <c r="A32" s="58" t="s">
        <v>3</v>
      </c>
      <c r="B32" s="66" t="str">
        <f>VLOOKUP(A32,Data!$H$4:$I$44,2,FALSE)</f>
        <v>The Ormskirk Clarets</v>
      </c>
      <c r="C32" s="59"/>
      <c r="D32" s="60">
        <f>VLOOKUP($A32,'Weekly Total League Table'!$A$7:$C$47,3,FALSE)</f>
        <v>16</v>
      </c>
      <c r="E32" s="60">
        <f>VLOOKUP($A32,'Weekly Total League Table'!$D$7:$F$47,3,FALSE)</f>
        <v>16</v>
      </c>
      <c r="F32" s="60">
        <f>VLOOKUP($A32,'Weekly Total League Table'!$G$7:$I$47,3,FALSE)</f>
        <v>16</v>
      </c>
      <c r="G32" s="60">
        <f>VLOOKUP($A32,'Weekly Total League Table'!$J$7:$L$47,3,FALSE)</f>
        <v>15</v>
      </c>
      <c r="H32" s="60">
        <f>VLOOKUP($A32,'Weekly Total League Table'!$M$7:$O$47,3,FALSE)</f>
        <v>23</v>
      </c>
      <c r="I32" s="60">
        <f>VLOOKUP($A32,'Weekly Total League Table'!$P$7:$R$47,3,FALSE)</f>
        <v>23</v>
      </c>
      <c r="J32" s="60">
        <f>VLOOKUP($A32,'Weekly Total League Table'!$S$7:$U$47,3,FALSE)</f>
        <v>22</v>
      </c>
      <c r="K32" s="60">
        <f>VLOOKUP($A32,'Weekly Total League Table'!$V$7:$X$47,3,FALSE)</f>
        <v>21</v>
      </c>
      <c r="L32" s="60">
        <f>VLOOKUP($A32,'Weekly Total League Table'!$Y$7:$AA$47,3,FALSE)</f>
        <v>19</v>
      </c>
      <c r="M32" s="60">
        <f>VLOOKUP($A32,'Weekly Total League Table'!$AB$7:$AD$47,3,FALSE)</f>
        <v>21</v>
      </c>
      <c r="N32" s="60">
        <f>VLOOKUP($A32,'Weekly Total League Table'!$AE$7:$AG$47,3,FALSE)</f>
        <v>17</v>
      </c>
      <c r="O32" s="60">
        <f>VLOOKUP($A32,'Weekly Total League Table'!$AH$7:$AJ$47,3,FALSE)</f>
        <v>14</v>
      </c>
      <c r="P32" s="60">
        <f>VLOOKUP($A32,'Weekly Total League Table'!$AK$7:$AM$47,3,FALSE)</f>
        <v>13</v>
      </c>
      <c r="Q32" s="60">
        <f>VLOOKUP($A32,'Weekly Total League Table'!$AN$7:$AP$47,3,FALSE)</f>
        <v>13</v>
      </c>
      <c r="R32" s="60">
        <f>VLOOKUP($A32,'Weekly Total League Table'!$AQ$7:$AS$47,3,FALSE)</f>
        <v>13</v>
      </c>
      <c r="S32" s="60">
        <f>VLOOKUP($A32,'Weekly Total League Table'!$AT$7:$AV$47,3,FALSE)</f>
        <v>13</v>
      </c>
      <c r="T32" s="60"/>
      <c r="U32" s="60"/>
      <c r="V32" s="61"/>
      <c r="W32" s="62"/>
      <c r="X32" s="62"/>
      <c r="Y32" s="62"/>
    </row>
    <row r="33" spans="1:25" s="58" customFormat="1" ht="18.75" customHeight="1" x14ac:dyDescent="0.25">
      <c r="A33" s="58" t="s">
        <v>26</v>
      </c>
      <c r="B33" s="66" t="str">
        <f>VLOOKUP(A33,Data!$H$4:$I$44,2,FALSE)</f>
        <v>Kiss My Chaminda</v>
      </c>
      <c r="C33" s="59"/>
      <c r="D33" s="60">
        <f>VLOOKUP($A33,'Weekly Total League Table'!$A$7:$C$47,3,FALSE)</f>
        <v>15</v>
      </c>
      <c r="E33" s="60">
        <f>VLOOKUP($A33,'Weekly Total League Table'!$D$7:$F$47,3,FALSE)</f>
        <v>15</v>
      </c>
      <c r="F33" s="60">
        <f>VLOOKUP($A33,'Weekly Total League Table'!$G$7:$I$47,3,FALSE)</f>
        <v>20</v>
      </c>
      <c r="G33" s="60">
        <f>VLOOKUP($A33,'Weekly Total League Table'!$J$7:$L$47,3,FALSE)</f>
        <v>23</v>
      </c>
      <c r="H33" s="60">
        <f>VLOOKUP($A33,'Weekly Total League Table'!$M$7:$O$47,3,FALSE)</f>
        <v>17</v>
      </c>
      <c r="I33" s="60">
        <f>VLOOKUP($A33,'Weekly Total League Table'!$P$7:$R$47,3,FALSE)</f>
        <v>21</v>
      </c>
      <c r="J33" s="60">
        <f>VLOOKUP($A33,'Weekly Total League Table'!$S$7:$U$47,3,FALSE)</f>
        <v>24</v>
      </c>
      <c r="K33" s="60">
        <f>VLOOKUP($A33,'Weekly Total League Table'!$V$7:$X$47,3,FALSE)</f>
        <v>24</v>
      </c>
      <c r="L33" s="60">
        <f>VLOOKUP($A33,'Weekly Total League Table'!$Y$7:$AA$47,3,FALSE)</f>
        <v>16</v>
      </c>
      <c r="M33" s="60">
        <f>VLOOKUP($A33,'Weekly Total League Table'!$AB$7:$AD$47,3,FALSE)</f>
        <v>14</v>
      </c>
      <c r="N33" s="60">
        <f>VLOOKUP($A33,'Weekly Total League Table'!$AE$7:$AG$47,3,FALSE)</f>
        <v>15</v>
      </c>
      <c r="O33" s="60">
        <f>VLOOKUP($A33,'Weekly Total League Table'!$AH$7:$AJ$47,3,FALSE)</f>
        <v>13</v>
      </c>
      <c r="P33" s="60">
        <f>VLOOKUP($A33,'Weekly Total League Table'!$AK$7:$AM$47,3,FALSE)</f>
        <v>15</v>
      </c>
      <c r="Q33" s="60">
        <f>VLOOKUP($A33,'Weekly Total League Table'!$AN$7:$AP$47,3,FALSE)</f>
        <v>12</v>
      </c>
      <c r="R33" s="60">
        <f>VLOOKUP($A33,'Weekly Total League Table'!$AQ$7:$AS$47,3,FALSE)</f>
        <v>12</v>
      </c>
      <c r="S33" s="60">
        <f>VLOOKUP($A33,'Weekly Total League Table'!$AT$7:$AV$47,3,FALSE)</f>
        <v>12</v>
      </c>
      <c r="T33" s="60"/>
      <c r="U33" s="60"/>
      <c r="V33" s="61"/>
      <c r="W33" s="62"/>
      <c r="X33" s="62"/>
      <c r="Y33" s="62"/>
    </row>
    <row r="34" spans="1:25" s="58" customFormat="1" ht="18.75" customHeight="1" x14ac:dyDescent="0.25">
      <c r="A34" s="58" t="s">
        <v>58</v>
      </c>
      <c r="B34" s="66" t="str">
        <f>VLOOKUP(A34,Data!$H$4:$I$44,2,FALSE)</f>
        <v>Scared Shotless 2</v>
      </c>
      <c r="C34" s="59"/>
      <c r="D34" s="60">
        <f>VLOOKUP($A34,'Weekly Total League Table'!$A$7:$C$47,3,FALSE)</f>
        <v>9</v>
      </c>
      <c r="E34" s="60">
        <f>VLOOKUP($A34,'Weekly Total League Table'!$D$7:$F$47,3,FALSE)</f>
        <v>9</v>
      </c>
      <c r="F34" s="60">
        <f>VLOOKUP($A34,'Weekly Total League Table'!$G$7:$I$47,3,FALSE)</f>
        <v>2</v>
      </c>
      <c r="G34" s="60">
        <f>VLOOKUP($A34,'Weekly Total League Table'!$J$7:$L$47,3,FALSE)</f>
        <v>1</v>
      </c>
      <c r="H34" s="60">
        <f>VLOOKUP($A34,'Weekly Total League Table'!$M$7:$O$47,3,FALSE)</f>
        <v>1</v>
      </c>
      <c r="I34" s="60">
        <f>VLOOKUP($A34,'Weekly Total League Table'!$P$7:$R$47,3,FALSE)</f>
        <v>2</v>
      </c>
      <c r="J34" s="60">
        <f>VLOOKUP($A34,'Weekly Total League Table'!$S$7:$U$47,3,FALSE)</f>
        <v>2</v>
      </c>
      <c r="K34" s="60">
        <f>VLOOKUP($A34,'Weekly Total League Table'!$V$7:$X$47,3,FALSE)</f>
        <v>1</v>
      </c>
      <c r="L34" s="60">
        <f>VLOOKUP($A34,'Weekly Total League Table'!$Y$7:$AA$47,3,FALSE)</f>
        <v>1</v>
      </c>
      <c r="M34" s="60">
        <f>VLOOKUP($A34,'Weekly Total League Table'!$AB$7:$AD$47,3,FALSE)</f>
        <v>1</v>
      </c>
      <c r="N34" s="60">
        <f>VLOOKUP($A34,'Weekly Total League Table'!$AE$7:$AG$47,3,FALSE)</f>
        <v>1</v>
      </c>
      <c r="O34" s="60">
        <f>VLOOKUP($A34,'Weekly Total League Table'!$AH$7:$AJ$47,3,FALSE)</f>
        <v>1</v>
      </c>
      <c r="P34" s="60">
        <f>VLOOKUP($A34,'Weekly Total League Table'!$AK$7:$AM$47,3,FALSE)</f>
        <v>1</v>
      </c>
      <c r="Q34" s="60">
        <f>VLOOKUP($A34,'Weekly Total League Table'!$AN$7:$AP$47,3,FALSE)</f>
        <v>1</v>
      </c>
      <c r="R34" s="60">
        <f>VLOOKUP($A34,'Weekly Total League Table'!$AQ$7:$AS$47,3,FALSE)</f>
        <v>1</v>
      </c>
      <c r="S34" s="60">
        <f>VLOOKUP($A34,'Weekly Total League Table'!$AT$7:$AV$47,3,FALSE)</f>
        <v>1</v>
      </c>
      <c r="T34" s="60"/>
      <c r="U34" s="60"/>
      <c r="V34" s="61"/>
      <c r="W34" s="62"/>
      <c r="X34" s="62"/>
      <c r="Y34" s="62"/>
    </row>
    <row r="35" spans="1:25" s="58" customFormat="1" ht="18.75" customHeight="1" x14ac:dyDescent="0.25">
      <c r="A35" s="58" t="s">
        <v>29</v>
      </c>
      <c r="B35" s="66" t="str">
        <f>VLOOKUP(A35,Data!$H$4:$I$44,2,FALSE)</f>
        <v>Let it Snow</v>
      </c>
      <c r="C35" s="59"/>
      <c r="D35" s="60">
        <f>VLOOKUP($A35,'Weekly Total League Table'!$A$7:$C$47,3,FALSE)</f>
        <v>22</v>
      </c>
      <c r="E35" s="60">
        <f>VLOOKUP($A35,'Weekly Total League Table'!$D$7:$F$47,3,FALSE)</f>
        <v>22</v>
      </c>
      <c r="F35" s="60">
        <f>VLOOKUP($A35,'Weekly Total League Table'!$G$7:$I$47,3,FALSE)</f>
        <v>6</v>
      </c>
      <c r="G35" s="60">
        <f>VLOOKUP($A35,'Weekly Total League Table'!$J$7:$L$47,3,FALSE)</f>
        <v>10</v>
      </c>
      <c r="H35" s="60">
        <f>VLOOKUP($A35,'Weekly Total League Table'!$M$7:$O$47,3,FALSE)</f>
        <v>6</v>
      </c>
      <c r="I35" s="60">
        <f>VLOOKUP($A35,'Weekly Total League Table'!$P$7:$R$47,3,FALSE)</f>
        <v>10</v>
      </c>
      <c r="J35" s="60">
        <f>VLOOKUP($A35,'Weekly Total League Table'!$S$7:$U$47,3,FALSE)</f>
        <v>8</v>
      </c>
      <c r="K35" s="60">
        <f>VLOOKUP($A35,'Weekly Total League Table'!$V$7:$X$47,3,FALSE)</f>
        <v>8</v>
      </c>
      <c r="L35" s="60">
        <f>VLOOKUP($A35,'Weekly Total League Table'!$Y$7:$AA$47,3,FALSE)</f>
        <v>4</v>
      </c>
      <c r="M35" s="60">
        <f>VLOOKUP($A35,'Weekly Total League Table'!$AB$7:$AD$47,3,FALSE)</f>
        <v>3</v>
      </c>
      <c r="N35" s="60">
        <f>VLOOKUP($A35,'Weekly Total League Table'!$AE$7:$AG$47,3,FALSE)</f>
        <v>5</v>
      </c>
      <c r="O35" s="60">
        <f>VLOOKUP($A35,'Weekly Total League Table'!$AH$7:$AJ$47,3,FALSE)</f>
        <v>6</v>
      </c>
      <c r="P35" s="60">
        <f>VLOOKUP($A35,'Weekly Total League Table'!$AK$7:$AM$47,3,FALSE)</f>
        <v>4</v>
      </c>
      <c r="Q35" s="60">
        <f>VLOOKUP($A35,'Weekly Total League Table'!$AN$7:$AP$47,3,FALSE)</f>
        <v>6</v>
      </c>
      <c r="R35" s="60">
        <f>VLOOKUP($A35,'Weekly Total League Table'!$AQ$7:$AS$47,3,FALSE)</f>
        <v>6</v>
      </c>
      <c r="S35" s="60">
        <f>VLOOKUP($A35,'Weekly Total League Table'!$AT$7:$AV$47,3,FALSE)</f>
        <v>7</v>
      </c>
      <c r="T35" s="60"/>
      <c r="U35" s="60"/>
      <c r="V35" s="61"/>
      <c r="W35" s="62"/>
      <c r="X35" s="62"/>
      <c r="Y35" s="62"/>
    </row>
    <row r="36" spans="1:25" s="58" customFormat="1" ht="18.75" customHeight="1" x14ac:dyDescent="0.25">
      <c r="A36" s="58" t="s">
        <v>16</v>
      </c>
      <c r="B36" s="66" t="str">
        <f>VLOOKUP(A36,Data!$H$4:$I$44,2,FALSE)</f>
        <v>The Tory Boys</v>
      </c>
      <c r="C36" s="59"/>
      <c r="D36" s="60">
        <f>VLOOKUP($A36,'Weekly Total League Table'!$A$7:$C$47,3,FALSE)</f>
        <v>6</v>
      </c>
      <c r="E36" s="60">
        <f>VLOOKUP($A36,'Weekly Total League Table'!$D$7:$F$47,3,FALSE)</f>
        <v>6</v>
      </c>
      <c r="F36" s="60">
        <f>VLOOKUP($A36,'Weekly Total League Table'!$G$7:$I$47,3,FALSE)</f>
        <v>14</v>
      </c>
      <c r="G36" s="60">
        <f>VLOOKUP($A36,'Weekly Total League Table'!$J$7:$L$47,3,FALSE)</f>
        <v>16</v>
      </c>
      <c r="H36" s="60">
        <f>VLOOKUP($A36,'Weekly Total League Table'!$M$7:$O$47,3,FALSE)</f>
        <v>9</v>
      </c>
      <c r="I36" s="60">
        <f>VLOOKUP($A36,'Weekly Total League Table'!$P$7:$R$47,3,FALSE)</f>
        <v>6</v>
      </c>
      <c r="J36" s="60">
        <f>VLOOKUP($A36,'Weekly Total League Table'!$S$7:$U$47,3,FALSE)</f>
        <v>6</v>
      </c>
      <c r="K36" s="60">
        <f>VLOOKUP($A36,'Weekly Total League Table'!$V$7:$X$47,3,FALSE)</f>
        <v>5</v>
      </c>
      <c r="L36" s="60">
        <f>VLOOKUP($A36,'Weekly Total League Table'!$Y$7:$AA$47,3,FALSE)</f>
        <v>7</v>
      </c>
      <c r="M36" s="60">
        <f>VLOOKUP($A36,'Weekly Total League Table'!$AB$7:$AD$47,3,FALSE)</f>
        <v>4</v>
      </c>
      <c r="N36" s="60">
        <f>VLOOKUP($A36,'Weekly Total League Table'!$AE$7:$AG$47,3,FALSE)</f>
        <v>3</v>
      </c>
      <c r="O36" s="60">
        <f>VLOOKUP($A36,'Weekly Total League Table'!$AH$7:$AJ$47,3,FALSE)</f>
        <v>3</v>
      </c>
      <c r="P36" s="60">
        <f>VLOOKUP($A36,'Weekly Total League Table'!$AK$7:$AM$47,3,FALSE)</f>
        <v>3</v>
      </c>
      <c r="Q36" s="60">
        <f>VLOOKUP($A36,'Weekly Total League Table'!$AN$7:$AP$47,3,FALSE)</f>
        <v>3</v>
      </c>
      <c r="R36" s="60">
        <f>VLOOKUP($A36,'Weekly Total League Table'!$AQ$7:$AS$47,3,FALSE)</f>
        <v>3</v>
      </c>
      <c r="S36" s="60">
        <f>VLOOKUP($A36,'Weekly Total League Table'!$AT$7:$AV$47,3,FALSE)</f>
        <v>3</v>
      </c>
      <c r="T36" s="60"/>
      <c r="U36" s="60"/>
      <c r="V36" s="61"/>
      <c r="W36" s="62"/>
      <c r="X36" s="62"/>
      <c r="Y36" s="62"/>
    </row>
    <row r="37" spans="1:25" s="58" customFormat="1" ht="18.75" customHeight="1" x14ac:dyDescent="0.25">
      <c r="A37" s="58" t="s">
        <v>5</v>
      </c>
      <c r="B37" s="66" t="str">
        <f>VLOOKUP(A37,Data!$H$4:$I$44,2,FALSE)</f>
        <v>Mr VP</v>
      </c>
      <c r="C37" s="59"/>
      <c r="D37" s="60">
        <f>VLOOKUP($A37,'Weekly Total League Table'!$A$7:$C$47,3,FALSE)</f>
        <v>13</v>
      </c>
      <c r="E37" s="60">
        <f>VLOOKUP($A37,'Weekly Total League Table'!$D$7:$F$47,3,FALSE)</f>
        <v>13</v>
      </c>
      <c r="F37" s="60">
        <f>VLOOKUP($A37,'Weekly Total League Table'!$G$7:$I$47,3,FALSE)</f>
        <v>11</v>
      </c>
      <c r="G37" s="60">
        <f>VLOOKUP($A37,'Weekly Total League Table'!$J$7:$L$47,3,FALSE)</f>
        <v>9</v>
      </c>
      <c r="H37" s="60">
        <f>VLOOKUP($A37,'Weekly Total League Table'!$M$7:$O$47,3,FALSE)</f>
        <v>16</v>
      </c>
      <c r="I37" s="60">
        <f>VLOOKUP($A37,'Weekly Total League Table'!$P$7:$R$47,3,FALSE)</f>
        <v>18</v>
      </c>
      <c r="J37" s="60">
        <f>VLOOKUP($A37,'Weekly Total League Table'!$S$7:$U$47,3,FALSE)</f>
        <v>12</v>
      </c>
      <c r="K37" s="60">
        <f>VLOOKUP($A37,'Weekly Total League Table'!$V$7:$X$47,3,FALSE)</f>
        <v>15</v>
      </c>
      <c r="L37" s="60">
        <f>VLOOKUP($A37,'Weekly Total League Table'!$Y$7:$AA$47,3,FALSE)</f>
        <v>18</v>
      </c>
      <c r="M37" s="60">
        <f>VLOOKUP($A37,'Weekly Total League Table'!$AB$7:$AD$47,3,FALSE)</f>
        <v>16</v>
      </c>
      <c r="N37" s="60">
        <f>VLOOKUP($A37,'Weekly Total League Table'!$AE$7:$AG$47,3,FALSE)</f>
        <v>13</v>
      </c>
      <c r="O37" s="60">
        <f>VLOOKUP($A37,'Weekly Total League Table'!$AH$7:$AJ$47,3,FALSE)</f>
        <v>12</v>
      </c>
      <c r="P37" s="60">
        <f>VLOOKUP($A37,'Weekly Total League Table'!$AK$7:$AM$47,3,FALSE)</f>
        <v>12</v>
      </c>
      <c r="Q37" s="60">
        <f>VLOOKUP($A37,'Weekly Total League Table'!$AN$7:$AP$47,3,FALSE)</f>
        <v>15</v>
      </c>
      <c r="R37" s="60">
        <f>VLOOKUP($A37,'Weekly Total League Table'!$AQ$7:$AS$47,3,FALSE)</f>
        <v>15</v>
      </c>
      <c r="S37" s="60">
        <f>VLOOKUP($A37,'Weekly Total League Table'!$AT$7:$AV$47,3,FALSE)</f>
        <v>14</v>
      </c>
      <c r="T37" s="60"/>
      <c r="U37" s="60"/>
      <c r="V37" s="61"/>
      <c r="W37" s="62"/>
      <c r="X37" s="62"/>
      <c r="Y37" s="62"/>
    </row>
    <row r="38" spans="1:25" s="58" customFormat="1" ht="18.75" customHeight="1" x14ac:dyDescent="0.25">
      <c r="A38" s="58" t="s">
        <v>21</v>
      </c>
      <c r="B38" s="66" t="str">
        <f>VLOOKUP(A38,Data!$H$4:$I$44,2,FALSE)</f>
        <v>Forc</v>
      </c>
      <c r="C38" s="59"/>
      <c r="D38" s="60">
        <f>VLOOKUP($A38,'Weekly Total League Table'!$A$7:$C$47,3,FALSE)</f>
        <v>25</v>
      </c>
      <c r="E38" s="60">
        <f>VLOOKUP($A38,'Weekly Total League Table'!$D$7:$F$47,3,FALSE)</f>
        <v>25</v>
      </c>
      <c r="F38" s="60">
        <f>VLOOKUP($A38,'Weekly Total League Table'!$G$7:$I$47,3,FALSE)</f>
        <v>17</v>
      </c>
      <c r="G38" s="60">
        <f>VLOOKUP($A38,'Weekly Total League Table'!$J$7:$L$47,3,FALSE)</f>
        <v>11</v>
      </c>
      <c r="H38" s="60">
        <f>VLOOKUP($A38,'Weekly Total League Table'!$M$7:$O$47,3,FALSE)</f>
        <v>19</v>
      </c>
      <c r="I38" s="60">
        <f>VLOOKUP($A38,'Weekly Total League Table'!$P$7:$R$47,3,FALSE)</f>
        <v>22</v>
      </c>
      <c r="J38" s="60">
        <f>VLOOKUP($A38,'Weekly Total League Table'!$S$7:$U$47,3,FALSE)</f>
        <v>13</v>
      </c>
      <c r="K38" s="60">
        <f>VLOOKUP($A38,'Weekly Total League Table'!$V$7:$X$47,3,FALSE)</f>
        <v>7</v>
      </c>
      <c r="L38" s="60">
        <f>VLOOKUP($A38,'Weekly Total League Table'!$Y$7:$AA$47,3,FALSE)</f>
        <v>8</v>
      </c>
      <c r="M38" s="60">
        <f>VLOOKUP($A38,'Weekly Total League Table'!$AB$7:$AD$47,3,FALSE)</f>
        <v>7</v>
      </c>
      <c r="N38" s="60">
        <f>VLOOKUP($A38,'Weekly Total League Table'!$AE$7:$AG$47,3,FALSE)</f>
        <v>9</v>
      </c>
      <c r="O38" s="60">
        <f>VLOOKUP($A38,'Weekly Total League Table'!$AH$7:$AJ$47,3,FALSE)</f>
        <v>15</v>
      </c>
      <c r="P38" s="60">
        <f>VLOOKUP($A38,'Weekly Total League Table'!$AK$7:$AM$47,3,FALSE)</f>
        <v>14</v>
      </c>
      <c r="Q38" s="60">
        <f>VLOOKUP($A38,'Weekly Total League Table'!$AN$7:$AP$47,3,FALSE)</f>
        <v>18</v>
      </c>
      <c r="R38" s="60">
        <f>VLOOKUP($A38,'Weekly Total League Table'!$AQ$7:$AS$47,3,FALSE)</f>
        <v>18</v>
      </c>
      <c r="S38" s="60">
        <f>VLOOKUP($A38,'Weekly Total League Table'!$AT$7:$AV$47,3,FALSE)</f>
        <v>19</v>
      </c>
      <c r="T38" s="60"/>
      <c r="U38" s="60"/>
      <c r="V38" s="61"/>
      <c r="W38" s="62"/>
      <c r="X38" s="62"/>
      <c r="Y38" s="62"/>
    </row>
    <row r="39" spans="1:25" s="58" customFormat="1" ht="18.75" customHeight="1" x14ac:dyDescent="0.25">
      <c r="A39" s="58" t="s">
        <v>23</v>
      </c>
      <c r="B39" s="66" t="str">
        <f>VLOOKUP(A39,Data!$H$4:$I$44,2,FALSE)</f>
        <v>Cauncey's Dream</v>
      </c>
      <c r="C39" s="59"/>
      <c r="D39" s="60">
        <f>VLOOKUP($A39,'Weekly Total League Table'!$A$7:$C$47,3,FALSE)</f>
        <v>3</v>
      </c>
      <c r="E39" s="60">
        <f>VLOOKUP($A39,'Weekly Total League Table'!$D$7:$F$47,3,FALSE)</f>
        <v>3</v>
      </c>
      <c r="F39" s="60">
        <f>VLOOKUP($A39,'Weekly Total League Table'!$G$7:$I$47,3,FALSE)</f>
        <v>7</v>
      </c>
      <c r="G39" s="60">
        <f>VLOOKUP($A39,'Weekly Total League Table'!$J$7:$L$47,3,FALSE)</f>
        <v>13</v>
      </c>
      <c r="H39" s="60">
        <f>VLOOKUP($A39,'Weekly Total League Table'!$M$7:$O$47,3,FALSE)</f>
        <v>11</v>
      </c>
      <c r="I39" s="60">
        <f>VLOOKUP($A39,'Weekly Total League Table'!$P$7:$R$47,3,FALSE)</f>
        <v>8</v>
      </c>
      <c r="J39" s="60">
        <f>VLOOKUP($A39,'Weekly Total League Table'!$S$7:$U$47,3,FALSE)</f>
        <v>18</v>
      </c>
      <c r="K39" s="60">
        <f>VLOOKUP($A39,'Weekly Total League Table'!$V$7:$X$47,3,FALSE)</f>
        <v>14</v>
      </c>
      <c r="L39" s="60">
        <f>VLOOKUP($A39,'Weekly Total League Table'!$Y$7:$AA$47,3,FALSE)</f>
        <v>14</v>
      </c>
      <c r="M39" s="60">
        <f>VLOOKUP($A39,'Weekly Total League Table'!$AB$7:$AD$47,3,FALSE)</f>
        <v>9</v>
      </c>
      <c r="N39" s="60">
        <f>VLOOKUP($A39,'Weekly Total League Table'!$AE$7:$AG$47,3,FALSE)</f>
        <v>7</v>
      </c>
      <c r="O39" s="60">
        <f>VLOOKUP($A39,'Weekly Total League Table'!$AH$7:$AJ$47,3,FALSE)</f>
        <v>5</v>
      </c>
      <c r="P39" s="60">
        <f>VLOOKUP($A39,'Weekly Total League Table'!$AK$7:$AM$47,3,FALSE)</f>
        <v>9</v>
      </c>
      <c r="Q39" s="60">
        <f>VLOOKUP($A39,'Weekly Total League Table'!$AN$7:$AP$47,3,FALSE)</f>
        <v>8</v>
      </c>
      <c r="R39" s="60">
        <f>VLOOKUP($A39,'Weekly Total League Table'!$AQ$7:$AS$47,3,FALSE)</f>
        <v>8</v>
      </c>
      <c r="S39" s="60">
        <f>VLOOKUP($A39,'Weekly Total League Table'!$AT$7:$AV$47,3,FALSE)</f>
        <v>6</v>
      </c>
      <c r="T39" s="60"/>
      <c r="U39" s="60"/>
      <c r="V39" s="61"/>
      <c r="W39" s="62"/>
      <c r="X39" s="62"/>
      <c r="Y39" s="62"/>
    </row>
    <row r="40" spans="1:25" s="58" customFormat="1" ht="18.75" customHeight="1" x14ac:dyDescent="0.25">
      <c r="A40" s="58" t="s">
        <v>542</v>
      </c>
      <c r="B40" s="66" t="str">
        <f>VLOOKUP(A40,Data!$H$4:$I$44,2,FALSE)</f>
        <v>George's Marvellous Men</v>
      </c>
      <c r="C40" s="59"/>
      <c r="D40" s="60">
        <f>VLOOKUP($A40,'Weekly Total League Table'!$A$7:$C$47,3,FALSE)</f>
        <v>20</v>
      </c>
      <c r="E40" s="60">
        <f>VLOOKUP($A40,'Weekly Total League Table'!$D$7:$F$47,3,FALSE)</f>
        <v>20</v>
      </c>
      <c r="F40" s="60">
        <f>VLOOKUP($A40,'Weekly Total League Table'!$G$7:$I$47,3,FALSE)</f>
        <v>27</v>
      </c>
      <c r="G40" s="60">
        <f>VLOOKUP($A40,'Weekly Total League Table'!$J$7:$L$47,3,FALSE)</f>
        <v>26</v>
      </c>
      <c r="H40" s="60">
        <f>VLOOKUP($A40,'Weekly Total League Table'!$M$7:$O$47,3,FALSE)</f>
        <v>24</v>
      </c>
      <c r="I40" s="60">
        <f>VLOOKUP($A40,'Weekly Total League Table'!$P$7:$R$47,3,FALSE)</f>
        <v>31</v>
      </c>
      <c r="J40" s="60">
        <f>VLOOKUP($A40,'Weekly Total League Table'!$S$7:$U$47,3,FALSE)</f>
        <v>33</v>
      </c>
      <c r="K40" s="60">
        <f>VLOOKUP($A40,'Weekly Total League Table'!$V$7:$X$47,3,FALSE)</f>
        <v>32</v>
      </c>
      <c r="L40" s="60">
        <f>VLOOKUP($A40,'Weekly Total League Table'!$Y$7:$AA$47,3,FALSE)</f>
        <v>29</v>
      </c>
      <c r="M40" s="60">
        <f>VLOOKUP($A40,'Weekly Total League Table'!$AB$7:$AD$47,3,FALSE)</f>
        <v>24</v>
      </c>
      <c r="N40" s="60">
        <f>VLOOKUP($A40,'Weekly Total League Table'!$AE$7:$AG$47,3,FALSE)</f>
        <v>27</v>
      </c>
      <c r="O40" s="60">
        <f>VLOOKUP($A40,'Weekly Total League Table'!$AH$7:$AJ$47,3,FALSE)</f>
        <v>22</v>
      </c>
      <c r="P40" s="60">
        <f>VLOOKUP($A40,'Weekly Total League Table'!$AK$7:$AM$47,3,FALSE)</f>
        <v>26</v>
      </c>
      <c r="Q40" s="60">
        <f>VLOOKUP($A40,'Weekly Total League Table'!$AN$7:$AP$47,3,FALSE)</f>
        <v>21</v>
      </c>
      <c r="R40" s="60">
        <f>VLOOKUP($A40,'Weekly Total League Table'!$AQ$7:$AS$47,3,FALSE)</f>
        <v>21</v>
      </c>
      <c r="S40" s="60">
        <f>VLOOKUP($A40,'Weekly Total League Table'!$AT$7:$AV$47,3,FALSE)</f>
        <v>22</v>
      </c>
      <c r="T40" s="60"/>
      <c r="U40" s="60"/>
      <c r="V40" s="61"/>
      <c r="W40" s="62"/>
      <c r="X40" s="62"/>
      <c r="Y40" s="62"/>
    </row>
    <row r="41" spans="1:25" s="58" customFormat="1" ht="18.75" customHeight="1" x14ac:dyDescent="0.25">
      <c r="A41" s="58" t="s">
        <v>11</v>
      </c>
      <c r="B41" s="66" t="str">
        <f>VLOOKUP(A41,Data!$H$4:$I$44,2,FALSE)</f>
        <v>Armdog's Allstars</v>
      </c>
      <c r="C41" s="59"/>
      <c r="D41" s="60">
        <f>VLOOKUP($A41,'Weekly Total League Table'!$A$7:$C$47,3,FALSE)</f>
        <v>18</v>
      </c>
      <c r="E41" s="60">
        <f>VLOOKUP($A41,'Weekly Total League Table'!$D$7:$F$47,3,FALSE)</f>
        <v>18</v>
      </c>
      <c r="F41" s="60">
        <f>VLOOKUP($A41,'Weekly Total League Table'!$G$7:$I$47,3,FALSE)</f>
        <v>26</v>
      </c>
      <c r="G41" s="60">
        <f>VLOOKUP($A41,'Weekly Total League Table'!$J$7:$L$47,3,FALSE)</f>
        <v>27</v>
      </c>
      <c r="H41" s="60">
        <f>VLOOKUP($A41,'Weekly Total League Table'!$M$7:$O$47,3,FALSE)</f>
        <v>32</v>
      </c>
      <c r="I41" s="60">
        <f>VLOOKUP($A41,'Weekly Total League Table'!$P$7:$R$47,3,FALSE)</f>
        <v>36</v>
      </c>
      <c r="J41" s="60">
        <f>VLOOKUP($A41,'Weekly Total League Table'!$S$7:$U$47,3,FALSE)</f>
        <v>36</v>
      </c>
      <c r="K41" s="60">
        <f>VLOOKUP($A41,'Weekly Total League Table'!$V$7:$X$47,3,FALSE)</f>
        <v>36</v>
      </c>
      <c r="L41" s="60">
        <f>VLOOKUP($A41,'Weekly Total League Table'!$Y$7:$AA$47,3,FALSE)</f>
        <v>31</v>
      </c>
      <c r="M41" s="60">
        <f>VLOOKUP($A41,'Weekly Total League Table'!$AB$7:$AD$47,3,FALSE)</f>
        <v>26</v>
      </c>
      <c r="N41" s="60">
        <f>VLOOKUP($A41,'Weekly Total League Table'!$AE$7:$AG$47,3,FALSE)</f>
        <v>24</v>
      </c>
      <c r="O41" s="60">
        <f>VLOOKUP($A41,'Weekly Total League Table'!$AH$7:$AJ$47,3,FALSE)</f>
        <v>20</v>
      </c>
      <c r="P41" s="60">
        <f>VLOOKUP($A41,'Weekly Total League Table'!$AK$7:$AM$47,3,FALSE)</f>
        <v>21</v>
      </c>
      <c r="Q41" s="60">
        <f>VLOOKUP($A41,'Weekly Total League Table'!$AN$7:$AP$47,3,FALSE)</f>
        <v>20</v>
      </c>
      <c r="R41" s="60">
        <f>VLOOKUP($A41,'Weekly Total League Table'!$AQ$7:$AS$47,3,FALSE)</f>
        <v>20</v>
      </c>
      <c r="S41" s="60">
        <f>VLOOKUP($A41,'Weekly Total League Table'!$AT$7:$AV$47,3,FALSE)</f>
        <v>21</v>
      </c>
      <c r="T41" s="60"/>
      <c r="U41" s="60"/>
      <c r="V41" s="61"/>
      <c r="W41" s="62"/>
      <c r="X41" s="62"/>
      <c r="Y41" s="62"/>
    </row>
    <row r="42" spans="1:25" s="58" customFormat="1" ht="18.75" customHeight="1" x14ac:dyDescent="0.25">
      <c r="A42" s="58" t="s">
        <v>229</v>
      </c>
      <c r="B42" s="66" t="str">
        <f>VLOOKUP(A42,Data!$H$4:$I$44,2,FALSE)</f>
        <v>Colonel's Army</v>
      </c>
      <c r="C42" s="59"/>
      <c r="D42" s="60">
        <f>VLOOKUP($A42,'Weekly Total League Table'!$A$7:$C$47,3,FALSE)</f>
        <v>41</v>
      </c>
      <c r="E42" s="60">
        <f>VLOOKUP($A42,'Weekly Total League Table'!$D$7:$F$47,3,FALSE)</f>
        <v>41</v>
      </c>
      <c r="F42" s="60">
        <f>VLOOKUP($A42,'Weekly Total League Table'!$G$7:$I$47,3,FALSE)</f>
        <v>41</v>
      </c>
      <c r="G42" s="60">
        <f>VLOOKUP($A42,'Weekly Total League Table'!$J$7:$L$47,3,FALSE)</f>
        <v>41</v>
      </c>
      <c r="H42" s="60">
        <f>VLOOKUP($A42,'Weekly Total League Table'!$M$7:$O$47,3,FALSE)</f>
        <v>38</v>
      </c>
      <c r="I42" s="60">
        <f>VLOOKUP($A42,'Weekly Total League Table'!$P$7:$R$47,3,FALSE)</f>
        <v>37</v>
      </c>
      <c r="J42" s="60">
        <f>VLOOKUP($A42,'Weekly Total League Table'!$S$7:$U$47,3,FALSE)</f>
        <v>29</v>
      </c>
      <c r="K42" s="60">
        <f>VLOOKUP($A42,'Weekly Total League Table'!$V$7:$X$47,3,FALSE)</f>
        <v>34</v>
      </c>
      <c r="L42" s="60">
        <f>VLOOKUP($A42,'Weekly Total League Table'!$Y$7:$AA$47,3,FALSE)</f>
        <v>35</v>
      </c>
      <c r="M42" s="60">
        <f>VLOOKUP($A42,'Weekly Total League Table'!$AB$7:$AD$47,3,FALSE)</f>
        <v>37</v>
      </c>
      <c r="N42" s="60">
        <f>VLOOKUP($A42,'Weekly Total League Table'!$AE$7:$AG$47,3,FALSE)</f>
        <v>34</v>
      </c>
      <c r="O42" s="60">
        <f>VLOOKUP($A42,'Weekly Total League Table'!$AH$7:$AJ$47,3,FALSE)</f>
        <v>35</v>
      </c>
      <c r="P42" s="60">
        <f>VLOOKUP($A42,'Weekly Total League Table'!$AK$7:$AM$47,3,FALSE)</f>
        <v>35</v>
      </c>
      <c r="Q42" s="60">
        <f>VLOOKUP($A42,'Weekly Total League Table'!$AN$7:$AP$47,3,FALSE)</f>
        <v>40</v>
      </c>
      <c r="R42" s="60">
        <f>VLOOKUP($A42,'Weekly Total League Table'!$AQ$7:$AS$47,3,FALSE)</f>
        <v>40</v>
      </c>
      <c r="S42" s="60">
        <f>VLOOKUP($A42,'Weekly Total League Table'!$AT$7:$AV$47,3,FALSE)</f>
        <v>41</v>
      </c>
      <c r="T42" s="60"/>
      <c r="U42" s="60"/>
      <c r="V42" s="61"/>
      <c r="W42" s="62"/>
      <c r="X42" s="62"/>
      <c r="Y42" s="62"/>
    </row>
    <row r="43" spans="1:25" s="58" customFormat="1" ht="18.75" customHeight="1" x14ac:dyDescent="0.25">
      <c r="A43" s="58" t="s">
        <v>147</v>
      </c>
      <c r="B43" s="66" t="str">
        <f>VLOOKUP(A43,Data!$H$4:$I$44,2,FALSE)</f>
        <v>Brook Lane Belters</v>
      </c>
      <c r="C43" s="59"/>
      <c r="D43" s="60">
        <f>VLOOKUP($A43,'Weekly Total League Table'!$A$7:$C$47,3,FALSE)</f>
        <v>32</v>
      </c>
      <c r="E43" s="60">
        <f>VLOOKUP($A43,'Weekly Total League Table'!$D$7:$F$47,3,FALSE)</f>
        <v>32</v>
      </c>
      <c r="F43" s="60">
        <f>VLOOKUP($A43,'Weekly Total League Table'!$G$7:$I$47,3,FALSE)</f>
        <v>36</v>
      </c>
      <c r="G43" s="60">
        <f>VLOOKUP($A43,'Weekly Total League Table'!$J$7:$L$47,3,FALSE)</f>
        <v>35</v>
      </c>
      <c r="H43" s="60">
        <f>VLOOKUP($A43,'Weekly Total League Table'!$M$7:$O$47,3,FALSE)</f>
        <v>36</v>
      </c>
      <c r="I43" s="60">
        <f>VLOOKUP($A43,'Weekly Total League Table'!$P$7:$R$47,3,FALSE)</f>
        <v>38</v>
      </c>
      <c r="J43" s="60">
        <f>VLOOKUP($A43,'Weekly Total League Table'!$S$7:$U$47,3,FALSE)</f>
        <v>38</v>
      </c>
      <c r="K43" s="60">
        <f>VLOOKUP($A43,'Weekly Total League Table'!$V$7:$X$47,3,FALSE)</f>
        <v>38</v>
      </c>
      <c r="L43" s="60">
        <f>VLOOKUP($A43,'Weekly Total League Table'!$Y$7:$AA$47,3,FALSE)</f>
        <v>36</v>
      </c>
      <c r="M43" s="60">
        <f>VLOOKUP($A43,'Weekly Total League Table'!$AB$7:$AD$47,3,FALSE)</f>
        <v>36</v>
      </c>
      <c r="N43" s="60">
        <f>VLOOKUP($A43,'Weekly Total League Table'!$AE$7:$AG$47,3,FALSE)</f>
        <v>38</v>
      </c>
      <c r="O43" s="60">
        <f>VLOOKUP($A43,'Weekly Total League Table'!$AH$7:$AJ$47,3,FALSE)</f>
        <v>37</v>
      </c>
      <c r="P43" s="60">
        <f>VLOOKUP($A43,'Weekly Total League Table'!$AK$7:$AM$47,3,FALSE)</f>
        <v>36</v>
      </c>
      <c r="Q43" s="60">
        <f>VLOOKUP($A43,'Weekly Total League Table'!$AN$7:$AP$47,3,FALSE)</f>
        <v>35</v>
      </c>
      <c r="R43" s="60">
        <f>VLOOKUP($A43,'Weekly Total League Table'!$AQ$7:$AS$47,3,FALSE)</f>
        <v>35</v>
      </c>
      <c r="S43" s="60">
        <f>VLOOKUP($A43,'Weekly Total League Table'!$AT$7:$AV$47,3,FALSE)</f>
        <v>35</v>
      </c>
      <c r="T43" s="60"/>
      <c r="U43" s="60"/>
      <c r="V43" s="61"/>
      <c r="W43" s="62"/>
      <c r="X43" s="62"/>
      <c r="Y43" s="62"/>
    </row>
    <row r="44" spans="1:25" s="58" customFormat="1" ht="18.75" customHeight="1" x14ac:dyDescent="0.25">
      <c r="A44" s="58" t="s">
        <v>171</v>
      </c>
      <c r="B44" s="66" t="str">
        <f>VLOOKUP(A44,Data!$H$4:$I$44,2,FALSE)</f>
        <v>Mower Men</v>
      </c>
      <c r="C44" s="59"/>
      <c r="D44" s="60">
        <f>VLOOKUP($A44,'Weekly Total League Table'!$A$7:$C$47,3,FALSE)</f>
        <v>29</v>
      </c>
      <c r="E44" s="60">
        <f>VLOOKUP($A44,'Weekly Total League Table'!$D$7:$F$47,3,FALSE)</f>
        <v>29</v>
      </c>
      <c r="F44" s="60">
        <f>VLOOKUP($A44,'Weekly Total League Table'!$G$7:$I$47,3,FALSE)</f>
        <v>22</v>
      </c>
      <c r="G44" s="60">
        <f>VLOOKUP($A44,'Weekly Total League Table'!$J$7:$L$47,3,FALSE)</f>
        <v>21</v>
      </c>
      <c r="H44" s="60">
        <f>VLOOKUP($A44,'Weekly Total League Table'!$M$7:$O$47,3,FALSE)</f>
        <v>7</v>
      </c>
      <c r="I44" s="60">
        <f>VLOOKUP($A44,'Weekly Total League Table'!$P$7:$R$47,3,FALSE)</f>
        <v>9</v>
      </c>
      <c r="J44" s="60">
        <f>VLOOKUP($A44,'Weekly Total League Table'!$S$7:$U$47,3,FALSE)</f>
        <v>14</v>
      </c>
      <c r="K44" s="60">
        <f>VLOOKUP($A44,'Weekly Total League Table'!$V$7:$X$47,3,FALSE)</f>
        <v>11</v>
      </c>
      <c r="L44" s="60">
        <f>VLOOKUP($A44,'Weekly Total League Table'!$Y$7:$AA$47,3,FALSE)</f>
        <v>3</v>
      </c>
      <c r="M44" s="60">
        <f>VLOOKUP($A44,'Weekly Total League Table'!$AB$7:$AD$47,3,FALSE)</f>
        <v>8</v>
      </c>
      <c r="N44" s="60">
        <f>VLOOKUP($A44,'Weekly Total League Table'!$AE$7:$AG$47,3,FALSE)</f>
        <v>14</v>
      </c>
      <c r="O44" s="60">
        <f>VLOOKUP($A44,'Weekly Total League Table'!$AH$7:$AJ$47,3,FALSE)</f>
        <v>19</v>
      </c>
      <c r="P44" s="60">
        <f>VLOOKUP($A44,'Weekly Total League Table'!$AK$7:$AM$47,3,FALSE)</f>
        <v>16</v>
      </c>
      <c r="Q44" s="60">
        <f>VLOOKUP($A44,'Weekly Total League Table'!$AN$7:$AP$47,3,FALSE)</f>
        <v>14</v>
      </c>
      <c r="R44" s="60">
        <f>VLOOKUP($A44,'Weekly Total League Table'!$AQ$7:$AS$47,3,FALSE)</f>
        <v>14</v>
      </c>
      <c r="S44" s="60">
        <f>VLOOKUP($A44,'Weekly Total League Table'!$AT$7:$AV$47,3,FALSE)</f>
        <v>16</v>
      </c>
      <c r="T44" s="60"/>
      <c r="U44" s="60"/>
      <c r="V44" s="61"/>
      <c r="W44" s="62"/>
      <c r="X44" s="62"/>
      <c r="Y44" s="62"/>
    </row>
    <row r="45" spans="1:25" s="58" customFormat="1" ht="18.75" customHeight="1" x14ac:dyDescent="0.25">
      <c r="A45" s="58" t="s">
        <v>27</v>
      </c>
      <c r="B45" s="66" t="str">
        <f>VLOOKUP(A45,Data!$H$4:$I$44,2,FALSE)</f>
        <v>Advanced Haircare Studio</v>
      </c>
      <c r="C45" s="59"/>
      <c r="D45" s="60">
        <f>VLOOKUP($A45,'Weekly Total League Table'!$A$7:$C$47,3,FALSE)</f>
        <v>4</v>
      </c>
      <c r="E45" s="60">
        <f>VLOOKUP($A45,'Weekly Total League Table'!$D$7:$F$47,3,FALSE)</f>
        <v>4</v>
      </c>
      <c r="F45" s="60">
        <f>VLOOKUP($A45,'Weekly Total League Table'!$G$7:$I$47,3,FALSE)</f>
        <v>5</v>
      </c>
      <c r="G45" s="60">
        <f>VLOOKUP($A45,'Weekly Total League Table'!$J$7:$L$47,3,FALSE)</f>
        <v>3</v>
      </c>
      <c r="H45" s="60">
        <f>VLOOKUP($A45,'Weekly Total League Table'!$M$7:$O$47,3,FALSE)</f>
        <v>2</v>
      </c>
      <c r="I45" s="60">
        <f>VLOOKUP($A45,'Weekly Total League Table'!$P$7:$R$47,3,FALSE)</f>
        <v>1</v>
      </c>
      <c r="J45" s="60">
        <f>VLOOKUP($A45,'Weekly Total League Table'!$S$7:$U$47,3,FALSE)</f>
        <v>1</v>
      </c>
      <c r="K45" s="60">
        <f>VLOOKUP($A45,'Weekly Total League Table'!$V$7:$X$47,3,FALSE)</f>
        <v>2</v>
      </c>
      <c r="L45" s="60">
        <f>VLOOKUP($A45,'Weekly Total League Table'!$Y$7:$AA$47,3,FALSE)</f>
        <v>2</v>
      </c>
      <c r="M45" s="60">
        <f>VLOOKUP($A45,'Weekly Total League Table'!$AB$7:$AD$47,3,FALSE)</f>
        <v>2</v>
      </c>
      <c r="N45" s="60">
        <f>VLOOKUP($A45,'Weekly Total League Table'!$AE$7:$AG$47,3,FALSE)</f>
        <v>2</v>
      </c>
      <c r="O45" s="60">
        <f>VLOOKUP($A45,'Weekly Total League Table'!$AH$7:$AJ$47,3,FALSE)</f>
        <v>2</v>
      </c>
      <c r="P45" s="60">
        <f>VLOOKUP($A45,'Weekly Total League Table'!$AK$7:$AM$47,3,FALSE)</f>
        <v>2</v>
      </c>
      <c r="Q45" s="60">
        <f>VLOOKUP($A45,'Weekly Total League Table'!$AN$7:$AP$47,3,FALSE)</f>
        <v>2</v>
      </c>
      <c r="R45" s="60">
        <f>VLOOKUP($A45,'Weekly Total League Table'!$AQ$7:$AS$47,3,FALSE)</f>
        <v>2</v>
      </c>
      <c r="S45" s="60">
        <f>VLOOKUP($A45,'Weekly Total League Table'!$AT$7:$AV$47,3,FALSE)</f>
        <v>2</v>
      </c>
      <c r="T45" s="60"/>
      <c r="U45" s="60"/>
      <c r="V45" s="61"/>
      <c r="W45" s="62"/>
      <c r="X45" s="62"/>
      <c r="Y45" s="62"/>
    </row>
    <row r="46" spans="1:25" s="58" customFormat="1" ht="18.75" customHeight="1" x14ac:dyDescent="0.25">
      <c r="A46" s="58" t="s">
        <v>2</v>
      </c>
      <c r="B46" s="66" t="str">
        <f>VLOOKUP(A46,Data!$H$4:$I$44,2,FALSE)</f>
        <v>Mother Brookers</v>
      </c>
      <c r="C46" s="59"/>
      <c r="D46" s="60">
        <f>VLOOKUP($A46,'Weekly Total League Table'!$A$7:$C$47,3,FALSE)</f>
        <v>5</v>
      </c>
      <c r="E46" s="60">
        <f>VLOOKUP($A46,'Weekly Total League Table'!$D$7:$F$47,3,FALSE)</f>
        <v>5</v>
      </c>
      <c r="F46" s="60">
        <f>VLOOKUP($A46,'Weekly Total League Table'!$G$7:$I$47,3,FALSE)</f>
        <v>9</v>
      </c>
      <c r="G46" s="60">
        <f>VLOOKUP($A46,'Weekly Total League Table'!$J$7:$L$47,3,FALSE)</f>
        <v>7</v>
      </c>
      <c r="H46" s="60">
        <f>VLOOKUP($A46,'Weekly Total League Table'!$M$7:$O$47,3,FALSE)</f>
        <v>8</v>
      </c>
      <c r="I46" s="60">
        <f>VLOOKUP($A46,'Weekly Total League Table'!$P$7:$R$47,3,FALSE)</f>
        <v>7</v>
      </c>
      <c r="J46" s="60">
        <f>VLOOKUP($A46,'Weekly Total League Table'!$S$7:$U$47,3,FALSE)</f>
        <v>15</v>
      </c>
      <c r="K46" s="60">
        <f>VLOOKUP($A46,'Weekly Total League Table'!$V$7:$X$47,3,FALSE)</f>
        <v>20</v>
      </c>
      <c r="L46" s="60">
        <f>VLOOKUP($A46,'Weekly Total League Table'!$Y$7:$AA$47,3,FALSE)</f>
        <v>20</v>
      </c>
      <c r="M46" s="60">
        <f>VLOOKUP($A46,'Weekly Total League Table'!$AB$7:$AD$47,3,FALSE)</f>
        <v>12</v>
      </c>
      <c r="N46" s="60">
        <f>VLOOKUP($A46,'Weekly Total League Table'!$AE$7:$AG$47,3,FALSE)</f>
        <v>10</v>
      </c>
      <c r="O46" s="60">
        <f>VLOOKUP($A46,'Weekly Total League Table'!$AH$7:$AJ$47,3,FALSE)</f>
        <v>7</v>
      </c>
      <c r="P46" s="60">
        <f>VLOOKUP($A46,'Weekly Total League Table'!$AK$7:$AM$47,3,FALSE)</f>
        <v>8</v>
      </c>
      <c r="Q46" s="60">
        <f>VLOOKUP($A46,'Weekly Total League Table'!$AN$7:$AP$47,3,FALSE)</f>
        <v>5</v>
      </c>
      <c r="R46" s="60">
        <f>VLOOKUP($A46,'Weekly Total League Table'!$AQ$7:$AS$47,3,FALSE)</f>
        <v>5</v>
      </c>
      <c r="S46" s="60">
        <f>VLOOKUP($A46,'Weekly Total League Table'!$AT$7:$AV$47,3,FALSE)</f>
        <v>4</v>
      </c>
      <c r="T46" s="60"/>
      <c r="U46" s="60"/>
      <c r="V46" s="61"/>
      <c r="W46" s="62"/>
      <c r="X46" s="62"/>
      <c r="Y46" s="62"/>
    </row>
    <row r="47" spans="1:25" s="58" customFormat="1" ht="18.75" customHeight="1" x14ac:dyDescent="0.25">
      <c r="A47" s="58" t="s">
        <v>168</v>
      </c>
      <c r="B47" s="66" t="str">
        <f>VLOOKUP(A47,Data!$H$4:$I$44,2,FALSE)</f>
        <v>Mulberry Mandem</v>
      </c>
      <c r="C47" s="59"/>
      <c r="D47" s="60">
        <f>VLOOKUP($A47,'Weekly Total League Table'!$A$7:$C$47,3,FALSE)</f>
        <v>12</v>
      </c>
      <c r="E47" s="60">
        <f>VLOOKUP($A47,'Weekly Total League Table'!$D$7:$F$47,3,FALSE)</f>
        <v>12</v>
      </c>
      <c r="F47" s="60">
        <f>VLOOKUP($A47,'Weekly Total League Table'!$G$7:$I$47,3,FALSE)</f>
        <v>28</v>
      </c>
      <c r="G47" s="60">
        <f>VLOOKUP($A47,'Weekly Total League Table'!$J$7:$L$47,3,FALSE)</f>
        <v>25</v>
      </c>
      <c r="H47" s="60">
        <f>VLOOKUP($A47,'Weekly Total League Table'!$M$7:$O$47,3,FALSE)</f>
        <v>29</v>
      </c>
      <c r="I47" s="60">
        <f>VLOOKUP($A47,'Weekly Total League Table'!$P$7:$R$47,3,FALSE)</f>
        <v>26</v>
      </c>
      <c r="J47" s="60">
        <f>VLOOKUP($A47,'Weekly Total League Table'!$S$7:$U$47,3,FALSE)</f>
        <v>28</v>
      </c>
      <c r="K47" s="60">
        <f>VLOOKUP($A47,'Weekly Total League Table'!$V$7:$X$47,3,FALSE)</f>
        <v>25</v>
      </c>
      <c r="L47" s="60">
        <f>VLOOKUP($A47,'Weekly Total League Table'!$Y$7:$AA$47,3,FALSE)</f>
        <v>25</v>
      </c>
      <c r="M47" s="60">
        <f>VLOOKUP($A47,'Weekly Total League Table'!$AB$7:$AD$47,3,FALSE)</f>
        <v>31</v>
      </c>
      <c r="N47" s="60">
        <f>VLOOKUP($A47,'Weekly Total League Table'!$AE$7:$AG$47,3,FALSE)</f>
        <v>29</v>
      </c>
      <c r="O47" s="60">
        <f>VLOOKUP($A47,'Weekly Total League Table'!$AH$7:$AJ$47,3,FALSE)</f>
        <v>28</v>
      </c>
      <c r="P47" s="60">
        <f>VLOOKUP($A47,'Weekly Total League Table'!$AK$7:$AM$47,3,FALSE)</f>
        <v>28</v>
      </c>
      <c r="Q47" s="60">
        <f>VLOOKUP($A47,'Weekly Total League Table'!$AN$7:$AP$47,3,FALSE)</f>
        <v>28</v>
      </c>
      <c r="R47" s="60">
        <f>VLOOKUP($A47,'Weekly Total League Table'!$AQ$7:$AS$47,3,FALSE)</f>
        <v>28</v>
      </c>
      <c r="S47" s="60">
        <f>VLOOKUP($A47,'Weekly Total League Table'!$AT$7:$AV$47,3,FALSE)</f>
        <v>27</v>
      </c>
      <c r="T47" s="60"/>
      <c r="U47" s="60"/>
      <c r="V47" s="61"/>
      <c r="W47" s="62"/>
      <c r="X47" s="62"/>
      <c r="Y47" s="62"/>
    </row>
    <row r="50" spans="1:25" ht="18.75" customHeight="1" x14ac:dyDescent="0.25">
      <c r="A50" s="81" t="s">
        <v>187</v>
      </c>
    </row>
    <row r="52" spans="1:25" ht="18.75" customHeight="1" x14ac:dyDescent="0.25">
      <c r="A52" s="58" t="s">
        <v>123</v>
      </c>
      <c r="B52" s="66" t="str">
        <f>VLOOKUP(A52,Data!$H$4:$I$44,2,FALSE)</f>
        <v>Rattenpackfuhrer</v>
      </c>
      <c r="D52" s="60">
        <f t="shared" ref="D52:D92" si="0">D7</f>
        <v>34</v>
      </c>
      <c r="E52" s="60">
        <f t="shared" ref="E52:Y52" si="1">D7-E7</f>
        <v>0</v>
      </c>
      <c r="F52" s="60">
        <f t="shared" si="1"/>
        <v>9</v>
      </c>
      <c r="G52" s="60">
        <f t="shared" si="1"/>
        <v>-3</v>
      </c>
      <c r="H52" s="60">
        <f t="shared" si="1"/>
        <v>1</v>
      </c>
      <c r="I52" s="60">
        <f t="shared" si="1"/>
        <v>0</v>
      </c>
      <c r="J52" s="60">
        <f t="shared" si="1"/>
        <v>-5</v>
      </c>
      <c r="K52" s="60">
        <f t="shared" si="1"/>
        <v>1</v>
      </c>
      <c r="L52" s="60">
        <f t="shared" si="1"/>
        <v>-6</v>
      </c>
      <c r="M52" s="60">
        <f t="shared" si="1"/>
        <v>4</v>
      </c>
      <c r="N52" s="60">
        <f t="shared" si="1"/>
        <v>0</v>
      </c>
      <c r="O52" s="60">
        <f t="shared" si="1"/>
        <v>1</v>
      </c>
      <c r="P52" s="60">
        <f t="shared" si="1"/>
        <v>3</v>
      </c>
      <c r="Q52" s="60">
        <f t="shared" si="1"/>
        <v>-1</v>
      </c>
      <c r="R52" s="60">
        <f t="shared" si="1"/>
        <v>0</v>
      </c>
      <c r="S52" s="60">
        <f t="shared" si="1"/>
        <v>-1</v>
      </c>
      <c r="T52" s="60">
        <f t="shared" si="1"/>
        <v>31</v>
      </c>
      <c r="U52" s="60">
        <f t="shared" si="1"/>
        <v>0</v>
      </c>
      <c r="V52" s="60">
        <f t="shared" si="1"/>
        <v>0</v>
      </c>
      <c r="W52" s="60">
        <f t="shared" si="1"/>
        <v>0</v>
      </c>
      <c r="X52" s="60">
        <f t="shared" si="1"/>
        <v>0</v>
      </c>
      <c r="Y52" s="60">
        <f t="shared" si="1"/>
        <v>0</v>
      </c>
    </row>
    <row r="53" spans="1:25" ht="18.75" customHeight="1" x14ac:dyDescent="0.25">
      <c r="A53" s="58" t="s">
        <v>40</v>
      </c>
      <c r="B53" s="66" t="str">
        <f>VLOOKUP(A53,Data!$H$4:$I$44,2,FALSE)</f>
        <v>This Lot Best Get Picked</v>
      </c>
      <c r="D53" s="60">
        <f t="shared" si="0"/>
        <v>19</v>
      </c>
      <c r="E53" s="60">
        <f t="shared" ref="E53:Y53" si="2">D8-E8</f>
        <v>0</v>
      </c>
      <c r="F53" s="60">
        <f t="shared" si="2"/>
        <v>0</v>
      </c>
      <c r="G53" s="60">
        <f t="shared" si="2"/>
        <v>7</v>
      </c>
      <c r="H53" s="60">
        <f t="shared" si="2"/>
        <v>0</v>
      </c>
      <c r="I53" s="60">
        <f t="shared" si="2"/>
        <v>-8</v>
      </c>
      <c r="J53" s="60">
        <f t="shared" si="2"/>
        <v>1</v>
      </c>
      <c r="K53" s="60">
        <f t="shared" si="2"/>
        <v>6</v>
      </c>
      <c r="L53" s="60">
        <f t="shared" si="2"/>
        <v>1</v>
      </c>
      <c r="M53" s="60">
        <f t="shared" si="2"/>
        <v>1</v>
      </c>
      <c r="N53" s="60">
        <f t="shared" si="2"/>
        <v>0</v>
      </c>
      <c r="O53" s="60">
        <f t="shared" si="2"/>
        <v>0</v>
      </c>
      <c r="P53" s="60">
        <f t="shared" si="2"/>
        <v>5</v>
      </c>
      <c r="Q53" s="60">
        <f t="shared" si="2"/>
        <v>-1</v>
      </c>
      <c r="R53" s="60">
        <f t="shared" si="2"/>
        <v>0</v>
      </c>
      <c r="S53" s="60">
        <f t="shared" si="2"/>
        <v>-2</v>
      </c>
      <c r="T53" s="60">
        <f t="shared" si="2"/>
        <v>9</v>
      </c>
      <c r="U53" s="60">
        <f t="shared" si="2"/>
        <v>0</v>
      </c>
      <c r="V53" s="60">
        <f t="shared" si="2"/>
        <v>0</v>
      </c>
      <c r="W53" s="60">
        <f t="shared" si="2"/>
        <v>0</v>
      </c>
      <c r="X53" s="60">
        <f t="shared" si="2"/>
        <v>0</v>
      </c>
      <c r="Y53" s="60">
        <f t="shared" si="2"/>
        <v>0</v>
      </c>
    </row>
    <row r="54" spans="1:25" ht="18.75" customHeight="1" x14ac:dyDescent="0.25">
      <c r="A54" s="58" t="s">
        <v>57</v>
      </c>
      <c r="B54" s="66" t="str">
        <f>VLOOKUP(A54,Data!$H$4:$I$44,2,FALSE)</f>
        <v>A Grey Colour With a Wooden Structure Over The Top C.C.</v>
      </c>
      <c r="D54" s="60">
        <f t="shared" si="0"/>
        <v>31</v>
      </c>
      <c r="E54" s="60">
        <f t="shared" ref="E54:Y54" si="3">D9-E9</f>
        <v>0</v>
      </c>
      <c r="F54" s="60">
        <f t="shared" si="3"/>
        <v>7</v>
      </c>
      <c r="G54" s="60">
        <f t="shared" si="3"/>
        <v>0</v>
      </c>
      <c r="H54" s="60">
        <f t="shared" si="3"/>
        <v>6</v>
      </c>
      <c r="I54" s="60">
        <f t="shared" si="3"/>
        <v>5</v>
      </c>
      <c r="J54" s="60">
        <f t="shared" si="3"/>
        <v>6</v>
      </c>
      <c r="K54" s="60">
        <f t="shared" si="3"/>
        <v>-2</v>
      </c>
      <c r="L54" s="60">
        <f t="shared" si="3"/>
        <v>0</v>
      </c>
      <c r="M54" s="60">
        <f t="shared" si="3"/>
        <v>-8</v>
      </c>
      <c r="N54" s="60">
        <f t="shared" si="3"/>
        <v>-2</v>
      </c>
      <c r="O54" s="60">
        <f t="shared" si="3"/>
        <v>-2</v>
      </c>
      <c r="P54" s="60">
        <f t="shared" si="3"/>
        <v>1</v>
      </c>
      <c r="Q54" s="60">
        <f t="shared" si="3"/>
        <v>-3</v>
      </c>
      <c r="R54" s="60">
        <f t="shared" si="3"/>
        <v>0</v>
      </c>
      <c r="S54" s="60">
        <f t="shared" si="3"/>
        <v>-1</v>
      </c>
      <c r="T54" s="60">
        <f t="shared" si="3"/>
        <v>24</v>
      </c>
      <c r="U54" s="60">
        <f t="shared" si="3"/>
        <v>0</v>
      </c>
      <c r="V54" s="60">
        <f t="shared" si="3"/>
        <v>0</v>
      </c>
      <c r="W54" s="60">
        <f t="shared" si="3"/>
        <v>0</v>
      </c>
      <c r="X54" s="60">
        <f t="shared" si="3"/>
        <v>0</v>
      </c>
      <c r="Y54" s="60">
        <f t="shared" si="3"/>
        <v>0</v>
      </c>
    </row>
    <row r="55" spans="1:25" ht="18.75" customHeight="1" x14ac:dyDescent="0.25">
      <c r="A55" s="58" t="s">
        <v>516</v>
      </c>
      <c r="B55" s="66" t="str">
        <f>VLOOKUP(A55,Data!$H$4:$I$44,2,FALSE)</f>
        <v>Ronnie Bobbold C.C.</v>
      </c>
      <c r="D55" s="60">
        <f t="shared" si="0"/>
        <v>2</v>
      </c>
      <c r="E55" s="60">
        <f t="shared" ref="E55:Y55" si="4">D10-E10</f>
        <v>0</v>
      </c>
      <c r="F55" s="60">
        <f t="shared" si="4"/>
        <v>-2</v>
      </c>
      <c r="G55" s="60">
        <f t="shared" si="4"/>
        <v>-13</v>
      </c>
      <c r="H55" s="60">
        <f t="shared" si="4"/>
        <v>-3</v>
      </c>
      <c r="I55" s="60">
        <f t="shared" si="4"/>
        <v>4</v>
      </c>
      <c r="J55" s="60">
        <f t="shared" si="4"/>
        <v>-10</v>
      </c>
      <c r="K55" s="60">
        <f t="shared" si="4"/>
        <v>-3</v>
      </c>
      <c r="L55" s="60">
        <f t="shared" si="4"/>
        <v>-3</v>
      </c>
      <c r="M55" s="60">
        <f t="shared" si="4"/>
        <v>0</v>
      </c>
      <c r="N55" s="60">
        <f t="shared" si="4"/>
        <v>-3</v>
      </c>
      <c r="O55" s="60">
        <f t="shared" si="4"/>
        <v>1</v>
      </c>
      <c r="P55" s="60">
        <f t="shared" si="4"/>
        <v>-3</v>
      </c>
      <c r="Q55" s="60">
        <f t="shared" si="4"/>
        <v>3</v>
      </c>
      <c r="R55" s="60">
        <f t="shared" si="4"/>
        <v>0</v>
      </c>
      <c r="S55" s="60">
        <f t="shared" si="4"/>
        <v>4</v>
      </c>
      <c r="T55" s="60">
        <f t="shared" si="4"/>
        <v>30</v>
      </c>
      <c r="U55" s="60">
        <f t="shared" si="4"/>
        <v>0</v>
      </c>
      <c r="V55" s="60">
        <f t="shared" si="4"/>
        <v>0</v>
      </c>
      <c r="W55" s="60">
        <f t="shared" si="4"/>
        <v>0</v>
      </c>
      <c r="X55" s="60">
        <f t="shared" si="4"/>
        <v>0</v>
      </c>
      <c r="Y55" s="60">
        <f t="shared" si="4"/>
        <v>0</v>
      </c>
    </row>
    <row r="56" spans="1:25" ht="18.75" customHeight="1" x14ac:dyDescent="0.25">
      <c r="A56" s="58" t="s">
        <v>405</v>
      </c>
      <c r="B56" s="66" t="str">
        <f>VLOOKUP(A56,Data!$H$4:$I$44,2,FALSE)</f>
        <v>Brokebat Mountain C.C.</v>
      </c>
      <c r="D56" s="60">
        <f t="shared" si="0"/>
        <v>37</v>
      </c>
      <c r="E56" s="60">
        <f t="shared" ref="E56:Y56" si="5">D11-E11</f>
        <v>0</v>
      </c>
      <c r="F56" s="60">
        <f t="shared" si="5"/>
        <v>2</v>
      </c>
      <c r="G56" s="60">
        <f t="shared" si="5"/>
        <v>-1</v>
      </c>
      <c r="H56" s="60">
        <f t="shared" si="5"/>
        <v>-1</v>
      </c>
      <c r="I56" s="60">
        <f t="shared" si="5"/>
        <v>-3</v>
      </c>
      <c r="J56" s="60">
        <f t="shared" si="5"/>
        <v>0</v>
      </c>
      <c r="K56" s="60">
        <f t="shared" si="5"/>
        <v>0</v>
      </c>
      <c r="L56" s="60">
        <f t="shared" si="5"/>
        <v>0</v>
      </c>
      <c r="M56" s="60">
        <f t="shared" si="5"/>
        <v>2</v>
      </c>
      <c r="N56" s="60">
        <f t="shared" si="5"/>
        <v>1</v>
      </c>
      <c r="O56" s="60">
        <f t="shared" si="5"/>
        <v>-1</v>
      </c>
      <c r="P56" s="60">
        <f t="shared" si="5"/>
        <v>0</v>
      </c>
      <c r="Q56" s="60">
        <f t="shared" si="5"/>
        <v>1</v>
      </c>
      <c r="R56" s="60">
        <f t="shared" si="5"/>
        <v>0</v>
      </c>
      <c r="S56" s="60">
        <f t="shared" si="5"/>
        <v>0</v>
      </c>
      <c r="T56" s="60">
        <f t="shared" si="5"/>
        <v>37</v>
      </c>
      <c r="U56" s="60">
        <f t="shared" si="5"/>
        <v>0</v>
      </c>
      <c r="V56" s="60">
        <f t="shared" si="5"/>
        <v>0</v>
      </c>
      <c r="W56" s="60">
        <f t="shared" si="5"/>
        <v>0</v>
      </c>
      <c r="X56" s="60">
        <f t="shared" si="5"/>
        <v>0</v>
      </c>
      <c r="Y56" s="60">
        <f t="shared" si="5"/>
        <v>0</v>
      </c>
    </row>
    <row r="57" spans="1:25" ht="18.75" customHeight="1" x14ac:dyDescent="0.25">
      <c r="A57" s="58" t="s">
        <v>60</v>
      </c>
      <c r="B57" s="66" t="str">
        <f>VLOOKUP(A57,Data!$H$4:$I$44,2,FALSE)</f>
        <v>Seshfield C.C.</v>
      </c>
      <c r="D57" s="60">
        <f t="shared" si="0"/>
        <v>11</v>
      </c>
      <c r="E57" s="60">
        <f t="shared" ref="E57:Y57" si="6">D12-E12</f>
        <v>0</v>
      </c>
      <c r="F57" s="60">
        <f t="shared" si="6"/>
        <v>3</v>
      </c>
      <c r="G57" s="60">
        <f t="shared" si="6"/>
        <v>0</v>
      </c>
      <c r="H57" s="60">
        <f t="shared" si="6"/>
        <v>-2</v>
      </c>
      <c r="I57" s="60">
        <f t="shared" si="6"/>
        <v>-1</v>
      </c>
      <c r="J57" s="60">
        <f t="shared" si="6"/>
        <v>-9</v>
      </c>
      <c r="K57" s="60">
        <f t="shared" si="6"/>
        <v>2</v>
      </c>
      <c r="L57" s="60">
        <f t="shared" si="6"/>
        <v>3</v>
      </c>
      <c r="M57" s="60">
        <f t="shared" si="6"/>
        <v>-3</v>
      </c>
      <c r="N57" s="60">
        <f t="shared" si="6"/>
        <v>0</v>
      </c>
      <c r="O57" s="60">
        <f t="shared" si="6"/>
        <v>0</v>
      </c>
      <c r="P57" s="60">
        <f t="shared" si="6"/>
        <v>-1</v>
      </c>
      <c r="Q57" s="60">
        <f t="shared" si="6"/>
        <v>2</v>
      </c>
      <c r="R57" s="60">
        <f t="shared" si="6"/>
        <v>0</v>
      </c>
      <c r="S57" s="60">
        <f t="shared" si="6"/>
        <v>0</v>
      </c>
      <c r="T57" s="60">
        <f t="shared" si="6"/>
        <v>17</v>
      </c>
      <c r="U57" s="60">
        <f t="shared" si="6"/>
        <v>0</v>
      </c>
      <c r="V57" s="60">
        <f t="shared" si="6"/>
        <v>0</v>
      </c>
      <c r="W57" s="60">
        <f t="shared" si="6"/>
        <v>0</v>
      </c>
      <c r="X57" s="60">
        <f t="shared" si="6"/>
        <v>0</v>
      </c>
      <c r="Y57" s="60">
        <f t="shared" si="6"/>
        <v>0</v>
      </c>
    </row>
    <row r="58" spans="1:25" ht="18.75" customHeight="1" x14ac:dyDescent="0.25">
      <c r="A58" s="58" t="s">
        <v>6</v>
      </c>
      <c r="B58" s="66" t="str">
        <f>VLOOKUP(A58,Data!$H$4:$I$44,2,FALSE)</f>
        <v>Paris Ganjaman</v>
      </c>
      <c r="D58" s="60">
        <f t="shared" si="0"/>
        <v>21</v>
      </c>
      <c r="E58" s="60">
        <f t="shared" ref="E58:Y58" si="7">D13-E13</f>
        <v>0</v>
      </c>
      <c r="F58" s="60">
        <f t="shared" si="7"/>
        <v>3</v>
      </c>
      <c r="G58" s="60">
        <f t="shared" si="7"/>
        <v>-1</v>
      </c>
      <c r="H58" s="60">
        <f t="shared" si="7"/>
        <v>5</v>
      </c>
      <c r="I58" s="60">
        <f>H13-I13</f>
        <v>-1</v>
      </c>
      <c r="J58" s="60">
        <f t="shared" si="7"/>
        <v>-2</v>
      </c>
      <c r="K58" s="60">
        <f t="shared" si="7"/>
        <v>0</v>
      </c>
      <c r="L58" s="60">
        <f t="shared" si="7"/>
        <v>0</v>
      </c>
      <c r="M58" s="60">
        <f t="shared" si="7"/>
        <v>2</v>
      </c>
      <c r="N58" s="60">
        <f t="shared" si="7"/>
        <v>3</v>
      </c>
      <c r="O58" s="60">
        <f t="shared" si="7"/>
        <v>2</v>
      </c>
      <c r="P58" s="60">
        <f t="shared" si="7"/>
        <v>3</v>
      </c>
      <c r="Q58" s="60">
        <f t="shared" si="7"/>
        <v>-4</v>
      </c>
      <c r="R58" s="60">
        <f t="shared" si="7"/>
        <v>0</v>
      </c>
      <c r="S58" s="60">
        <f t="shared" si="7"/>
        <v>0</v>
      </c>
      <c r="T58" s="60">
        <f t="shared" si="7"/>
        <v>11</v>
      </c>
      <c r="U58" s="60">
        <f t="shared" si="7"/>
        <v>0</v>
      </c>
      <c r="V58" s="60">
        <f t="shared" si="7"/>
        <v>0</v>
      </c>
      <c r="W58" s="60">
        <f t="shared" si="7"/>
        <v>0</v>
      </c>
      <c r="X58" s="60">
        <f t="shared" si="7"/>
        <v>0</v>
      </c>
      <c r="Y58" s="60">
        <f t="shared" si="7"/>
        <v>0</v>
      </c>
    </row>
    <row r="59" spans="1:25" ht="18.75" customHeight="1" x14ac:dyDescent="0.25">
      <c r="A59" s="58" t="s">
        <v>74</v>
      </c>
      <c r="B59" s="66" t="str">
        <f>VLOOKUP(A59,Data!$H$4:$I$44,2,FALSE)</f>
        <v>Brianstorm</v>
      </c>
      <c r="D59" s="60">
        <f t="shared" si="0"/>
        <v>14</v>
      </c>
      <c r="E59" s="60">
        <f t="shared" ref="E59:Y59" si="8">D14-E14</f>
        <v>0</v>
      </c>
      <c r="F59" s="60">
        <f t="shared" si="8"/>
        <v>-1</v>
      </c>
      <c r="G59" s="60">
        <f t="shared" si="8"/>
        <v>9</v>
      </c>
      <c r="H59" s="60">
        <f t="shared" si="8"/>
        <v>2</v>
      </c>
      <c r="I59" s="60">
        <f t="shared" si="8"/>
        <v>0</v>
      </c>
      <c r="J59" s="60">
        <f t="shared" si="8"/>
        <v>0</v>
      </c>
      <c r="K59" s="60">
        <f t="shared" si="8"/>
        <v>1</v>
      </c>
      <c r="L59" s="60">
        <f t="shared" si="8"/>
        <v>-2</v>
      </c>
      <c r="M59" s="60">
        <f t="shared" si="8"/>
        <v>0</v>
      </c>
      <c r="N59" s="60">
        <f t="shared" si="8"/>
        <v>-3</v>
      </c>
      <c r="O59" s="60">
        <f t="shared" si="8"/>
        <v>-1</v>
      </c>
      <c r="P59" s="60">
        <f t="shared" si="8"/>
        <v>-2</v>
      </c>
      <c r="Q59" s="60">
        <f t="shared" si="8"/>
        <v>1</v>
      </c>
      <c r="R59" s="60">
        <f t="shared" si="8"/>
        <v>0</v>
      </c>
      <c r="S59" s="60">
        <f t="shared" si="8"/>
        <v>2</v>
      </c>
      <c r="T59" s="60">
        <f t="shared" si="8"/>
        <v>8</v>
      </c>
      <c r="U59" s="60">
        <f t="shared" si="8"/>
        <v>0</v>
      </c>
      <c r="V59" s="60">
        <f t="shared" si="8"/>
        <v>0</v>
      </c>
      <c r="W59" s="60">
        <f t="shared" si="8"/>
        <v>0</v>
      </c>
      <c r="X59" s="60">
        <f t="shared" si="8"/>
        <v>0</v>
      </c>
      <c r="Y59" s="60">
        <f t="shared" si="8"/>
        <v>0</v>
      </c>
    </row>
    <row r="60" spans="1:25" ht="18.75" customHeight="1" x14ac:dyDescent="0.25">
      <c r="A60" s="58" t="s">
        <v>14</v>
      </c>
      <c r="B60" s="66" t="str">
        <f>VLOOKUP(A60,Data!$H$4:$I$44,2,FALSE)</f>
        <v>Brook Lane Globetrotters</v>
      </c>
      <c r="D60" s="60">
        <f t="shared" si="0"/>
        <v>17</v>
      </c>
      <c r="E60" s="60">
        <f t="shared" ref="E60:Y60" si="9">D15-E15</f>
        <v>0</v>
      </c>
      <c r="F60" s="60">
        <f t="shared" si="9"/>
        <v>7</v>
      </c>
      <c r="G60" s="60">
        <f t="shared" si="9"/>
        <v>5</v>
      </c>
      <c r="H60" s="60">
        <f t="shared" si="9"/>
        <v>-8</v>
      </c>
      <c r="I60" s="60">
        <f t="shared" si="9"/>
        <v>1</v>
      </c>
      <c r="J60" s="60">
        <f t="shared" si="9"/>
        <v>2</v>
      </c>
      <c r="K60" s="60">
        <f t="shared" si="9"/>
        <v>0</v>
      </c>
      <c r="L60" s="60">
        <f t="shared" si="9"/>
        <v>0</v>
      </c>
      <c r="M60" s="60">
        <f t="shared" si="9"/>
        <v>-10</v>
      </c>
      <c r="N60" s="60">
        <f t="shared" si="9"/>
        <v>-1</v>
      </c>
      <c r="O60" s="60">
        <f t="shared" si="9"/>
        <v>-2</v>
      </c>
      <c r="P60" s="60">
        <f t="shared" si="9"/>
        <v>0</v>
      </c>
      <c r="Q60" s="60">
        <f t="shared" si="9"/>
        <v>1</v>
      </c>
      <c r="R60" s="60">
        <f t="shared" si="9"/>
        <v>0</v>
      </c>
      <c r="S60" s="60">
        <f t="shared" si="9"/>
        <v>2</v>
      </c>
      <c r="T60" s="60">
        <f t="shared" si="9"/>
        <v>20</v>
      </c>
      <c r="U60" s="60">
        <f t="shared" si="9"/>
        <v>0</v>
      </c>
      <c r="V60" s="60">
        <f t="shared" si="9"/>
        <v>0</v>
      </c>
      <c r="W60" s="60">
        <f t="shared" si="9"/>
        <v>0</v>
      </c>
      <c r="X60" s="60">
        <f t="shared" si="9"/>
        <v>0</v>
      </c>
      <c r="Y60" s="60">
        <f t="shared" si="9"/>
        <v>0</v>
      </c>
    </row>
    <row r="61" spans="1:25" ht="18.75" customHeight="1" x14ac:dyDescent="0.25">
      <c r="A61" s="58" t="s">
        <v>15</v>
      </c>
      <c r="B61" s="66" t="str">
        <f>VLOOKUP(A61,Data!$H$4:$I$44,2,FALSE)</f>
        <v>It Aint No Man</v>
      </c>
      <c r="D61" s="60">
        <f t="shared" si="0"/>
        <v>1</v>
      </c>
      <c r="E61" s="60">
        <f t="shared" ref="E61:Y61" si="10">D16-E16</f>
        <v>0</v>
      </c>
      <c r="F61" s="60">
        <f t="shared" si="10"/>
        <v>-2</v>
      </c>
      <c r="G61" s="60">
        <f t="shared" si="10"/>
        <v>-1</v>
      </c>
      <c r="H61" s="60">
        <f t="shared" si="10"/>
        <v>1</v>
      </c>
      <c r="I61" s="60">
        <f t="shared" si="10"/>
        <v>-2</v>
      </c>
      <c r="J61" s="60">
        <f t="shared" si="10"/>
        <v>0</v>
      </c>
      <c r="K61" s="60">
        <f t="shared" si="10"/>
        <v>-1</v>
      </c>
      <c r="L61" s="60">
        <f t="shared" si="10"/>
        <v>-5</v>
      </c>
      <c r="M61" s="60">
        <f t="shared" si="10"/>
        <v>1</v>
      </c>
      <c r="N61" s="60">
        <f t="shared" si="10"/>
        <v>4</v>
      </c>
      <c r="O61" s="60">
        <f t="shared" si="10"/>
        <v>-2</v>
      </c>
      <c r="P61" s="60">
        <f t="shared" si="10"/>
        <v>-2</v>
      </c>
      <c r="Q61" s="60">
        <f t="shared" si="10"/>
        <v>1</v>
      </c>
      <c r="R61" s="60">
        <f t="shared" si="10"/>
        <v>0</v>
      </c>
      <c r="S61" s="60">
        <f t="shared" si="10"/>
        <v>-1</v>
      </c>
      <c r="T61" s="60">
        <f t="shared" si="10"/>
        <v>10</v>
      </c>
      <c r="U61" s="60">
        <f t="shared" si="10"/>
        <v>0</v>
      </c>
      <c r="V61" s="60">
        <f t="shared" si="10"/>
        <v>0</v>
      </c>
      <c r="W61" s="60">
        <f t="shared" si="10"/>
        <v>0</v>
      </c>
      <c r="X61" s="60">
        <f t="shared" si="10"/>
        <v>0</v>
      </c>
      <c r="Y61" s="60">
        <f t="shared" si="10"/>
        <v>0</v>
      </c>
    </row>
    <row r="62" spans="1:25" ht="18.75" customHeight="1" x14ac:dyDescent="0.25">
      <c r="A62" s="58" t="s">
        <v>39</v>
      </c>
      <c r="B62" s="66" t="str">
        <f>VLOOKUP(A62,Data!$H$4:$I$44,2,FALSE)</f>
        <v>The Non-selector XI</v>
      </c>
      <c r="D62" s="60">
        <f t="shared" si="0"/>
        <v>38</v>
      </c>
      <c r="E62" s="60">
        <f t="shared" ref="E62:Y62" si="11">D17-E17</f>
        <v>0</v>
      </c>
      <c r="F62" s="60">
        <f t="shared" si="11"/>
        <v>5</v>
      </c>
      <c r="G62" s="60">
        <f t="shared" si="11"/>
        <v>0</v>
      </c>
      <c r="H62" s="60">
        <f t="shared" si="11"/>
        <v>7</v>
      </c>
      <c r="I62" s="60">
        <f t="shared" si="11"/>
        <v>12</v>
      </c>
      <c r="J62" s="60">
        <f t="shared" si="11"/>
        <v>-7</v>
      </c>
      <c r="K62" s="60">
        <f t="shared" si="11"/>
        <v>-2</v>
      </c>
      <c r="L62" s="60">
        <f t="shared" si="11"/>
        <v>-5</v>
      </c>
      <c r="M62" s="60">
        <f t="shared" si="11"/>
        <v>3</v>
      </c>
      <c r="N62" s="60">
        <f t="shared" si="11"/>
        <v>0</v>
      </c>
      <c r="O62" s="60">
        <f t="shared" si="11"/>
        <v>-2</v>
      </c>
      <c r="P62" s="60">
        <f t="shared" si="11"/>
        <v>0</v>
      </c>
      <c r="Q62" s="60">
        <f t="shared" si="11"/>
        <v>0</v>
      </c>
      <c r="R62" s="60">
        <f t="shared" si="11"/>
        <v>0</v>
      </c>
      <c r="S62" s="60">
        <f t="shared" si="11"/>
        <v>-1</v>
      </c>
      <c r="T62" s="60">
        <f t="shared" si="11"/>
        <v>28</v>
      </c>
      <c r="U62" s="60">
        <f t="shared" si="11"/>
        <v>0</v>
      </c>
      <c r="V62" s="60">
        <f t="shared" si="11"/>
        <v>0</v>
      </c>
      <c r="W62" s="60">
        <f t="shared" si="11"/>
        <v>0</v>
      </c>
      <c r="X62" s="60">
        <f t="shared" si="11"/>
        <v>0</v>
      </c>
      <c r="Y62" s="60">
        <f t="shared" si="11"/>
        <v>0</v>
      </c>
    </row>
    <row r="63" spans="1:25" ht="18.75" customHeight="1" x14ac:dyDescent="0.25">
      <c r="A63" s="58" t="s">
        <v>0</v>
      </c>
      <c r="B63" s="66" t="str">
        <f>VLOOKUP(A63,Data!$H$4:$I$44,2,FALSE)</f>
        <v>The Master Batters</v>
      </c>
      <c r="D63" s="60">
        <f t="shared" si="0"/>
        <v>26</v>
      </c>
      <c r="E63" s="60">
        <f t="shared" ref="E63:Y63" si="12">D18-E18</f>
        <v>0</v>
      </c>
      <c r="F63" s="60">
        <f t="shared" si="12"/>
        <v>-4</v>
      </c>
      <c r="G63" s="60">
        <f t="shared" si="12"/>
        <v>-1</v>
      </c>
      <c r="H63" s="60">
        <f t="shared" si="12"/>
        <v>1</v>
      </c>
      <c r="I63" s="60">
        <f t="shared" si="12"/>
        <v>1</v>
      </c>
      <c r="J63" s="60">
        <f t="shared" si="12"/>
        <v>-1</v>
      </c>
      <c r="K63" s="60">
        <f t="shared" si="12"/>
        <v>2</v>
      </c>
      <c r="L63" s="60">
        <f t="shared" si="12"/>
        <v>-2</v>
      </c>
      <c r="M63" s="60">
        <f t="shared" si="12"/>
        <v>8</v>
      </c>
      <c r="N63" s="60">
        <f t="shared" si="12"/>
        <v>-1</v>
      </c>
      <c r="O63" s="60">
        <f t="shared" si="12"/>
        <v>-2</v>
      </c>
      <c r="P63" s="60">
        <f t="shared" si="12"/>
        <v>3</v>
      </c>
      <c r="Q63" s="60">
        <f t="shared" si="12"/>
        <v>-2</v>
      </c>
      <c r="R63" s="60">
        <f t="shared" si="12"/>
        <v>0</v>
      </c>
      <c r="S63" s="60">
        <f t="shared" si="12"/>
        <v>-1</v>
      </c>
      <c r="T63" s="60">
        <f t="shared" si="12"/>
        <v>25</v>
      </c>
      <c r="U63" s="60">
        <f t="shared" si="12"/>
        <v>0</v>
      </c>
      <c r="V63" s="60">
        <f t="shared" si="12"/>
        <v>0</v>
      </c>
      <c r="W63" s="60">
        <f t="shared" si="12"/>
        <v>0</v>
      </c>
      <c r="X63" s="60">
        <f t="shared" si="12"/>
        <v>0</v>
      </c>
      <c r="Y63" s="60">
        <f t="shared" si="12"/>
        <v>0</v>
      </c>
    </row>
    <row r="64" spans="1:25" ht="18.75" customHeight="1" x14ac:dyDescent="0.25">
      <c r="A64" s="58" t="s">
        <v>145</v>
      </c>
      <c r="B64" s="66" t="str">
        <f>VLOOKUP(A64,Data!$H$4:$I$44,2,FALSE)</f>
        <v>Scared Shotless</v>
      </c>
      <c r="D64" s="60">
        <f t="shared" si="0"/>
        <v>28</v>
      </c>
      <c r="E64" s="60">
        <f t="shared" ref="E64:Y64" si="13">D19-E19</f>
        <v>0</v>
      </c>
      <c r="F64" s="60">
        <f t="shared" si="13"/>
        <v>-3</v>
      </c>
      <c r="G64" s="60">
        <f t="shared" si="13"/>
        <v>1</v>
      </c>
      <c r="H64" s="60">
        <f t="shared" si="13"/>
        <v>2</v>
      </c>
      <c r="I64" s="60">
        <f t="shared" si="13"/>
        <v>-4</v>
      </c>
      <c r="J64" s="60">
        <f t="shared" si="13"/>
        <v>5</v>
      </c>
      <c r="K64" s="60">
        <f t="shared" si="13"/>
        <v>0</v>
      </c>
      <c r="L64" s="60">
        <f t="shared" si="13"/>
        <v>3</v>
      </c>
      <c r="M64" s="60">
        <f t="shared" si="13"/>
        <v>-6</v>
      </c>
      <c r="N64" s="60">
        <f t="shared" si="13"/>
        <v>-1</v>
      </c>
      <c r="O64" s="60">
        <f t="shared" si="13"/>
        <v>0</v>
      </c>
      <c r="P64" s="60">
        <f t="shared" si="13"/>
        <v>0</v>
      </c>
      <c r="Q64" s="60">
        <f t="shared" si="13"/>
        <v>-2</v>
      </c>
      <c r="R64" s="60">
        <f t="shared" si="13"/>
        <v>0</v>
      </c>
      <c r="S64" s="60">
        <f t="shared" si="13"/>
        <v>0</v>
      </c>
      <c r="T64" s="60">
        <f t="shared" si="13"/>
        <v>33</v>
      </c>
      <c r="U64" s="60">
        <f t="shared" si="13"/>
        <v>0</v>
      </c>
      <c r="V64" s="60">
        <f t="shared" si="13"/>
        <v>0</v>
      </c>
      <c r="W64" s="60">
        <f t="shared" si="13"/>
        <v>0</v>
      </c>
      <c r="X64" s="60">
        <f t="shared" si="13"/>
        <v>0</v>
      </c>
      <c r="Y64" s="60">
        <f t="shared" si="13"/>
        <v>0</v>
      </c>
    </row>
    <row r="65" spans="1:25" ht="18.75" customHeight="1" x14ac:dyDescent="0.25">
      <c r="A65" s="58" t="s">
        <v>28</v>
      </c>
      <c r="B65" s="66" t="str">
        <f>VLOOKUP(A65,Data!$H$4:$I$44,2,FALSE)</f>
        <v>Six Offenders</v>
      </c>
      <c r="D65" s="60">
        <f t="shared" si="0"/>
        <v>39</v>
      </c>
      <c r="E65" s="60">
        <f t="shared" ref="E65:Y65" si="14">D20-E20</f>
        <v>0</v>
      </c>
      <c r="F65" s="60">
        <f t="shared" si="14"/>
        <v>0</v>
      </c>
      <c r="G65" s="60">
        <f t="shared" si="14"/>
        <v>0</v>
      </c>
      <c r="H65" s="60">
        <f t="shared" si="14"/>
        <v>0</v>
      </c>
      <c r="I65" s="60">
        <f t="shared" si="14"/>
        <v>6</v>
      </c>
      <c r="J65" s="60">
        <f t="shared" si="14"/>
        <v>-1</v>
      </c>
      <c r="K65" s="60">
        <f t="shared" si="14"/>
        <v>-1</v>
      </c>
      <c r="L65" s="60">
        <f t="shared" si="14"/>
        <v>1</v>
      </c>
      <c r="M65" s="60">
        <f t="shared" si="14"/>
        <v>0</v>
      </c>
      <c r="N65" s="60">
        <f t="shared" si="14"/>
        <v>2</v>
      </c>
      <c r="O65" s="60">
        <f t="shared" si="14"/>
        <v>-4</v>
      </c>
      <c r="P65" s="60">
        <f t="shared" si="14"/>
        <v>2</v>
      </c>
      <c r="Q65" s="60">
        <f t="shared" si="14"/>
        <v>-2</v>
      </c>
      <c r="R65" s="60">
        <f t="shared" si="14"/>
        <v>0</v>
      </c>
      <c r="S65" s="60">
        <f t="shared" si="14"/>
        <v>-2</v>
      </c>
      <c r="T65" s="60">
        <f t="shared" si="14"/>
        <v>38</v>
      </c>
      <c r="U65" s="60">
        <f t="shared" si="14"/>
        <v>0</v>
      </c>
      <c r="V65" s="60">
        <f t="shared" si="14"/>
        <v>0</v>
      </c>
      <c r="W65" s="60">
        <f t="shared" si="14"/>
        <v>0</v>
      </c>
      <c r="X65" s="60">
        <f t="shared" si="14"/>
        <v>0</v>
      </c>
      <c r="Y65" s="60">
        <f t="shared" si="14"/>
        <v>0</v>
      </c>
    </row>
    <row r="66" spans="1:25" ht="18.75" customHeight="1" x14ac:dyDescent="0.25">
      <c r="A66" s="58" t="s">
        <v>59</v>
      </c>
      <c r="B66" s="66" t="str">
        <f>VLOOKUP(A66,Data!$H$4:$I$44,2,FALSE)</f>
        <v>Ain't Nobody like Chey Dunkley</v>
      </c>
      <c r="D66" s="60">
        <f t="shared" si="0"/>
        <v>7</v>
      </c>
      <c r="E66" s="60">
        <f t="shared" ref="E66:Y66" si="15">D21-E21</f>
        <v>0</v>
      </c>
      <c r="F66" s="60">
        <f t="shared" si="15"/>
        <v>6</v>
      </c>
      <c r="G66" s="60">
        <f t="shared" si="15"/>
        <v>-1</v>
      </c>
      <c r="H66" s="60">
        <f t="shared" si="15"/>
        <v>-3</v>
      </c>
      <c r="I66" s="60">
        <f t="shared" si="15"/>
        <v>2</v>
      </c>
      <c r="J66" s="60">
        <f t="shared" si="15"/>
        <v>0</v>
      </c>
      <c r="K66" s="60">
        <f t="shared" si="15"/>
        <v>-1</v>
      </c>
      <c r="L66" s="60">
        <f t="shared" si="15"/>
        <v>-2</v>
      </c>
      <c r="M66" s="60">
        <f t="shared" si="15"/>
        <v>0</v>
      </c>
      <c r="N66" s="60">
        <f t="shared" si="15"/>
        <v>2</v>
      </c>
      <c r="O66" s="60">
        <f t="shared" si="15"/>
        <v>0</v>
      </c>
      <c r="P66" s="60">
        <f t="shared" si="15"/>
        <v>-1</v>
      </c>
      <c r="Q66" s="60">
        <f t="shared" si="15"/>
        <v>1</v>
      </c>
      <c r="R66" s="60">
        <f t="shared" si="15"/>
        <v>0</v>
      </c>
      <c r="S66" s="60">
        <f t="shared" si="15"/>
        <v>-1</v>
      </c>
      <c r="T66" s="60">
        <f t="shared" si="15"/>
        <v>5</v>
      </c>
      <c r="U66" s="60">
        <f t="shared" si="15"/>
        <v>0</v>
      </c>
      <c r="V66" s="60">
        <f t="shared" si="15"/>
        <v>0</v>
      </c>
      <c r="W66" s="60">
        <f t="shared" si="15"/>
        <v>0</v>
      </c>
      <c r="X66" s="60">
        <f t="shared" si="15"/>
        <v>0</v>
      </c>
      <c r="Y66" s="60">
        <f t="shared" si="15"/>
        <v>0</v>
      </c>
    </row>
    <row r="67" spans="1:25" ht="18.75" customHeight="1" x14ac:dyDescent="0.25">
      <c r="A67" s="58" t="s">
        <v>124</v>
      </c>
      <c r="B67" s="66" t="str">
        <f>VLOOKUP(A67,Data!$H$4:$I$44,2,FALSE)</f>
        <v>Square Leg</v>
      </c>
      <c r="D67" s="60">
        <f t="shared" si="0"/>
        <v>24</v>
      </c>
      <c r="E67" s="60">
        <f t="shared" ref="E67:Y67" si="16">D22-E22</f>
        <v>0</v>
      </c>
      <c r="F67" s="60">
        <f t="shared" si="16"/>
        <v>12</v>
      </c>
      <c r="G67" s="60">
        <f t="shared" si="16"/>
        <v>-6</v>
      </c>
      <c r="H67" s="60">
        <f t="shared" si="16"/>
        <v>-4</v>
      </c>
      <c r="I67" s="60">
        <f t="shared" si="16"/>
        <v>3</v>
      </c>
      <c r="J67" s="60">
        <f t="shared" si="16"/>
        <v>-4</v>
      </c>
      <c r="K67" s="60">
        <f t="shared" si="16"/>
        <v>1</v>
      </c>
      <c r="L67" s="60">
        <f t="shared" si="16"/>
        <v>-5</v>
      </c>
      <c r="M67" s="60">
        <f t="shared" si="16"/>
        <v>-1</v>
      </c>
      <c r="N67" s="60">
        <f t="shared" si="16"/>
        <v>-2</v>
      </c>
      <c r="O67" s="60">
        <f t="shared" si="16"/>
        <v>0</v>
      </c>
      <c r="P67" s="60">
        <f t="shared" si="16"/>
        <v>-2</v>
      </c>
      <c r="Q67" s="60">
        <f t="shared" si="16"/>
        <v>1</v>
      </c>
      <c r="R67" s="60">
        <f t="shared" si="16"/>
        <v>0</v>
      </c>
      <c r="S67" s="60">
        <f t="shared" si="16"/>
        <v>-3</v>
      </c>
      <c r="T67" s="60">
        <f t="shared" si="16"/>
        <v>34</v>
      </c>
      <c r="U67" s="60">
        <f t="shared" si="16"/>
        <v>0</v>
      </c>
      <c r="V67" s="60">
        <f t="shared" si="16"/>
        <v>0</v>
      </c>
      <c r="W67" s="60">
        <f t="shared" si="16"/>
        <v>0</v>
      </c>
      <c r="X67" s="60">
        <f t="shared" si="16"/>
        <v>0</v>
      </c>
      <c r="Y67" s="60">
        <f t="shared" si="16"/>
        <v>0</v>
      </c>
    </row>
    <row r="68" spans="1:25" ht="18.75" customHeight="1" x14ac:dyDescent="0.25">
      <c r="A68" s="58" t="s">
        <v>36</v>
      </c>
      <c r="B68" s="66" t="str">
        <f>VLOOKUP(A68,Data!$H$4:$I$44,2,FALSE)</f>
        <v>The Bails Are Off</v>
      </c>
      <c r="D68" s="60">
        <f t="shared" si="0"/>
        <v>36</v>
      </c>
      <c r="E68" s="60">
        <f t="shared" ref="E68:Y68" si="17">D23-E23</f>
        <v>0</v>
      </c>
      <c r="F68" s="60">
        <f t="shared" si="17"/>
        <v>-2</v>
      </c>
      <c r="G68" s="60">
        <f t="shared" si="17"/>
        <v>0</v>
      </c>
      <c r="H68" s="60">
        <f t="shared" si="17"/>
        <v>-3</v>
      </c>
      <c r="I68" s="60">
        <f t="shared" si="17"/>
        <v>0</v>
      </c>
      <c r="J68" s="60">
        <f t="shared" si="17"/>
        <v>0</v>
      </c>
      <c r="K68" s="60">
        <f t="shared" si="17"/>
        <v>0</v>
      </c>
      <c r="L68" s="60">
        <f t="shared" si="17"/>
        <v>2</v>
      </c>
      <c r="M68" s="60">
        <f t="shared" si="17"/>
        <v>-2</v>
      </c>
      <c r="N68" s="60">
        <f t="shared" si="17"/>
        <v>0</v>
      </c>
      <c r="O68" s="60">
        <f t="shared" si="17"/>
        <v>0</v>
      </c>
      <c r="P68" s="60">
        <f t="shared" si="17"/>
        <v>1</v>
      </c>
      <c r="Q68" s="60">
        <f t="shared" si="17"/>
        <v>1</v>
      </c>
      <c r="R68" s="60">
        <f t="shared" si="17"/>
        <v>0</v>
      </c>
      <c r="S68" s="60">
        <f t="shared" si="17"/>
        <v>3</v>
      </c>
      <c r="T68" s="60">
        <f t="shared" si="17"/>
        <v>36</v>
      </c>
      <c r="U68" s="60">
        <f t="shared" si="17"/>
        <v>0</v>
      </c>
      <c r="V68" s="60">
        <f t="shared" si="17"/>
        <v>0</v>
      </c>
      <c r="W68" s="60">
        <f t="shared" si="17"/>
        <v>0</v>
      </c>
      <c r="X68" s="60">
        <f t="shared" si="17"/>
        <v>0</v>
      </c>
      <c r="Y68" s="60">
        <f t="shared" si="17"/>
        <v>0</v>
      </c>
    </row>
    <row r="69" spans="1:25" ht="18.75" customHeight="1" x14ac:dyDescent="0.25">
      <c r="A69" s="58" t="s">
        <v>12</v>
      </c>
      <c r="B69" s="66" t="str">
        <f>VLOOKUP(A69,Data!$H$4:$I$44,2,FALSE)</f>
        <v>The Ainsdale E-mail</v>
      </c>
      <c r="D69" s="60">
        <f t="shared" si="0"/>
        <v>8</v>
      </c>
      <c r="E69" s="60">
        <f t="shared" ref="E69:Y69" si="18">D24-E24</f>
        <v>0</v>
      </c>
      <c r="F69" s="60">
        <f t="shared" si="18"/>
        <v>-5</v>
      </c>
      <c r="G69" s="60">
        <f t="shared" si="18"/>
        <v>-1</v>
      </c>
      <c r="H69" s="60">
        <f t="shared" si="18"/>
        <v>-1</v>
      </c>
      <c r="I69" s="60">
        <f t="shared" si="18"/>
        <v>-2</v>
      </c>
      <c r="J69" s="60">
        <f t="shared" si="18"/>
        <v>8</v>
      </c>
      <c r="K69" s="60">
        <f t="shared" si="18"/>
        <v>-3</v>
      </c>
      <c r="L69" s="60">
        <f t="shared" si="18"/>
        <v>-1</v>
      </c>
      <c r="M69" s="60">
        <f t="shared" si="18"/>
        <v>0</v>
      </c>
      <c r="N69" s="60">
        <f t="shared" si="18"/>
        <v>-3</v>
      </c>
      <c r="O69" s="60">
        <f t="shared" si="18"/>
        <v>0</v>
      </c>
      <c r="P69" s="60">
        <f t="shared" si="18"/>
        <v>-1</v>
      </c>
      <c r="Q69" s="60">
        <f t="shared" si="18"/>
        <v>1</v>
      </c>
      <c r="R69" s="60">
        <f t="shared" si="18"/>
        <v>0</v>
      </c>
      <c r="S69" s="60">
        <f t="shared" si="18"/>
        <v>1</v>
      </c>
      <c r="T69" s="60">
        <f t="shared" si="18"/>
        <v>15</v>
      </c>
      <c r="U69" s="60">
        <f t="shared" si="18"/>
        <v>0</v>
      </c>
      <c r="V69" s="60">
        <f t="shared" si="18"/>
        <v>0</v>
      </c>
      <c r="W69" s="60">
        <f t="shared" si="18"/>
        <v>0</v>
      </c>
      <c r="X69" s="60">
        <f t="shared" si="18"/>
        <v>0</v>
      </c>
      <c r="Y69" s="60">
        <f t="shared" si="18"/>
        <v>0</v>
      </c>
    </row>
    <row r="70" spans="1:25" ht="18.75" customHeight="1" x14ac:dyDescent="0.25">
      <c r="A70" s="58" t="s">
        <v>200</v>
      </c>
      <c r="B70" s="66" t="str">
        <f>VLOOKUP(A70,Data!$H$4:$I$44,2,FALSE)</f>
        <v>Team 19</v>
      </c>
      <c r="D70" s="60">
        <f t="shared" si="0"/>
        <v>35</v>
      </c>
      <c r="E70" s="60">
        <f t="shared" ref="E70:Y70" si="19">D25-E25</f>
        <v>0</v>
      </c>
      <c r="F70" s="60">
        <f t="shared" si="19"/>
        <v>-2</v>
      </c>
      <c r="G70" s="60">
        <f t="shared" si="19"/>
        <v>0</v>
      </c>
      <c r="H70" s="60">
        <f t="shared" si="19"/>
        <v>2</v>
      </c>
      <c r="I70" s="60">
        <f t="shared" si="19"/>
        <v>-4</v>
      </c>
      <c r="J70" s="60">
        <f t="shared" si="19"/>
        <v>0</v>
      </c>
      <c r="K70" s="60">
        <f t="shared" si="19"/>
        <v>0</v>
      </c>
      <c r="L70" s="60">
        <f t="shared" si="19"/>
        <v>-2</v>
      </c>
      <c r="M70" s="60">
        <f t="shared" si="19"/>
        <v>1</v>
      </c>
      <c r="N70" s="60">
        <f t="shared" si="19"/>
        <v>0</v>
      </c>
      <c r="O70" s="60">
        <f t="shared" si="19"/>
        <v>1</v>
      </c>
      <c r="P70" s="60">
        <f t="shared" si="19"/>
        <v>0</v>
      </c>
      <c r="Q70" s="60">
        <f t="shared" si="19"/>
        <v>1</v>
      </c>
      <c r="R70" s="60">
        <f t="shared" si="19"/>
        <v>0</v>
      </c>
      <c r="S70" s="60">
        <f t="shared" si="19"/>
        <v>-1</v>
      </c>
      <c r="T70" s="60">
        <f t="shared" si="19"/>
        <v>39</v>
      </c>
      <c r="U70" s="60">
        <f t="shared" si="19"/>
        <v>0</v>
      </c>
      <c r="V70" s="60">
        <f t="shared" si="19"/>
        <v>0</v>
      </c>
      <c r="W70" s="60">
        <f t="shared" si="19"/>
        <v>0</v>
      </c>
      <c r="X70" s="60">
        <f t="shared" si="19"/>
        <v>0</v>
      </c>
      <c r="Y70" s="60">
        <f t="shared" si="19"/>
        <v>0</v>
      </c>
    </row>
    <row r="71" spans="1:25" ht="18.75" customHeight="1" x14ac:dyDescent="0.25">
      <c r="A71" s="58" t="s">
        <v>272</v>
      </c>
      <c r="B71" s="66" t="str">
        <f>VLOOKUP(A71,Data!$H$4:$I$44,2,FALSE)</f>
        <v>Big Bash</v>
      </c>
      <c r="D71" s="60">
        <f t="shared" si="0"/>
        <v>33</v>
      </c>
      <c r="E71" s="60">
        <f t="shared" ref="E71:Y71" si="20">D26-E26</f>
        <v>0</v>
      </c>
      <c r="F71" s="60">
        <f t="shared" si="20"/>
        <v>4</v>
      </c>
      <c r="G71" s="60">
        <f t="shared" si="20"/>
        <v>-3</v>
      </c>
      <c r="H71" s="60">
        <f t="shared" si="20"/>
        <v>-1</v>
      </c>
      <c r="I71" s="60">
        <f t="shared" si="20"/>
        <v>5</v>
      </c>
      <c r="J71" s="60">
        <f t="shared" si="20"/>
        <v>12</v>
      </c>
      <c r="K71" s="60">
        <f t="shared" si="20"/>
        <v>-3</v>
      </c>
      <c r="L71" s="60">
        <f t="shared" si="20"/>
        <v>-4</v>
      </c>
      <c r="M71" s="60">
        <f t="shared" si="20"/>
        <v>-6</v>
      </c>
      <c r="N71" s="60">
        <f t="shared" si="20"/>
        <v>1</v>
      </c>
      <c r="O71" s="60">
        <f t="shared" si="20"/>
        <v>-1</v>
      </c>
      <c r="P71" s="60">
        <f t="shared" si="20"/>
        <v>-1</v>
      </c>
      <c r="Q71" s="60">
        <f t="shared" si="20"/>
        <v>1</v>
      </c>
      <c r="R71" s="60">
        <f t="shared" si="20"/>
        <v>0</v>
      </c>
      <c r="S71" s="60">
        <f t="shared" si="20"/>
        <v>-3</v>
      </c>
      <c r="T71" s="60">
        <f t="shared" si="20"/>
        <v>32</v>
      </c>
      <c r="U71" s="60">
        <f t="shared" si="20"/>
        <v>0</v>
      </c>
      <c r="V71" s="60">
        <f t="shared" si="20"/>
        <v>0</v>
      </c>
      <c r="W71" s="60">
        <f t="shared" si="20"/>
        <v>0</v>
      </c>
      <c r="X71" s="60">
        <f t="shared" si="20"/>
        <v>0</v>
      </c>
      <c r="Y71" s="60">
        <f t="shared" si="20"/>
        <v>0</v>
      </c>
    </row>
    <row r="72" spans="1:25" ht="18.75" customHeight="1" x14ac:dyDescent="0.25">
      <c r="A72" s="58" t="s">
        <v>22</v>
      </c>
      <c r="B72" s="66" t="str">
        <f>VLOOKUP(A72,Data!$H$4:$I$44,2,FALSE)</f>
        <v>Brocken Bucket</v>
      </c>
      <c r="D72" s="60">
        <f t="shared" si="0"/>
        <v>23</v>
      </c>
      <c r="E72" s="60">
        <f t="shared" ref="E72:Y72" si="21">D27-E27</f>
        <v>0</v>
      </c>
      <c r="F72" s="60">
        <f t="shared" si="21"/>
        <v>-9</v>
      </c>
      <c r="G72" s="60">
        <f t="shared" si="21"/>
        <v>3</v>
      </c>
      <c r="H72" s="60">
        <f t="shared" si="21"/>
        <v>-2</v>
      </c>
      <c r="I72" s="60">
        <f t="shared" si="21"/>
        <v>-4</v>
      </c>
      <c r="J72" s="60">
        <f t="shared" si="21"/>
        <v>0</v>
      </c>
      <c r="K72" s="60">
        <f t="shared" si="21"/>
        <v>2</v>
      </c>
      <c r="L72" s="60">
        <f t="shared" si="21"/>
        <v>0</v>
      </c>
      <c r="M72" s="60">
        <f t="shared" si="21"/>
        <v>-2</v>
      </c>
      <c r="N72" s="60">
        <f t="shared" si="21"/>
        <v>-1</v>
      </c>
      <c r="O72" s="60">
        <f t="shared" si="21"/>
        <v>3</v>
      </c>
      <c r="P72" s="60">
        <f t="shared" si="21"/>
        <v>0</v>
      </c>
      <c r="Q72" s="60">
        <f t="shared" si="21"/>
        <v>1</v>
      </c>
      <c r="R72" s="60">
        <f t="shared" si="21"/>
        <v>0</v>
      </c>
      <c r="S72" s="60">
        <f t="shared" si="21"/>
        <v>3</v>
      </c>
      <c r="T72" s="60">
        <f t="shared" si="21"/>
        <v>29</v>
      </c>
      <c r="U72" s="60">
        <f t="shared" si="21"/>
        <v>0</v>
      </c>
      <c r="V72" s="60">
        <f t="shared" si="21"/>
        <v>0</v>
      </c>
      <c r="W72" s="60">
        <f t="shared" si="21"/>
        <v>0</v>
      </c>
      <c r="X72" s="60">
        <f t="shared" si="21"/>
        <v>0</v>
      </c>
      <c r="Y72" s="60">
        <f t="shared" si="21"/>
        <v>0</v>
      </c>
    </row>
    <row r="73" spans="1:25" ht="18.75" customHeight="1" x14ac:dyDescent="0.25">
      <c r="A73" s="58" t="s">
        <v>173</v>
      </c>
      <c r="B73" s="66" t="str">
        <f>VLOOKUP(A73,Data!$H$4:$I$44,2,FALSE)</f>
        <v>Lynda's Lads</v>
      </c>
      <c r="D73" s="60">
        <f t="shared" si="0"/>
        <v>40</v>
      </c>
      <c r="E73" s="60">
        <f t="shared" ref="E73:Y73" si="22">D28-E28</f>
        <v>0</v>
      </c>
      <c r="F73" s="60">
        <f t="shared" si="22"/>
        <v>0</v>
      </c>
      <c r="G73" s="60">
        <f t="shared" si="22"/>
        <v>0</v>
      </c>
      <c r="H73" s="60">
        <f t="shared" si="22"/>
        <v>0</v>
      </c>
      <c r="I73" s="60">
        <f t="shared" si="22"/>
        <v>6</v>
      </c>
      <c r="J73" s="60">
        <f t="shared" si="22"/>
        <v>-3</v>
      </c>
      <c r="K73" s="60">
        <f t="shared" si="22"/>
        <v>0</v>
      </c>
      <c r="L73" s="60">
        <f t="shared" si="22"/>
        <v>-1</v>
      </c>
      <c r="M73" s="60">
        <f t="shared" si="22"/>
        <v>-1</v>
      </c>
      <c r="N73" s="60">
        <f t="shared" si="22"/>
        <v>0</v>
      </c>
      <c r="O73" s="60">
        <f t="shared" si="22"/>
        <v>-1</v>
      </c>
      <c r="P73" s="60">
        <f t="shared" si="22"/>
        <v>-1</v>
      </c>
      <c r="Q73" s="60">
        <f t="shared" si="22"/>
        <v>0</v>
      </c>
      <c r="R73" s="60">
        <f t="shared" si="22"/>
        <v>0</v>
      </c>
      <c r="S73" s="60">
        <f t="shared" si="22"/>
        <v>1</v>
      </c>
      <c r="T73" s="60">
        <f t="shared" si="22"/>
        <v>40</v>
      </c>
      <c r="U73" s="60">
        <f t="shared" si="22"/>
        <v>0</v>
      </c>
      <c r="V73" s="60">
        <f t="shared" si="22"/>
        <v>0</v>
      </c>
      <c r="W73" s="60">
        <f t="shared" si="22"/>
        <v>0</v>
      </c>
      <c r="X73" s="60">
        <f t="shared" si="22"/>
        <v>0</v>
      </c>
      <c r="Y73" s="60">
        <f t="shared" si="22"/>
        <v>0</v>
      </c>
    </row>
    <row r="74" spans="1:25" ht="18.75" customHeight="1" x14ac:dyDescent="0.25">
      <c r="A74" s="58" t="s">
        <v>408</v>
      </c>
      <c r="B74" s="66" t="str">
        <f>VLOOKUP(A74,Data!$H$4:$I$44,2,FALSE)</f>
        <v>Barnselona</v>
      </c>
      <c r="D74" s="60">
        <f t="shared" si="0"/>
        <v>10</v>
      </c>
      <c r="E74" s="60">
        <f t="shared" ref="E74:Y74" si="23">D29-E29</f>
        <v>0</v>
      </c>
      <c r="F74" s="60">
        <f t="shared" si="23"/>
        <v>-11</v>
      </c>
      <c r="G74" s="60">
        <f t="shared" si="23"/>
        <v>-1</v>
      </c>
      <c r="H74" s="60">
        <f t="shared" si="23"/>
        <v>1</v>
      </c>
      <c r="I74" s="60">
        <f t="shared" si="23"/>
        <v>-4</v>
      </c>
      <c r="J74" s="60">
        <f t="shared" si="23"/>
        <v>0</v>
      </c>
      <c r="K74" s="60">
        <f t="shared" si="23"/>
        <v>-1</v>
      </c>
      <c r="L74" s="60">
        <f t="shared" si="23"/>
        <v>4</v>
      </c>
      <c r="M74" s="60">
        <f t="shared" si="23"/>
        <v>3</v>
      </c>
      <c r="N74" s="60">
        <f t="shared" si="23"/>
        <v>-1</v>
      </c>
      <c r="O74" s="60">
        <f t="shared" si="23"/>
        <v>3</v>
      </c>
      <c r="P74" s="60">
        <f t="shared" si="23"/>
        <v>-1</v>
      </c>
      <c r="Q74" s="60">
        <f t="shared" si="23"/>
        <v>-1</v>
      </c>
      <c r="R74" s="60">
        <f t="shared" si="23"/>
        <v>0</v>
      </c>
      <c r="S74" s="60">
        <f t="shared" si="23"/>
        <v>1</v>
      </c>
      <c r="T74" s="60">
        <f t="shared" si="23"/>
        <v>18</v>
      </c>
      <c r="U74" s="60">
        <f t="shared" si="23"/>
        <v>0</v>
      </c>
      <c r="V74" s="60">
        <f t="shared" si="23"/>
        <v>0</v>
      </c>
      <c r="W74" s="60">
        <f t="shared" si="23"/>
        <v>0</v>
      </c>
      <c r="X74" s="60">
        <f t="shared" si="23"/>
        <v>0</v>
      </c>
      <c r="Y74" s="60">
        <f t="shared" si="23"/>
        <v>0</v>
      </c>
    </row>
    <row r="75" spans="1:25" ht="18.75" customHeight="1" x14ac:dyDescent="0.25">
      <c r="A75" s="58" t="s">
        <v>151</v>
      </c>
      <c r="B75" s="66" t="str">
        <f>VLOOKUP(A75,Data!$H$4:$I$44,2,FALSE)</f>
        <v>Nobody's Heroes</v>
      </c>
      <c r="D75" s="60">
        <f t="shared" si="0"/>
        <v>30</v>
      </c>
      <c r="E75" s="60">
        <f t="shared" ref="E75:Y75" si="24">D30-E30</f>
        <v>0</v>
      </c>
      <c r="F75" s="60">
        <f t="shared" si="24"/>
        <v>-4</v>
      </c>
      <c r="G75" s="60">
        <f t="shared" si="24"/>
        <v>0</v>
      </c>
      <c r="H75" s="60">
        <f t="shared" si="24"/>
        <v>0</v>
      </c>
      <c r="I75" s="60">
        <f t="shared" si="24"/>
        <v>4</v>
      </c>
      <c r="J75" s="60">
        <f t="shared" si="24"/>
        <v>-1</v>
      </c>
      <c r="K75" s="60">
        <f t="shared" si="24"/>
        <v>1</v>
      </c>
      <c r="L75" s="60">
        <f t="shared" si="24"/>
        <v>4</v>
      </c>
      <c r="M75" s="60">
        <f t="shared" si="24"/>
        <v>3</v>
      </c>
      <c r="N75" s="60">
        <f t="shared" si="24"/>
        <v>-3</v>
      </c>
      <c r="O75" s="60">
        <f t="shared" si="24"/>
        <v>0</v>
      </c>
      <c r="P75" s="60">
        <f t="shared" si="24"/>
        <v>1</v>
      </c>
      <c r="Q75" s="60">
        <f t="shared" si="24"/>
        <v>0</v>
      </c>
      <c r="R75" s="60">
        <f t="shared" si="24"/>
        <v>0</v>
      </c>
      <c r="S75" s="60">
        <f t="shared" si="24"/>
        <v>-1</v>
      </c>
      <c r="T75" s="60">
        <f t="shared" si="24"/>
        <v>26</v>
      </c>
      <c r="U75" s="60">
        <f t="shared" si="24"/>
        <v>0</v>
      </c>
      <c r="V75" s="60">
        <f t="shared" si="24"/>
        <v>0</v>
      </c>
      <c r="W75" s="60">
        <f t="shared" si="24"/>
        <v>0</v>
      </c>
      <c r="X75" s="60">
        <f t="shared" si="24"/>
        <v>0</v>
      </c>
      <c r="Y75" s="60">
        <f t="shared" si="24"/>
        <v>0</v>
      </c>
    </row>
    <row r="76" spans="1:25" ht="18.75" customHeight="1" x14ac:dyDescent="0.25">
      <c r="A76" s="58" t="s">
        <v>204</v>
      </c>
      <c r="B76" s="66" t="str">
        <f>VLOOKUP(A76,Data!$H$4:$I$44,2,FALSE)</f>
        <v>McNally's 11</v>
      </c>
      <c r="D76" s="60">
        <f t="shared" si="0"/>
        <v>27</v>
      </c>
      <c r="E76" s="60">
        <f t="shared" ref="E76:Y76" si="25">D31-E31</f>
        <v>0</v>
      </c>
      <c r="F76" s="60">
        <f t="shared" si="25"/>
        <v>4</v>
      </c>
      <c r="G76" s="60">
        <f t="shared" si="25"/>
        <v>3</v>
      </c>
      <c r="H76" s="60">
        <f t="shared" si="25"/>
        <v>-5</v>
      </c>
      <c r="I76" s="60">
        <f t="shared" si="25"/>
        <v>1</v>
      </c>
      <c r="J76" s="60">
        <f t="shared" si="25"/>
        <v>13</v>
      </c>
      <c r="K76" s="60">
        <f t="shared" si="25"/>
        <v>-5</v>
      </c>
      <c r="L76" s="60">
        <f t="shared" si="25"/>
        <v>-5</v>
      </c>
      <c r="M76" s="60">
        <f t="shared" si="25"/>
        <v>-6</v>
      </c>
      <c r="N76" s="60">
        <f t="shared" si="25"/>
        <v>5</v>
      </c>
      <c r="O76" s="60">
        <f t="shared" si="25"/>
        <v>-2</v>
      </c>
      <c r="P76" s="60">
        <f t="shared" si="25"/>
        <v>0</v>
      </c>
      <c r="Q76" s="60">
        <f t="shared" si="25"/>
        <v>-2</v>
      </c>
      <c r="R76" s="60">
        <f t="shared" si="25"/>
        <v>0</v>
      </c>
      <c r="S76" s="60">
        <f t="shared" si="25"/>
        <v>3</v>
      </c>
      <c r="T76" s="60">
        <f t="shared" si="25"/>
        <v>23</v>
      </c>
      <c r="U76" s="60">
        <f t="shared" si="25"/>
        <v>0</v>
      </c>
      <c r="V76" s="60">
        <f t="shared" si="25"/>
        <v>0</v>
      </c>
      <c r="W76" s="60">
        <f t="shared" si="25"/>
        <v>0</v>
      </c>
      <c r="X76" s="60">
        <f t="shared" si="25"/>
        <v>0</v>
      </c>
      <c r="Y76" s="60">
        <f t="shared" si="25"/>
        <v>0</v>
      </c>
    </row>
    <row r="77" spans="1:25" ht="18.75" customHeight="1" x14ac:dyDescent="0.25">
      <c r="A77" s="58" t="s">
        <v>3</v>
      </c>
      <c r="B77" s="66" t="str">
        <f>VLOOKUP(A77,Data!$H$4:$I$44,2,FALSE)</f>
        <v>The Ormskirk Clarets</v>
      </c>
      <c r="D77" s="60">
        <f t="shared" si="0"/>
        <v>16</v>
      </c>
      <c r="E77" s="60">
        <f t="shared" ref="E77:Y77" si="26">D32-E32</f>
        <v>0</v>
      </c>
      <c r="F77" s="60">
        <f t="shared" si="26"/>
        <v>0</v>
      </c>
      <c r="G77" s="60">
        <f t="shared" si="26"/>
        <v>1</v>
      </c>
      <c r="H77" s="60">
        <f t="shared" si="26"/>
        <v>-8</v>
      </c>
      <c r="I77" s="60">
        <f t="shared" si="26"/>
        <v>0</v>
      </c>
      <c r="J77" s="60">
        <f t="shared" si="26"/>
        <v>1</v>
      </c>
      <c r="K77" s="60">
        <f t="shared" si="26"/>
        <v>1</v>
      </c>
      <c r="L77" s="60">
        <f t="shared" si="26"/>
        <v>2</v>
      </c>
      <c r="M77" s="60">
        <f t="shared" si="26"/>
        <v>-2</v>
      </c>
      <c r="N77" s="60">
        <f t="shared" si="26"/>
        <v>4</v>
      </c>
      <c r="O77" s="60">
        <f t="shared" si="26"/>
        <v>3</v>
      </c>
      <c r="P77" s="60">
        <f t="shared" si="26"/>
        <v>1</v>
      </c>
      <c r="Q77" s="60">
        <f t="shared" si="26"/>
        <v>0</v>
      </c>
      <c r="R77" s="60">
        <f t="shared" si="26"/>
        <v>0</v>
      </c>
      <c r="S77" s="60">
        <f t="shared" si="26"/>
        <v>0</v>
      </c>
      <c r="T77" s="60">
        <f t="shared" si="26"/>
        <v>13</v>
      </c>
      <c r="U77" s="60">
        <f t="shared" si="26"/>
        <v>0</v>
      </c>
      <c r="V77" s="60">
        <f t="shared" si="26"/>
        <v>0</v>
      </c>
      <c r="W77" s="60">
        <f t="shared" si="26"/>
        <v>0</v>
      </c>
      <c r="X77" s="60">
        <f t="shared" si="26"/>
        <v>0</v>
      </c>
      <c r="Y77" s="60">
        <f t="shared" si="26"/>
        <v>0</v>
      </c>
    </row>
    <row r="78" spans="1:25" ht="18.75" customHeight="1" x14ac:dyDescent="0.25">
      <c r="A78" s="58" t="s">
        <v>26</v>
      </c>
      <c r="B78" s="66" t="str">
        <f>VLOOKUP(A78,Data!$H$4:$I$44,2,FALSE)</f>
        <v>Kiss My Chaminda</v>
      </c>
      <c r="D78" s="60">
        <f t="shared" si="0"/>
        <v>15</v>
      </c>
      <c r="E78" s="60">
        <f t="shared" ref="E78:Y78" si="27">D33-E33</f>
        <v>0</v>
      </c>
      <c r="F78" s="60">
        <f t="shared" si="27"/>
        <v>-5</v>
      </c>
      <c r="G78" s="60">
        <f t="shared" si="27"/>
        <v>-3</v>
      </c>
      <c r="H78" s="60">
        <f t="shared" si="27"/>
        <v>6</v>
      </c>
      <c r="I78" s="60">
        <f t="shared" si="27"/>
        <v>-4</v>
      </c>
      <c r="J78" s="60">
        <f t="shared" si="27"/>
        <v>-3</v>
      </c>
      <c r="K78" s="60">
        <f t="shared" si="27"/>
        <v>0</v>
      </c>
      <c r="L78" s="60">
        <f t="shared" si="27"/>
        <v>8</v>
      </c>
      <c r="M78" s="60">
        <f t="shared" si="27"/>
        <v>2</v>
      </c>
      <c r="N78" s="60">
        <f t="shared" si="27"/>
        <v>-1</v>
      </c>
      <c r="O78" s="60">
        <f t="shared" si="27"/>
        <v>2</v>
      </c>
      <c r="P78" s="60">
        <f t="shared" si="27"/>
        <v>-2</v>
      </c>
      <c r="Q78" s="60">
        <f t="shared" si="27"/>
        <v>3</v>
      </c>
      <c r="R78" s="60">
        <f t="shared" si="27"/>
        <v>0</v>
      </c>
      <c r="S78" s="60">
        <f t="shared" si="27"/>
        <v>0</v>
      </c>
      <c r="T78" s="60">
        <f t="shared" si="27"/>
        <v>12</v>
      </c>
      <c r="U78" s="60">
        <f t="shared" si="27"/>
        <v>0</v>
      </c>
      <c r="V78" s="60">
        <f t="shared" si="27"/>
        <v>0</v>
      </c>
      <c r="W78" s="60">
        <f t="shared" si="27"/>
        <v>0</v>
      </c>
      <c r="X78" s="60">
        <f t="shared" si="27"/>
        <v>0</v>
      </c>
      <c r="Y78" s="60">
        <f t="shared" si="27"/>
        <v>0</v>
      </c>
    </row>
    <row r="79" spans="1:25" ht="18.75" customHeight="1" x14ac:dyDescent="0.25">
      <c r="A79" s="58" t="s">
        <v>58</v>
      </c>
      <c r="B79" s="66" t="str">
        <f>VLOOKUP(A79,Data!$H$4:$I$44,2,FALSE)</f>
        <v>Scared Shotless 2</v>
      </c>
      <c r="D79" s="60">
        <f t="shared" si="0"/>
        <v>9</v>
      </c>
      <c r="E79" s="60">
        <f t="shared" ref="E79:Y79" si="28">D34-E34</f>
        <v>0</v>
      </c>
      <c r="F79" s="60">
        <f t="shared" si="28"/>
        <v>7</v>
      </c>
      <c r="G79" s="60">
        <f t="shared" si="28"/>
        <v>1</v>
      </c>
      <c r="H79" s="60">
        <f t="shared" si="28"/>
        <v>0</v>
      </c>
      <c r="I79" s="60">
        <f t="shared" si="28"/>
        <v>-1</v>
      </c>
      <c r="J79" s="60">
        <f t="shared" si="28"/>
        <v>0</v>
      </c>
      <c r="K79" s="60">
        <f t="shared" si="28"/>
        <v>1</v>
      </c>
      <c r="L79" s="60">
        <f t="shared" si="28"/>
        <v>0</v>
      </c>
      <c r="M79" s="60">
        <f t="shared" si="28"/>
        <v>0</v>
      </c>
      <c r="N79" s="60">
        <f t="shared" si="28"/>
        <v>0</v>
      </c>
      <c r="O79" s="60">
        <f t="shared" si="28"/>
        <v>0</v>
      </c>
      <c r="P79" s="60">
        <f t="shared" si="28"/>
        <v>0</v>
      </c>
      <c r="Q79" s="60">
        <f t="shared" si="28"/>
        <v>0</v>
      </c>
      <c r="R79" s="60">
        <f t="shared" si="28"/>
        <v>0</v>
      </c>
      <c r="S79" s="60">
        <f t="shared" si="28"/>
        <v>0</v>
      </c>
      <c r="T79" s="60">
        <f t="shared" si="28"/>
        <v>1</v>
      </c>
      <c r="U79" s="60">
        <f t="shared" si="28"/>
        <v>0</v>
      </c>
      <c r="V79" s="60">
        <f t="shared" si="28"/>
        <v>0</v>
      </c>
      <c r="W79" s="60">
        <f t="shared" si="28"/>
        <v>0</v>
      </c>
      <c r="X79" s="60">
        <f t="shared" si="28"/>
        <v>0</v>
      </c>
      <c r="Y79" s="60">
        <f t="shared" si="28"/>
        <v>0</v>
      </c>
    </row>
    <row r="80" spans="1:25" ht="18.75" customHeight="1" x14ac:dyDescent="0.25">
      <c r="A80" s="58" t="s">
        <v>29</v>
      </c>
      <c r="B80" s="66" t="str">
        <f>VLOOKUP(A80,Data!$H$4:$I$44,2,FALSE)</f>
        <v>Let it Snow</v>
      </c>
      <c r="D80" s="60">
        <f t="shared" si="0"/>
        <v>22</v>
      </c>
      <c r="E80" s="60">
        <f t="shared" ref="E80:Y80" si="29">D35-E35</f>
        <v>0</v>
      </c>
      <c r="F80" s="60">
        <f t="shared" si="29"/>
        <v>16</v>
      </c>
      <c r="G80" s="60">
        <f t="shared" si="29"/>
        <v>-4</v>
      </c>
      <c r="H80" s="60">
        <f t="shared" si="29"/>
        <v>4</v>
      </c>
      <c r="I80" s="60">
        <f t="shared" si="29"/>
        <v>-4</v>
      </c>
      <c r="J80" s="60">
        <f t="shared" si="29"/>
        <v>2</v>
      </c>
      <c r="K80" s="60">
        <f t="shared" si="29"/>
        <v>0</v>
      </c>
      <c r="L80" s="60">
        <f t="shared" si="29"/>
        <v>4</v>
      </c>
      <c r="M80" s="60">
        <f t="shared" si="29"/>
        <v>1</v>
      </c>
      <c r="N80" s="60">
        <f t="shared" si="29"/>
        <v>-2</v>
      </c>
      <c r="O80" s="60">
        <f t="shared" si="29"/>
        <v>-1</v>
      </c>
      <c r="P80" s="60">
        <f t="shared" si="29"/>
        <v>2</v>
      </c>
      <c r="Q80" s="60">
        <f t="shared" si="29"/>
        <v>-2</v>
      </c>
      <c r="R80" s="60">
        <f t="shared" si="29"/>
        <v>0</v>
      </c>
      <c r="S80" s="60">
        <f t="shared" si="29"/>
        <v>-1</v>
      </c>
      <c r="T80" s="60">
        <f t="shared" si="29"/>
        <v>7</v>
      </c>
      <c r="U80" s="60">
        <f t="shared" si="29"/>
        <v>0</v>
      </c>
      <c r="V80" s="60">
        <f t="shared" si="29"/>
        <v>0</v>
      </c>
      <c r="W80" s="60">
        <f t="shared" si="29"/>
        <v>0</v>
      </c>
      <c r="X80" s="60">
        <f t="shared" si="29"/>
        <v>0</v>
      </c>
      <c r="Y80" s="60">
        <f t="shared" si="29"/>
        <v>0</v>
      </c>
    </row>
    <row r="81" spans="1:25" ht="18.75" customHeight="1" x14ac:dyDescent="0.25">
      <c r="A81" s="58" t="s">
        <v>16</v>
      </c>
      <c r="B81" s="66" t="str">
        <f>VLOOKUP(A81,Data!$H$4:$I$44,2,FALSE)</f>
        <v>The Tory Boys</v>
      </c>
      <c r="D81" s="60">
        <f t="shared" si="0"/>
        <v>6</v>
      </c>
      <c r="E81" s="60">
        <f t="shared" ref="E81:Y81" si="30">D36-E36</f>
        <v>0</v>
      </c>
      <c r="F81" s="60">
        <f t="shared" si="30"/>
        <v>-8</v>
      </c>
      <c r="G81" s="60">
        <f t="shared" si="30"/>
        <v>-2</v>
      </c>
      <c r="H81" s="60">
        <f t="shared" si="30"/>
        <v>7</v>
      </c>
      <c r="I81" s="60">
        <f t="shared" si="30"/>
        <v>3</v>
      </c>
      <c r="J81" s="60">
        <f t="shared" si="30"/>
        <v>0</v>
      </c>
      <c r="K81" s="60">
        <f t="shared" si="30"/>
        <v>1</v>
      </c>
      <c r="L81" s="60">
        <f t="shared" si="30"/>
        <v>-2</v>
      </c>
      <c r="M81" s="60">
        <f t="shared" si="30"/>
        <v>3</v>
      </c>
      <c r="N81" s="60">
        <f t="shared" si="30"/>
        <v>1</v>
      </c>
      <c r="O81" s="60">
        <f t="shared" si="30"/>
        <v>0</v>
      </c>
      <c r="P81" s="60">
        <f t="shared" si="30"/>
        <v>0</v>
      </c>
      <c r="Q81" s="60">
        <f t="shared" si="30"/>
        <v>0</v>
      </c>
      <c r="R81" s="60">
        <f t="shared" si="30"/>
        <v>0</v>
      </c>
      <c r="S81" s="60">
        <f t="shared" si="30"/>
        <v>0</v>
      </c>
      <c r="T81" s="60">
        <f t="shared" si="30"/>
        <v>3</v>
      </c>
      <c r="U81" s="60">
        <f t="shared" si="30"/>
        <v>0</v>
      </c>
      <c r="V81" s="60">
        <f t="shared" si="30"/>
        <v>0</v>
      </c>
      <c r="W81" s="60">
        <f t="shared" si="30"/>
        <v>0</v>
      </c>
      <c r="X81" s="60">
        <f t="shared" si="30"/>
        <v>0</v>
      </c>
      <c r="Y81" s="60">
        <f t="shared" si="30"/>
        <v>0</v>
      </c>
    </row>
    <row r="82" spans="1:25" ht="18.75" customHeight="1" x14ac:dyDescent="0.25">
      <c r="A82" s="58" t="s">
        <v>5</v>
      </c>
      <c r="B82" s="66" t="str">
        <f>VLOOKUP(A82,Data!$H$4:$I$44,2,FALSE)</f>
        <v>Mr VP</v>
      </c>
      <c r="D82" s="60">
        <f t="shared" si="0"/>
        <v>13</v>
      </c>
      <c r="E82" s="60">
        <f t="shared" ref="E82:Y82" si="31">D37-E37</f>
        <v>0</v>
      </c>
      <c r="F82" s="60">
        <f t="shared" si="31"/>
        <v>2</v>
      </c>
      <c r="G82" s="60">
        <f t="shared" si="31"/>
        <v>2</v>
      </c>
      <c r="H82" s="60">
        <f t="shared" si="31"/>
        <v>-7</v>
      </c>
      <c r="I82" s="60">
        <f t="shared" si="31"/>
        <v>-2</v>
      </c>
      <c r="J82" s="60">
        <f t="shared" si="31"/>
        <v>6</v>
      </c>
      <c r="K82" s="60">
        <f t="shared" si="31"/>
        <v>-3</v>
      </c>
      <c r="L82" s="60">
        <f t="shared" si="31"/>
        <v>-3</v>
      </c>
      <c r="M82" s="60">
        <f t="shared" si="31"/>
        <v>2</v>
      </c>
      <c r="N82" s="60">
        <f t="shared" si="31"/>
        <v>3</v>
      </c>
      <c r="O82" s="60">
        <f t="shared" si="31"/>
        <v>1</v>
      </c>
      <c r="P82" s="60">
        <f t="shared" si="31"/>
        <v>0</v>
      </c>
      <c r="Q82" s="60">
        <f t="shared" si="31"/>
        <v>-3</v>
      </c>
      <c r="R82" s="60">
        <f t="shared" si="31"/>
        <v>0</v>
      </c>
      <c r="S82" s="60">
        <f t="shared" si="31"/>
        <v>1</v>
      </c>
      <c r="T82" s="60">
        <f t="shared" si="31"/>
        <v>14</v>
      </c>
      <c r="U82" s="60">
        <f t="shared" si="31"/>
        <v>0</v>
      </c>
      <c r="V82" s="60">
        <f t="shared" si="31"/>
        <v>0</v>
      </c>
      <c r="W82" s="60">
        <f t="shared" si="31"/>
        <v>0</v>
      </c>
      <c r="X82" s="60">
        <f t="shared" si="31"/>
        <v>0</v>
      </c>
      <c r="Y82" s="60">
        <f t="shared" si="31"/>
        <v>0</v>
      </c>
    </row>
    <row r="83" spans="1:25" ht="18.75" customHeight="1" x14ac:dyDescent="0.25">
      <c r="A83" s="58" t="s">
        <v>21</v>
      </c>
      <c r="B83" s="66" t="str">
        <f>VLOOKUP(A83,Data!$H$4:$I$44,2,FALSE)</f>
        <v>Forc</v>
      </c>
      <c r="D83" s="60">
        <f t="shared" si="0"/>
        <v>25</v>
      </c>
      <c r="E83" s="60">
        <f t="shared" ref="E83:Y83" si="32">D38-E38</f>
        <v>0</v>
      </c>
      <c r="F83" s="60">
        <f t="shared" si="32"/>
        <v>8</v>
      </c>
      <c r="G83" s="60">
        <f t="shared" si="32"/>
        <v>6</v>
      </c>
      <c r="H83" s="60">
        <f t="shared" si="32"/>
        <v>-8</v>
      </c>
      <c r="I83" s="60">
        <f t="shared" si="32"/>
        <v>-3</v>
      </c>
      <c r="J83" s="60">
        <f t="shared" si="32"/>
        <v>9</v>
      </c>
      <c r="K83" s="60">
        <f t="shared" si="32"/>
        <v>6</v>
      </c>
      <c r="L83" s="60">
        <f t="shared" si="32"/>
        <v>-1</v>
      </c>
      <c r="M83" s="60">
        <f t="shared" si="32"/>
        <v>1</v>
      </c>
      <c r="N83" s="60">
        <f t="shared" si="32"/>
        <v>-2</v>
      </c>
      <c r="O83" s="60">
        <f t="shared" si="32"/>
        <v>-6</v>
      </c>
      <c r="P83" s="60">
        <f t="shared" si="32"/>
        <v>1</v>
      </c>
      <c r="Q83" s="60">
        <f t="shared" si="32"/>
        <v>-4</v>
      </c>
      <c r="R83" s="60">
        <f t="shared" si="32"/>
        <v>0</v>
      </c>
      <c r="S83" s="60">
        <f t="shared" si="32"/>
        <v>-1</v>
      </c>
      <c r="T83" s="60">
        <f t="shared" si="32"/>
        <v>19</v>
      </c>
      <c r="U83" s="60">
        <f t="shared" si="32"/>
        <v>0</v>
      </c>
      <c r="V83" s="60">
        <f t="shared" si="32"/>
        <v>0</v>
      </c>
      <c r="W83" s="60">
        <f t="shared" si="32"/>
        <v>0</v>
      </c>
      <c r="X83" s="60">
        <f t="shared" si="32"/>
        <v>0</v>
      </c>
      <c r="Y83" s="60">
        <f t="shared" si="32"/>
        <v>0</v>
      </c>
    </row>
    <row r="84" spans="1:25" ht="18.75" customHeight="1" x14ac:dyDescent="0.25">
      <c r="A84" s="58" t="s">
        <v>23</v>
      </c>
      <c r="B84" s="66" t="str">
        <f>VLOOKUP(A84,Data!$H$4:$I$44,2,FALSE)</f>
        <v>Cauncey's Dream</v>
      </c>
      <c r="D84" s="60">
        <f t="shared" si="0"/>
        <v>3</v>
      </c>
      <c r="E84" s="60">
        <f t="shared" ref="E84:Y84" si="33">D39-E39</f>
        <v>0</v>
      </c>
      <c r="F84" s="60">
        <f t="shared" si="33"/>
        <v>-4</v>
      </c>
      <c r="G84" s="60">
        <f t="shared" si="33"/>
        <v>-6</v>
      </c>
      <c r="H84" s="60">
        <f t="shared" si="33"/>
        <v>2</v>
      </c>
      <c r="I84" s="60">
        <f t="shared" si="33"/>
        <v>3</v>
      </c>
      <c r="J84" s="60">
        <f t="shared" si="33"/>
        <v>-10</v>
      </c>
      <c r="K84" s="60">
        <f t="shared" si="33"/>
        <v>4</v>
      </c>
      <c r="L84" s="60">
        <f t="shared" si="33"/>
        <v>0</v>
      </c>
      <c r="M84" s="60">
        <f t="shared" si="33"/>
        <v>5</v>
      </c>
      <c r="N84" s="60">
        <f t="shared" si="33"/>
        <v>2</v>
      </c>
      <c r="O84" s="60">
        <f t="shared" si="33"/>
        <v>2</v>
      </c>
      <c r="P84" s="60">
        <f t="shared" si="33"/>
        <v>-4</v>
      </c>
      <c r="Q84" s="60">
        <f t="shared" si="33"/>
        <v>1</v>
      </c>
      <c r="R84" s="60">
        <f t="shared" si="33"/>
        <v>0</v>
      </c>
      <c r="S84" s="60">
        <f t="shared" si="33"/>
        <v>2</v>
      </c>
      <c r="T84" s="60">
        <f t="shared" si="33"/>
        <v>6</v>
      </c>
      <c r="U84" s="60">
        <f t="shared" si="33"/>
        <v>0</v>
      </c>
      <c r="V84" s="60">
        <f t="shared" si="33"/>
        <v>0</v>
      </c>
      <c r="W84" s="60">
        <f t="shared" si="33"/>
        <v>0</v>
      </c>
      <c r="X84" s="60">
        <f t="shared" si="33"/>
        <v>0</v>
      </c>
      <c r="Y84" s="60">
        <f t="shared" si="33"/>
        <v>0</v>
      </c>
    </row>
    <row r="85" spans="1:25" ht="18.75" customHeight="1" x14ac:dyDescent="0.25">
      <c r="A85" s="58" t="s">
        <v>542</v>
      </c>
      <c r="B85" s="66" t="str">
        <f>VLOOKUP(A85,Data!$H$4:$I$44,2,FALSE)</f>
        <v>George's Marvellous Men</v>
      </c>
      <c r="D85" s="60">
        <f t="shared" si="0"/>
        <v>20</v>
      </c>
      <c r="E85" s="60">
        <f t="shared" ref="E85:Y85" si="34">D40-E40</f>
        <v>0</v>
      </c>
      <c r="F85" s="60">
        <f t="shared" si="34"/>
        <v>-7</v>
      </c>
      <c r="G85" s="60">
        <f t="shared" si="34"/>
        <v>1</v>
      </c>
      <c r="H85" s="60">
        <f t="shared" si="34"/>
        <v>2</v>
      </c>
      <c r="I85" s="60">
        <f t="shared" si="34"/>
        <v>-7</v>
      </c>
      <c r="J85" s="60">
        <f t="shared" si="34"/>
        <v>-2</v>
      </c>
      <c r="K85" s="60">
        <f t="shared" si="34"/>
        <v>1</v>
      </c>
      <c r="L85" s="60">
        <f t="shared" si="34"/>
        <v>3</v>
      </c>
      <c r="M85" s="60">
        <f t="shared" si="34"/>
        <v>5</v>
      </c>
      <c r="N85" s="60">
        <f t="shared" si="34"/>
        <v>-3</v>
      </c>
      <c r="O85" s="60">
        <f t="shared" si="34"/>
        <v>5</v>
      </c>
      <c r="P85" s="60">
        <f t="shared" si="34"/>
        <v>-4</v>
      </c>
      <c r="Q85" s="60">
        <f t="shared" si="34"/>
        <v>5</v>
      </c>
      <c r="R85" s="60">
        <f t="shared" si="34"/>
        <v>0</v>
      </c>
      <c r="S85" s="60">
        <f t="shared" si="34"/>
        <v>-1</v>
      </c>
      <c r="T85" s="60">
        <f t="shared" si="34"/>
        <v>22</v>
      </c>
      <c r="U85" s="60">
        <f t="shared" si="34"/>
        <v>0</v>
      </c>
      <c r="V85" s="60">
        <f t="shared" si="34"/>
        <v>0</v>
      </c>
      <c r="W85" s="60">
        <f t="shared" si="34"/>
        <v>0</v>
      </c>
      <c r="X85" s="60">
        <f t="shared" si="34"/>
        <v>0</v>
      </c>
      <c r="Y85" s="60">
        <f t="shared" si="34"/>
        <v>0</v>
      </c>
    </row>
    <row r="86" spans="1:25" ht="18.75" customHeight="1" x14ac:dyDescent="0.25">
      <c r="A86" s="58" t="s">
        <v>11</v>
      </c>
      <c r="B86" s="66" t="str">
        <f>VLOOKUP(A86,Data!$H$4:$I$44,2,FALSE)</f>
        <v>Armdog's Allstars</v>
      </c>
      <c r="D86" s="60">
        <f t="shared" si="0"/>
        <v>18</v>
      </c>
      <c r="E86" s="60">
        <f t="shared" ref="E86:Y86" si="35">D41-E41</f>
        <v>0</v>
      </c>
      <c r="F86" s="60">
        <f t="shared" si="35"/>
        <v>-8</v>
      </c>
      <c r="G86" s="60">
        <f t="shared" si="35"/>
        <v>-1</v>
      </c>
      <c r="H86" s="60">
        <f t="shared" si="35"/>
        <v>-5</v>
      </c>
      <c r="I86" s="60">
        <f t="shared" si="35"/>
        <v>-4</v>
      </c>
      <c r="J86" s="60">
        <f t="shared" si="35"/>
        <v>0</v>
      </c>
      <c r="K86" s="60">
        <f t="shared" si="35"/>
        <v>0</v>
      </c>
      <c r="L86" s="60">
        <f t="shared" si="35"/>
        <v>5</v>
      </c>
      <c r="M86" s="60">
        <f t="shared" si="35"/>
        <v>5</v>
      </c>
      <c r="N86" s="60">
        <f t="shared" si="35"/>
        <v>2</v>
      </c>
      <c r="O86" s="60">
        <f t="shared" si="35"/>
        <v>4</v>
      </c>
      <c r="P86" s="60">
        <f t="shared" si="35"/>
        <v>-1</v>
      </c>
      <c r="Q86" s="60">
        <f t="shared" si="35"/>
        <v>1</v>
      </c>
      <c r="R86" s="60">
        <f t="shared" si="35"/>
        <v>0</v>
      </c>
      <c r="S86" s="60">
        <f t="shared" si="35"/>
        <v>-1</v>
      </c>
      <c r="T86" s="60">
        <f t="shared" si="35"/>
        <v>21</v>
      </c>
      <c r="U86" s="60">
        <f t="shared" si="35"/>
        <v>0</v>
      </c>
      <c r="V86" s="60">
        <f t="shared" si="35"/>
        <v>0</v>
      </c>
      <c r="W86" s="60">
        <f t="shared" si="35"/>
        <v>0</v>
      </c>
      <c r="X86" s="60">
        <f t="shared" si="35"/>
        <v>0</v>
      </c>
      <c r="Y86" s="60">
        <f t="shared" si="35"/>
        <v>0</v>
      </c>
    </row>
    <row r="87" spans="1:25" ht="18.75" customHeight="1" x14ac:dyDescent="0.25">
      <c r="A87" s="58" t="s">
        <v>229</v>
      </c>
      <c r="B87" s="66" t="str">
        <f>VLOOKUP(A87,Data!$H$4:$I$44,2,FALSE)</f>
        <v>Colonel's Army</v>
      </c>
      <c r="D87" s="60">
        <f t="shared" si="0"/>
        <v>41</v>
      </c>
      <c r="E87" s="60">
        <f t="shared" ref="E87:Y87" si="36">D42-E42</f>
        <v>0</v>
      </c>
      <c r="F87" s="60">
        <f t="shared" si="36"/>
        <v>0</v>
      </c>
      <c r="G87" s="60">
        <f t="shared" si="36"/>
        <v>0</v>
      </c>
      <c r="H87" s="60">
        <f t="shared" si="36"/>
        <v>3</v>
      </c>
      <c r="I87" s="60">
        <f t="shared" si="36"/>
        <v>1</v>
      </c>
      <c r="J87" s="60">
        <f t="shared" si="36"/>
        <v>8</v>
      </c>
      <c r="K87" s="60">
        <f t="shared" si="36"/>
        <v>-5</v>
      </c>
      <c r="L87" s="60">
        <f t="shared" si="36"/>
        <v>-1</v>
      </c>
      <c r="M87" s="60">
        <f t="shared" si="36"/>
        <v>-2</v>
      </c>
      <c r="N87" s="60">
        <f t="shared" si="36"/>
        <v>3</v>
      </c>
      <c r="O87" s="60">
        <f t="shared" si="36"/>
        <v>-1</v>
      </c>
      <c r="P87" s="60">
        <f t="shared" si="36"/>
        <v>0</v>
      </c>
      <c r="Q87" s="60">
        <f t="shared" si="36"/>
        <v>-5</v>
      </c>
      <c r="R87" s="60">
        <f t="shared" si="36"/>
        <v>0</v>
      </c>
      <c r="S87" s="60">
        <f t="shared" si="36"/>
        <v>-1</v>
      </c>
      <c r="T87" s="60">
        <f t="shared" si="36"/>
        <v>41</v>
      </c>
      <c r="U87" s="60">
        <f t="shared" si="36"/>
        <v>0</v>
      </c>
      <c r="V87" s="60">
        <f t="shared" si="36"/>
        <v>0</v>
      </c>
      <c r="W87" s="60">
        <f t="shared" si="36"/>
        <v>0</v>
      </c>
      <c r="X87" s="60">
        <f t="shared" si="36"/>
        <v>0</v>
      </c>
      <c r="Y87" s="60">
        <f t="shared" si="36"/>
        <v>0</v>
      </c>
    </row>
    <row r="88" spans="1:25" ht="18.75" customHeight="1" x14ac:dyDescent="0.25">
      <c r="A88" s="58" t="s">
        <v>147</v>
      </c>
      <c r="B88" s="66" t="str">
        <f>VLOOKUP(A88,Data!$H$4:$I$44,2,FALSE)</f>
        <v>Brook Lane Belters</v>
      </c>
      <c r="D88" s="60">
        <f t="shared" si="0"/>
        <v>32</v>
      </c>
      <c r="E88" s="60">
        <f t="shared" ref="E88:Y88" si="37">D43-E43</f>
        <v>0</v>
      </c>
      <c r="F88" s="60">
        <f t="shared" si="37"/>
        <v>-4</v>
      </c>
      <c r="G88" s="60">
        <f t="shared" si="37"/>
        <v>1</v>
      </c>
      <c r="H88" s="60">
        <f t="shared" si="37"/>
        <v>-1</v>
      </c>
      <c r="I88" s="60">
        <f t="shared" si="37"/>
        <v>-2</v>
      </c>
      <c r="J88" s="60">
        <f t="shared" si="37"/>
        <v>0</v>
      </c>
      <c r="K88" s="60">
        <f t="shared" si="37"/>
        <v>0</v>
      </c>
      <c r="L88" s="60">
        <f t="shared" si="37"/>
        <v>2</v>
      </c>
      <c r="M88" s="60">
        <f t="shared" si="37"/>
        <v>0</v>
      </c>
      <c r="N88" s="60">
        <f t="shared" si="37"/>
        <v>-2</v>
      </c>
      <c r="O88" s="60">
        <f t="shared" si="37"/>
        <v>1</v>
      </c>
      <c r="P88" s="60">
        <f t="shared" si="37"/>
        <v>1</v>
      </c>
      <c r="Q88" s="60">
        <f t="shared" si="37"/>
        <v>1</v>
      </c>
      <c r="R88" s="60">
        <f t="shared" si="37"/>
        <v>0</v>
      </c>
      <c r="S88" s="60">
        <f t="shared" si="37"/>
        <v>0</v>
      </c>
      <c r="T88" s="60">
        <f t="shared" si="37"/>
        <v>35</v>
      </c>
      <c r="U88" s="60">
        <f t="shared" si="37"/>
        <v>0</v>
      </c>
      <c r="V88" s="60">
        <f t="shared" si="37"/>
        <v>0</v>
      </c>
      <c r="W88" s="60">
        <f t="shared" si="37"/>
        <v>0</v>
      </c>
      <c r="X88" s="60">
        <f t="shared" si="37"/>
        <v>0</v>
      </c>
      <c r="Y88" s="60">
        <f t="shared" si="37"/>
        <v>0</v>
      </c>
    </row>
    <row r="89" spans="1:25" ht="18.75" customHeight="1" x14ac:dyDescent="0.25">
      <c r="A89" s="58" t="s">
        <v>171</v>
      </c>
      <c r="B89" s="66" t="str">
        <f>VLOOKUP(A89,Data!$H$4:$I$44,2,FALSE)</f>
        <v>Mower Men</v>
      </c>
      <c r="D89" s="60">
        <f t="shared" si="0"/>
        <v>29</v>
      </c>
      <c r="E89" s="60">
        <f t="shared" ref="E89:Y89" si="38">D44-E44</f>
        <v>0</v>
      </c>
      <c r="F89" s="60">
        <f t="shared" si="38"/>
        <v>7</v>
      </c>
      <c r="G89" s="60">
        <f t="shared" si="38"/>
        <v>1</v>
      </c>
      <c r="H89" s="60">
        <f t="shared" si="38"/>
        <v>14</v>
      </c>
      <c r="I89" s="60">
        <f t="shared" si="38"/>
        <v>-2</v>
      </c>
      <c r="J89" s="60">
        <f t="shared" si="38"/>
        <v>-5</v>
      </c>
      <c r="K89" s="60">
        <f t="shared" si="38"/>
        <v>3</v>
      </c>
      <c r="L89" s="60">
        <f t="shared" si="38"/>
        <v>8</v>
      </c>
      <c r="M89" s="60">
        <f t="shared" si="38"/>
        <v>-5</v>
      </c>
      <c r="N89" s="60">
        <f t="shared" si="38"/>
        <v>-6</v>
      </c>
      <c r="O89" s="60">
        <f t="shared" si="38"/>
        <v>-5</v>
      </c>
      <c r="P89" s="60">
        <f t="shared" si="38"/>
        <v>3</v>
      </c>
      <c r="Q89" s="60">
        <f t="shared" si="38"/>
        <v>2</v>
      </c>
      <c r="R89" s="60">
        <f t="shared" si="38"/>
        <v>0</v>
      </c>
      <c r="S89" s="60">
        <f t="shared" si="38"/>
        <v>-2</v>
      </c>
      <c r="T89" s="60">
        <f t="shared" si="38"/>
        <v>16</v>
      </c>
      <c r="U89" s="60">
        <f t="shared" si="38"/>
        <v>0</v>
      </c>
      <c r="V89" s="60">
        <f t="shared" si="38"/>
        <v>0</v>
      </c>
      <c r="W89" s="60">
        <f t="shared" si="38"/>
        <v>0</v>
      </c>
      <c r="X89" s="60">
        <f t="shared" si="38"/>
        <v>0</v>
      </c>
      <c r="Y89" s="60">
        <f t="shared" si="38"/>
        <v>0</v>
      </c>
    </row>
    <row r="90" spans="1:25" ht="18.75" customHeight="1" x14ac:dyDescent="0.25">
      <c r="A90" s="58" t="s">
        <v>27</v>
      </c>
      <c r="B90" s="66" t="str">
        <f>VLOOKUP(A90,Data!$H$4:$I$44,2,FALSE)</f>
        <v>Advanced Haircare Studio</v>
      </c>
      <c r="D90" s="60">
        <f t="shared" si="0"/>
        <v>4</v>
      </c>
      <c r="E90" s="60">
        <f t="shared" ref="E90:Y90" si="39">D45-E45</f>
        <v>0</v>
      </c>
      <c r="F90" s="60">
        <f t="shared" si="39"/>
        <v>-1</v>
      </c>
      <c r="G90" s="60">
        <f t="shared" si="39"/>
        <v>2</v>
      </c>
      <c r="H90" s="60">
        <f t="shared" si="39"/>
        <v>1</v>
      </c>
      <c r="I90" s="60">
        <f t="shared" si="39"/>
        <v>1</v>
      </c>
      <c r="J90" s="60">
        <f t="shared" si="39"/>
        <v>0</v>
      </c>
      <c r="K90" s="60">
        <f t="shared" si="39"/>
        <v>-1</v>
      </c>
      <c r="L90" s="60">
        <f t="shared" si="39"/>
        <v>0</v>
      </c>
      <c r="M90" s="60">
        <f t="shared" si="39"/>
        <v>0</v>
      </c>
      <c r="N90" s="60">
        <f t="shared" si="39"/>
        <v>0</v>
      </c>
      <c r="O90" s="60">
        <f t="shared" si="39"/>
        <v>0</v>
      </c>
      <c r="P90" s="60">
        <f t="shared" si="39"/>
        <v>0</v>
      </c>
      <c r="Q90" s="60">
        <f t="shared" si="39"/>
        <v>0</v>
      </c>
      <c r="R90" s="60">
        <f t="shared" si="39"/>
        <v>0</v>
      </c>
      <c r="S90" s="60">
        <f t="shared" si="39"/>
        <v>0</v>
      </c>
      <c r="T90" s="60">
        <f t="shared" si="39"/>
        <v>2</v>
      </c>
      <c r="U90" s="60">
        <f t="shared" si="39"/>
        <v>0</v>
      </c>
      <c r="V90" s="60">
        <f t="shared" si="39"/>
        <v>0</v>
      </c>
      <c r="W90" s="60">
        <f t="shared" si="39"/>
        <v>0</v>
      </c>
      <c r="X90" s="60">
        <f t="shared" si="39"/>
        <v>0</v>
      </c>
      <c r="Y90" s="60">
        <f t="shared" si="39"/>
        <v>0</v>
      </c>
    </row>
    <row r="91" spans="1:25" ht="18.75" customHeight="1" x14ac:dyDescent="0.25">
      <c r="A91" s="58" t="s">
        <v>2</v>
      </c>
      <c r="B91" s="66" t="str">
        <f>VLOOKUP(A91,Data!$H$4:$I$44,2,FALSE)</f>
        <v>Mother Brookers</v>
      </c>
      <c r="D91" s="60">
        <f t="shared" si="0"/>
        <v>5</v>
      </c>
      <c r="E91" s="60">
        <f t="shared" ref="E91:Y91" si="40">D46-E46</f>
        <v>0</v>
      </c>
      <c r="F91" s="60">
        <f t="shared" si="40"/>
        <v>-4</v>
      </c>
      <c r="G91" s="60">
        <f t="shared" si="40"/>
        <v>2</v>
      </c>
      <c r="H91" s="60">
        <f t="shared" si="40"/>
        <v>-1</v>
      </c>
      <c r="I91" s="60">
        <f t="shared" si="40"/>
        <v>1</v>
      </c>
      <c r="J91" s="60">
        <f t="shared" si="40"/>
        <v>-8</v>
      </c>
      <c r="K91" s="60">
        <f t="shared" si="40"/>
        <v>-5</v>
      </c>
      <c r="L91" s="60">
        <f t="shared" si="40"/>
        <v>0</v>
      </c>
      <c r="M91" s="60">
        <f t="shared" si="40"/>
        <v>8</v>
      </c>
      <c r="N91" s="60">
        <f t="shared" si="40"/>
        <v>2</v>
      </c>
      <c r="O91" s="60">
        <f t="shared" si="40"/>
        <v>3</v>
      </c>
      <c r="P91" s="60">
        <f t="shared" si="40"/>
        <v>-1</v>
      </c>
      <c r="Q91" s="60">
        <f t="shared" si="40"/>
        <v>3</v>
      </c>
      <c r="R91" s="60">
        <f t="shared" si="40"/>
        <v>0</v>
      </c>
      <c r="S91" s="60">
        <f t="shared" si="40"/>
        <v>1</v>
      </c>
      <c r="T91" s="60">
        <f t="shared" si="40"/>
        <v>4</v>
      </c>
      <c r="U91" s="60">
        <f t="shared" si="40"/>
        <v>0</v>
      </c>
      <c r="V91" s="60">
        <f t="shared" si="40"/>
        <v>0</v>
      </c>
      <c r="W91" s="60">
        <f t="shared" si="40"/>
        <v>0</v>
      </c>
      <c r="X91" s="60">
        <f t="shared" si="40"/>
        <v>0</v>
      </c>
      <c r="Y91" s="60">
        <f t="shared" si="40"/>
        <v>0</v>
      </c>
    </row>
    <row r="92" spans="1:25" ht="18.75" customHeight="1" x14ac:dyDescent="0.25">
      <c r="A92" s="58" t="s">
        <v>168</v>
      </c>
      <c r="B92" s="66" t="str">
        <f>VLOOKUP(A92,Data!$H$4:$I$44,2,FALSE)</f>
        <v>Mulberry Mandem</v>
      </c>
      <c r="D92" s="60">
        <f t="shared" si="0"/>
        <v>12</v>
      </c>
      <c r="E92" s="60">
        <f t="shared" ref="E92:Y92" si="41">D47-E47</f>
        <v>0</v>
      </c>
      <c r="F92" s="60">
        <f t="shared" si="41"/>
        <v>-16</v>
      </c>
      <c r="G92" s="60">
        <f t="shared" si="41"/>
        <v>3</v>
      </c>
      <c r="H92" s="60">
        <f t="shared" si="41"/>
        <v>-4</v>
      </c>
      <c r="I92" s="60">
        <f t="shared" si="41"/>
        <v>3</v>
      </c>
      <c r="J92" s="60">
        <f t="shared" si="41"/>
        <v>-2</v>
      </c>
      <c r="K92" s="60">
        <f t="shared" si="41"/>
        <v>3</v>
      </c>
      <c r="L92" s="60">
        <f t="shared" si="41"/>
        <v>0</v>
      </c>
      <c r="M92" s="60">
        <f t="shared" si="41"/>
        <v>-6</v>
      </c>
      <c r="N92" s="60">
        <f t="shared" si="41"/>
        <v>2</v>
      </c>
      <c r="O92" s="60">
        <f t="shared" si="41"/>
        <v>1</v>
      </c>
      <c r="P92" s="60">
        <f t="shared" si="41"/>
        <v>0</v>
      </c>
      <c r="Q92" s="60">
        <f t="shared" si="41"/>
        <v>0</v>
      </c>
      <c r="R92" s="60">
        <f t="shared" si="41"/>
        <v>0</v>
      </c>
      <c r="S92" s="60">
        <f t="shared" si="41"/>
        <v>1</v>
      </c>
      <c r="T92" s="60">
        <f t="shared" si="41"/>
        <v>27</v>
      </c>
      <c r="U92" s="60">
        <f t="shared" si="41"/>
        <v>0</v>
      </c>
      <c r="V92" s="60">
        <f t="shared" si="41"/>
        <v>0</v>
      </c>
      <c r="W92" s="60">
        <f t="shared" si="41"/>
        <v>0</v>
      </c>
      <c r="X92" s="60">
        <f t="shared" si="41"/>
        <v>0</v>
      </c>
      <c r="Y92" s="60">
        <f t="shared" si="41"/>
        <v>0</v>
      </c>
    </row>
  </sheetData>
  <mergeCells count="5">
    <mergeCell ref="A1:Y1"/>
    <mergeCell ref="A2:Y2"/>
    <mergeCell ref="A4:A6"/>
    <mergeCell ref="B4:B6"/>
    <mergeCell ref="D4:Y4"/>
  </mergeCells>
  <conditionalFormatting sqref="D52:Y92">
    <cfRule type="expression" dxfId="35" priority="7">
      <formula>"&lt;0"</formula>
    </cfRule>
  </conditionalFormatting>
  <conditionalFormatting sqref="D52:Y92">
    <cfRule type="cellIs" dxfId="34" priority="4" operator="lessThan">
      <formula>0</formula>
    </cfRule>
  </conditionalFormatting>
  <printOptions horizontalCentered="1" verticalCentered="1"/>
  <pageMargins left="0.19685039370078741" right="0.19685039370078741" top="0.19685039370078741" bottom="0.19685039370078741" header="0.31496062992125984" footer="0.31496062992125984"/>
  <pageSetup paperSize="9"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AP48"/>
  <sheetViews>
    <sheetView zoomScale="85" zoomScaleNormal="85" workbookViewId="0">
      <pane xSplit="1" ySplit="4" topLeftCell="V5" activePane="bottomRight" state="frozen"/>
      <selection activeCell="L40" sqref="L40"/>
      <selection pane="topRight" activeCell="L40" sqref="L40"/>
      <selection pane="bottomLeft" activeCell="L40" sqref="L40"/>
      <selection pane="bottomRight" activeCell="AD4" sqref="AD4"/>
    </sheetView>
  </sheetViews>
  <sheetFormatPr defaultRowHeight="15" x14ac:dyDescent="0.25"/>
  <cols>
    <col min="1" max="1" width="11.5703125" customWidth="1"/>
    <col min="2" max="41" width="20.7109375" customWidth="1"/>
    <col min="42" max="42" width="18.28515625" customWidth="1"/>
  </cols>
  <sheetData>
    <row r="1" spans="1:42" x14ac:dyDescent="0.25">
      <c r="B1" s="404" t="s">
        <v>506</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row>
    <row r="2" spans="1:42" x14ac:dyDescent="0.25">
      <c r="B2" s="34" t="s">
        <v>552</v>
      </c>
      <c r="K2" s="4"/>
      <c r="L2" s="4"/>
      <c r="M2" s="4"/>
      <c r="N2" s="4"/>
    </row>
    <row r="3" spans="1:42" x14ac:dyDescent="0.25">
      <c r="B3" s="820" t="s">
        <v>122</v>
      </c>
      <c r="C3" s="820"/>
      <c r="D3" s="820"/>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c r="AG3" s="820"/>
      <c r="AH3" s="820"/>
      <c r="AI3" s="820"/>
      <c r="AJ3" s="820"/>
      <c r="AK3" s="820"/>
      <c r="AL3" s="820"/>
      <c r="AM3" s="820"/>
      <c r="AN3" s="820"/>
      <c r="AO3" s="820"/>
      <c r="AP3" s="820"/>
    </row>
    <row r="4" spans="1:42" ht="15" customHeight="1" x14ac:dyDescent="0.25">
      <c r="A4" s="86" t="s">
        <v>164</v>
      </c>
      <c r="B4" s="442" t="str">
        <f>'Teams - Window 1'!D4</f>
        <v>Guy Blackwood</v>
      </c>
      <c r="C4" s="442" t="str">
        <f>'Teams - Window 1'!E4</f>
        <v>Michael Quinn</v>
      </c>
      <c r="D4" s="442" t="str">
        <f>'Teams - Window 1'!F4</f>
        <v>Andy Gill</v>
      </c>
      <c r="E4" s="442" t="str">
        <f>'Teams - Window 1'!G4</f>
        <v>Jonny Cobbold</v>
      </c>
      <c r="F4" s="442" t="str">
        <f>'Teams - Window 1'!H4</f>
        <v>Michael Gill</v>
      </c>
      <c r="G4" s="442" t="str">
        <f>'Teams - Window 1'!I4</f>
        <v>Ed Brown</v>
      </c>
      <c r="H4" s="442" t="str">
        <f>'Teams - Window 1'!J4</f>
        <v>Sam Hepke</v>
      </c>
      <c r="I4" s="442" t="str">
        <f>'Teams - Window 1'!K4</f>
        <v>Jonny Glayzer</v>
      </c>
      <c r="J4" s="442" t="str">
        <f>'Teams - Window 1'!L4</f>
        <v>Ian Glayzer</v>
      </c>
      <c r="K4" s="442" t="str">
        <f>'Teams - Window 1'!M4</f>
        <v>Colin Inkson</v>
      </c>
      <c r="L4" s="442" t="str">
        <f>'Teams - Window 1'!N4</f>
        <v>Bill Rankin</v>
      </c>
      <c r="M4" s="442" t="str">
        <f>'Teams - Window 1'!O4</f>
        <v>Alex Rankin</v>
      </c>
      <c r="N4" s="442" t="str">
        <f>'Teams - Window 1'!P4</f>
        <v>Rob Rankin</v>
      </c>
      <c r="O4" s="442" t="str">
        <f>'Teams - Window 1'!Q4</f>
        <v>Harvey Rankin</v>
      </c>
      <c r="P4" s="442" t="str">
        <f>'Teams - Window 1'!R4</f>
        <v>Matty Aggrey</v>
      </c>
      <c r="Q4" s="442" t="str">
        <f>'Teams - Window 1'!S4</f>
        <v>Tim Dickinson</v>
      </c>
      <c r="R4" s="442" t="str">
        <f>'Teams - Window 1'!T4</f>
        <v>Mark Bailie</v>
      </c>
      <c r="S4" s="403" t="str">
        <f>'Teams - Window 1'!U4</f>
        <v>James Illingworth</v>
      </c>
      <c r="T4" s="442" t="str">
        <f>'Teams - Window 1'!V4</f>
        <v>Ryan McNally</v>
      </c>
      <c r="U4" s="403" t="str">
        <f>'Teams - Window 1'!W4</f>
        <v>Dom Grant</v>
      </c>
      <c r="V4" s="442" t="str">
        <f>'Teams - Window 1'!X4</f>
        <v>Shaun Brocken</v>
      </c>
      <c r="W4" s="442" t="str">
        <f>'Teams - Window 1'!Y4</f>
        <v>Lynda Glayzer</v>
      </c>
      <c r="X4" s="442" t="str">
        <f>'Teams - Window 1'!Z4</f>
        <v>Jamie Barnes</v>
      </c>
      <c r="Y4" s="442" t="str">
        <f>'Teams - Window 1'!AA4</f>
        <v>Andy Brown</v>
      </c>
      <c r="Z4" s="442" t="str">
        <f>'Teams - Window 1'!AB4</f>
        <v>Alex McNally</v>
      </c>
      <c r="AA4" s="442" t="str">
        <f>'Teams - Window 1'!AC4</f>
        <v>Gary Knight</v>
      </c>
      <c r="AB4" s="442" t="str">
        <f>'Teams - Window 1'!AD4</f>
        <v>Chris Smith</v>
      </c>
      <c r="AC4" s="442" t="str">
        <f>'Teams - Window 1'!AE4</f>
        <v>Josh Thompson</v>
      </c>
      <c r="AD4" s="442" t="str">
        <f>'Teams - Window 1'!AF4</f>
        <v>Jack Snowdon</v>
      </c>
      <c r="AE4" s="442" t="str">
        <f>'Teams - Window 1'!AG4</f>
        <v>Harry Baldwin</v>
      </c>
      <c r="AF4" s="442" t="str">
        <f>'Teams - Window 1'!AH4</f>
        <v>Ian Robinson</v>
      </c>
      <c r="AG4" s="442" t="str">
        <f>'Teams - Window 1'!AI4</f>
        <v>George Politis</v>
      </c>
      <c r="AH4" s="442" t="str">
        <f>'Teams - Window 1'!AJ4</f>
        <v>Nicky Caunce</v>
      </c>
      <c r="AI4" s="442" t="str">
        <f>'Teams - Window 1'!AK4</f>
        <v>George Armstrong</v>
      </c>
      <c r="AJ4" s="442" t="str">
        <f>'Teams - Window 1'!AL4</f>
        <v>John Armstrong</v>
      </c>
      <c r="AK4" s="442" t="str">
        <f>'Teams - Window 1'!AM4</f>
        <v>Ian Jones</v>
      </c>
      <c r="AL4" s="442" t="str">
        <f>'Teams - Window 1'!AN4</f>
        <v>Walter Armstrong</v>
      </c>
      <c r="AM4" s="442" t="str">
        <f>'Teams - Window 1'!AO4</f>
        <v>Stuart Smith</v>
      </c>
      <c r="AN4" s="442" t="str">
        <f>'Teams - Window 1'!AP4</f>
        <v>Jordan Budgen</v>
      </c>
      <c r="AO4" s="442" t="str">
        <f>'Teams - Window 1'!AQ4</f>
        <v>Richard Brook</v>
      </c>
      <c r="AP4" s="442" t="str">
        <f>'Teams - Window 1'!AR4</f>
        <v>Rachel Glayzer</v>
      </c>
    </row>
    <row r="5" spans="1:42" x14ac:dyDescent="0.25">
      <c r="A5" s="27">
        <v>1</v>
      </c>
      <c r="B5" s="43" t="s">
        <v>12</v>
      </c>
      <c r="C5" s="43" t="s">
        <v>404</v>
      </c>
      <c r="D5" s="43" t="s">
        <v>404</v>
      </c>
      <c r="E5" s="43" t="s">
        <v>404</v>
      </c>
      <c r="F5" s="43" t="s">
        <v>404</v>
      </c>
      <c r="G5" s="43" t="s">
        <v>404</v>
      </c>
      <c r="H5" s="43" t="s">
        <v>404</v>
      </c>
      <c r="I5" s="43" t="s">
        <v>404</v>
      </c>
      <c r="J5" s="43" t="s">
        <v>404</v>
      </c>
      <c r="K5" s="43" t="s">
        <v>404</v>
      </c>
      <c r="L5" s="43" t="s">
        <v>8</v>
      </c>
      <c r="M5" s="43" t="s">
        <v>404</v>
      </c>
      <c r="N5" s="43" t="s">
        <v>404</v>
      </c>
      <c r="O5" s="43" t="s">
        <v>8</v>
      </c>
      <c r="P5" s="43" t="s">
        <v>404</v>
      </c>
      <c r="Q5" s="43" t="s">
        <v>404</v>
      </c>
      <c r="R5" s="43" t="s">
        <v>404</v>
      </c>
      <c r="S5" s="43" t="s">
        <v>16</v>
      </c>
      <c r="T5" s="43" t="s">
        <v>404</v>
      </c>
      <c r="U5" s="43" t="s">
        <v>404</v>
      </c>
      <c r="V5" s="43" t="s">
        <v>404</v>
      </c>
      <c r="W5" s="43" t="s">
        <v>8</v>
      </c>
      <c r="X5" s="43" t="s">
        <v>404</v>
      </c>
      <c r="Y5" s="43" t="s">
        <v>11</v>
      </c>
      <c r="Z5" s="43" t="s">
        <v>404</v>
      </c>
      <c r="AA5" s="43" t="s">
        <v>404</v>
      </c>
      <c r="AB5" s="43" t="s">
        <v>404</v>
      </c>
      <c r="AC5" s="43" t="s">
        <v>404</v>
      </c>
      <c r="AD5" s="43" t="s">
        <v>16</v>
      </c>
      <c r="AE5" s="43" t="s">
        <v>16</v>
      </c>
      <c r="AF5" s="43" t="s">
        <v>11</v>
      </c>
      <c r="AG5" s="43" t="s">
        <v>404</v>
      </c>
      <c r="AH5" s="43" t="s">
        <v>404</v>
      </c>
      <c r="AI5" s="43" t="s">
        <v>11</v>
      </c>
      <c r="AJ5" s="43" t="s">
        <v>404</v>
      </c>
      <c r="AK5" s="43" t="s">
        <v>11</v>
      </c>
      <c r="AL5" s="43" t="s">
        <v>404</v>
      </c>
      <c r="AM5" s="43" t="s">
        <v>16</v>
      </c>
      <c r="AN5" s="43" t="s">
        <v>404</v>
      </c>
      <c r="AO5" s="43" t="s">
        <v>404</v>
      </c>
      <c r="AP5" s="43" t="s">
        <v>404</v>
      </c>
    </row>
    <row r="6" spans="1:42" x14ac:dyDescent="0.25">
      <c r="A6" s="27">
        <v>2</v>
      </c>
      <c r="B6" s="43" t="s">
        <v>0</v>
      </c>
      <c r="C6" s="43" t="s">
        <v>74</v>
      </c>
      <c r="D6" s="43" t="s">
        <v>5</v>
      </c>
      <c r="E6" s="43" t="s">
        <v>405</v>
      </c>
      <c r="F6" s="43" t="s">
        <v>16</v>
      </c>
      <c r="G6" s="43" t="s">
        <v>231</v>
      </c>
      <c r="H6" s="43" t="s">
        <v>16</v>
      </c>
      <c r="I6" s="43" t="s">
        <v>405</v>
      </c>
      <c r="J6" s="43" t="s">
        <v>405</v>
      </c>
      <c r="K6" s="43" t="s">
        <v>405</v>
      </c>
      <c r="L6" s="43" t="s">
        <v>16</v>
      </c>
      <c r="M6" s="43" t="s">
        <v>16</v>
      </c>
      <c r="N6" s="43" t="s">
        <v>16</v>
      </c>
      <c r="O6" s="43" t="s">
        <v>16</v>
      </c>
      <c r="P6" s="43" t="s">
        <v>405</v>
      </c>
      <c r="Q6" s="43" t="s">
        <v>16</v>
      </c>
      <c r="R6" s="43" t="s">
        <v>12</v>
      </c>
      <c r="S6" s="43" t="s">
        <v>74</v>
      </c>
      <c r="T6" s="43" t="s">
        <v>16</v>
      </c>
      <c r="U6" s="43" t="s">
        <v>16</v>
      </c>
      <c r="V6" s="43" t="s">
        <v>16</v>
      </c>
      <c r="W6" s="43" t="s">
        <v>74</v>
      </c>
      <c r="X6" s="43" t="s">
        <v>16</v>
      </c>
      <c r="Y6" s="43" t="s">
        <v>16</v>
      </c>
      <c r="Z6" s="43" t="s">
        <v>8</v>
      </c>
      <c r="AA6" s="43" t="s">
        <v>16</v>
      </c>
      <c r="AB6" s="43" t="s">
        <v>16</v>
      </c>
      <c r="AC6" s="43" t="s">
        <v>231</v>
      </c>
      <c r="AD6" s="43" t="s">
        <v>0</v>
      </c>
      <c r="AE6" s="43" t="s">
        <v>405</v>
      </c>
      <c r="AF6" s="43" t="s">
        <v>16</v>
      </c>
      <c r="AG6" s="43" t="s">
        <v>16</v>
      </c>
      <c r="AH6" s="43" t="s">
        <v>16</v>
      </c>
      <c r="AI6" s="43" t="s">
        <v>16</v>
      </c>
      <c r="AJ6" s="43" t="s">
        <v>16</v>
      </c>
      <c r="AK6" s="43" t="s">
        <v>8</v>
      </c>
      <c r="AL6" s="43" t="s">
        <v>11</v>
      </c>
      <c r="AM6" s="43" t="s">
        <v>5</v>
      </c>
      <c r="AN6" s="43" t="s">
        <v>405</v>
      </c>
      <c r="AO6" s="43" t="s">
        <v>405</v>
      </c>
      <c r="AP6" s="43" t="s">
        <v>405</v>
      </c>
    </row>
    <row r="7" spans="1:42" x14ac:dyDescent="0.25">
      <c r="A7" s="27">
        <v>3</v>
      </c>
      <c r="B7" s="43" t="s">
        <v>405</v>
      </c>
      <c r="C7" s="43" t="s">
        <v>231</v>
      </c>
      <c r="D7" s="43" t="s">
        <v>231</v>
      </c>
      <c r="E7" s="43" t="s">
        <v>231</v>
      </c>
      <c r="F7" s="43" t="s">
        <v>74</v>
      </c>
      <c r="G7" s="43" t="s">
        <v>215</v>
      </c>
      <c r="H7" s="43" t="s">
        <v>6</v>
      </c>
      <c r="I7" s="43" t="s">
        <v>215</v>
      </c>
      <c r="J7" s="43" t="s">
        <v>231</v>
      </c>
      <c r="K7" s="43" t="s">
        <v>231</v>
      </c>
      <c r="L7" s="43" t="s">
        <v>0</v>
      </c>
      <c r="M7" s="43" t="s">
        <v>0</v>
      </c>
      <c r="N7" s="43" t="s">
        <v>0</v>
      </c>
      <c r="O7" s="43" t="s">
        <v>0</v>
      </c>
      <c r="P7" s="43" t="s">
        <v>215</v>
      </c>
      <c r="Q7" s="43" t="s">
        <v>0</v>
      </c>
      <c r="R7" s="43" t="s">
        <v>16</v>
      </c>
      <c r="S7" s="43" t="s">
        <v>405</v>
      </c>
      <c r="T7" s="43" t="s">
        <v>74</v>
      </c>
      <c r="U7" s="43" t="s">
        <v>215</v>
      </c>
      <c r="V7" s="43" t="s">
        <v>405</v>
      </c>
      <c r="W7" s="43" t="s">
        <v>215</v>
      </c>
      <c r="X7" s="43" t="s">
        <v>215</v>
      </c>
      <c r="Y7" s="43" t="s">
        <v>215</v>
      </c>
      <c r="Z7" s="43" t="s">
        <v>74</v>
      </c>
      <c r="AA7" s="43" t="s">
        <v>215</v>
      </c>
      <c r="AB7" s="43" t="s">
        <v>215</v>
      </c>
      <c r="AC7" s="43" t="s">
        <v>215</v>
      </c>
      <c r="AD7" s="43" t="s">
        <v>230</v>
      </c>
      <c r="AE7" s="43" t="s">
        <v>215</v>
      </c>
      <c r="AF7" s="43" t="s">
        <v>405</v>
      </c>
      <c r="AG7" s="43" t="s">
        <v>215</v>
      </c>
      <c r="AH7" s="43" t="s">
        <v>231</v>
      </c>
      <c r="AI7" s="43" t="s">
        <v>74</v>
      </c>
      <c r="AJ7" s="43" t="s">
        <v>231</v>
      </c>
      <c r="AK7" s="43" t="s">
        <v>6</v>
      </c>
      <c r="AL7" s="43" t="s">
        <v>74</v>
      </c>
      <c r="AM7" s="43" t="s">
        <v>405</v>
      </c>
      <c r="AN7" s="43" t="s">
        <v>215</v>
      </c>
      <c r="AO7" s="43" t="s">
        <v>230</v>
      </c>
      <c r="AP7" s="43" t="s">
        <v>231</v>
      </c>
    </row>
    <row r="8" spans="1:42" x14ac:dyDescent="0.25">
      <c r="A8" s="27">
        <v>4</v>
      </c>
      <c r="B8" s="43" t="s">
        <v>215</v>
      </c>
      <c r="C8" s="43" t="s">
        <v>3</v>
      </c>
      <c r="D8" s="43" t="s">
        <v>21</v>
      </c>
      <c r="E8" s="43" t="s">
        <v>21</v>
      </c>
      <c r="F8" s="43" t="s">
        <v>21</v>
      </c>
      <c r="G8" s="43" t="s">
        <v>21</v>
      </c>
      <c r="H8" s="43" t="s">
        <v>215</v>
      </c>
      <c r="I8" s="43" t="s">
        <v>3</v>
      </c>
      <c r="J8" s="43" t="s">
        <v>3</v>
      </c>
      <c r="K8" s="43" t="s">
        <v>9</v>
      </c>
      <c r="L8" s="43" t="s">
        <v>74</v>
      </c>
      <c r="M8" s="43" t="s">
        <v>3</v>
      </c>
      <c r="N8" s="43" t="s">
        <v>9</v>
      </c>
      <c r="O8" s="43" t="s">
        <v>21</v>
      </c>
      <c r="P8" s="43" t="s">
        <v>21</v>
      </c>
      <c r="Q8" s="43" t="s">
        <v>10</v>
      </c>
      <c r="R8" s="43" t="s">
        <v>215</v>
      </c>
      <c r="S8" s="43" t="s">
        <v>4</v>
      </c>
      <c r="T8" s="43" t="s">
        <v>4</v>
      </c>
      <c r="U8" s="43" t="s">
        <v>21</v>
      </c>
      <c r="V8" s="43" t="s">
        <v>3</v>
      </c>
      <c r="W8" s="43" t="s">
        <v>21</v>
      </c>
      <c r="X8" s="43" t="s">
        <v>21</v>
      </c>
      <c r="Y8" s="43" t="s">
        <v>3</v>
      </c>
      <c r="Z8" s="43" t="s">
        <v>9</v>
      </c>
      <c r="AA8" s="43" t="s">
        <v>3</v>
      </c>
      <c r="AB8" s="43" t="s">
        <v>9</v>
      </c>
      <c r="AC8" s="43" t="s">
        <v>3</v>
      </c>
      <c r="AD8" s="43" t="s">
        <v>4</v>
      </c>
      <c r="AE8" s="43" t="s">
        <v>4</v>
      </c>
      <c r="AF8" s="43" t="s">
        <v>3</v>
      </c>
      <c r="AG8" s="43" t="s">
        <v>3</v>
      </c>
      <c r="AH8" s="43" t="s">
        <v>215</v>
      </c>
      <c r="AI8" s="43" t="s">
        <v>3</v>
      </c>
      <c r="AJ8" s="43" t="s">
        <v>3</v>
      </c>
      <c r="AK8" s="43" t="s">
        <v>229</v>
      </c>
      <c r="AL8" s="43" t="s">
        <v>215</v>
      </c>
      <c r="AM8" s="43" t="s">
        <v>3</v>
      </c>
      <c r="AN8" s="43" t="s">
        <v>3</v>
      </c>
      <c r="AO8" s="43" t="s">
        <v>3</v>
      </c>
      <c r="AP8" s="43" t="s">
        <v>3</v>
      </c>
    </row>
    <row r="9" spans="1:42" x14ac:dyDescent="0.25">
      <c r="A9" s="27">
        <v>5</v>
      </c>
      <c r="B9" s="43" t="s">
        <v>3</v>
      </c>
      <c r="C9" s="43" t="s">
        <v>20</v>
      </c>
      <c r="D9" s="43" t="s">
        <v>15</v>
      </c>
      <c r="E9" s="43" t="s">
        <v>28</v>
      </c>
      <c r="F9" s="43" t="s">
        <v>15</v>
      </c>
      <c r="G9" s="43" t="s">
        <v>9</v>
      </c>
      <c r="H9" s="43" t="s">
        <v>3</v>
      </c>
      <c r="I9" s="43" t="s">
        <v>20</v>
      </c>
      <c r="J9" s="43" t="s">
        <v>21</v>
      </c>
      <c r="K9" s="43" t="s">
        <v>20</v>
      </c>
      <c r="L9" s="43" t="s">
        <v>21</v>
      </c>
      <c r="M9" s="43" t="s">
        <v>28</v>
      </c>
      <c r="N9" s="43" t="s">
        <v>15</v>
      </c>
      <c r="O9" s="43" t="s">
        <v>15</v>
      </c>
      <c r="P9" s="43" t="s">
        <v>9</v>
      </c>
      <c r="Q9" s="43" t="s">
        <v>21</v>
      </c>
      <c r="R9" s="43" t="s">
        <v>9</v>
      </c>
      <c r="S9" s="43" t="s">
        <v>20</v>
      </c>
      <c r="T9" s="43" t="s">
        <v>55</v>
      </c>
      <c r="U9" s="43" t="s">
        <v>28</v>
      </c>
      <c r="V9" s="43" t="s">
        <v>15</v>
      </c>
      <c r="W9" s="43" t="s">
        <v>15</v>
      </c>
      <c r="X9" s="43" t="s">
        <v>20</v>
      </c>
      <c r="Y9" s="43" t="s">
        <v>20</v>
      </c>
      <c r="Z9" s="43" t="s">
        <v>20</v>
      </c>
      <c r="AA9" s="43" t="s">
        <v>21</v>
      </c>
      <c r="AB9" s="43" t="s">
        <v>20</v>
      </c>
      <c r="AC9" s="43" t="s">
        <v>21</v>
      </c>
      <c r="AD9" s="43" t="s">
        <v>21</v>
      </c>
      <c r="AE9" s="43" t="s">
        <v>20</v>
      </c>
      <c r="AF9" s="43" t="s">
        <v>21</v>
      </c>
      <c r="AG9" s="43" t="s">
        <v>21</v>
      </c>
      <c r="AH9" s="43" t="s">
        <v>21</v>
      </c>
      <c r="AI9" s="43" t="s">
        <v>20</v>
      </c>
      <c r="AJ9" s="43" t="s">
        <v>9</v>
      </c>
      <c r="AK9" s="43" t="s">
        <v>15</v>
      </c>
      <c r="AL9" s="43" t="s">
        <v>3</v>
      </c>
      <c r="AM9" s="43" t="s">
        <v>200</v>
      </c>
      <c r="AN9" s="43" t="s">
        <v>9</v>
      </c>
      <c r="AO9" s="43" t="s">
        <v>20</v>
      </c>
      <c r="AP9" s="43" t="s">
        <v>15</v>
      </c>
    </row>
    <row r="10" spans="1:42" x14ac:dyDescent="0.25">
      <c r="A10" s="27">
        <v>6</v>
      </c>
      <c r="B10" s="43" t="s">
        <v>28</v>
      </c>
      <c r="C10" s="43" t="s">
        <v>15</v>
      </c>
      <c r="D10" s="43" t="s">
        <v>28</v>
      </c>
      <c r="E10" s="43" t="s">
        <v>409</v>
      </c>
      <c r="F10" s="43" t="s">
        <v>22</v>
      </c>
      <c r="G10" s="43" t="s">
        <v>20</v>
      </c>
      <c r="H10" s="43" t="s">
        <v>20</v>
      </c>
      <c r="I10" s="43" t="s">
        <v>15</v>
      </c>
      <c r="J10" s="43" t="s">
        <v>15</v>
      </c>
      <c r="K10" s="43" t="s">
        <v>28</v>
      </c>
      <c r="L10" s="43" t="s">
        <v>55</v>
      </c>
      <c r="M10" s="43" t="s">
        <v>60</v>
      </c>
      <c r="N10" s="43" t="s">
        <v>28</v>
      </c>
      <c r="O10" s="43" t="s">
        <v>28</v>
      </c>
      <c r="P10" s="43" t="s">
        <v>20</v>
      </c>
      <c r="Q10" s="43" t="s">
        <v>28</v>
      </c>
      <c r="R10" s="43" t="s">
        <v>15</v>
      </c>
      <c r="S10" s="43" t="s">
        <v>15</v>
      </c>
      <c r="T10" s="43" t="s">
        <v>409</v>
      </c>
      <c r="U10" s="43" t="s">
        <v>18</v>
      </c>
      <c r="V10" s="43" t="s">
        <v>28</v>
      </c>
      <c r="W10" s="43" t="s">
        <v>409</v>
      </c>
      <c r="X10" s="43" t="s">
        <v>15</v>
      </c>
      <c r="Y10" s="43" t="s">
        <v>28</v>
      </c>
      <c r="Z10" s="43" t="s">
        <v>204</v>
      </c>
      <c r="AA10" s="43" t="s">
        <v>20</v>
      </c>
      <c r="AB10" s="43" t="s">
        <v>28</v>
      </c>
      <c r="AC10" s="43" t="s">
        <v>20</v>
      </c>
      <c r="AD10" s="43" t="s">
        <v>20</v>
      </c>
      <c r="AE10" s="43" t="s">
        <v>409</v>
      </c>
      <c r="AF10" s="43" t="s">
        <v>20</v>
      </c>
      <c r="AG10" s="43" t="s">
        <v>15</v>
      </c>
      <c r="AH10" s="43" t="s">
        <v>20</v>
      </c>
      <c r="AI10" s="43" t="s">
        <v>28</v>
      </c>
      <c r="AJ10" s="43" t="s">
        <v>20</v>
      </c>
      <c r="AK10" s="43" t="s">
        <v>199</v>
      </c>
      <c r="AL10" s="43" t="s">
        <v>15</v>
      </c>
      <c r="AM10" s="43" t="s">
        <v>15</v>
      </c>
      <c r="AN10" s="43" t="s">
        <v>20</v>
      </c>
      <c r="AO10" s="43" t="s">
        <v>28</v>
      </c>
      <c r="AP10" s="43" t="s">
        <v>55</v>
      </c>
    </row>
    <row r="11" spans="1:42" x14ac:dyDescent="0.25">
      <c r="A11" s="27">
        <v>7</v>
      </c>
      <c r="B11" s="43" t="s">
        <v>18</v>
      </c>
      <c r="C11" s="43" t="s">
        <v>22</v>
      </c>
      <c r="D11" s="43" t="s">
        <v>199</v>
      </c>
      <c r="E11" s="36" t="s">
        <v>199</v>
      </c>
      <c r="F11" s="43" t="s">
        <v>199</v>
      </c>
      <c r="G11" s="43" t="s">
        <v>28</v>
      </c>
      <c r="H11" s="43" t="s">
        <v>28</v>
      </c>
      <c r="I11" s="43" t="s">
        <v>22</v>
      </c>
      <c r="J11" s="43" t="s">
        <v>28</v>
      </c>
      <c r="K11" s="43" t="s">
        <v>232</v>
      </c>
      <c r="L11" s="43" t="s">
        <v>28</v>
      </c>
      <c r="M11" s="43" t="s">
        <v>199</v>
      </c>
      <c r="N11" s="43" t="s">
        <v>271</v>
      </c>
      <c r="O11" s="43" t="s">
        <v>199</v>
      </c>
      <c r="P11" s="43" t="s">
        <v>28</v>
      </c>
      <c r="Q11" s="43" t="s">
        <v>204</v>
      </c>
      <c r="R11" s="43" t="s">
        <v>272</v>
      </c>
      <c r="S11" s="43" t="s">
        <v>409</v>
      </c>
      <c r="T11" s="43" t="s">
        <v>13</v>
      </c>
      <c r="U11" s="43" t="s">
        <v>409</v>
      </c>
      <c r="V11" s="43" t="s">
        <v>22</v>
      </c>
      <c r="W11" s="43" t="s">
        <v>199</v>
      </c>
      <c r="X11" s="43" t="s">
        <v>28</v>
      </c>
      <c r="Y11" s="43" t="s">
        <v>409</v>
      </c>
      <c r="Z11" s="43" t="s">
        <v>232</v>
      </c>
      <c r="AA11" s="43" t="s">
        <v>28</v>
      </c>
      <c r="AB11" s="43" t="s">
        <v>203</v>
      </c>
      <c r="AC11" s="43" t="s">
        <v>28</v>
      </c>
      <c r="AD11" s="43" t="s">
        <v>15</v>
      </c>
      <c r="AE11" s="43" t="s">
        <v>271</v>
      </c>
      <c r="AF11" s="43" t="s">
        <v>18</v>
      </c>
      <c r="AG11" s="43" t="s">
        <v>204</v>
      </c>
      <c r="AH11" s="43" t="s">
        <v>28</v>
      </c>
      <c r="AI11" s="43" t="s">
        <v>409</v>
      </c>
      <c r="AJ11" s="43" t="s">
        <v>15</v>
      </c>
      <c r="AK11" s="43" t="s">
        <v>271</v>
      </c>
      <c r="AL11" s="43" t="s">
        <v>28</v>
      </c>
      <c r="AM11" s="43" t="s">
        <v>28</v>
      </c>
      <c r="AN11" s="43" t="s">
        <v>28</v>
      </c>
      <c r="AO11" s="43" t="s">
        <v>409</v>
      </c>
      <c r="AP11" s="43" t="s">
        <v>60</v>
      </c>
    </row>
    <row r="12" spans="1:42" x14ac:dyDescent="0.25">
      <c r="A12" s="27">
        <v>8</v>
      </c>
      <c r="B12" s="43" t="s">
        <v>13</v>
      </c>
      <c r="C12" s="43" t="s">
        <v>271</v>
      </c>
      <c r="D12" s="43" t="s">
        <v>271</v>
      </c>
      <c r="E12" s="43" t="s">
        <v>27</v>
      </c>
      <c r="F12" s="43" t="s">
        <v>203</v>
      </c>
      <c r="G12" s="43" t="s">
        <v>232</v>
      </c>
      <c r="H12" s="43" t="s">
        <v>18</v>
      </c>
      <c r="I12" s="43" t="s">
        <v>271</v>
      </c>
      <c r="J12" s="43" t="s">
        <v>271</v>
      </c>
      <c r="K12" s="43" t="s">
        <v>271</v>
      </c>
      <c r="L12" s="43" t="s">
        <v>227</v>
      </c>
      <c r="M12" s="43" t="s">
        <v>227</v>
      </c>
      <c r="N12" s="43" t="s">
        <v>57</v>
      </c>
      <c r="O12" s="43" t="s">
        <v>227</v>
      </c>
      <c r="P12" s="43" t="s">
        <v>271</v>
      </c>
      <c r="Q12" s="43" t="s">
        <v>232</v>
      </c>
      <c r="R12" s="43" t="s">
        <v>199</v>
      </c>
      <c r="S12" s="43" t="s">
        <v>271</v>
      </c>
      <c r="T12" s="43" t="s">
        <v>199</v>
      </c>
      <c r="U12" s="43" t="s">
        <v>271</v>
      </c>
      <c r="V12" s="43" t="s">
        <v>199</v>
      </c>
      <c r="W12" s="43" t="s">
        <v>57</v>
      </c>
      <c r="X12" s="43" t="s">
        <v>409</v>
      </c>
      <c r="Y12" s="43" t="s">
        <v>203</v>
      </c>
      <c r="Z12" s="43" t="s">
        <v>271</v>
      </c>
      <c r="AA12" s="43" t="s">
        <v>60</v>
      </c>
      <c r="AB12" s="43" t="s">
        <v>27</v>
      </c>
      <c r="AC12" s="43" t="s">
        <v>271</v>
      </c>
      <c r="AD12" s="43" t="s">
        <v>28</v>
      </c>
      <c r="AE12" s="43" t="s">
        <v>29</v>
      </c>
      <c r="AF12" s="43" t="s">
        <v>271</v>
      </c>
      <c r="AG12" s="43" t="s">
        <v>271</v>
      </c>
      <c r="AH12" s="43" t="s">
        <v>227</v>
      </c>
      <c r="AI12" s="43" t="s">
        <v>27</v>
      </c>
      <c r="AJ12" s="43" t="s">
        <v>227</v>
      </c>
      <c r="AK12" s="43" t="s">
        <v>203</v>
      </c>
      <c r="AL12" s="43" t="s">
        <v>60</v>
      </c>
      <c r="AM12" s="43" t="s">
        <v>203</v>
      </c>
      <c r="AN12" s="43" t="s">
        <v>271</v>
      </c>
      <c r="AO12" s="43" t="s">
        <v>227</v>
      </c>
      <c r="AP12" s="43" t="s">
        <v>232</v>
      </c>
    </row>
    <row r="13" spans="1:42" x14ac:dyDescent="0.25">
      <c r="A13" s="27">
        <v>9</v>
      </c>
      <c r="B13" s="43" t="s">
        <v>27</v>
      </c>
      <c r="C13" s="43" t="s">
        <v>27</v>
      </c>
      <c r="D13" s="43" t="s">
        <v>57</v>
      </c>
      <c r="E13" s="43" t="s">
        <v>25</v>
      </c>
      <c r="F13" s="43" t="s">
        <v>27</v>
      </c>
      <c r="G13" s="43" t="s">
        <v>27</v>
      </c>
      <c r="H13" s="43" t="s">
        <v>58</v>
      </c>
      <c r="I13" s="43" t="s">
        <v>27</v>
      </c>
      <c r="J13" s="43" t="s">
        <v>27</v>
      </c>
      <c r="K13" s="43" t="s">
        <v>27</v>
      </c>
      <c r="L13" s="43" t="s">
        <v>27</v>
      </c>
      <c r="M13" s="43" t="s">
        <v>57</v>
      </c>
      <c r="N13" s="43" t="s">
        <v>23</v>
      </c>
      <c r="O13" s="43" t="s">
        <v>57</v>
      </c>
      <c r="P13" s="43" t="s">
        <v>27</v>
      </c>
      <c r="Q13" s="43" t="s">
        <v>57</v>
      </c>
      <c r="R13" s="43" t="s">
        <v>57</v>
      </c>
      <c r="S13" s="43" t="s">
        <v>25</v>
      </c>
      <c r="T13" s="43" t="s">
        <v>29</v>
      </c>
      <c r="U13" s="43" t="s">
        <v>57</v>
      </c>
      <c r="V13" s="43" t="s">
        <v>25</v>
      </c>
      <c r="W13" s="43" t="s">
        <v>27</v>
      </c>
      <c r="X13" s="43" t="s">
        <v>23</v>
      </c>
      <c r="Y13" s="43" t="s">
        <v>57</v>
      </c>
      <c r="Z13" s="43" t="s">
        <v>27</v>
      </c>
      <c r="AA13" s="43" t="s">
        <v>58</v>
      </c>
      <c r="AB13" s="43" t="s">
        <v>58</v>
      </c>
      <c r="AC13" s="43" t="s">
        <v>27</v>
      </c>
      <c r="AD13" s="43" t="s">
        <v>26</v>
      </c>
      <c r="AE13" s="43" t="s">
        <v>25</v>
      </c>
      <c r="AF13" s="43" t="s">
        <v>27</v>
      </c>
      <c r="AG13" s="43" t="s">
        <v>27</v>
      </c>
      <c r="AH13" s="43" t="s">
        <v>27</v>
      </c>
      <c r="AI13" s="43" t="s">
        <v>26</v>
      </c>
      <c r="AJ13" s="43" t="s">
        <v>25</v>
      </c>
      <c r="AK13" s="43" t="s">
        <v>57</v>
      </c>
      <c r="AL13" s="43" t="s">
        <v>26</v>
      </c>
      <c r="AM13" s="43" t="s">
        <v>27</v>
      </c>
      <c r="AN13" s="43" t="s">
        <v>27</v>
      </c>
      <c r="AO13" s="43" t="s">
        <v>27</v>
      </c>
      <c r="AP13" s="43" t="s">
        <v>57</v>
      </c>
    </row>
    <row r="14" spans="1:42" x14ac:dyDescent="0.25">
      <c r="A14" s="27">
        <v>10</v>
      </c>
      <c r="B14" s="43" t="s">
        <v>408</v>
      </c>
      <c r="C14" s="43" t="s">
        <v>40</v>
      </c>
      <c r="D14" s="43" t="s">
        <v>25</v>
      </c>
      <c r="E14" s="36" t="s">
        <v>408</v>
      </c>
      <c r="F14" s="43" t="s">
        <v>25</v>
      </c>
      <c r="G14" s="43" t="s">
        <v>25</v>
      </c>
      <c r="H14" s="43" t="s">
        <v>59</v>
      </c>
      <c r="I14" s="43" t="s">
        <v>40</v>
      </c>
      <c r="J14" s="43" t="s">
        <v>25</v>
      </c>
      <c r="K14" s="43" t="s">
        <v>58</v>
      </c>
      <c r="L14" s="43" t="s">
        <v>59</v>
      </c>
      <c r="M14" s="43" t="s">
        <v>59</v>
      </c>
      <c r="N14" s="43" t="s">
        <v>40</v>
      </c>
      <c r="O14" s="43" t="s">
        <v>25</v>
      </c>
      <c r="P14" s="43" t="s">
        <v>25</v>
      </c>
      <c r="Q14" s="43" t="s">
        <v>27</v>
      </c>
      <c r="R14" s="43" t="s">
        <v>25</v>
      </c>
      <c r="S14" s="43" t="s">
        <v>40</v>
      </c>
      <c r="T14" s="43" t="s">
        <v>40</v>
      </c>
      <c r="U14" s="43" t="s">
        <v>27</v>
      </c>
      <c r="V14" s="43" t="s">
        <v>31</v>
      </c>
      <c r="W14" s="43" t="s">
        <v>25</v>
      </c>
      <c r="X14" s="43" t="s">
        <v>40</v>
      </c>
      <c r="Y14" s="43" t="s">
        <v>26</v>
      </c>
      <c r="Z14" s="43" t="s">
        <v>58</v>
      </c>
      <c r="AA14" s="43" t="s">
        <v>59</v>
      </c>
      <c r="AB14" s="43" t="s">
        <v>23</v>
      </c>
      <c r="AC14" s="43" t="s">
        <v>58</v>
      </c>
      <c r="AD14" s="43" t="s">
        <v>31</v>
      </c>
      <c r="AE14" s="43" t="s">
        <v>23</v>
      </c>
      <c r="AF14" s="43" t="s">
        <v>58</v>
      </c>
      <c r="AG14" s="43" t="s">
        <v>408</v>
      </c>
      <c r="AH14" s="43" t="s">
        <v>58</v>
      </c>
      <c r="AI14" s="43" t="s">
        <v>190</v>
      </c>
      <c r="AJ14" s="43" t="s">
        <v>190</v>
      </c>
      <c r="AK14" s="43" t="s">
        <v>58</v>
      </c>
      <c r="AL14" s="43" t="s">
        <v>34</v>
      </c>
      <c r="AM14" s="43" t="s">
        <v>25</v>
      </c>
      <c r="AN14" s="43" t="s">
        <v>59</v>
      </c>
      <c r="AO14" s="43" t="s">
        <v>58</v>
      </c>
      <c r="AP14" s="43" t="s">
        <v>40</v>
      </c>
    </row>
    <row r="15" spans="1:42" x14ac:dyDescent="0.25">
      <c r="A15" s="27">
        <v>11</v>
      </c>
      <c r="B15" s="43" t="s">
        <v>35</v>
      </c>
      <c r="C15" s="43" t="s">
        <v>275</v>
      </c>
      <c r="D15" s="43" t="s">
        <v>59</v>
      </c>
      <c r="E15" s="36" t="s">
        <v>36</v>
      </c>
      <c r="F15" s="43" t="s">
        <v>23</v>
      </c>
      <c r="G15" s="43" t="s">
        <v>58</v>
      </c>
      <c r="H15" s="43" t="s">
        <v>190</v>
      </c>
      <c r="I15" s="43" t="s">
        <v>31</v>
      </c>
      <c r="J15" s="43" t="s">
        <v>190</v>
      </c>
      <c r="K15" s="43" t="s">
        <v>23</v>
      </c>
      <c r="L15" s="43" t="s">
        <v>275</v>
      </c>
      <c r="M15" s="43" t="s">
        <v>40</v>
      </c>
      <c r="N15" s="43" t="s">
        <v>275</v>
      </c>
      <c r="O15" s="43" t="s">
        <v>34</v>
      </c>
      <c r="P15" s="43" t="s">
        <v>59</v>
      </c>
      <c r="Q15" s="43" t="s">
        <v>408</v>
      </c>
      <c r="R15" s="43" t="s">
        <v>26</v>
      </c>
      <c r="S15" s="43" t="s">
        <v>35</v>
      </c>
      <c r="T15" s="43" t="s">
        <v>35</v>
      </c>
      <c r="U15" s="43" t="s">
        <v>59</v>
      </c>
      <c r="V15" s="43" t="s">
        <v>275</v>
      </c>
      <c r="W15" s="43" t="s">
        <v>23</v>
      </c>
      <c r="X15" s="43" t="s">
        <v>275</v>
      </c>
      <c r="Y15" s="43" t="s">
        <v>31</v>
      </c>
      <c r="Z15" s="43" t="s">
        <v>59</v>
      </c>
      <c r="AA15" s="43" t="s">
        <v>275</v>
      </c>
      <c r="AB15" s="43" t="s">
        <v>26</v>
      </c>
      <c r="AC15" s="43" t="s">
        <v>59</v>
      </c>
      <c r="AD15" s="43" t="s">
        <v>275</v>
      </c>
      <c r="AE15" s="43" t="s">
        <v>40</v>
      </c>
      <c r="AF15" s="43" t="s">
        <v>275</v>
      </c>
      <c r="AG15" s="43" t="s">
        <v>26</v>
      </c>
      <c r="AH15" s="43" t="s">
        <v>23</v>
      </c>
      <c r="AI15" s="43" t="s">
        <v>35</v>
      </c>
      <c r="AJ15" s="43" t="s">
        <v>35</v>
      </c>
      <c r="AK15" s="43" t="s">
        <v>59</v>
      </c>
      <c r="AL15" s="43" t="s">
        <v>190</v>
      </c>
      <c r="AM15" s="43" t="s">
        <v>26</v>
      </c>
      <c r="AN15" s="43" t="s">
        <v>40</v>
      </c>
      <c r="AO15" s="43" t="s">
        <v>275</v>
      </c>
      <c r="AP15" s="43" t="s">
        <v>275</v>
      </c>
    </row>
    <row r="16" spans="1:42" x14ac:dyDescent="0.25">
      <c r="A16" s="5"/>
      <c r="B16" s="43"/>
      <c r="C16" s="43"/>
      <c r="D16" s="43"/>
      <c r="E16" s="43"/>
      <c r="F16" s="43"/>
      <c r="G16" s="43"/>
      <c r="H16" s="43"/>
      <c r="I16" s="43"/>
      <c r="J16" s="43"/>
      <c r="K16" s="43"/>
      <c r="L16" s="43"/>
      <c r="M16" s="43"/>
      <c r="N16" s="43"/>
      <c r="O16" s="43"/>
      <c r="P16" s="43"/>
      <c r="Q16" s="4"/>
      <c r="R16" s="4"/>
      <c r="S16" s="43"/>
      <c r="T16" s="43"/>
      <c r="U16" s="43"/>
      <c r="V16" s="43"/>
      <c r="W16" s="43"/>
      <c r="X16" s="43"/>
      <c r="Y16" s="43"/>
      <c r="Z16" s="43"/>
      <c r="AA16" s="43"/>
      <c r="AB16" s="43"/>
      <c r="AC16" s="4"/>
      <c r="AD16" s="43"/>
      <c r="AE16" s="4"/>
      <c r="AF16" s="43"/>
      <c r="AG16" s="43"/>
      <c r="AH16" s="43"/>
      <c r="AI16" s="43"/>
      <c r="AJ16" s="43"/>
      <c r="AK16" s="43"/>
      <c r="AL16" s="4"/>
      <c r="AM16" s="43"/>
      <c r="AN16" s="43"/>
      <c r="AO16" s="43"/>
      <c r="AP16" s="4"/>
    </row>
    <row r="17" spans="1:42" x14ac:dyDescent="0.25">
      <c r="A17" s="5" t="s">
        <v>79</v>
      </c>
      <c r="B17" s="43" t="s">
        <v>3</v>
      </c>
      <c r="C17" s="43" t="s">
        <v>20</v>
      </c>
      <c r="D17" s="43" t="s">
        <v>15</v>
      </c>
      <c r="E17" s="43" t="s">
        <v>405</v>
      </c>
      <c r="F17" s="43" t="s">
        <v>15</v>
      </c>
      <c r="G17" s="43" t="s">
        <v>20</v>
      </c>
      <c r="H17" s="43" t="s">
        <v>20</v>
      </c>
      <c r="I17" s="43" t="s">
        <v>20</v>
      </c>
      <c r="J17" s="43" t="s">
        <v>404</v>
      </c>
      <c r="K17" s="43" t="s">
        <v>20</v>
      </c>
      <c r="L17" s="43" t="s">
        <v>28</v>
      </c>
      <c r="M17" s="43" t="s">
        <v>404</v>
      </c>
      <c r="N17" s="43" t="s">
        <v>404</v>
      </c>
      <c r="O17" s="43" t="s">
        <v>15</v>
      </c>
      <c r="P17" s="43" t="s">
        <v>20</v>
      </c>
      <c r="Q17" s="43" t="s">
        <v>404</v>
      </c>
      <c r="R17" s="43" t="s">
        <v>404</v>
      </c>
      <c r="S17" s="43" t="s">
        <v>20</v>
      </c>
      <c r="T17" s="43" t="s">
        <v>74</v>
      </c>
      <c r="U17" s="43" t="s">
        <v>215</v>
      </c>
      <c r="V17" s="43" t="s">
        <v>404</v>
      </c>
      <c r="W17" s="43" t="s">
        <v>57</v>
      </c>
      <c r="X17" s="43" t="s">
        <v>20</v>
      </c>
      <c r="Y17" s="43" t="s">
        <v>57</v>
      </c>
      <c r="Z17" s="43" t="s">
        <v>404</v>
      </c>
      <c r="AA17" s="43" t="s">
        <v>404</v>
      </c>
      <c r="AB17" s="43" t="s">
        <v>20</v>
      </c>
      <c r="AC17" s="43" t="s">
        <v>20</v>
      </c>
      <c r="AD17" s="43" t="s">
        <v>20</v>
      </c>
      <c r="AE17" s="43" t="s">
        <v>20</v>
      </c>
      <c r="AF17" s="43" t="s">
        <v>20</v>
      </c>
      <c r="AG17" s="43" t="s">
        <v>15</v>
      </c>
      <c r="AH17" s="43" t="s">
        <v>20</v>
      </c>
      <c r="AI17" s="43" t="s">
        <v>20</v>
      </c>
      <c r="AJ17" s="43" t="s">
        <v>20</v>
      </c>
      <c r="AK17" s="43" t="s">
        <v>229</v>
      </c>
      <c r="AL17" s="43" t="s">
        <v>404</v>
      </c>
      <c r="AM17" s="43" t="s">
        <v>26</v>
      </c>
      <c r="AN17" s="43" t="s">
        <v>20</v>
      </c>
      <c r="AO17" s="43" t="s">
        <v>20</v>
      </c>
      <c r="AP17" s="43" t="s">
        <v>404</v>
      </c>
    </row>
    <row r="18" spans="1:42" x14ac:dyDescent="0.25">
      <c r="A18" s="5" t="s">
        <v>517</v>
      </c>
      <c r="B18" s="36" t="s">
        <v>28</v>
      </c>
      <c r="C18" s="36" t="s">
        <v>15</v>
      </c>
      <c r="D18" s="36" t="s">
        <v>28</v>
      </c>
      <c r="E18" s="36" t="s">
        <v>231</v>
      </c>
      <c r="F18" s="36" t="s">
        <v>21</v>
      </c>
      <c r="G18" s="36" t="s">
        <v>404</v>
      </c>
      <c r="H18" s="36" t="s">
        <v>404</v>
      </c>
      <c r="I18" s="36" t="s">
        <v>15</v>
      </c>
      <c r="J18" s="36" t="s">
        <v>15</v>
      </c>
      <c r="K18" s="36" t="s">
        <v>404</v>
      </c>
      <c r="L18" s="36" t="s">
        <v>55</v>
      </c>
      <c r="M18" s="36" t="s">
        <v>57</v>
      </c>
      <c r="N18" s="36" t="s">
        <v>57</v>
      </c>
      <c r="O18" s="36" t="s">
        <v>57</v>
      </c>
      <c r="P18" s="36" t="s">
        <v>404</v>
      </c>
      <c r="Q18" s="36" t="s">
        <v>27</v>
      </c>
      <c r="R18" s="36" t="s">
        <v>57</v>
      </c>
      <c r="S18" s="36" t="s">
        <v>4</v>
      </c>
      <c r="T18" s="36" t="s">
        <v>55</v>
      </c>
      <c r="U18" s="36" t="s">
        <v>271</v>
      </c>
      <c r="V18" s="36" t="s">
        <v>28</v>
      </c>
      <c r="W18" s="36" t="s">
        <v>15</v>
      </c>
      <c r="X18" s="36" t="s">
        <v>15</v>
      </c>
      <c r="Y18" s="36" t="s">
        <v>11</v>
      </c>
      <c r="Z18" s="36" t="s">
        <v>20</v>
      </c>
      <c r="AA18" s="36" t="s">
        <v>20</v>
      </c>
      <c r="AB18" s="36" t="s">
        <v>404</v>
      </c>
      <c r="AC18" s="36" t="s">
        <v>3</v>
      </c>
      <c r="AD18" s="36" t="s">
        <v>21</v>
      </c>
      <c r="AE18" s="36" t="s">
        <v>29</v>
      </c>
      <c r="AF18" s="36" t="s">
        <v>27</v>
      </c>
      <c r="AG18" s="36" t="s">
        <v>404</v>
      </c>
      <c r="AH18" s="36" t="s">
        <v>404</v>
      </c>
      <c r="AI18" s="36" t="s">
        <v>27</v>
      </c>
      <c r="AJ18" s="36" t="s">
        <v>15</v>
      </c>
      <c r="AK18" s="36" t="s">
        <v>15</v>
      </c>
      <c r="AL18" s="36" t="s">
        <v>15</v>
      </c>
      <c r="AM18" s="36" t="s">
        <v>15</v>
      </c>
      <c r="AN18" s="36" t="s">
        <v>404</v>
      </c>
      <c r="AO18" s="36" t="s">
        <v>404</v>
      </c>
      <c r="AP18" s="36" t="s">
        <v>57</v>
      </c>
    </row>
    <row r="19" spans="1:42" x14ac:dyDescent="0.25">
      <c r="A19" s="5"/>
      <c r="B19" s="36" t="str">
        <f>IF('Teams - Window 1'!D62=1,'Teams - Window 1'!$A62,"")</f>
        <v/>
      </c>
      <c r="C19" s="36" t="str">
        <f>IF('Teams - Window 1'!E63=1,'Teams - Window 1'!$A63,"")</f>
        <v/>
      </c>
      <c r="D19" s="36" t="str">
        <f>IF('Teams - Window 1'!F62=1,'Teams - Window 1'!$A62,"")</f>
        <v/>
      </c>
      <c r="F19" s="36" t="str">
        <f>IF('Teams - Window 1'!H62=1,'Teams - Window 1'!$A62,"")</f>
        <v/>
      </c>
      <c r="H19" s="36" t="str">
        <f>IF('Teams - Window 1'!J62=1,'Teams - Window 1'!$A62,"")</f>
        <v/>
      </c>
      <c r="J19" s="36" t="str">
        <f>IF('Teams - Window 1'!L62=1,'Teams - Window 1'!$A62,"")</f>
        <v/>
      </c>
      <c r="N19" s="36" t="str">
        <f>IF('Teams - Window 1'!P62=1,'Teams - Window 1'!$A62,"")</f>
        <v/>
      </c>
      <c r="O19" s="36" t="str">
        <f>IF('Teams - Window 1'!Q62=1,'Teams - Window 1'!$A62,"")</f>
        <v/>
      </c>
      <c r="P19" s="36" t="str">
        <f>IF('Teams - Window 1'!R62=1,'Teams - Window 1'!$A62,"")</f>
        <v/>
      </c>
      <c r="S19" s="36" t="str">
        <f>IF('Teams - Window 1'!U62=1,'Teams - Window 1'!$A62,"")</f>
        <v/>
      </c>
      <c r="T19" s="4"/>
      <c r="W19" s="36" t="str">
        <f>IF('Teams - Window 1'!Y62=1,'Teams - Window 1'!$A62,"")</f>
        <v/>
      </c>
      <c r="Z19" s="36" t="str">
        <f>IF('Teams - Window 1'!AB62=1,'Teams - Window 1'!$A62,"")</f>
        <v/>
      </c>
      <c r="AA19" s="36" t="str">
        <f>IF('Teams - Window 1'!AC62=1,'Teams - Window 1'!$A62,"")</f>
        <v/>
      </c>
      <c r="AB19" s="36" t="str">
        <f>IF('Teams - Window 1'!AD63=1,'Teams - Window 1'!$A63,"")</f>
        <v/>
      </c>
      <c r="AF19" s="36" t="str">
        <f>IF('Teams - Window 1'!AH62=1,'Teams - Window 1'!$A62,"")</f>
        <v/>
      </c>
      <c r="AG19" s="36"/>
      <c r="AH19" s="36" t="str">
        <f>IF('Teams - Window 1'!AJ62=1,'Teams - Window 1'!$A62,"")</f>
        <v/>
      </c>
      <c r="AI19" s="36" t="str">
        <f>IF('Teams - Window 1'!AK62=1,'Teams - Window 1'!$A62,"")</f>
        <v/>
      </c>
      <c r="AN19" s="36" t="str">
        <f>IF('Teams - Window 1'!AP62=1,'Teams - Window 1'!$A62,"")</f>
        <v/>
      </c>
    </row>
    <row r="20" spans="1:42" x14ac:dyDescent="0.25">
      <c r="A20" s="5"/>
      <c r="B20" s="36" t="str">
        <f>IF('Teams - Window 1'!D63=1,'Teams - Window 1'!$A63,"")</f>
        <v/>
      </c>
      <c r="D20" s="36" t="str">
        <f>IF('Teams - Window 1'!F63=1,'Teams - Window 1'!$A63,"")</f>
        <v/>
      </c>
      <c r="F20" s="36" t="str">
        <f>IF('Teams - Window 1'!H63=1,'Teams - Window 1'!$A63,"")</f>
        <v/>
      </c>
      <c r="H20" s="36" t="str">
        <f>IF('Teams - Window 1'!J63=1,'Teams - Window 1'!$A63,"")</f>
        <v/>
      </c>
      <c r="J20" s="36" t="str">
        <f>IF('Teams - Window 1'!L63=1,'Teams - Window 1'!$A63,"")</f>
        <v/>
      </c>
      <c r="N20" s="36" t="str">
        <f>IF('Teams - Window 1'!P63=1,'Teams - Window 1'!$A63,"")</f>
        <v/>
      </c>
      <c r="O20" s="36" t="str">
        <f>IF('Teams - Window 1'!Q63=1,'Teams - Window 1'!$A63,"")</f>
        <v/>
      </c>
      <c r="P20" s="36" t="str">
        <f>IF('Teams - Window 1'!R63=1,'Teams - Window 1'!$A63,"")</f>
        <v/>
      </c>
      <c r="S20" s="36" t="str">
        <f>IF('Teams - Window 1'!U63=1,'Teams - Window 1'!$A63,"")</f>
        <v/>
      </c>
      <c r="T20" s="4"/>
      <c r="W20" s="36" t="str">
        <f>IF('Teams - Window 1'!Y63=1,'Teams - Window 1'!$A63,"")</f>
        <v/>
      </c>
      <c r="Z20" s="36" t="str">
        <f>IF('Teams - Window 1'!AB63=1,'Teams - Window 1'!$A63,"")</f>
        <v/>
      </c>
      <c r="AA20" s="36" t="str">
        <f>IF('Teams - Window 1'!AC63=1,'Teams - Window 1'!$A63,"")</f>
        <v/>
      </c>
      <c r="AF20" s="36" t="str">
        <f>IF('Teams - Window 1'!AH63=1,'Teams - Window 1'!$A63,"")</f>
        <v/>
      </c>
      <c r="AG20" s="36"/>
      <c r="AH20" s="36" t="str">
        <f>IF('Teams - Window 1'!AJ63=1,'Teams - Window 1'!$A63,"")</f>
        <v/>
      </c>
      <c r="AI20" s="36" t="str">
        <f>IF('Teams - Window 1'!AK63=1,'Teams - Window 1'!$A63,"")</f>
        <v/>
      </c>
      <c r="AN20" s="36" t="str">
        <f>IF('Teams - Window 1'!AP63=1,'Teams - Window 1'!$A63,"")</f>
        <v/>
      </c>
    </row>
    <row r="21" spans="1:42" x14ac:dyDescent="0.25">
      <c r="A21" s="5"/>
      <c r="T21" s="4"/>
    </row>
    <row r="22" spans="1:42" x14ac:dyDescent="0.25">
      <c r="A22" s="5"/>
      <c r="T22" s="4"/>
    </row>
    <row r="23" spans="1:42" x14ac:dyDescent="0.25">
      <c r="A23" s="5"/>
      <c r="T23" s="4"/>
    </row>
    <row r="24" spans="1:42" x14ac:dyDescent="0.25">
      <c r="A24" s="5"/>
      <c r="T24" s="4"/>
    </row>
    <row r="25" spans="1:42" x14ac:dyDescent="0.25">
      <c r="A25" s="5"/>
      <c r="T25" s="4"/>
    </row>
    <row r="26" spans="1:42" x14ac:dyDescent="0.25">
      <c r="A26" s="5"/>
      <c r="T26" s="4"/>
    </row>
    <row r="27" spans="1:42" x14ac:dyDescent="0.25">
      <c r="A27" s="5"/>
      <c r="T27" s="4"/>
    </row>
    <row r="28" spans="1:42" x14ac:dyDescent="0.25">
      <c r="A28" s="5"/>
      <c r="T28" s="4"/>
    </row>
    <row r="29" spans="1:42" x14ac:dyDescent="0.25">
      <c r="A29" s="5"/>
      <c r="T29" s="4"/>
    </row>
    <row r="30" spans="1:42" x14ac:dyDescent="0.25">
      <c r="A30" s="5"/>
    </row>
    <row r="31" spans="1:42" x14ac:dyDescent="0.25">
      <c r="A31" s="5"/>
    </row>
    <row r="32" spans="1:42"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sheetData>
  <mergeCells count="1">
    <mergeCell ref="B3:AP3"/>
  </mergeCells>
  <pageMargins left="0.19685039370078741" right="0.19685039370078741" top="0.19685039370078741" bottom="0.19685039370078741" header="0.31496062992125984" footer="0.31496062992125984"/>
  <pageSetup paperSize="9" scale="1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BCEE7-B6BC-46AC-968A-43C772E8D037}">
  <sheetPr>
    <pageSetUpPr fitToPage="1"/>
  </sheetPr>
  <dimension ref="A1:AP48"/>
  <sheetViews>
    <sheetView zoomScale="85" zoomScaleNormal="85" workbookViewId="0">
      <pane xSplit="1" ySplit="4" topLeftCell="I5" activePane="bottomRight" state="frozen"/>
      <selection activeCell="L40" sqref="L40"/>
      <selection pane="topRight" activeCell="L40" sqref="L40"/>
      <selection pane="bottomLeft" activeCell="L40" sqref="L40"/>
      <selection pane="bottomRight" activeCell="U17" sqref="U17"/>
    </sheetView>
  </sheetViews>
  <sheetFormatPr defaultRowHeight="15" x14ac:dyDescent="0.25"/>
  <cols>
    <col min="1" max="1" width="11.5703125" customWidth="1"/>
    <col min="2" max="41" width="20.7109375" customWidth="1"/>
    <col min="42" max="42" width="18.28515625" customWidth="1"/>
  </cols>
  <sheetData>
    <row r="1" spans="1:42" x14ac:dyDescent="0.25">
      <c r="B1" s="404" t="s">
        <v>506</v>
      </c>
      <c r="C1" s="562"/>
      <c r="D1" s="4"/>
      <c r="E1" s="4"/>
      <c r="F1" s="4"/>
      <c r="G1" s="4"/>
      <c r="H1" s="4"/>
      <c r="I1" s="562"/>
      <c r="J1" s="4"/>
      <c r="K1" s="562"/>
      <c r="L1" s="4"/>
      <c r="M1" s="4"/>
      <c r="N1" s="4"/>
      <c r="O1" s="4"/>
      <c r="P1" s="4"/>
      <c r="Q1" s="4"/>
      <c r="R1" s="563"/>
      <c r="S1" s="4"/>
      <c r="T1" s="4"/>
      <c r="U1" s="4"/>
      <c r="V1" s="4"/>
      <c r="W1" s="4"/>
      <c r="X1" s="4"/>
      <c r="Y1" s="4"/>
      <c r="Z1" s="4"/>
      <c r="AA1" s="4"/>
      <c r="AB1" s="4"/>
      <c r="AC1" s="4"/>
      <c r="AD1" s="4"/>
      <c r="AE1" s="4"/>
      <c r="AF1" s="4"/>
      <c r="AG1" s="4"/>
      <c r="AH1" s="4"/>
      <c r="AI1" s="4"/>
      <c r="AJ1" s="4"/>
      <c r="AK1" s="4"/>
      <c r="AL1" s="4"/>
      <c r="AM1" s="4"/>
      <c r="AN1" s="4"/>
      <c r="AO1" s="4"/>
      <c r="AP1" s="4"/>
    </row>
    <row r="2" spans="1:42" x14ac:dyDescent="0.25">
      <c r="B2" s="34" t="s">
        <v>552</v>
      </c>
      <c r="K2" s="4"/>
      <c r="L2" s="4"/>
      <c r="M2" s="4"/>
      <c r="N2" s="4"/>
    </row>
    <row r="3" spans="1:42" x14ac:dyDescent="0.25">
      <c r="B3" s="820" t="s">
        <v>122</v>
      </c>
      <c r="C3" s="820"/>
      <c r="D3" s="820"/>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c r="AG3" s="820"/>
      <c r="AH3" s="820"/>
      <c r="AI3" s="820"/>
      <c r="AJ3" s="820"/>
      <c r="AK3" s="820"/>
      <c r="AL3" s="820"/>
      <c r="AM3" s="820"/>
      <c r="AN3" s="820"/>
      <c r="AO3" s="820"/>
      <c r="AP3" s="820"/>
    </row>
    <row r="4" spans="1:42" ht="15" customHeight="1" x14ac:dyDescent="0.25">
      <c r="A4" s="86" t="s">
        <v>164</v>
      </c>
      <c r="B4" s="403" t="str">
        <f>'Teams - Window 1'!D4</f>
        <v>Guy Blackwood</v>
      </c>
      <c r="C4" s="403" t="str">
        <f>'Teams - Window 1'!E4</f>
        <v>Michael Quinn</v>
      </c>
      <c r="D4" s="403" t="str">
        <f>'Teams - Window 1'!F4</f>
        <v>Andy Gill</v>
      </c>
      <c r="E4" s="403" t="str">
        <f>'Teams - Window 1'!G4</f>
        <v>Jonny Cobbold</v>
      </c>
      <c r="F4" s="403" t="str">
        <f>'Teams - Window 1'!H4</f>
        <v>Michael Gill</v>
      </c>
      <c r="G4" s="403" t="str">
        <f>'Teams - Window 1'!I4</f>
        <v>Ed Brown</v>
      </c>
      <c r="H4" s="403" t="str">
        <f>'Teams - Window 1'!J4</f>
        <v>Sam Hepke</v>
      </c>
      <c r="I4" s="403" t="str">
        <f>'Teams - Window 1'!K4</f>
        <v>Jonny Glayzer</v>
      </c>
      <c r="J4" s="403" t="str">
        <f>'Teams - Window 1'!L4</f>
        <v>Ian Glayzer</v>
      </c>
      <c r="K4" s="403" t="str">
        <f>'Teams - Window 1'!M4</f>
        <v>Colin Inkson</v>
      </c>
      <c r="L4" s="403" t="str">
        <f>'Teams - Window 1'!N4</f>
        <v>Bill Rankin</v>
      </c>
      <c r="M4" s="403" t="str">
        <f>'Teams - Window 1'!O4</f>
        <v>Alex Rankin</v>
      </c>
      <c r="N4" s="403" t="str">
        <f>'Teams - Window 1'!P4</f>
        <v>Rob Rankin</v>
      </c>
      <c r="O4" s="403" t="str">
        <f>'Teams - Window 1'!Q4</f>
        <v>Harvey Rankin</v>
      </c>
      <c r="P4" s="403" t="str">
        <f>'Teams - Window 1'!R4</f>
        <v>Matty Aggrey</v>
      </c>
      <c r="Q4" s="403" t="str">
        <f>'Teams - Window 1'!S4</f>
        <v>Tim Dickinson</v>
      </c>
      <c r="R4" s="403" t="str">
        <f>'Teams - Window 1'!T4</f>
        <v>Mark Bailie</v>
      </c>
      <c r="S4" s="403" t="str">
        <f>'Teams - Window 1'!U4</f>
        <v>James Illingworth</v>
      </c>
      <c r="T4" s="403" t="str">
        <f>'Teams - Window 1'!V4</f>
        <v>Ryan McNally</v>
      </c>
      <c r="U4" s="403" t="str">
        <f>'Teams - Window 1'!W4</f>
        <v>Dom Grant</v>
      </c>
      <c r="V4" s="403" t="str">
        <f>'Teams - Window 1'!X4</f>
        <v>Shaun Brocken</v>
      </c>
      <c r="W4" s="403" t="str">
        <f>'Teams - Window 1'!Y4</f>
        <v>Lynda Glayzer</v>
      </c>
      <c r="X4" s="403" t="str">
        <f>'Teams - Window 1'!Z4</f>
        <v>Jamie Barnes</v>
      </c>
      <c r="Y4" s="403" t="str">
        <f>'Teams - Window 1'!AA4</f>
        <v>Andy Brown</v>
      </c>
      <c r="Z4" s="403" t="str">
        <f>'Teams - Window 1'!AB4</f>
        <v>Alex McNally</v>
      </c>
      <c r="AA4" s="403" t="str">
        <f>'Teams - Window 1'!AC4</f>
        <v>Gary Knight</v>
      </c>
      <c r="AB4" s="403" t="str">
        <f>'Teams - Window 1'!AD4</f>
        <v>Chris Smith</v>
      </c>
      <c r="AC4" s="403" t="str">
        <f>'Teams - Window 1'!AE4</f>
        <v>Josh Thompson</v>
      </c>
      <c r="AD4" s="403" t="str">
        <f>'Teams - Window 1'!AF4</f>
        <v>Jack Snowdon</v>
      </c>
      <c r="AE4" s="403" t="str">
        <f>'Teams - Window 1'!AG4</f>
        <v>Harry Baldwin</v>
      </c>
      <c r="AF4" s="403" t="str">
        <f>'Teams - Window 1'!AH4</f>
        <v>Ian Robinson</v>
      </c>
      <c r="AG4" s="403" t="str">
        <f>'Teams - Window 1'!AI4</f>
        <v>George Politis</v>
      </c>
      <c r="AH4" s="403" t="str">
        <f>'Teams - Window 1'!AJ4</f>
        <v>Nicky Caunce</v>
      </c>
      <c r="AI4" s="403" t="str">
        <f>'Teams - Window 1'!AK4</f>
        <v>George Armstrong</v>
      </c>
      <c r="AJ4" s="403" t="str">
        <f>'Teams - Window 1'!AL4</f>
        <v>John Armstrong</v>
      </c>
      <c r="AK4" s="403" t="str">
        <f>'Teams - Window 1'!AM4</f>
        <v>Ian Jones</v>
      </c>
      <c r="AL4" s="403" t="str">
        <f>'Teams - Window 1'!AN4</f>
        <v>Walter Armstrong</v>
      </c>
      <c r="AM4" s="403" t="str">
        <f>'Teams - Window 1'!AO4</f>
        <v>Stuart Smith</v>
      </c>
      <c r="AN4" s="403" t="str">
        <f>'Teams - Window 1'!AP4</f>
        <v>Jordan Budgen</v>
      </c>
      <c r="AO4" s="403" t="str">
        <f>'Teams - Window 1'!AQ4</f>
        <v>Richard Brook</v>
      </c>
      <c r="AP4" s="403" t="str">
        <f>'Teams - Window 1'!AR4</f>
        <v>Rachel Glayzer</v>
      </c>
    </row>
    <row r="5" spans="1:42" x14ac:dyDescent="0.25">
      <c r="A5" s="27">
        <v>1</v>
      </c>
      <c r="B5" s="43" t="s">
        <v>12</v>
      </c>
      <c r="C5" s="43" t="s">
        <v>5</v>
      </c>
      <c r="D5" s="43" t="s">
        <v>404</v>
      </c>
      <c r="E5" s="43" t="s">
        <v>404</v>
      </c>
      <c r="F5" s="43" t="s">
        <v>404</v>
      </c>
      <c r="G5" s="43" t="s">
        <v>404</v>
      </c>
      <c r="H5" s="43" t="s">
        <v>404</v>
      </c>
      <c r="I5" s="43" t="s">
        <v>404</v>
      </c>
      <c r="J5" s="43" t="s">
        <v>404</v>
      </c>
      <c r="K5" s="43" t="s">
        <v>404</v>
      </c>
      <c r="L5" s="43" t="s">
        <v>8</v>
      </c>
      <c r="M5" s="43" t="s">
        <v>404</v>
      </c>
      <c r="N5" s="43" t="s">
        <v>404</v>
      </c>
      <c r="O5" s="43" t="s">
        <v>8</v>
      </c>
      <c r="P5" s="43" t="s">
        <v>404</v>
      </c>
      <c r="Q5" s="43" t="s">
        <v>404</v>
      </c>
      <c r="R5" s="43" t="s">
        <v>404</v>
      </c>
      <c r="S5" s="43" t="s">
        <v>16</v>
      </c>
      <c r="T5" s="43" t="s">
        <v>404</v>
      </c>
      <c r="U5" s="43" t="s">
        <v>404</v>
      </c>
      <c r="V5" s="43" t="s">
        <v>404</v>
      </c>
      <c r="W5" s="43" t="s">
        <v>8</v>
      </c>
      <c r="X5" s="43" t="s">
        <v>404</v>
      </c>
      <c r="Y5" s="43" t="s">
        <v>11</v>
      </c>
      <c r="Z5" s="43" t="s">
        <v>404</v>
      </c>
      <c r="AA5" s="43" t="s">
        <v>404</v>
      </c>
      <c r="AB5" s="43" t="s">
        <v>404</v>
      </c>
      <c r="AC5" s="43" t="s">
        <v>404</v>
      </c>
      <c r="AD5" s="43" t="s">
        <v>16</v>
      </c>
      <c r="AE5" s="43" t="s">
        <v>16</v>
      </c>
      <c r="AF5" s="43" t="s">
        <v>11</v>
      </c>
      <c r="AG5" s="43" t="s">
        <v>404</v>
      </c>
      <c r="AH5" s="43" t="s">
        <v>404</v>
      </c>
      <c r="AI5" s="43" t="s">
        <v>11</v>
      </c>
      <c r="AJ5" s="43" t="s">
        <v>404</v>
      </c>
      <c r="AK5" s="43" t="s">
        <v>11</v>
      </c>
      <c r="AL5" s="43" t="s">
        <v>404</v>
      </c>
      <c r="AM5" s="43" t="s">
        <v>16</v>
      </c>
      <c r="AN5" s="43" t="s">
        <v>404</v>
      </c>
      <c r="AO5" s="43" t="s">
        <v>404</v>
      </c>
      <c r="AP5" s="43" t="s">
        <v>404</v>
      </c>
    </row>
    <row r="6" spans="1:42" x14ac:dyDescent="0.25">
      <c r="A6" s="27">
        <v>2</v>
      </c>
      <c r="B6" s="43" t="s">
        <v>0</v>
      </c>
      <c r="C6" s="43" t="s">
        <v>405</v>
      </c>
      <c r="D6" s="43" t="s">
        <v>5</v>
      </c>
      <c r="E6" s="43" t="s">
        <v>405</v>
      </c>
      <c r="F6" s="43" t="s">
        <v>16</v>
      </c>
      <c r="G6" s="43" t="s">
        <v>231</v>
      </c>
      <c r="H6" s="43" t="s">
        <v>16</v>
      </c>
      <c r="I6" s="43" t="s">
        <v>405</v>
      </c>
      <c r="J6" s="43" t="s">
        <v>405</v>
      </c>
      <c r="K6" s="43" t="s">
        <v>405</v>
      </c>
      <c r="L6" s="43" t="s">
        <v>16</v>
      </c>
      <c r="M6" s="43" t="s">
        <v>16</v>
      </c>
      <c r="N6" s="43" t="s">
        <v>16</v>
      </c>
      <c r="O6" s="43" t="s">
        <v>16</v>
      </c>
      <c r="P6" s="43" t="s">
        <v>405</v>
      </c>
      <c r="Q6" s="43" t="s">
        <v>16</v>
      </c>
      <c r="R6" s="43" t="s">
        <v>405</v>
      </c>
      <c r="S6" s="43" t="s">
        <v>74</v>
      </c>
      <c r="T6" s="43" t="s">
        <v>16</v>
      </c>
      <c r="U6" s="43" t="s">
        <v>16</v>
      </c>
      <c r="V6" s="43" t="s">
        <v>16</v>
      </c>
      <c r="W6" s="43" t="s">
        <v>74</v>
      </c>
      <c r="X6" s="43" t="s">
        <v>16</v>
      </c>
      <c r="Y6" s="43" t="s">
        <v>16</v>
      </c>
      <c r="Z6" s="43" t="s">
        <v>8</v>
      </c>
      <c r="AA6" s="43" t="s">
        <v>16</v>
      </c>
      <c r="AB6" s="43" t="s">
        <v>16</v>
      </c>
      <c r="AC6" s="43" t="s">
        <v>231</v>
      </c>
      <c r="AD6" s="43" t="s">
        <v>0</v>
      </c>
      <c r="AE6" s="43" t="s">
        <v>405</v>
      </c>
      <c r="AF6" s="43" t="s">
        <v>16</v>
      </c>
      <c r="AG6" s="43" t="s">
        <v>16</v>
      </c>
      <c r="AH6" s="43" t="s">
        <v>16</v>
      </c>
      <c r="AI6" s="43" t="s">
        <v>16</v>
      </c>
      <c r="AJ6" s="43" t="s">
        <v>16</v>
      </c>
      <c r="AK6" s="43" t="s">
        <v>8</v>
      </c>
      <c r="AL6" s="43" t="s">
        <v>11</v>
      </c>
      <c r="AM6" s="43" t="s">
        <v>5</v>
      </c>
      <c r="AN6" s="43" t="s">
        <v>405</v>
      </c>
      <c r="AO6" s="43" t="s">
        <v>405</v>
      </c>
      <c r="AP6" s="43" t="s">
        <v>405</v>
      </c>
    </row>
    <row r="7" spans="1:42" x14ac:dyDescent="0.25">
      <c r="A7" s="27">
        <v>3</v>
      </c>
      <c r="B7" s="43" t="s">
        <v>405</v>
      </c>
      <c r="C7" s="43" t="s">
        <v>231</v>
      </c>
      <c r="D7" s="43" t="s">
        <v>231</v>
      </c>
      <c r="E7" s="43" t="s">
        <v>231</v>
      </c>
      <c r="F7" s="43" t="s">
        <v>74</v>
      </c>
      <c r="G7" s="43" t="s">
        <v>215</v>
      </c>
      <c r="H7" s="43" t="s">
        <v>6</v>
      </c>
      <c r="I7" s="43" t="s">
        <v>231</v>
      </c>
      <c r="J7" s="43" t="s">
        <v>231</v>
      </c>
      <c r="K7" s="43" t="s">
        <v>231</v>
      </c>
      <c r="L7" s="43" t="s">
        <v>0</v>
      </c>
      <c r="M7" s="43" t="s">
        <v>0</v>
      </c>
      <c r="N7" s="43" t="s">
        <v>0</v>
      </c>
      <c r="O7" s="43" t="s">
        <v>0</v>
      </c>
      <c r="P7" s="43" t="s">
        <v>215</v>
      </c>
      <c r="Q7" s="43" t="s">
        <v>0</v>
      </c>
      <c r="R7" s="43" t="s">
        <v>231</v>
      </c>
      <c r="S7" s="43" t="s">
        <v>405</v>
      </c>
      <c r="T7" s="43" t="s">
        <v>74</v>
      </c>
      <c r="U7" s="43" t="s">
        <v>215</v>
      </c>
      <c r="V7" s="43" t="s">
        <v>405</v>
      </c>
      <c r="W7" s="43" t="s">
        <v>215</v>
      </c>
      <c r="X7" s="43" t="s">
        <v>215</v>
      </c>
      <c r="Y7" s="43" t="s">
        <v>215</v>
      </c>
      <c r="Z7" s="43" t="s">
        <v>74</v>
      </c>
      <c r="AA7" s="43" t="s">
        <v>215</v>
      </c>
      <c r="AB7" s="43" t="s">
        <v>215</v>
      </c>
      <c r="AC7" s="43" t="s">
        <v>215</v>
      </c>
      <c r="AD7" s="43" t="s">
        <v>230</v>
      </c>
      <c r="AE7" s="43" t="s">
        <v>215</v>
      </c>
      <c r="AF7" s="43" t="s">
        <v>405</v>
      </c>
      <c r="AG7" s="43" t="s">
        <v>215</v>
      </c>
      <c r="AH7" s="43" t="s">
        <v>231</v>
      </c>
      <c r="AI7" s="43" t="s">
        <v>74</v>
      </c>
      <c r="AJ7" s="43" t="s">
        <v>231</v>
      </c>
      <c r="AK7" s="43" t="s">
        <v>6</v>
      </c>
      <c r="AL7" s="43" t="s">
        <v>74</v>
      </c>
      <c r="AM7" s="43" t="s">
        <v>405</v>
      </c>
      <c r="AN7" s="43" t="s">
        <v>215</v>
      </c>
      <c r="AO7" s="43" t="s">
        <v>230</v>
      </c>
      <c r="AP7" s="43" t="s">
        <v>231</v>
      </c>
    </row>
    <row r="8" spans="1:42" x14ac:dyDescent="0.25">
      <c r="A8" s="27">
        <v>4</v>
      </c>
      <c r="B8" s="43" t="s">
        <v>215</v>
      </c>
      <c r="C8" s="43" t="s">
        <v>3</v>
      </c>
      <c r="D8" s="43" t="s">
        <v>21</v>
      </c>
      <c r="E8" s="43" t="s">
        <v>21</v>
      </c>
      <c r="F8" s="43" t="s">
        <v>21</v>
      </c>
      <c r="G8" s="43" t="s">
        <v>21</v>
      </c>
      <c r="H8" s="43" t="s">
        <v>215</v>
      </c>
      <c r="I8" s="43" t="s">
        <v>4</v>
      </c>
      <c r="J8" s="43" t="s">
        <v>3</v>
      </c>
      <c r="K8" s="43" t="s">
        <v>21</v>
      </c>
      <c r="L8" s="43" t="s">
        <v>74</v>
      </c>
      <c r="M8" s="43" t="s">
        <v>3</v>
      </c>
      <c r="N8" s="43" t="s">
        <v>9</v>
      </c>
      <c r="O8" s="43" t="s">
        <v>21</v>
      </c>
      <c r="P8" s="43" t="s">
        <v>21</v>
      </c>
      <c r="Q8" s="43" t="s">
        <v>10</v>
      </c>
      <c r="R8" s="43" t="s">
        <v>215</v>
      </c>
      <c r="S8" s="43" t="s">
        <v>4</v>
      </c>
      <c r="T8" s="43" t="s">
        <v>4</v>
      </c>
      <c r="U8" s="43" t="s">
        <v>21</v>
      </c>
      <c r="V8" s="43" t="s">
        <v>3</v>
      </c>
      <c r="W8" s="43" t="s">
        <v>21</v>
      </c>
      <c r="X8" s="43" t="s">
        <v>21</v>
      </c>
      <c r="Y8" s="43" t="s">
        <v>3</v>
      </c>
      <c r="Z8" s="43" t="s">
        <v>9</v>
      </c>
      <c r="AA8" s="43" t="s">
        <v>3</v>
      </c>
      <c r="AB8" s="43" t="s">
        <v>9</v>
      </c>
      <c r="AC8" s="43" t="s">
        <v>3</v>
      </c>
      <c r="AD8" s="43" t="s">
        <v>4</v>
      </c>
      <c r="AE8" s="43" t="s">
        <v>4</v>
      </c>
      <c r="AF8" s="43" t="s">
        <v>3</v>
      </c>
      <c r="AG8" s="43" t="s">
        <v>3</v>
      </c>
      <c r="AH8" s="43" t="s">
        <v>215</v>
      </c>
      <c r="AI8" s="43" t="s">
        <v>3</v>
      </c>
      <c r="AJ8" s="43" t="s">
        <v>3</v>
      </c>
      <c r="AK8" s="43" t="s">
        <v>229</v>
      </c>
      <c r="AL8" s="43" t="s">
        <v>215</v>
      </c>
      <c r="AM8" s="43" t="s">
        <v>3</v>
      </c>
      <c r="AN8" s="43" t="s">
        <v>3</v>
      </c>
      <c r="AO8" s="43" t="s">
        <v>3</v>
      </c>
      <c r="AP8" s="43" t="s">
        <v>3</v>
      </c>
    </row>
    <row r="9" spans="1:42" x14ac:dyDescent="0.25">
      <c r="A9" s="27">
        <v>5</v>
      </c>
      <c r="B9" s="43" t="s">
        <v>3</v>
      </c>
      <c r="C9" s="43" t="s">
        <v>20</v>
      </c>
      <c r="D9" s="43" t="s">
        <v>15</v>
      </c>
      <c r="E9" s="43" t="s">
        <v>28</v>
      </c>
      <c r="F9" s="43" t="s">
        <v>15</v>
      </c>
      <c r="G9" s="43" t="s">
        <v>9</v>
      </c>
      <c r="H9" s="43" t="s">
        <v>3</v>
      </c>
      <c r="I9" s="43" t="s">
        <v>20</v>
      </c>
      <c r="J9" s="43" t="s">
        <v>21</v>
      </c>
      <c r="K9" s="43" t="s">
        <v>20</v>
      </c>
      <c r="L9" s="43" t="s">
        <v>21</v>
      </c>
      <c r="M9" s="43" t="s">
        <v>28</v>
      </c>
      <c r="N9" s="43" t="s">
        <v>15</v>
      </c>
      <c r="O9" s="43" t="s">
        <v>15</v>
      </c>
      <c r="P9" s="43" t="s">
        <v>9</v>
      </c>
      <c r="Q9" s="43" t="s">
        <v>21</v>
      </c>
      <c r="R9" s="43" t="s">
        <v>4</v>
      </c>
      <c r="S9" s="43" t="s">
        <v>20</v>
      </c>
      <c r="T9" s="43" t="s">
        <v>55</v>
      </c>
      <c r="U9" s="43" t="s">
        <v>28</v>
      </c>
      <c r="V9" s="43" t="s">
        <v>15</v>
      </c>
      <c r="W9" s="43" t="s">
        <v>15</v>
      </c>
      <c r="X9" s="43" t="s">
        <v>20</v>
      </c>
      <c r="Y9" s="43" t="s">
        <v>20</v>
      </c>
      <c r="Z9" s="43" t="s">
        <v>20</v>
      </c>
      <c r="AA9" s="43" t="s">
        <v>21</v>
      </c>
      <c r="AB9" s="43" t="s">
        <v>20</v>
      </c>
      <c r="AC9" s="43" t="s">
        <v>21</v>
      </c>
      <c r="AD9" s="43" t="s">
        <v>21</v>
      </c>
      <c r="AE9" s="43" t="s">
        <v>20</v>
      </c>
      <c r="AF9" s="43" t="s">
        <v>21</v>
      </c>
      <c r="AG9" s="43" t="s">
        <v>21</v>
      </c>
      <c r="AH9" s="43" t="s">
        <v>21</v>
      </c>
      <c r="AI9" s="43" t="s">
        <v>20</v>
      </c>
      <c r="AJ9" s="43" t="s">
        <v>9</v>
      </c>
      <c r="AK9" s="43" t="s">
        <v>15</v>
      </c>
      <c r="AL9" s="43" t="s">
        <v>3</v>
      </c>
      <c r="AM9" s="43" t="s">
        <v>200</v>
      </c>
      <c r="AN9" s="43" t="s">
        <v>9</v>
      </c>
      <c r="AO9" s="43" t="s">
        <v>20</v>
      </c>
      <c r="AP9" s="43" t="s">
        <v>15</v>
      </c>
    </row>
    <row r="10" spans="1:42" x14ac:dyDescent="0.25">
      <c r="A10" s="27">
        <v>6</v>
      </c>
      <c r="B10" s="43" t="s">
        <v>28</v>
      </c>
      <c r="C10" s="43" t="s">
        <v>15</v>
      </c>
      <c r="D10" s="43" t="s">
        <v>28</v>
      </c>
      <c r="E10" s="43" t="s">
        <v>409</v>
      </c>
      <c r="F10" s="43" t="s">
        <v>22</v>
      </c>
      <c r="G10" s="43" t="s">
        <v>20</v>
      </c>
      <c r="H10" s="43" t="s">
        <v>20</v>
      </c>
      <c r="I10" s="43" t="s">
        <v>28</v>
      </c>
      <c r="J10" s="43" t="s">
        <v>15</v>
      </c>
      <c r="K10" s="43" t="s">
        <v>28</v>
      </c>
      <c r="L10" s="43" t="s">
        <v>55</v>
      </c>
      <c r="M10" s="43" t="s">
        <v>60</v>
      </c>
      <c r="N10" s="43" t="s">
        <v>28</v>
      </c>
      <c r="O10" s="43" t="s">
        <v>28</v>
      </c>
      <c r="P10" s="43" t="s">
        <v>20</v>
      </c>
      <c r="Q10" s="43" t="s">
        <v>28</v>
      </c>
      <c r="R10" s="43" t="s">
        <v>15</v>
      </c>
      <c r="S10" s="43" t="s">
        <v>15</v>
      </c>
      <c r="T10" s="43" t="s">
        <v>409</v>
      </c>
      <c r="U10" s="43" t="s">
        <v>18</v>
      </c>
      <c r="V10" s="43" t="s">
        <v>28</v>
      </c>
      <c r="W10" s="43" t="s">
        <v>409</v>
      </c>
      <c r="X10" s="43" t="s">
        <v>15</v>
      </c>
      <c r="Y10" s="43" t="s">
        <v>28</v>
      </c>
      <c r="Z10" s="43" t="s">
        <v>204</v>
      </c>
      <c r="AA10" s="43" t="s">
        <v>20</v>
      </c>
      <c r="AB10" s="43" t="s">
        <v>28</v>
      </c>
      <c r="AC10" s="43" t="s">
        <v>20</v>
      </c>
      <c r="AD10" s="43" t="s">
        <v>20</v>
      </c>
      <c r="AE10" s="43" t="s">
        <v>409</v>
      </c>
      <c r="AF10" s="43" t="s">
        <v>20</v>
      </c>
      <c r="AG10" s="43" t="s">
        <v>15</v>
      </c>
      <c r="AH10" s="43" t="s">
        <v>20</v>
      </c>
      <c r="AI10" s="43" t="s">
        <v>28</v>
      </c>
      <c r="AJ10" s="43" t="s">
        <v>20</v>
      </c>
      <c r="AK10" s="43" t="s">
        <v>199</v>
      </c>
      <c r="AL10" s="43" t="s">
        <v>15</v>
      </c>
      <c r="AM10" s="43" t="s">
        <v>15</v>
      </c>
      <c r="AN10" s="43" t="s">
        <v>20</v>
      </c>
      <c r="AO10" s="43" t="s">
        <v>28</v>
      </c>
      <c r="AP10" s="43" t="s">
        <v>55</v>
      </c>
    </row>
    <row r="11" spans="1:42" x14ac:dyDescent="0.25">
      <c r="A11" s="27">
        <v>7</v>
      </c>
      <c r="B11" s="43" t="s">
        <v>18</v>
      </c>
      <c r="C11" s="43" t="s">
        <v>28</v>
      </c>
      <c r="D11" s="43" t="s">
        <v>199</v>
      </c>
      <c r="E11" s="36" t="s">
        <v>199</v>
      </c>
      <c r="F11" s="43" t="s">
        <v>199</v>
      </c>
      <c r="G11" s="43" t="s">
        <v>28</v>
      </c>
      <c r="H11" s="43" t="s">
        <v>28</v>
      </c>
      <c r="I11" s="43" t="s">
        <v>232</v>
      </c>
      <c r="J11" s="43" t="s">
        <v>28</v>
      </c>
      <c r="K11" s="43" t="s">
        <v>232</v>
      </c>
      <c r="L11" s="43" t="s">
        <v>28</v>
      </c>
      <c r="M11" s="43" t="s">
        <v>199</v>
      </c>
      <c r="N11" s="43" t="s">
        <v>271</v>
      </c>
      <c r="O11" s="43" t="s">
        <v>199</v>
      </c>
      <c r="P11" s="43" t="s">
        <v>28</v>
      </c>
      <c r="Q11" s="43" t="s">
        <v>204</v>
      </c>
      <c r="R11" s="43" t="s">
        <v>271</v>
      </c>
      <c r="S11" s="43" t="s">
        <v>409</v>
      </c>
      <c r="T11" s="43" t="s">
        <v>13</v>
      </c>
      <c r="U11" s="43" t="s">
        <v>409</v>
      </c>
      <c r="V11" s="43" t="s">
        <v>22</v>
      </c>
      <c r="W11" s="43" t="s">
        <v>199</v>
      </c>
      <c r="X11" s="43" t="s">
        <v>28</v>
      </c>
      <c r="Y11" s="43" t="s">
        <v>409</v>
      </c>
      <c r="Z11" s="43" t="s">
        <v>232</v>
      </c>
      <c r="AA11" s="43" t="s">
        <v>28</v>
      </c>
      <c r="AB11" s="43" t="s">
        <v>203</v>
      </c>
      <c r="AC11" s="43" t="s">
        <v>28</v>
      </c>
      <c r="AD11" s="43" t="s">
        <v>15</v>
      </c>
      <c r="AE11" s="43" t="s">
        <v>271</v>
      </c>
      <c r="AF11" s="43" t="s">
        <v>18</v>
      </c>
      <c r="AG11" s="43" t="s">
        <v>204</v>
      </c>
      <c r="AH11" s="43" t="s">
        <v>28</v>
      </c>
      <c r="AI11" s="43" t="s">
        <v>409</v>
      </c>
      <c r="AJ11" s="43" t="s">
        <v>15</v>
      </c>
      <c r="AK11" s="43" t="s">
        <v>271</v>
      </c>
      <c r="AL11" s="43" t="s">
        <v>28</v>
      </c>
      <c r="AM11" s="43" t="s">
        <v>28</v>
      </c>
      <c r="AN11" s="43" t="s">
        <v>28</v>
      </c>
      <c r="AO11" s="43" t="s">
        <v>409</v>
      </c>
      <c r="AP11" s="43" t="s">
        <v>60</v>
      </c>
    </row>
    <row r="12" spans="1:42" x14ac:dyDescent="0.25">
      <c r="A12" s="27">
        <v>8</v>
      </c>
      <c r="B12" s="43" t="s">
        <v>13</v>
      </c>
      <c r="C12" s="43" t="s">
        <v>271</v>
      </c>
      <c r="D12" s="43" t="s">
        <v>271</v>
      </c>
      <c r="E12" s="43" t="s">
        <v>27</v>
      </c>
      <c r="F12" s="43" t="s">
        <v>203</v>
      </c>
      <c r="G12" s="43" t="s">
        <v>232</v>
      </c>
      <c r="H12" s="43" t="s">
        <v>18</v>
      </c>
      <c r="I12" s="43" t="s">
        <v>271</v>
      </c>
      <c r="J12" s="43" t="s">
        <v>271</v>
      </c>
      <c r="K12" s="43" t="s">
        <v>271</v>
      </c>
      <c r="L12" s="43" t="s">
        <v>227</v>
      </c>
      <c r="M12" s="43" t="s">
        <v>227</v>
      </c>
      <c r="N12" s="43" t="s">
        <v>57</v>
      </c>
      <c r="O12" s="43" t="s">
        <v>227</v>
      </c>
      <c r="P12" s="43" t="s">
        <v>271</v>
      </c>
      <c r="Q12" s="43" t="s">
        <v>232</v>
      </c>
      <c r="R12" s="43" t="s">
        <v>13</v>
      </c>
      <c r="S12" s="43" t="s">
        <v>271</v>
      </c>
      <c r="T12" s="43" t="s">
        <v>199</v>
      </c>
      <c r="U12" s="43" t="s">
        <v>271</v>
      </c>
      <c r="V12" s="43" t="s">
        <v>199</v>
      </c>
      <c r="W12" s="43" t="s">
        <v>57</v>
      </c>
      <c r="X12" s="43" t="s">
        <v>409</v>
      </c>
      <c r="Y12" s="43" t="s">
        <v>203</v>
      </c>
      <c r="Z12" s="43" t="s">
        <v>271</v>
      </c>
      <c r="AA12" s="43" t="s">
        <v>60</v>
      </c>
      <c r="AB12" s="43" t="s">
        <v>27</v>
      </c>
      <c r="AC12" s="43" t="s">
        <v>271</v>
      </c>
      <c r="AD12" s="43" t="s">
        <v>28</v>
      </c>
      <c r="AE12" s="43" t="s">
        <v>29</v>
      </c>
      <c r="AF12" s="43" t="s">
        <v>271</v>
      </c>
      <c r="AG12" s="43" t="s">
        <v>271</v>
      </c>
      <c r="AH12" s="43" t="s">
        <v>227</v>
      </c>
      <c r="AI12" s="43" t="s">
        <v>27</v>
      </c>
      <c r="AJ12" s="43" t="s">
        <v>227</v>
      </c>
      <c r="AK12" s="43" t="s">
        <v>203</v>
      </c>
      <c r="AL12" s="43" t="s">
        <v>60</v>
      </c>
      <c r="AM12" s="43" t="s">
        <v>203</v>
      </c>
      <c r="AN12" s="43" t="s">
        <v>271</v>
      </c>
      <c r="AO12" s="43" t="s">
        <v>227</v>
      </c>
      <c r="AP12" s="43" t="s">
        <v>232</v>
      </c>
    </row>
    <row r="13" spans="1:42" x14ac:dyDescent="0.25">
      <c r="A13" s="27">
        <v>9</v>
      </c>
      <c r="B13" s="43" t="s">
        <v>27</v>
      </c>
      <c r="C13" s="43" t="s">
        <v>27</v>
      </c>
      <c r="D13" s="43" t="s">
        <v>57</v>
      </c>
      <c r="E13" s="43" t="s">
        <v>25</v>
      </c>
      <c r="F13" s="43" t="s">
        <v>27</v>
      </c>
      <c r="G13" s="43" t="s">
        <v>27</v>
      </c>
      <c r="H13" s="43" t="s">
        <v>58</v>
      </c>
      <c r="I13" s="43" t="s">
        <v>27</v>
      </c>
      <c r="J13" s="43" t="s">
        <v>27</v>
      </c>
      <c r="K13" s="43" t="s">
        <v>27</v>
      </c>
      <c r="L13" s="43" t="s">
        <v>27</v>
      </c>
      <c r="M13" s="43" t="s">
        <v>57</v>
      </c>
      <c r="N13" s="43" t="s">
        <v>23</v>
      </c>
      <c r="O13" s="43" t="s">
        <v>57</v>
      </c>
      <c r="P13" s="43" t="s">
        <v>27</v>
      </c>
      <c r="Q13" s="43" t="s">
        <v>57</v>
      </c>
      <c r="R13" s="43" t="s">
        <v>57</v>
      </c>
      <c r="S13" s="43" t="s">
        <v>25</v>
      </c>
      <c r="T13" s="43" t="s">
        <v>29</v>
      </c>
      <c r="U13" s="43" t="s">
        <v>57</v>
      </c>
      <c r="V13" s="43" t="s">
        <v>25</v>
      </c>
      <c r="W13" s="43" t="s">
        <v>27</v>
      </c>
      <c r="X13" s="43" t="s">
        <v>23</v>
      </c>
      <c r="Y13" s="43" t="s">
        <v>57</v>
      </c>
      <c r="Z13" s="43" t="s">
        <v>27</v>
      </c>
      <c r="AA13" s="43" t="s">
        <v>58</v>
      </c>
      <c r="AB13" s="43" t="s">
        <v>58</v>
      </c>
      <c r="AC13" s="43" t="s">
        <v>27</v>
      </c>
      <c r="AD13" s="43" t="s">
        <v>26</v>
      </c>
      <c r="AE13" s="43" t="s">
        <v>25</v>
      </c>
      <c r="AF13" s="43" t="s">
        <v>27</v>
      </c>
      <c r="AG13" s="43" t="s">
        <v>27</v>
      </c>
      <c r="AH13" s="43" t="s">
        <v>27</v>
      </c>
      <c r="AI13" s="43" t="s">
        <v>26</v>
      </c>
      <c r="AJ13" s="43" t="s">
        <v>25</v>
      </c>
      <c r="AK13" s="43" t="s">
        <v>57</v>
      </c>
      <c r="AL13" s="43" t="s">
        <v>26</v>
      </c>
      <c r="AM13" s="43" t="s">
        <v>27</v>
      </c>
      <c r="AN13" s="43" t="s">
        <v>27</v>
      </c>
      <c r="AO13" s="43" t="s">
        <v>27</v>
      </c>
      <c r="AP13" s="43" t="s">
        <v>57</v>
      </c>
    </row>
    <row r="14" spans="1:42" x14ac:dyDescent="0.25">
      <c r="A14" s="27">
        <v>10</v>
      </c>
      <c r="B14" s="43" t="s">
        <v>408</v>
      </c>
      <c r="C14" s="43" t="s">
        <v>40</v>
      </c>
      <c r="D14" s="43" t="s">
        <v>25</v>
      </c>
      <c r="E14" s="36" t="s">
        <v>408</v>
      </c>
      <c r="F14" s="43" t="s">
        <v>25</v>
      </c>
      <c r="G14" s="43" t="s">
        <v>25</v>
      </c>
      <c r="H14" s="43" t="s">
        <v>59</v>
      </c>
      <c r="I14" s="43" t="s">
        <v>40</v>
      </c>
      <c r="J14" s="43" t="s">
        <v>25</v>
      </c>
      <c r="K14" s="43" t="s">
        <v>59</v>
      </c>
      <c r="L14" s="43" t="s">
        <v>59</v>
      </c>
      <c r="M14" s="43" t="s">
        <v>59</v>
      </c>
      <c r="N14" s="43" t="s">
        <v>40</v>
      </c>
      <c r="O14" s="43" t="s">
        <v>25</v>
      </c>
      <c r="P14" s="43" t="s">
        <v>25</v>
      </c>
      <c r="Q14" s="43" t="s">
        <v>27</v>
      </c>
      <c r="R14" s="43" t="s">
        <v>25</v>
      </c>
      <c r="S14" s="43" t="s">
        <v>40</v>
      </c>
      <c r="T14" s="43" t="s">
        <v>40</v>
      </c>
      <c r="U14" s="43" t="s">
        <v>27</v>
      </c>
      <c r="V14" s="43" t="s">
        <v>31</v>
      </c>
      <c r="W14" s="43" t="s">
        <v>25</v>
      </c>
      <c r="X14" s="43" t="s">
        <v>40</v>
      </c>
      <c r="Y14" s="43" t="s">
        <v>26</v>
      </c>
      <c r="Z14" s="43" t="s">
        <v>58</v>
      </c>
      <c r="AA14" s="43" t="s">
        <v>59</v>
      </c>
      <c r="AB14" s="43" t="s">
        <v>23</v>
      </c>
      <c r="AC14" s="43" t="s">
        <v>58</v>
      </c>
      <c r="AD14" s="43" t="s">
        <v>31</v>
      </c>
      <c r="AE14" s="43" t="s">
        <v>23</v>
      </c>
      <c r="AF14" s="43" t="s">
        <v>58</v>
      </c>
      <c r="AG14" s="43" t="s">
        <v>408</v>
      </c>
      <c r="AH14" s="43" t="s">
        <v>58</v>
      </c>
      <c r="AI14" s="43" t="s">
        <v>190</v>
      </c>
      <c r="AJ14" s="43" t="s">
        <v>190</v>
      </c>
      <c r="AK14" s="43" t="s">
        <v>58</v>
      </c>
      <c r="AL14" s="43" t="s">
        <v>34</v>
      </c>
      <c r="AM14" s="43" t="s">
        <v>25</v>
      </c>
      <c r="AN14" s="43" t="s">
        <v>59</v>
      </c>
      <c r="AO14" s="43" t="s">
        <v>58</v>
      </c>
      <c r="AP14" s="43" t="s">
        <v>40</v>
      </c>
    </row>
    <row r="15" spans="1:42" x14ac:dyDescent="0.25">
      <c r="A15" s="27">
        <v>11</v>
      </c>
      <c r="B15" s="43" t="s">
        <v>35</v>
      </c>
      <c r="C15" s="43" t="s">
        <v>277</v>
      </c>
      <c r="D15" s="43" t="s">
        <v>59</v>
      </c>
      <c r="E15" s="36" t="s">
        <v>36</v>
      </c>
      <c r="F15" s="43" t="s">
        <v>23</v>
      </c>
      <c r="G15" s="43" t="s">
        <v>58</v>
      </c>
      <c r="H15" s="43" t="s">
        <v>190</v>
      </c>
      <c r="I15" s="43" t="s">
        <v>31</v>
      </c>
      <c r="J15" s="43" t="s">
        <v>190</v>
      </c>
      <c r="K15" s="43" t="s">
        <v>408</v>
      </c>
      <c r="L15" s="43" t="s">
        <v>275</v>
      </c>
      <c r="M15" s="43" t="s">
        <v>40</v>
      </c>
      <c r="N15" s="43" t="s">
        <v>275</v>
      </c>
      <c r="O15" s="43" t="s">
        <v>34</v>
      </c>
      <c r="P15" s="43" t="s">
        <v>59</v>
      </c>
      <c r="Q15" s="43" t="s">
        <v>408</v>
      </c>
      <c r="R15" s="43" t="s">
        <v>26</v>
      </c>
      <c r="S15" s="43" t="s">
        <v>35</v>
      </c>
      <c r="T15" s="43" t="s">
        <v>35</v>
      </c>
      <c r="U15" s="43" t="s">
        <v>59</v>
      </c>
      <c r="V15" s="43" t="s">
        <v>275</v>
      </c>
      <c r="W15" s="43" t="s">
        <v>23</v>
      </c>
      <c r="X15" s="43" t="s">
        <v>275</v>
      </c>
      <c r="Y15" s="43" t="s">
        <v>31</v>
      </c>
      <c r="Z15" s="43" t="s">
        <v>59</v>
      </c>
      <c r="AA15" s="43" t="s">
        <v>275</v>
      </c>
      <c r="AB15" s="43" t="s">
        <v>26</v>
      </c>
      <c r="AC15" s="43" t="s">
        <v>59</v>
      </c>
      <c r="AD15" s="43" t="s">
        <v>275</v>
      </c>
      <c r="AE15" s="43" t="s">
        <v>40</v>
      </c>
      <c r="AF15" s="43" t="s">
        <v>275</v>
      </c>
      <c r="AG15" s="43" t="s">
        <v>26</v>
      </c>
      <c r="AH15" s="43" t="s">
        <v>23</v>
      </c>
      <c r="AI15" s="43" t="s">
        <v>35</v>
      </c>
      <c r="AJ15" s="43" t="s">
        <v>35</v>
      </c>
      <c r="AK15" s="43" t="s">
        <v>59</v>
      </c>
      <c r="AL15" s="43" t="s">
        <v>190</v>
      </c>
      <c r="AM15" s="43" t="s">
        <v>26</v>
      </c>
      <c r="AN15" s="43" t="s">
        <v>40</v>
      </c>
      <c r="AO15" s="43" t="s">
        <v>275</v>
      </c>
      <c r="AP15" s="43" t="s">
        <v>275</v>
      </c>
    </row>
    <row r="16" spans="1:42" x14ac:dyDescent="0.25">
      <c r="A16" s="5"/>
      <c r="B16" s="43"/>
      <c r="C16" s="43"/>
      <c r="D16" s="43"/>
      <c r="E16" s="43"/>
      <c r="F16" s="43"/>
      <c r="G16" s="43"/>
      <c r="H16" s="43"/>
      <c r="I16" s="43"/>
      <c r="J16" s="43"/>
      <c r="K16" s="43"/>
      <c r="L16" s="43"/>
      <c r="M16" s="43"/>
      <c r="N16" s="43"/>
      <c r="O16" s="43"/>
      <c r="P16" s="43"/>
      <c r="Q16" s="4"/>
      <c r="R16" s="4"/>
      <c r="S16" s="43"/>
      <c r="T16" s="43"/>
      <c r="U16" s="43"/>
      <c r="V16" s="43"/>
      <c r="W16" s="43"/>
      <c r="X16" s="43"/>
      <c r="Y16" s="43"/>
      <c r="Z16" s="43"/>
      <c r="AA16" s="43"/>
      <c r="AB16" s="43"/>
      <c r="AC16" s="4"/>
      <c r="AD16" s="43"/>
      <c r="AE16" s="4"/>
      <c r="AF16" s="43"/>
      <c r="AG16" s="43"/>
      <c r="AH16" s="43"/>
      <c r="AI16" s="43"/>
      <c r="AJ16" s="43"/>
      <c r="AK16" s="43"/>
      <c r="AL16" s="4"/>
      <c r="AM16" s="43"/>
      <c r="AN16" s="43"/>
      <c r="AO16" s="43"/>
      <c r="AP16" s="4"/>
    </row>
    <row r="17" spans="1:42" x14ac:dyDescent="0.25">
      <c r="A17" s="5" t="s">
        <v>79</v>
      </c>
      <c r="B17" s="43" t="s">
        <v>3</v>
      </c>
      <c r="C17" s="43" t="s">
        <v>20</v>
      </c>
      <c r="D17" s="43" t="s">
        <v>15</v>
      </c>
      <c r="E17" s="43" t="s">
        <v>405</v>
      </c>
      <c r="F17" s="43" t="s">
        <v>15</v>
      </c>
      <c r="G17" s="43" t="s">
        <v>20</v>
      </c>
      <c r="H17" s="43" t="s">
        <v>20</v>
      </c>
      <c r="I17" s="43" t="s">
        <v>20</v>
      </c>
      <c r="J17" s="43" t="s">
        <v>404</v>
      </c>
      <c r="K17" s="43" t="s">
        <v>20</v>
      </c>
      <c r="L17" s="43" t="s">
        <v>28</v>
      </c>
      <c r="M17" s="43" t="s">
        <v>404</v>
      </c>
      <c r="N17" s="43" t="s">
        <v>404</v>
      </c>
      <c r="O17" s="43" t="s">
        <v>15</v>
      </c>
      <c r="P17" s="43" t="s">
        <v>20</v>
      </c>
      <c r="Q17" s="43" t="s">
        <v>404</v>
      </c>
      <c r="R17" s="43" t="s">
        <v>404</v>
      </c>
      <c r="S17" s="43" t="s">
        <v>20</v>
      </c>
      <c r="T17" s="43" t="s">
        <v>74</v>
      </c>
      <c r="U17" s="43" t="s">
        <v>215</v>
      </c>
      <c r="V17" s="43" t="s">
        <v>404</v>
      </c>
      <c r="W17" s="43" t="s">
        <v>57</v>
      </c>
      <c r="X17" s="43" t="s">
        <v>20</v>
      </c>
      <c r="Y17" s="43" t="s">
        <v>57</v>
      </c>
      <c r="Z17" s="43" t="s">
        <v>404</v>
      </c>
      <c r="AA17" s="43" t="s">
        <v>404</v>
      </c>
      <c r="AB17" s="43" t="s">
        <v>20</v>
      </c>
      <c r="AC17" s="43" t="s">
        <v>20</v>
      </c>
      <c r="AD17" s="43" t="s">
        <v>20</v>
      </c>
      <c r="AE17" s="43" t="s">
        <v>20</v>
      </c>
      <c r="AF17" s="43" t="s">
        <v>20</v>
      </c>
      <c r="AG17" s="43" t="s">
        <v>15</v>
      </c>
      <c r="AH17" s="43" t="s">
        <v>20</v>
      </c>
      <c r="AI17" s="43" t="s">
        <v>20</v>
      </c>
      <c r="AJ17" s="43" t="s">
        <v>20</v>
      </c>
      <c r="AK17" s="43" t="s">
        <v>229</v>
      </c>
      <c r="AL17" s="43" t="s">
        <v>404</v>
      </c>
      <c r="AM17" s="43" t="s">
        <v>26</v>
      </c>
      <c r="AN17" s="43" t="s">
        <v>20</v>
      </c>
      <c r="AO17" s="43" t="s">
        <v>20</v>
      </c>
      <c r="AP17" s="43" t="s">
        <v>404</v>
      </c>
    </row>
    <row r="18" spans="1:42" x14ac:dyDescent="0.25">
      <c r="A18" s="5" t="s">
        <v>517</v>
      </c>
      <c r="B18" s="36" t="s">
        <v>28</v>
      </c>
      <c r="C18" s="36" t="s">
        <v>15</v>
      </c>
      <c r="D18" s="36" t="s">
        <v>28</v>
      </c>
      <c r="E18" s="36" t="s">
        <v>231</v>
      </c>
      <c r="F18" s="36" t="s">
        <v>21</v>
      </c>
      <c r="G18" s="36" t="s">
        <v>404</v>
      </c>
      <c r="H18" s="36" t="s">
        <v>404</v>
      </c>
      <c r="I18" s="36" t="s">
        <v>4</v>
      </c>
      <c r="J18" s="36" t="s">
        <v>15</v>
      </c>
      <c r="K18" s="36" t="s">
        <v>404</v>
      </c>
      <c r="L18" s="36" t="s">
        <v>55</v>
      </c>
      <c r="M18" s="36" t="s">
        <v>57</v>
      </c>
      <c r="N18" s="36" t="s">
        <v>57</v>
      </c>
      <c r="O18" s="36" t="s">
        <v>57</v>
      </c>
      <c r="P18" s="36" t="s">
        <v>404</v>
      </c>
      <c r="Q18" s="36" t="s">
        <v>27</v>
      </c>
      <c r="R18" s="36" t="s">
        <v>57</v>
      </c>
      <c r="S18" s="36" t="s">
        <v>4</v>
      </c>
      <c r="T18" s="36" t="s">
        <v>55</v>
      </c>
      <c r="U18" s="36" t="s">
        <v>271</v>
      </c>
      <c r="V18" s="36" t="s">
        <v>28</v>
      </c>
      <c r="W18" s="36" t="s">
        <v>15</v>
      </c>
      <c r="X18" s="36" t="s">
        <v>15</v>
      </c>
      <c r="Y18" s="36" t="s">
        <v>11</v>
      </c>
      <c r="Z18" s="36" t="s">
        <v>20</v>
      </c>
      <c r="AA18" s="36" t="s">
        <v>20</v>
      </c>
      <c r="AB18" s="36" t="s">
        <v>404</v>
      </c>
      <c r="AC18" s="36" t="s">
        <v>3</v>
      </c>
      <c r="AD18" s="36" t="s">
        <v>21</v>
      </c>
      <c r="AE18" s="36" t="s">
        <v>29</v>
      </c>
      <c r="AF18" s="36" t="s">
        <v>27</v>
      </c>
      <c r="AG18" s="36" t="s">
        <v>404</v>
      </c>
      <c r="AH18" s="36" t="s">
        <v>404</v>
      </c>
      <c r="AI18" s="36" t="s">
        <v>27</v>
      </c>
      <c r="AJ18" s="36" t="s">
        <v>15</v>
      </c>
      <c r="AK18" s="36" t="s">
        <v>15</v>
      </c>
      <c r="AL18" s="36" t="s">
        <v>15</v>
      </c>
      <c r="AM18" s="36" t="s">
        <v>15</v>
      </c>
      <c r="AN18" s="36" t="s">
        <v>404</v>
      </c>
      <c r="AO18" s="36" t="s">
        <v>404</v>
      </c>
      <c r="AP18" s="36" t="s">
        <v>57</v>
      </c>
    </row>
    <row r="19" spans="1:42" x14ac:dyDescent="0.25">
      <c r="A19" s="5"/>
      <c r="B19" s="36" t="str">
        <f>IF('Teams - Window 1'!D62=1,'Teams - Window 1'!$A62,"")</f>
        <v/>
      </c>
      <c r="C19" s="36" t="str">
        <f>IF('Teams - Window 1'!E63=1,'Teams - Window 1'!$A63,"")</f>
        <v/>
      </c>
      <c r="D19" s="36" t="str">
        <f>IF('Teams - Window 1'!F62=1,'Teams - Window 1'!$A62,"")</f>
        <v/>
      </c>
      <c r="F19" s="36" t="str">
        <f>IF('Teams - Window 1'!H62=1,'Teams - Window 1'!$A62,"")</f>
        <v/>
      </c>
      <c r="H19" s="36" t="str">
        <f>IF('Teams - Window 1'!J62=1,'Teams - Window 1'!$A62,"")</f>
        <v/>
      </c>
      <c r="J19" s="36" t="str">
        <f>IF('Teams - Window 1'!L62=1,'Teams - Window 1'!$A62,"")</f>
        <v/>
      </c>
      <c r="N19" s="36" t="str">
        <f>IF('Teams - Window 1'!P62=1,'Teams - Window 1'!$A62,"")</f>
        <v/>
      </c>
      <c r="O19" s="36" t="str">
        <f>IF('Teams - Window 1'!Q62=1,'Teams - Window 1'!$A62,"")</f>
        <v/>
      </c>
      <c r="P19" s="36" t="str">
        <f>IF('Teams - Window 1'!R62=1,'Teams - Window 1'!$A62,"")</f>
        <v/>
      </c>
      <c r="S19" s="36" t="str">
        <f>IF('Teams - Window 1'!U62=1,'Teams - Window 1'!$A62,"")</f>
        <v/>
      </c>
      <c r="T19" s="4"/>
      <c r="W19" s="36" t="str">
        <f>IF('Teams - Window 1'!Y62=1,'Teams - Window 1'!$A62,"")</f>
        <v/>
      </c>
      <c r="Z19" s="36" t="str">
        <f>IF('Teams - Window 1'!AB62=1,'Teams - Window 1'!$A62,"")</f>
        <v/>
      </c>
      <c r="AA19" s="36" t="str">
        <f>IF('Teams - Window 1'!AC62=1,'Teams - Window 1'!$A62,"")</f>
        <v/>
      </c>
      <c r="AB19" s="36" t="str">
        <f>IF('Teams - Window 1'!AD63=1,'Teams - Window 1'!$A63,"")</f>
        <v/>
      </c>
      <c r="AF19" s="36" t="str">
        <f>IF('Teams - Window 1'!AH62=1,'Teams - Window 1'!$A62,"")</f>
        <v/>
      </c>
      <c r="AG19" s="36"/>
      <c r="AH19" s="36" t="str">
        <f>IF('Teams - Window 1'!AJ62=1,'Teams - Window 1'!$A62,"")</f>
        <v/>
      </c>
      <c r="AI19" s="36" t="str">
        <f>IF('Teams - Window 1'!AK62=1,'Teams - Window 1'!$A62,"")</f>
        <v/>
      </c>
      <c r="AN19" s="36" t="str">
        <f>IF('Teams - Window 1'!AP62=1,'Teams - Window 1'!$A62,"")</f>
        <v/>
      </c>
    </row>
    <row r="20" spans="1:42" x14ac:dyDescent="0.25">
      <c r="A20" s="5"/>
      <c r="B20" s="36" t="str">
        <f>IF('Teams - Window 1'!D63=1,'Teams - Window 1'!$A63,"")</f>
        <v/>
      </c>
      <c r="D20" s="36" t="str">
        <f>IF('Teams - Window 1'!F63=1,'Teams - Window 1'!$A63,"")</f>
        <v/>
      </c>
      <c r="F20" s="36" t="str">
        <f>IF('Teams - Window 1'!H63=1,'Teams - Window 1'!$A63,"")</f>
        <v/>
      </c>
      <c r="H20" s="36" t="str">
        <f>IF('Teams - Window 1'!J63=1,'Teams - Window 1'!$A63,"")</f>
        <v/>
      </c>
      <c r="J20" s="36" t="str">
        <f>IF('Teams - Window 1'!L63=1,'Teams - Window 1'!$A63,"")</f>
        <v/>
      </c>
      <c r="N20" s="36" t="str">
        <f>IF('Teams - Window 1'!P63=1,'Teams - Window 1'!$A63,"")</f>
        <v/>
      </c>
      <c r="O20" s="36" t="str">
        <f>IF('Teams - Window 1'!Q63=1,'Teams - Window 1'!$A63,"")</f>
        <v/>
      </c>
      <c r="P20" s="36" t="str">
        <f>IF('Teams - Window 1'!R63=1,'Teams - Window 1'!$A63,"")</f>
        <v/>
      </c>
      <c r="S20" s="36" t="str">
        <f>IF('Teams - Window 1'!U63=1,'Teams - Window 1'!$A63,"")</f>
        <v/>
      </c>
      <c r="T20" s="4"/>
      <c r="W20" s="36" t="str">
        <f>IF('Teams - Window 1'!Y63=1,'Teams - Window 1'!$A63,"")</f>
        <v/>
      </c>
      <c r="Z20" s="36" t="str">
        <f>IF('Teams - Window 1'!AB63=1,'Teams - Window 1'!$A63,"")</f>
        <v/>
      </c>
      <c r="AA20" s="36" t="str">
        <f>IF('Teams - Window 1'!AC63=1,'Teams - Window 1'!$A63,"")</f>
        <v/>
      </c>
      <c r="AF20" s="36" t="str">
        <f>IF('Teams - Window 1'!AH63=1,'Teams - Window 1'!$A63,"")</f>
        <v/>
      </c>
      <c r="AG20" s="36"/>
      <c r="AH20" s="36" t="str">
        <f>IF('Teams - Window 1'!AJ63=1,'Teams - Window 1'!$A63,"")</f>
        <v/>
      </c>
      <c r="AI20" s="36" t="str">
        <f>IF('Teams - Window 1'!AK63=1,'Teams - Window 1'!$A63,"")</f>
        <v/>
      </c>
      <c r="AN20" s="36" t="str">
        <f>IF('Teams - Window 1'!AP63=1,'Teams - Window 1'!$A63,"")</f>
        <v/>
      </c>
    </row>
    <row r="21" spans="1:42" x14ac:dyDescent="0.25">
      <c r="A21" s="5"/>
      <c r="T21" s="4"/>
    </row>
    <row r="22" spans="1:42" x14ac:dyDescent="0.25">
      <c r="A22" s="5"/>
      <c r="T22" s="4"/>
    </row>
    <row r="23" spans="1:42" x14ac:dyDescent="0.25">
      <c r="A23" s="5"/>
      <c r="T23" s="4"/>
    </row>
    <row r="24" spans="1:42" x14ac:dyDescent="0.25">
      <c r="A24" s="5"/>
      <c r="T24" s="4"/>
    </row>
    <row r="25" spans="1:42" x14ac:dyDescent="0.25">
      <c r="A25" s="5"/>
      <c r="T25" s="4"/>
    </row>
    <row r="26" spans="1:42" x14ac:dyDescent="0.25">
      <c r="A26" s="5"/>
      <c r="T26" s="4"/>
    </row>
    <row r="27" spans="1:42" x14ac:dyDescent="0.25">
      <c r="A27" s="5"/>
      <c r="T27" s="4"/>
    </row>
    <row r="28" spans="1:42" x14ac:dyDescent="0.25">
      <c r="A28" s="5"/>
      <c r="T28" s="4"/>
    </row>
    <row r="29" spans="1:42" x14ac:dyDescent="0.25">
      <c r="A29" s="5"/>
      <c r="T29" s="4"/>
    </row>
    <row r="30" spans="1:42" x14ac:dyDescent="0.25">
      <c r="A30" s="5"/>
    </row>
    <row r="31" spans="1:42" x14ac:dyDescent="0.25">
      <c r="A31" s="5"/>
    </row>
    <row r="32" spans="1:42"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sheetData>
  <mergeCells count="1">
    <mergeCell ref="B3:AP3"/>
  </mergeCells>
  <pageMargins left="0.19685039370078741" right="0.19685039370078741" top="0.19685039370078741" bottom="0.19685039370078741" header="0.31496062992125984" footer="0.31496062992125984"/>
  <pageSetup paperSize="9" scale="1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A1:AR109"/>
  <sheetViews>
    <sheetView zoomScale="85" zoomScaleNormal="85" workbookViewId="0">
      <pane xSplit="3" ySplit="5" topLeftCell="W6" activePane="bottomRight" state="frozen"/>
      <selection activeCell="L35" sqref="L35"/>
      <selection pane="topRight" activeCell="L35" sqref="L35"/>
      <selection pane="bottomLeft" activeCell="L35" sqref="L35"/>
      <selection pane="bottomRight" activeCell="B25" sqref="B25"/>
    </sheetView>
  </sheetViews>
  <sheetFormatPr defaultRowHeight="15" outlineLevelRow="1" x14ac:dyDescent="0.25"/>
  <cols>
    <col min="1" max="1" width="25.85546875" customWidth="1"/>
    <col min="3" max="3" width="13.85546875" bestFit="1" customWidth="1"/>
    <col min="4" max="4" width="15.7109375" customWidth="1"/>
    <col min="5" max="44" width="15.85546875" customWidth="1"/>
  </cols>
  <sheetData>
    <row r="1" spans="1:44" x14ac:dyDescent="0.25">
      <c r="A1" s="34" t="s">
        <v>506</v>
      </c>
      <c r="J1" s="4"/>
      <c r="M1" s="4"/>
      <c r="V1" s="4"/>
      <c r="AD1" s="4"/>
      <c r="AM1" s="4"/>
      <c r="AO1" s="412"/>
      <c r="AP1" s="4"/>
    </row>
    <row r="2" spans="1:44" x14ac:dyDescent="0.25">
      <c r="A2" s="34" t="s">
        <v>508</v>
      </c>
    </row>
    <row r="3" spans="1:44" x14ac:dyDescent="0.25">
      <c r="D3" s="820" t="s">
        <v>122</v>
      </c>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c r="AG3" s="820"/>
      <c r="AH3" s="820"/>
      <c r="AI3" s="820"/>
      <c r="AJ3" s="820"/>
      <c r="AK3" s="820"/>
      <c r="AL3" s="820"/>
      <c r="AM3" s="820"/>
      <c r="AN3" s="820"/>
      <c r="AO3" s="820"/>
      <c r="AP3" s="820"/>
      <c r="AQ3" s="820"/>
      <c r="AR3" s="820"/>
    </row>
    <row r="4" spans="1:44" ht="30" customHeight="1" x14ac:dyDescent="0.25">
      <c r="A4" s="821"/>
      <c r="B4" s="821"/>
      <c r="C4" s="821"/>
      <c r="D4" s="388" t="str">
        <f>Data!$H4</f>
        <v>Guy Blackwood</v>
      </c>
      <c r="E4" s="388" t="str">
        <f>Data!$H5</f>
        <v>Michael Quinn</v>
      </c>
      <c r="F4" s="388" t="str">
        <f>Data!$H6</f>
        <v>Andy Gill</v>
      </c>
      <c r="G4" s="388" t="str">
        <f>Data!$H7</f>
        <v>Jonny Cobbold</v>
      </c>
      <c r="H4" s="388" t="str">
        <f>Data!$H8</f>
        <v>Michael Gill</v>
      </c>
      <c r="I4" s="388" t="str">
        <f>Data!$H9</f>
        <v>Ed Brown</v>
      </c>
      <c r="J4" s="388" t="str">
        <f>Data!$H10</f>
        <v>Sam Hepke</v>
      </c>
      <c r="K4" s="388" t="str">
        <f>Data!$H11</f>
        <v>Jonny Glayzer</v>
      </c>
      <c r="L4" s="388" t="str">
        <f>Data!$H12</f>
        <v>Ian Glayzer</v>
      </c>
      <c r="M4" s="388" t="str">
        <f>Data!$H13</f>
        <v>Colin Inkson</v>
      </c>
      <c r="N4" s="388" t="str">
        <f>Data!$H14</f>
        <v>Bill Rankin</v>
      </c>
      <c r="O4" s="388" t="str">
        <f>Data!$H15</f>
        <v>Alex Rankin</v>
      </c>
      <c r="P4" s="388" t="str">
        <f>Data!$H16</f>
        <v>Rob Rankin</v>
      </c>
      <c r="Q4" s="388" t="str">
        <f>Data!$H17</f>
        <v>Harvey Rankin</v>
      </c>
      <c r="R4" s="388" t="str">
        <f>Data!$H18</f>
        <v>Matty Aggrey</v>
      </c>
      <c r="S4" s="388" t="str">
        <f>Data!$H19</f>
        <v>Tim Dickinson</v>
      </c>
      <c r="T4" s="388" t="str">
        <f>Data!$H20</f>
        <v>Mark Bailie</v>
      </c>
      <c r="U4" s="388" t="str">
        <f>Data!$H21</f>
        <v>James Illingworth</v>
      </c>
      <c r="V4" s="388" t="str">
        <f>Data!$H22</f>
        <v>Ryan McNally</v>
      </c>
      <c r="W4" s="388" t="str">
        <f>Data!$H23</f>
        <v>Dom Grant</v>
      </c>
      <c r="X4" s="388" t="str">
        <f>Data!$H24</f>
        <v>Shaun Brocken</v>
      </c>
      <c r="Y4" s="388" t="str">
        <f>Data!$H25</f>
        <v>Lynda Glayzer</v>
      </c>
      <c r="Z4" s="388" t="str">
        <f>Data!$H26</f>
        <v>Jamie Barnes</v>
      </c>
      <c r="AA4" s="388" t="str">
        <f>Data!$H27</f>
        <v>Andy Brown</v>
      </c>
      <c r="AB4" s="388" t="str">
        <f>Data!$H28</f>
        <v>Alex McNally</v>
      </c>
      <c r="AC4" s="388" t="str">
        <f>Data!$H29</f>
        <v>Gary Knight</v>
      </c>
      <c r="AD4" s="388" t="str">
        <f>Data!$H30</f>
        <v>Chris Smith</v>
      </c>
      <c r="AE4" s="388" t="str">
        <f>Data!$H31</f>
        <v>Josh Thompson</v>
      </c>
      <c r="AF4" s="388" t="str">
        <f>Data!$H32</f>
        <v>Jack Snowdon</v>
      </c>
      <c r="AG4" s="388" t="str">
        <f>Data!$H33</f>
        <v>Harry Baldwin</v>
      </c>
      <c r="AH4" s="388" t="str">
        <f>Data!$H34</f>
        <v>Ian Robinson</v>
      </c>
      <c r="AI4" s="388" t="str">
        <f>Data!$H35</f>
        <v>George Politis</v>
      </c>
      <c r="AJ4" s="388" t="str">
        <f>Data!$H36</f>
        <v>Nicky Caunce</v>
      </c>
      <c r="AK4" s="388" t="str">
        <f>Data!$H37</f>
        <v>George Armstrong</v>
      </c>
      <c r="AL4" s="388" t="str">
        <f>Data!$H38</f>
        <v>John Armstrong</v>
      </c>
      <c r="AM4" s="388" t="str">
        <f>Data!$H39</f>
        <v>Ian Jones</v>
      </c>
      <c r="AN4" s="388" t="str">
        <f>Data!$H40</f>
        <v>Walter Armstrong</v>
      </c>
      <c r="AO4" s="388" t="str">
        <f>Data!$H41</f>
        <v>Stuart Smith</v>
      </c>
      <c r="AP4" s="388" t="str">
        <f>Data!$H42</f>
        <v>Jordan Budgen</v>
      </c>
      <c r="AQ4" s="388" t="str">
        <f>Data!$H43</f>
        <v>Richard Brook</v>
      </c>
      <c r="AR4" s="388" t="str">
        <f>Data!$H44</f>
        <v>Rachel Glayzer</v>
      </c>
    </row>
    <row r="5" spans="1:44" ht="30" customHeight="1" x14ac:dyDescent="0.25">
      <c r="A5" s="45" t="s">
        <v>44</v>
      </c>
      <c r="B5" s="86" t="s">
        <v>51</v>
      </c>
      <c r="C5" s="45" t="s">
        <v>67</v>
      </c>
      <c r="D5" s="380" t="str">
        <f>VLOOKUP(D4,Data!$H$4:$I$62,2,FALSE)</f>
        <v>Rattenpackfuhrer</v>
      </c>
      <c r="E5" s="380" t="str">
        <f>VLOOKUP(E4,Data!$H$4:$I$62,2,FALSE)</f>
        <v>This Lot Best Get Picked</v>
      </c>
      <c r="F5" s="380" t="str">
        <f>VLOOKUP(F4,Data!$H$4:$I$62,2,FALSE)</f>
        <v>A Grey Colour With a Wooden Structure Over The Top C.C.</v>
      </c>
      <c r="G5" s="380" t="str">
        <f>VLOOKUP(G4,Data!$H$4:$I$62,2,FALSE)</f>
        <v>Ronnie Bobbold C.C.</v>
      </c>
      <c r="H5" s="380" t="str">
        <f>VLOOKUP(H4,Data!$H$4:$I$62,2,FALSE)</f>
        <v>Brokebat Mountain C.C.</v>
      </c>
      <c r="I5" s="380" t="str">
        <f>VLOOKUP(I4,Data!$H$4:$I$62,2,FALSE)</f>
        <v>Seshfield C.C.</v>
      </c>
      <c r="J5" s="380" t="str">
        <f>VLOOKUP(J4,Data!$H$4:$I$62,2,FALSE)</f>
        <v>Paris Ganjaman</v>
      </c>
      <c r="K5" s="380" t="str">
        <f>VLOOKUP(K4,Data!$H$4:$I$62,2,FALSE)</f>
        <v>Brianstorm</v>
      </c>
      <c r="L5" s="380" t="str">
        <f>VLOOKUP(L4,Data!$H$4:$I$62,2,FALSE)</f>
        <v>Brook Lane Globetrotters</v>
      </c>
      <c r="M5" s="380" t="str">
        <f>VLOOKUP(M4,Data!$H$4:$I$62,2,FALSE)</f>
        <v>It Aint No Man</v>
      </c>
      <c r="N5" s="380" t="str">
        <f>VLOOKUP(N4,Data!$H$4:$I$62,2,FALSE)</f>
        <v>The Non-selector XI</v>
      </c>
      <c r="O5" s="380" t="str">
        <f>VLOOKUP(O4,Data!$H$4:$I$62,2,FALSE)</f>
        <v>The Master Batters</v>
      </c>
      <c r="P5" s="380" t="str">
        <f>VLOOKUP(P4,Data!$H$4:$I$62,2,FALSE)</f>
        <v>Scared Shotless</v>
      </c>
      <c r="Q5" s="380" t="str">
        <f>VLOOKUP(Q4,Data!$H$4:$I$62,2,FALSE)</f>
        <v>Six Offenders</v>
      </c>
      <c r="R5" s="380" t="str">
        <f>VLOOKUP(R4,Data!$H$4:$I$62,2,FALSE)</f>
        <v>Ain't Nobody like Chey Dunkley</v>
      </c>
      <c r="S5" s="380" t="str">
        <f>VLOOKUP(S4,Data!$H$4:$I$62,2,FALSE)</f>
        <v>Square Leg</v>
      </c>
      <c r="T5" s="380" t="str">
        <f>VLOOKUP(T4,Data!$H$4:$I$62,2,FALSE)</f>
        <v>The Bails Are Off</v>
      </c>
      <c r="U5" s="380" t="str">
        <f>VLOOKUP(U4,Data!$H$4:$I$62,2,FALSE)</f>
        <v>The Ainsdale E-mail</v>
      </c>
      <c r="V5" s="380" t="str">
        <f>VLOOKUP(V4,Data!$H$4:$I$62,2,FALSE)</f>
        <v>Team 19</v>
      </c>
      <c r="W5" s="380" t="str">
        <f>VLOOKUP(W4,Data!$H$4:$I$62,2,FALSE)</f>
        <v>Big Bash</v>
      </c>
      <c r="X5" s="380" t="str">
        <f>VLOOKUP(X4,Data!$H$4:$I$62,2,FALSE)</f>
        <v>Brocken Bucket</v>
      </c>
      <c r="Y5" s="380" t="str">
        <f>VLOOKUP(Y4,Data!$H$4:$I$62,2,FALSE)</f>
        <v>Lynda's Lads</v>
      </c>
      <c r="Z5" s="380" t="str">
        <f>VLOOKUP(Z4,Data!$H$4:$I$62,2,FALSE)</f>
        <v>Barnselona</v>
      </c>
      <c r="AA5" s="380" t="str">
        <f>VLOOKUP(AA4,Data!$H$4:$I$62,2,FALSE)</f>
        <v>Nobody's Heroes</v>
      </c>
      <c r="AB5" s="380" t="str">
        <f>VLOOKUP(AB4,Data!$H$4:$I$62,2,FALSE)</f>
        <v>McNally's 11</v>
      </c>
      <c r="AC5" s="380" t="str">
        <f>VLOOKUP(AC4,Data!$H$4:$I$62,2,FALSE)</f>
        <v>The Ormskirk Clarets</v>
      </c>
      <c r="AD5" s="380" t="str">
        <f>VLOOKUP(AD4,Data!$H$4:$I$62,2,FALSE)</f>
        <v>Kiss My Chaminda</v>
      </c>
      <c r="AE5" s="380" t="str">
        <f>VLOOKUP(AE4,Data!$H$4:$I$62,2,FALSE)</f>
        <v>Scared Shotless 2</v>
      </c>
      <c r="AF5" s="380" t="str">
        <f>VLOOKUP(AF4,Data!$H$4:$I$62,2,FALSE)</f>
        <v>Let it Snow</v>
      </c>
      <c r="AG5" s="380" t="str">
        <f>VLOOKUP(AG4,Data!$H$4:$I$62,2,FALSE)</f>
        <v>The Tory Boys</v>
      </c>
      <c r="AH5" s="380" t="str">
        <f>VLOOKUP(AH4,Data!$H$4:$I$62,2,FALSE)</f>
        <v>Mr VP</v>
      </c>
      <c r="AI5" s="380" t="str">
        <f>VLOOKUP(AI4,Data!$H$4:$I$62,2,FALSE)</f>
        <v>Forc</v>
      </c>
      <c r="AJ5" s="380" t="str">
        <f>VLOOKUP(AJ4,Data!$H$4:$I$62,2,FALSE)</f>
        <v>Cauncey's Dream</v>
      </c>
      <c r="AK5" s="380" t="str">
        <f>VLOOKUP(AK4,Data!$H$4:$I$62,2,FALSE)</f>
        <v>George's Marvellous Men</v>
      </c>
      <c r="AL5" s="380" t="str">
        <f>VLOOKUP(AL4,Data!$H$4:$I$62,2,FALSE)</f>
        <v>Armdog's Allstars</v>
      </c>
      <c r="AM5" s="380" t="str">
        <f>VLOOKUP(AM4,Data!$H$4:$I$62,2,FALSE)</f>
        <v>Colonel's Army</v>
      </c>
      <c r="AN5" s="380" t="str">
        <f>VLOOKUP(AN4,Data!$H$4:$I$62,2,FALSE)</f>
        <v>Brook Lane Belters</v>
      </c>
      <c r="AO5" s="380" t="str">
        <f>VLOOKUP(AO4,Data!$H$4:$I$62,2,FALSE)</f>
        <v>Mower Men</v>
      </c>
      <c r="AP5" s="380" t="str">
        <f>VLOOKUP(AP4,Data!$H$4:$I$62,2,FALSE)</f>
        <v>Advanced Haircare Studio</v>
      </c>
      <c r="AQ5" s="380" t="str">
        <f>VLOOKUP(AQ4,Data!$H$4:$I$62,2,FALSE)</f>
        <v>Mother Brookers</v>
      </c>
      <c r="AR5" s="380" t="str">
        <f>VLOOKUP(AR4,Data!$H$4:$I$62,2,FALSE)</f>
        <v>Mulberry Mandem</v>
      </c>
    </row>
    <row r="6" spans="1:44" x14ac:dyDescent="0.25">
      <c r="A6" t="s">
        <v>404</v>
      </c>
      <c r="B6" s="6" t="s">
        <v>52</v>
      </c>
      <c r="C6" t="s">
        <v>68</v>
      </c>
      <c r="D6" s="43">
        <f>SUMIFS('Points - Player Total'!$AA$9:$AA$97,'Points - Player Total'!$A$9:$A$97,'Points - Teams W1'!$A6,'Teams - Window 1'!D$6:D$94,1)</f>
        <v>0</v>
      </c>
      <c r="E6" s="43">
        <f>SUMIFS('Points - Player Total'!$AA$9:$AA$97,'Points - Player Total'!$A$9:$A$97,'Points - Teams W1'!$A6,'Teams - Window 1'!E$6:E$94,1)</f>
        <v>278</v>
      </c>
      <c r="F6" s="43">
        <f>SUMIFS('Points - Player Total'!$AA$9:$AA$97,'Points - Player Total'!$A$9:$A$97,'Points - Teams W1'!$A6,'Teams - Window 1'!F$6:F$94,1)</f>
        <v>278</v>
      </c>
      <c r="G6" s="43">
        <f>SUMIFS('Points - Player Total'!$AA$9:$AA$97,'Points - Player Total'!$A$9:$A$97,'Points - Teams W1'!$A6,'Teams - Window 1'!G$6:G$94,1)</f>
        <v>278</v>
      </c>
      <c r="H6" s="43">
        <f>SUMIFS('Points - Player Total'!$AA$9:$AA$97,'Points - Player Total'!$A$9:$A$97,'Points - Teams W1'!$A6,'Teams - Window 1'!H$6:H$94,1)</f>
        <v>278</v>
      </c>
      <c r="I6" s="43">
        <f>SUMIFS('Points - Player Total'!$AA$9:$AA$97,'Points - Player Total'!$A$9:$A$97,'Points - Teams W1'!$A6,'Teams - Window 1'!I$6:I$94,1)</f>
        <v>278</v>
      </c>
      <c r="J6" s="43">
        <f>SUMIFS('Points - Player Total'!$AA$9:$AA$97,'Points - Player Total'!$A$9:$A$97,'Points - Teams W1'!$A6,'Teams - Window 1'!J$6:J$94,1)</f>
        <v>278</v>
      </c>
      <c r="K6" s="43">
        <f>SUMIFS('Points - Player Total'!$AA$9:$AA$97,'Points - Player Total'!$A$9:$A$97,'Points - Teams W1'!$A6,'Teams - Window 1'!K$6:K$94,1)</f>
        <v>278</v>
      </c>
      <c r="L6" s="43">
        <f>SUMIFS('Points - Player Total'!$AA$9:$AA$97,'Points - Player Total'!$A$9:$A$97,'Points - Teams W1'!$A6,'Teams - Window 1'!L$6:L$94,1)</f>
        <v>278</v>
      </c>
      <c r="M6" s="43">
        <f>SUMIFS('Points - Player Total'!$AA$9:$AA$97,'Points - Player Total'!$A$9:$A$97,'Points - Teams W1'!$A6,'Teams - Window 1'!M$6:M$94,1)</f>
        <v>278</v>
      </c>
      <c r="N6" s="43">
        <f>SUMIFS('Points - Player Total'!$AA$9:$AA$97,'Points - Player Total'!$A$9:$A$97,'Points - Teams W1'!$A6,'Teams - Window 1'!N$6:N$94,1)</f>
        <v>0</v>
      </c>
      <c r="O6" s="43">
        <f>SUMIFS('Points - Player Total'!$AA$9:$AA$97,'Points - Player Total'!$A$9:$A$97,'Points - Teams W1'!$A6,'Teams - Window 1'!O$6:O$94,1)</f>
        <v>278</v>
      </c>
      <c r="P6" s="43">
        <f>SUMIFS('Points - Player Total'!$AA$9:$AA$97,'Points - Player Total'!$A$9:$A$97,'Points - Teams W1'!$A6,'Teams - Window 1'!P$6:P$94,1)</f>
        <v>278</v>
      </c>
      <c r="Q6" s="43">
        <f>SUMIFS('Points - Player Total'!$AA$9:$AA$97,'Points - Player Total'!$A$9:$A$97,'Points - Teams W1'!$A6,'Teams - Window 1'!Q$6:Q$94,1)</f>
        <v>0</v>
      </c>
      <c r="R6" s="43">
        <f>SUMIFS('Points - Player Total'!$AA$9:$AA$97,'Points - Player Total'!$A$9:$A$97,'Points - Teams W1'!$A6,'Teams - Window 1'!R$6:R$94,1)</f>
        <v>278</v>
      </c>
      <c r="S6" s="43">
        <f>SUMIFS('Points - Player Total'!$AA$9:$AA$97,'Points - Player Total'!$A$9:$A$97,'Points - Teams W1'!$A6,'Teams - Window 1'!S$6:S$94,1)</f>
        <v>278</v>
      </c>
      <c r="T6" s="43">
        <f>SUMIFS('Points - Player Total'!$AA$9:$AA$97,'Points - Player Total'!$A$9:$A$97,'Points - Teams W1'!$A6,'Teams - Window 1'!T$6:T$94,1)</f>
        <v>278</v>
      </c>
      <c r="U6" s="43">
        <f>SUMIFS('Points - Player Total'!$AA$9:$AA$97,'Points - Player Total'!$A$9:$A$97,'Points - Teams W1'!$A6,'Teams - Window 1'!U$6:U$94,1)</f>
        <v>0</v>
      </c>
      <c r="V6" s="43">
        <f>SUMIFS('Points - Player Total'!$AA$9:$AA$97,'Points - Player Total'!$A$9:$A$97,'Points - Teams W1'!$A6,'Teams - Window 1'!V$6:V$94,1)</f>
        <v>278</v>
      </c>
      <c r="W6" s="43">
        <f>SUMIFS('Points - Player Total'!$AA$9:$AA$97,'Points - Player Total'!$A$9:$A$97,'Points - Teams W1'!$A6,'Teams - Window 1'!W$6:W$94,1)</f>
        <v>278</v>
      </c>
      <c r="X6" s="43">
        <f>SUMIFS('Points - Player Total'!$AA$9:$AA$97,'Points - Player Total'!$A$9:$A$97,'Points - Teams W1'!$A6,'Teams - Window 1'!X$6:X$94,1)</f>
        <v>278</v>
      </c>
      <c r="Y6" s="43">
        <f>SUMIFS('Points - Player Total'!$AA$9:$AA$97,'Points - Player Total'!$A$9:$A$97,'Points - Teams W1'!$A6,'Teams - Window 1'!Y$6:Y$94,1)</f>
        <v>0</v>
      </c>
      <c r="Z6" s="43">
        <f>SUMIFS('Points - Player Total'!$AA$9:$AA$97,'Points - Player Total'!$A$9:$A$97,'Points - Teams W1'!$A6,'Teams - Window 1'!Z$6:Z$94,1)</f>
        <v>278</v>
      </c>
      <c r="AA6" s="43">
        <f>SUMIFS('Points - Player Total'!$AA$9:$AA$97,'Points - Player Total'!$A$9:$A$97,'Points - Teams W1'!$A6,'Teams - Window 1'!AA$6:AA$94,1)</f>
        <v>0</v>
      </c>
      <c r="AB6" s="43">
        <f>SUMIFS('Points - Player Total'!$AA$9:$AA$97,'Points - Player Total'!$A$9:$A$97,'Points - Teams W1'!$A6,'Teams - Window 1'!AB$6:AB$94,1)</f>
        <v>278</v>
      </c>
      <c r="AC6" s="43">
        <f>SUMIFS('Points - Player Total'!$AA$9:$AA$97,'Points - Player Total'!$A$9:$A$97,'Points - Teams W1'!$A6,'Teams - Window 1'!AC$6:AC$94,1)</f>
        <v>278</v>
      </c>
      <c r="AD6" s="43">
        <f>SUMIFS('Points - Player Total'!$AA$9:$AA$97,'Points - Player Total'!$A$9:$A$97,'Points - Teams W1'!$A6,'Teams - Window 1'!AD$6:AD$94,1)</f>
        <v>278</v>
      </c>
      <c r="AE6" s="43">
        <f>SUMIFS('Points - Player Total'!$AA$9:$AA$97,'Points - Player Total'!$A$9:$A$97,'Points - Teams W1'!$A6,'Teams - Window 1'!AE$6:AE$94,1)</f>
        <v>278</v>
      </c>
      <c r="AF6" s="43">
        <f>SUMIFS('Points - Player Total'!$AA$9:$AA$97,'Points - Player Total'!$A$9:$A$97,'Points - Teams W1'!$A6,'Teams - Window 1'!AF$6:AF$94,1)</f>
        <v>0</v>
      </c>
      <c r="AG6" s="43">
        <f>SUMIFS('Points - Player Total'!$AA$9:$AA$97,'Points - Player Total'!$A$9:$A$97,'Points - Teams W1'!$A6,'Teams - Window 1'!AG$6:AG$94,1)</f>
        <v>0</v>
      </c>
      <c r="AH6" s="43">
        <f>SUMIFS('Points - Player Total'!$AA$9:$AA$97,'Points - Player Total'!$A$9:$A$97,'Points - Teams W1'!$A6,'Teams - Window 1'!AH$6:AH$94,1)</f>
        <v>0</v>
      </c>
      <c r="AI6" s="43">
        <f>SUMIFS('Points - Player Total'!$AA$9:$AA$97,'Points - Player Total'!$A$9:$A$97,'Points - Teams W1'!$A6,'Teams - Window 1'!AI$6:AI$94,1)</f>
        <v>278</v>
      </c>
      <c r="AJ6" s="43">
        <f>SUMIFS('Points - Player Total'!$AA$9:$AA$97,'Points - Player Total'!$A$9:$A$97,'Points - Teams W1'!$A6,'Teams - Window 1'!AJ$6:AJ$94,1)</f>
        <v>278</v>
      </c>
      <c r="AK6" s="43">
        <f>SUMIFS('Points - Player Total'!$AA$9:$AA$97,'Points - Player Total'!$A$9:$A$97,'Points - Teams W1'!$A6,'Teams - Window 1'!AK$6:AK$94,1)</f>
        <v>0</v>
      </c>
      <c r="AL6" s="43">
        <f>SUMIFS('Points - Player Total'!$AA$9:$AA$97,'Points - Player Total'!$A$9:$A$97,'Points - Teams W1'!$A6,'Teams - Window 1'!AL$6:AL$94,1)</f>
        <v>278</v>
      </c>
      <c r="AM6" s="43">
        <f>SUMIFS('Points - Player Total'!$AA$9:$AA$97,'Points - Player Total'!$A$9:$A$97,'Points - Teams W1'!$A6,'Teams - Window 1'!AM$6:AM$94,1)</f>
        <v>0</v>
      </c>
      <c r="AN6" s="43">
        <f>SUMIFS('Points - Player Total'!$AA$9:$AA$97,'Points - Player Total'!$A$9:$A$97,'Points - Teams W1'!$A6,'Teams - Window 1'!AN$6:AN$94,1)</f>
        <v>278</v>
      </c>
      <c r="AO6" s="43">
        <f>SUMIFS('Points - Player Total'!$AA$9:$AA$97,'Points - Player Total'!$A$9:$A$97,'Points - Teams W1'!$A6,'Teams - Window 1'!AO$6:AO$94,1)</f>
        <v>0</v>
      </c>
      <c r="AP6" s="43">
        <f>SUMIFS('Points - Player Total'!$AA$9:$AA$97,'Points - Player Total'!$A$9:$A$97,'Points - Teams W1'!$A6,'Teams - Window 1'!AP$6:AP$94,1)</f>
        <v>278</v>
      </c>
      <c r="AQ6" s="43">
        <f>SUMIFS('Points - Player Total'!$AA$9:$AA$97,'Points - Player Total'!$A$9:$A$97,'Points - Teams W1'!$A6,'Teams - Window 1'!AQ$6:AQ$94,1)</f>
        <v>278</v>
      </c>
      <c r="AR6" s="43">
        <f>SUMIFS('Points - Player Total'!$AA$9:$AA$97,'Points - Player Total'!$A$9:$A$97,'Points - Teams W1'!$A6,'Teams - Window 1'!AR$6:AR$94,1)</f>
        <v>278</v>
      </c>
    </row>
    <row r="7" spans="1:44" x14ac:dyDescent="0.25">
      <c r="A7" t="s">
        <v>11</v>
      </c>
      <c r="B7" s="6" t="s">
        <v>52</v>
      </c>
      <c r="C7" t="s">
        <v>68</v>
      </c>
      <c r="D7" s="43">
        <f>SUMIFS('Points - Player Total'!$AA$9:$AA$97,'Points - Player Total'!$A$9:$A$97,'Points - Teams W1'!$A7,'Teams - Window 1'!D$6:D$94,1)</f>
        <v>0</v>
      </c>
      <c r="E7" s="43">
        <f>SUMIFS('Points - Player Total'!$AA$9:$AA$97,'Points - Player Total'!$A$9:$A$97,'Points - Teams W1'!$A7,'Teams - Window 1'!E$6:E$94,1)</f>
        <v>0</v>
      </c>
      <c r="F7" s="43">
        <f>SUMIFS('Points - Player Total'!$AA$9:$AA$97,'Points - Player Total'!$A$9:$A$97,'Points - Teams W1'!$A7,'Teams - Window 1'!F$6:F$94,1)</f>
        <v>0</v>
      </c>
      <c r="G7" s="43">
        <f>SUMIFS('Points - Player Total'!$AA$9:$AA$97,'Points - Player Total'!$A$9:$A$97,'Points - Teams W1'!$A7,'Teams - Window 1'!G$6:G$94,1)</f>
        <v>0</v>
      </c>
      <c r="H7" s="43">
        <f>SUMIFS('Points - Player Total'!$AA$9:$AA$97,'Points - Player Total'!$A$9:$A$97,'Points - Teams W1'!$A7,'Teams - Window 1'!H$6:H$94,1)</f>
        <v>0</v>
      </c>
      <c r="I7" s="43">
        <f>SUMIFS('Points - Player Total'!$AA$9:$AA$97,'Points - Player Total'!$A$9:$A$97,'Points - Teams W1'!$A7,'Teams - Window 1'!I$6:I$94,1)</f>
        <v>0</v>
      </c>
      <c r="J7" s="43">
        <f>SUMIFS('Points - Player Total'!$AA$9:$AA$97,'Points - Player Total'!$A$9:$A$97,'Points - Teams W1'!$A7,'Teams - Window 1'!J$6:J$94,1)</f>
        <v>0</v>
      </c>
      <c r="K7" s="43">
        <f>SUMIFS('Points - Player Total'!$AA$9:$AA$97,'Points - Player Total'!$A$9:$A$97,'Points - Teams W1'!$A7,'Teams - Window 1'!K$6:K$94,1)</f>
        <v>0</v>
      </c>
      <c r="L7" s="43">
        <f>SUMIFS('Points - Player Total'!$AA$9:$AA$97,'Points - Player Total'!$A$9:$A$97,'Points - Teams W1'!$A7,'Teams - Window 1'!L$6:L$94,1)</f>
        <v>0</v>
      </c>
      <c r="M7" s="43">
        <f>SUMIFS('Points - Player Total'!$AA$9:$AA$97,'Points - Player Total'!$A$9:$A$97,'Points - Teams W1'!$A7,'Teams - Window 1'!M$6:M$94,1)</f>
        <v>0</v>
      </c>
      <c r="N7" s="43">
        <f>SUMIFS('Points - Player Total'!$AA$9:$AA$97,'Points - Player Total'!$A$9:$A$97,'Points - Teams W1'!$A7,'Teams - Window 1'!N$6:N$94,1)</f>
        <v>0</v>
      </c>
      <c r="O7" s="43">
        <f>SUMIFS('Points - Player Total'!$AA$9:$AA$97,'Points - Player Total'!$A$9:$A$97,'Points - Teams W1'!$A7,'Teams - Window 1'!O$6:O$94,1)</f>
        <v>0</v>
      </c>
      <c r="P7" s="43">
        <f>SUMIFS('Points - Player Total'!$AA$9:$AA$97,'Points - Player Total'!$A$9:$A$97,'Points - Teams W1'!$A7,'Teams - Window 1'!P$6:P$94,1)</f>
        <v>0</v>
      </c>
      <c r="Q7" s="43">
        <f>SUMIFS('Points - Player Total'!$AA$9:$AA$97,'Points - Player Total'!$A$9:$A$97,'Points - Teams W1'!$A7,'Teams - Window 1'!Q$6:Q$94,1)</f>
        <v>0</v>
      </c>
      <c r="R7" s="43">
        <f>SUMIFS('Points - Player Total'!$AA$9:$AA$97,'Points - Player Total'!$A$9:$A$97,'Points - Teams W1'!$A7,'Teams - Window 1'!R$6:R$94,1)</f>
        <v>0</v>
      </c>
      <c r="S7" s="43">
        <f>SUMIFS('Points - Player Total'!$AA$9:$AA$97,'Points - Player Total'!$A$9:$A$97,'Points - Teams W1'!$A7,'Teams - Window 1'!S$6:S$94,1)</f>
        <v>0</v>
      </c>
      <c r="T7" s="43">
        <f>SUMIFS('Points - Player Total'!$AA$9:$AA$97,'Points - Player Total'!$A$9:$A$97,'Points - Teams W1'!$A7,'Teams - Window 1'!T$6:T$94,1)</f>
        <v>0</v>
      </c>
      <c r="U7" s="43">
        <f>SUMIFS('Points - Player Total'!$AA$9:$AA$97,'Points - Player Total'!$A$9:$A$97,'Points - Teams W1'!$A7,'Teams - Window 1'!U$6:U$94,1)</f>
        <v>0</v>
      </c>
      <c r="V7" s="43">
        <f>SUMIFS('Points - Player Total'!$AA$9:$AA$97,'Points - Player Total'!$A$9:$A$97,'Points - Teams W1'!$A7,'Teams - Window 1'!V$6:V$94,1)</f>
        <v>0</v>
      </c>
      <c r="W7" s="43">
        <f>SUMIFS('Points - Player Total'!$AA$9:$AA$97,'Points - Player Total'!$A$9:$A$97,'Points - Teams W1'!$A7,'Teams - Window 1'!W$6:W$94,1)</f>
        <v>0</v>
      </c>
      <c r="X7" s="43">
        <f>SUMIFS('Points - Player Total'!$AA$9:$AA$97,'Points - Player Total'!$A$9:$A$97,'Points - Teams W1'!$A7,'Teams - Window 1'!X$6:X$94,1)</f>
        <v>0</v>
      </c>
      <c r="Y7" s="43">
        <f>SUMIFS('Points - Player Total'!$AA$9:$AA$97,'Points - Player Total'!$A$9:$A$97,'Points - Teams W1'!$A7,'Teams - Window 1'!Y$6:Y$94,1)</f>
        <v>0</v>
      </c>
      <c r="Z7" s="43">
        <f>SUMIFS('Points - Player Total'!$AA$9:$AA$97,'Points - Player Total'!$A$9:$A$97,'Points - Teams W1'!$A7,'Teams - Window 1'!Z$6:Z$94,1)</f>
        <v>0</v>
      </c>
      <c r="AA7" s="43">
        <f>SUMIFS('Points - Player Total'!$AA$9:$AA$97,'Points - Player Total'!$A$9:$A$97,'Points - Teams W1'!$A7,'Teams - Window 1'!AA$6:AA$94,1)</f>
        <v>64</v>
      </c>
      <c r="AB7" s="43">
        <f>SUMIFS('Points - Player Total'!$AA$9:$AA$97,'Points - Player Total'!$A$9:$A$97,'Points - Teams W1'!$A7,'Teams - Window 1'!AB$6:AB$94,1)</f>
        <v>0</v>
      </c>
      <c r="AC7" s="43">
        <f>SUMIFS('Points - Player Total'!$AA$9:$AA$97,'Points - Player Total'!$A$9:$A$97,'Points - Teams W1'!$A7,'Teams - Window 1'!AC$6:AC$94,1)</f>
        <v>0</v>
      </c>
      <c r="AD7" s="43">
        <f>SUMIFS('Points - Player Total'!$AA$9:$AA$97,'Points - Player Total'!$A$9:$A$97,'Points - Teams W1'!$A7,'Teams - Window 1'!AD$6:AD$94,1)</f>
        <v>0</v>
      </c>
      <c r="AE7" s="43">
        <f>SUMIFS('Points - Player Total'!$AA$9:$AA$97,'Points - Player Total'!$A$9:$A$97,'Points - Teams W1'!$A7,'Teams - Window 1'!AE$6:AE$94,1)</f>
        <v>0</v>
      </c>
      <c r="AF7" s="43">
        <f>SUMIFS('Points - Player Total'!$AA$9:$AA$97,'Points - Player Total'!$A$9:$A$97,'Points - Teams W1'!$A7,'Teams - Window 1'!AF$6:AF$94,1)</f>
        <v>0</v>
      </c>
      <c r="AG7" s="43">
        <f>SUMIFS('Points - Player Total'!$AA$9:$AA$97,'Points - Player Total'!$A$9:$A$97,'Points - Teams W1'!$A7,'Teams - Window 1'!AG$6:AG$94,1)</f>
        <v>0</v>
      </c>
      <c r="AH7" s="43">
        <f>SUMIFS('Points - Player Total'!$AA$9:$AA$97,'Points - Player Total'!$A$9:$A$97,'Points - Teams W1'!$A7,'Teams - Window 1'!AH$6:AH$94,1)</f>
        <v>64</v>
      </c>
      <c r="AI7" s="43">
        <f>SUMIFS('Points - Player Total'!$AA$9:$AA$97,'Points - Player Total'!$A$9:$A$97,'Points - Teams W1'!$A7,'Teams - Window 1'!AI$6:AI$94,1)</f>
        <v>0</v>
      </c>
      <c r="AJ7" s="43">
        <f>SUMIFS('Points - Player Total'!$AA$9:$AA$97,'Points - Player Total'!$A$9:$A$97,'Points - Teams W1'!$A7,'Teams - Window 1'!AJ$6:AJ$94,1)</f>
        <v>0</v>
      </c>
      <c r="AK7" s="43">
        <f>SUMIFS('Points - Player Total'!$AA$9:$AA$97,'Points - Player Total'!$A$9:$A$97,'Points - Teams W1'!$A7,'Teams - Window 1'!AK$6:AK$94,1)</f>
        <v>64</v>
      </c>
      <c r="AL7" s="43">
        <f>SUMIFS('Points - Player Total'!$AA$9:$AA$97,'Points - Player Total'!$A$9:$A$97,'Points - Teams W1'!$A7,'Teams - Window 1'!AL$6:AL$94,1)</f>
        <v>0</v>
      </c>
      <c r="AM7" s="43">
        <f>SUMIFS('Points - Player Total'!$AA$9:$AA$97,'Points - Player Total'!$A$9:$A$97,'Points - Teams W1'!$A7,'Teams - Window 1'!AM$6:AM$94,1)</f>
        <v>64</v>
      </c>
      <c r="AN7" s="43">
        <f>SUMIFS('Points - Player Total'!$AA$9:$AA$97,'Points - Player Total'!$A$9:$A$97,'Points - Teams W1'!$A7,'Teams - Window 1'!AN$6:AN$94,1)</f>
        <v>64</v>
      </c>
      <c r="AO7" s="43">
        <f>SUMIFS('Points - Player Total'!$AA$9:$AA$97,'Points - Player Total'!$A$9:$A$97,'Points - Teams W1'!$A7,'Teams - Window 1'!AO$6:AO$94,1)</f>
        <v>0</v>
      </c>
      <c r="AP7" s="43">
        <f>SUMIFS('Points - Player Total'!$AA$9:$AA$97,'Points - Player Total'!$A$9:$A$97,'Points - Teams W1'!$A7,'Teams - Window 1'!AP$6:AP$94,1)</f>
        <v>0</v>
      </c>
      <c r="AQ7" s="43">
        <f>SUMIFS('Points - Player Total'!$AA$9:$AA$97,'Points - Player Total'!$A$9:$A$97,'Points - Teams W1'!$A7,'Teams - Window 1'!AQ$6:AQ$94,1)</f>
        <v>0</v>
      </c>
      <c r="AR7" s="43">
        <f>SUMIFS('Points - Player Total'!$AA$9:$AA$97,'Points - Player Total'!$A$9:$A$97,'Points - Teams W1'!$A7,'Teams - Window 1'!AR$6:AR$94,1)</f>
        <v>0</v>
      </c>
    </row>
    <row r="8" spans="1:44" x14ac:dyDescent="0.25">
      <c r="A8" t="s">
        <v>8</v>
      </c>
      <c r="B8" s="6" t="s">
        <v>52</v>
      </c>
      <c r="C8" t="s">
        <v>68</v>
      </c>
      <c r="D8" s="43">
        <f>SUMIFS('Points - Player Total'!$AA$9:$AA$97,'Points - Player Total'!$A$9:$A$97,'Points - Teams W1'!$A8,'Teams - Window 1'!D$6:D$94,1)</f>
        <v>0</v>
      </c>
      <c r="E8" s="43">
        <f>SUMIFS('Points - Player Total'!$AA$9:$AA$97,'Points - Player Total'!$A$9:$A$97,'Points - Teams W1'!$A8,'Teams - Window 1'!E$6:E$94,1)</f>
        <v>0</v>
      </c>
      <c r="F8" s="43">
        <f>SUMIFS('Points - Player Total'!$AA$9:$AA$97,'Points - Player Total'!$A$9:$A$97,'Points - Teams W1'!$A8,'Teams - Window 1'!F$6:F$94,1)</f>
        <v>0</v>
      </c>
      <c r="G8" s="43">
        <f>SUMIFS('Points - Player Total'!$AA$9:$AA$97,'Points - Player Total'!$A$9:$A$97,'Points - Teams W1'!$A8,'Teams - Window 1'!G$6:G$94,1)</f>
        <v>0</v>
      </c>
      <c r="H8" s="43">
        <f>SUMIFS('Points - Player Total'!$AA$9:$AA$97,'Points - Player Total'!$A$9:$A$97,'Points - Teams W1'!$A8,'Teams - Window 1'!H$6:H$94,1)</f>
        <v>0</v>
      </c>
      <c r="I8" s="43">
        <f>SUMIFS('Points - Player Total'!$AA$9:$AA$97,'Points - Player Total'!$A$9:$A$97,'Points - Teams W1'!$A8,'Teams - Window 1'!I$6:I$94,1)</f>
        <v>0</v>
      </c>
      <c r="J8" s="43">
        <f>SUMIFS('Points - Player Total'!$AA$9:$AA$97,'Points - Player Total'!$A$9:$A$97,'Points - Teams W1'!$A8,'Teams - Window 1'!J$6:J$94,1)</f>
        <v>0</v>
      </c>
      <c r="K8" s="43">
        <f>SUMIFS('Points - Player Total'!$AA$9:$AA$97,'Points - Player Total'!$A$9:$A$97,'Points - Teams W1'!$A8,'Teams - Window 1'!K$6:K$94,1)</f>
        <v>0</v>
      </c>
      <c r="L8" s="43">
        <f>SUMIFS('Points - Player Total'!$AA$9:$AA$97,'Points - Player Total'!$A$9:$A$97,'Points - Teams W1'!$A8,'Teams - Window 1'!L$6:L$94,1)</f>
        <v>0</v>
      </c>
      <c r="M8" s="43">
        <f>SUMIFS('Points - Player Total'!$AA$9:$AA$97,'Points - Player Total'!$A$9:$A$97,'Points - Teams W1'!$A8,'Teams - Window 1'!M$6:M$94,1)</f>
        <v>0</v>
      </c>
      <c r="N8" s="43">
        <f>SUMIFS('Points - Player Total'!$AA$9:$AA$97,'Points - Player Total'!$A$9:$A$97,'Points - Teams W1'!$A8,'Teams - Window 1'!N$6:N$94,1)</f>
        <v>278</v>
      </c>
      <c r="O8" s="43">
        <f>SUMIFS('Points - Player Total'!$AA$9:$AA$97,'Points - Player Total'!$A$9:$A$97,'Points - Teams W1'!$A8,'Teams - Window 1'!O$6:O$94,1)</f>
        <v>0</v>
      </c>
      <c r="P8" s="43">
        <f>SUMIFS('Points - Player Total'!$AA$9:$AA$97,'Points - Player Total'!$A$9:$A$97,'Points - Teams W1'!$A8,'Teams - Window 1'!P$6:P$94,1)</f>
        <v>0</v>
      </c>
      <c r="Q8" s="43">
        <f>SUMIFS('Points - Player Total'!$AA$9:$AA$97,'Points - Player Total'!$A$9:$A$97,'Points - Teams W1'!$A8,'Teams - Window 1'!Q$6:Q$94,1)</f>
        <v>278</v>
      </c>
      <c r="R8" s="43">
        <f>SUMIFS('Points - Player Total'!$AA$9:$AA$97,'Points - Player Total'!$A$9:$A$97,'Points - Teams W1'!$A8,'Teams - Window 1'!R$6:R$94,1)</f>
        <v>0</v>
      </c>
      <c r="S8" s="43">
        <f>SUMIFS('Points - Player Total'!$AA$9:$AA$97,'Points - Player Total'!$A$9:$A$97,'Points - Teams W1'!$A8,'Teams - Window 1'!S$6:S$94,1)</f>
        <v>0</v>
      </c>
      <c r="T8" s="43">
        <f>SUMIFS('Points - Player Total'!$AA$9:$AA$97,'Points - Player Total'!$A$9:$A$97,'Points - Teams W1'!$A8,'Teams - Window 1'!T$6:T$94,1)</f>
        <v>0</v>
      </c>
      <c r="U8" s="43">
        <f>SUMIFS('Points - Player Total'!$AA$9:$AA$97,'Points - Player Total'!$A$9:$A$97,'Points - Teams W1'!$A8,'Teams - Window 1'!U$6:U$94,1)</f>
        <v>0</v>
      </c>
      <c r="V8" s="43">
        <f>SUMIFS('Points - Player Total'!$AA$9:$AA$97,'Points - Player Total'!$A$9:$A$97,'Points - Teams W1'!$A8,'Teams - Window 1'!V$6:V$94,1)</f>
        <v>0</v>
      </c>
      <c r="W8" s="43">
        <f>SUMIFS('Points - Player Total'!$AA$9:$AA$97,'Points - Player Total'!$A$9:$A$97,'Points - Teams W1'!$A8,'Teams - Window 1'!W$6:W$94,1)</f>
        <v>0</v>
      </c>
      <c r="X8" s="43">
        <f>SUMIFS('Points - Player Total'!$AA$9:$AA$97,'Points - Player Total'!$A$9:$A$97,'Points - Teams W1'!$A8,'Teams - Window 1'!X$6:X$94,1)</f>
        <v>0</v>
      </c>
      <c r="Y8" s="43">
        <f>SUMIFS('Points - Player Total'!$AA$9:$AA$97,'Points - Player Total'!$A$9:$A$97,'Points - Teams W1'!$A8,'Teams - Window 1'!Y$6:Y$94,1)</f>
        <v>278</v>
      </c>
      <c r="Z8" s="43">
        <f>SUMIFS('Points - Player Total'!$AA$9:$AA$97,'Points - Player Total'!$A$9:$A$97,'Points - Teams W1'!$A8,'Teams - Window 1'!Z$6:Z$94,1)</f>
        <v>0</v>
      </c>
      <c r="AA8" s="43">
        <f>SUMIFS('Points - Player Total'!$AA$9:$AA$97,'Points - Player Total'!$A$9:$A$97,'Points - Teams W1'!$A8,'Teams - Window 1'!AA$6:AA$94,1)</f>
        <v>0</v>
      </c>
      <c r="AB8" s="43">
        <f>SUMIFS('Points - Player Total'!$AA$9:$AA$97,'Points - Player Total'!$A$9:$A$97,'Points - Teams W1'!$A8,'Teams - Window 1'!AB$6:AB$94,1)</f>
        <v>278</v>
      </c>
      <c r="AC8" s="43">
        <f>SUMIFS('Points - Player Total'!$AA$9:$AA$97,'Points - Player Total'!$A$9:$A$97,'Points - Teams W1'!$A8,'Teams - Window 1'!AC$6:AC$94,1)</f>
        <v>0</v>
      </c>
      <c r="AD8" s="43">
        <f>SUMIFS('Points - Player Total'!$AA$9:$AA$97,'Points - Player Total'!$A$9:$A$97,'Points - Teams W1'!$A8,'Teams - Window 1'!AD$6:AD$94,1)</f>
        <v>0</v>
      </c>
      <c r="AE8" s="43">
        <f>SUMIFS('Points - Player Total'!$AA$9:$AA$97,'Points - Player Total'!$A$9:$A$97,'Points - Teams W1'!$A8,'Teams - Window 1'!AE$6:AE$94,1)</f>
        <v>0</v>
      </c>
      <c r="AF8" s="43">
        <f>SUMIFS('Points - Player Total'!$AA$9:$AA$97,'Points - Player Total'!$A$9:$A$97,'Points - Teams W1'!$A8,'Teams - Window 1'!AF$6:AF$94,1)</f>
        <v>0</v>
      </c>
      <c r="AG8" s="43">
        <f>SUMIFS('Points - Player Total'!$AA$9:$AA$97,'Points - Player Total'!$A$9:$A$97,'Points - Teams W1'!$A8,'Teams - Window 1'!AG$6:AG$94,1)</f>
        <v>0</v>
      </c>
      <c r="AH8" s="43">
        <f>SUMIFS('Points - Player Total'!$AA$9:$AA$97,'Points - Player Total'!$A$9:$A$97,'Points - Teams W1'!$A8,'Teams - Window 1'!AH$6:AH$94,1)</f>
        <v>0</v>
      </c>
      <c r="AI8" s="43">
        <f>SUMIFS('Points - Player Total'!$AA$9:$AA$97,'Points - Player Total'!$A$9:$A$97,'Points - Teams W1'!$A8,'Teams - Window 1'!AI$6:AI$94,1)</f>
        <v>0</v>
      </c>
      <c r="AJ8" s="43">
        <f>SUMIFS('Points - Player Total'!$AA$9:$AA$97,'Points - Player Total'!$A$9:$A$97,'Points - Teams W1'!$A8,'Teams - Window 1'!AJ$6:AJ$94,1)</f>
        <v>0</v>
      </c>
      <c r="AK8" s="43">
        <f>SUMIFS('Points - Player Total'!$AA$9:$AA$97,'Points - Player Total'!$A$9:$A$97,'Points - Teams W1'!$A8,'Teams - Window 1'!AK$6:AK$94,1)</f>
        <v>0</v>
      </c>
      <c r="AL8" s="43">
        <f>SUMIFS('Points - Player Total'!$AA$9:$AA$97,'Points - Player Total'!$A$9:$A$97,'Points - Teams W1'!$A8,'Teams - Window 1'!AL$6:AL$94,1)</f>
        <v>0</v>
      </c>
      <c r="AM8" s="43">
        <f>SUMIFS('Points - Player Total'!$AA$9:$AA$97,'Points - Player Total'!$A$9:$A$97,'Points - Teams W1'!$A8,'Teams - Window 1'!AM$6:AM$94,1)</f>
        <v>278</v>
      </c>
      <c r="AN8" s="43">
        <f>SUMIFS('Points - Player Total'!$AA$9:$AA$97,'Points - Player Total'!$A$9:$A$97,'Points - Teams W1'!$A8,'Teams - Window 1'!AN$6:AN$94,1)</f>
        <v>0</v>
      </c>
      <c r="AO8" s="43">
        <f>SUMIFS('Points - Player Total'!$AA$9:$AA$97,'Points - Player Total'!$A$9:$A$97,'Points - Teams W1'!$A8,'Teams - Window 1'!AO$6:AO$94,1)</f>
        <v>0</v>
      </c>
      <c r="AP8" s="43">
        <f>SUMIFS('Points - Player Total'!$AA$9:$AA$97,'Points - Player Total'!$A$9:$A$97,'Points - Teams W1'!$A8,'Teams - Window 1'!AP$6:AP$94,1)</f>
        <v>0</v>
      </c>
      <c r="AQ8" s="43">
        <f>SUMIFS('Points - Player Total'!$AA$9:$AA$97,'Points - Player Total'!$A$9:$A$97,'Points - Teams W1'!$A8,'Teams - Window 1'!AQ$6:AQ$94,1)</f>
        <v>0</v>
      </c>
      <c r="AR8" s="43">
        <f>SUMIFS('Points - Player Total'!$AA$9:$AA$97,'Points - Player Total'!$A$9:$A$97,'Points - Teams W1'!$A8,'Teams - Window 1'!AR$6:AR$94,1)</f>
        <v>0</v>
      </c>
    </row>
    <row r="9" spans="1:44" x14ac:dyDescent="0.25">
      <c r="A9" t="s">
        <v>12</v>
      </c>
      <c r="B9" s="6" t="s">
        <v>53</v>
      </c>
      <c r="C9" t="s">
        <v>68</v>
      </c>
      <c r="D9" s="43">
        <f>SUMIFS('Points - Player Total'!$AA$9:$AA$97,'Points - Player Total'!$A$9:$A$97,'Points - Teams W1'!$A9,'Teams - Window 1'!D$6:D$94,1)</f>
        <v>46</v>
      </c>
      <c r="E9" s="43">
        <f>SUMIFS('Points - Player Total'!$AA$9:$AA$97,'Points - Player Total'!$A$9:$A$97,'Points - Teams W1'!$A9,'Teams - Window 1'!E$6:E$94,1)</f>
        <v>0</v>
      </c>
      <c r="F9" s="43">
        <f>SUMIFS('Points - Player Total'!$AA$9:$AA$97,'Points - Player Total'!$A$9:$A$97,'Points - Teams W1'!$A9,'Teams - Window 1'!F$6:F$94,1)</f>
        <v>0</v>
      </c>
      <c r="G9" s="43">
        <f>SUMIFS('Points - Player Total'!$AA$9:$AA$97,'Points - Player Total'!$A$9:$A$97,'Points - Teams W1'!$A9,'Teams - Window 1'!G$6:G$94,1)</f>
        <v>0</v>
      </c>
      <c r="H9" s="43">
        <f>SUMIFS('Points - Player Total'!$AA$9:$AA$97,'Points - Player Total'!$A$9:$A$97,'Points - Teams W1'!$A9,'Teams - Window 1'!H$6:H$94,1)</f>
        <v>0</v>
      </c>
      <c r="I9" s="43">
        <f>SUMIFS('Points - Player Total'!$AA$9:$AA$97,'Points - Player Total'!$A$9:$A$97,'Points - Teams W1'!$A9,'Teams - Window 1'!I$6:I$94,1)</f>
        <v>0</v>
      </c>
      <c r="J9" s="43">
        <f>SUMIFS('Points - Player Total'!$AA$9:$AA$97,'Points - Player Total'!$A$9:$A$97,'Points - Teams W1'!$A9,'Teams - Window 1'!J$6:J$94,1)</f>
        <v>0</v>
      </c>
      <c r="K9" s="43">
        <f>SUMIFS('Points - Player Total'!$AA$9:$AA$97,'Points - Player Total'!$A$9:$A$97,'Points - Teams W1'!$A9,'Teams - Window 1'!K$6:K$94,1)</f>
        <v>0</v>
      </c>
      <c r="L9" s="43">
        <f>SUMIFS('Points - Player Total'!$AA$9:$AA$97,'Points - Player Total'!$A$9:$A$97,'Points - Teams W1'!$A9,'Teams - Window 1'!L$6:L$94,1)</f>
        <v>0</v>
      </c>
      <c r="M9" s="43">
        <f>SUMIFS('Points - Player Total'!$AA$9:$AA$97,'Points - Player Total'!$A$9:$A$97,'Points - Teams W1'!$A9,'Teams - Window 1'!M$6:M$94,1)</f>
        <v>0</v>
      </c>
      <c r="N9" s="43">
        <f>SUMIFS('Points - Player Total'!$AA$9:$AA$97,'Points - Player Total'!$A$9:$A$97,'Points - Teams W1'!$A9,'Teams - Window 1'!N$6:N$94,1)</f>
        <v>0</v>
      </c>
      <c r="O9" s="43">
        <f>SUMIFS('Points - Player Total'!$AA$9:$AA$97,'Points - Player Total'!$A$9:$A$97,'Points - Teams W1'!$A9,'Teams - Window 1'!O$6:O$94,1)</f>
        <v>0</v>
      </c>
      <c r="P9" s="43">
        <f>SUMIFS('Points - Player Total'!$AA$9:$AA$97,'Points - Player Total'!$A$9:$A$97,'Points - Teams W1'!$A9,'Teams - Window 1'!P$6:P$94,1)</f>
        <v>0</v>
      </c>
      <c r="Q9" s="43">
        <f>SUMIFS('Points - Player Total'!$AA$9:$AA$97,'Points - Player Total'!$A$9:$A$97,'Points - Teams W1'!$A9,'Teams - Window 1'!Q$6:Q$94,1)</f>
        <v>0</v>
      </c>
      <c r="R9" s="43">
        <f>SUMIFS('Points - Player Total'!$AA$9:$AA$97,'Points - Player Total'!$A$9:$A$97,'Points - Teams W1'!$A9,'Teams - Window 1'!R$6:R$94,1)</f>
        <v>0</v>
      </c>
      <c r="S9" s="43">
        <f>SUMIFS('Points - Player Total'!$AA$9:$AA$97,'Points - Player Total'!$A$9:$A$97,'Points - Teams W1'!$A9,'Teams - Window 1'!S$6:S$94,1)</f>
        <v>0</v>
      </c>
      <c r="T9" s="43">
        <f>SUMIFS('Points - Player Total'!$AA$9:$AA$97,'Points - Player Total'!$A$9:$A$97,'Points - Teams W1'!$A9,'Teams - Window 1'!T$6:T$94,1)</f>
        <v>46</v>
      </c>
      <c r="U9" s="43">
        <f>SUMIFS('Points - Player Total'!$AA$9:$AA$97,'Points - Player Total'!$A$9:$A$97,'Points - Teams W1'!$A9,'Teams - Window 1'!U$6:U$94,1)</f>
        <v>0</v>
      </c>
      <c r="V9" s="43">
        <f>SUMIFS('Points - Player Total'!$AA$9:$AA$97,'Points - Player Total'!$A$9:$A$97,'Points - Teams W1'!$A9,'Teams - Window 1'!V$6:V$94,1)</f>
        <v>0</v>
      </c>
      <c r="W9" s="43">
        <f>SUMIFS('Points - Player Total'!$AA$9:$AA$97,'Points - Player Total'!$A$9:$A$97,'Points - Teams W1'!$A9,'Teams - Window 1'!W$6:W$94,1)</f>
        <v>0</v>
      </c>
      <c r="X9" s="43">
        <f>SUMIFS('Points - Player Total'!$AA$9:$AA$97,'Points - Player Total'!$A$9:$A$97,'Points - Teams W1'!$A9,'Teams - Window 1'!X$6:X$94,1)</f>
        <v>0</v>
      </c>
      <c r="Y9" s="43">
        <f>SUMIFS('Points - Player Total'!$AA$9:$AA$97,'Points - Player Total'!$A$9:$A$97,'Points - Teams W1'!$A9,'Teams - Window 1'!Y$6:Y$94,1)</f>
        <v>0</v>
      </c>
      <c r="Z9" s="43">
        <f>SUMIFS('Points - Player Total'!$AA$9:$AA$97,'Points - Player Total'!$A$9:$A$97,'Points - Teams W1'!$A9,'Teams - Window 1'!Z$6:Z$94,1)</f>
        <v>0</v>
      </c>
      <c r="AA9" s="43">
        <f>SUMIFS('Points - Player Total'!$AA$9:$AA$97,'Points - Player Total'!$A$9:$A$97,'Points - Teams W1'!$A9,'Teams - Window 1'!AA$6:AA$94,1)</f>
        <v>0</v>
      </c>
      <c r="AB9" s="43">
        <f>SUMIFS('Points - Player Total'!$AA$9:$AA$97,'Points - Player Total'!$A$9:$A$97,'Points - Teams W1'!$A9,'Teams - Window 1'!AB$6:AB$94,1)</f>
        <v>0</v>
      </c>
      <c r="AC9" s="43">
        <f>SUMIFS('Points - Player Total'!$AA$9:$AA$97,'Points - Player Total'!$A$9:$A$97,'Points - Teams W1'!$A9,'Teams - Window 1'!AC$6:AC$94,1)</f>
        <v>0</v>
      </c>
      <c r="AD9" s="43">
        <f>SUMIFS('Points - Player Total'!$AA$9:$AA$97,'Points - Player Total'!$A$9:$A$97,'Points - Teams W1'!$A9,'Teams - Window 1'!AD$6:AD$94,1)</f>
        <v>0</v>
      </c>
      <c r="AE9" s="43">
        <f>SUMIFS('Points - Player Total'!$AA$9:$AA$97,'Points - Player Total'!$A$9:$A$97,'Points - Teams W1'!$A9,'Teams - Window 1'!AE$6:AE$94,1)</f>
        <v>0</v>
      </c>
      <c r="AF9" s="43">
        <f>SUMIFS('Points - Player Total'!$AA$9:$AA$97,'Points - Player Total'!$A$9:$A$97,'Points - Teams W1'!$A9,'Teams - Window 1'!AF$6:AF$94,1)</f>
        <v>0</v>
      </c>
      <c r="AG9" s="43">
        <f>SUMIFS('Points - Player Total'!$AA$9:$AA$97,'Points - Player Total'!$A$9:$A$97,'Points - Teams W1'!$A9,'Teams - Window 1'!AG$6:AG$94,1)</f>
        <v>0</v>
      </c>
      <c r="AH9" s="43">
        <f>SUMIFS('Points - Player Total'!$AA$9:$AA$97,'Points - Player Total'!$A$9:$A$97,'Points - Teams W1'!$A9,'Teams - Window 1'!AH$6:AH$94,1)</f>
        <v>0</v>
      </c>
      <c r="AI9" s="43">
        <f>SUMIFS('Points - Player Total'!$AA$9:$AA$97,'Points - Player Total'!$A$9:$A$97,'Points - Teams W1'!$A9,'Teams - Window 1'!AI$6:AI$94,1)</f>
        <v>0</v>
      </c>
      <c r="AJ9" s="43">
        <f>SUMIFS('Points - Player Total'!$AA$9:$AA$97,'Points - Player Total'!$A$9:$A$97,'Points - Teams W1'!$A9,'Teams - Window 1'!AJ$6:AJ$94,1)</f>
        <v>0</v>
      </c>
      <c r="AK9" s="43">
        <f>SUMIFS('Points - Player Total'!$AA$9:$AA$97,'Points - Player Total'!$A$9:$A$97,'Points - Teams W1'!$A9,'Teams - Window 1'!AK$6:AK$94,1)</f>
        <v>0</v>
      </c>
      <c r="AL9" s="43">
        <f>SUMIFS('Points - Player Total'!$AA$9:$AA$97,'Points - Player Total'!$A$9:$A$97,'Points - Teams W1'!$A9,'Teams - Window 1'!AL$6:AL$94,1)</f>
        <v>0</v>
      </c>
      <c r="AM9" s="43">
        <f>SUMIFS('Points - Player Total'!$AA$9:$AA$97,'Points - Player Total'!$A$9:$A$97,'Points - Teams W1'!$A9,'Teams - Window 1'!AM$6:AM$94,1)</f>
        <v>0</v>
      </c>
      <c r="AN9" s="43">
        <f>SUMIFS('Points - Player Total'!$AA$9:$AA$97,'Points - Player Total'!$A$9:$A$97,'Points - Teams W1'!$A9,'Teams - Window 1'!AN$6:AN$94,1)</f>
        <v>0</v>
      </c>
      <c r="AO9" s="43">
        <f>SUMIFS('Points - Player Total'!$AA$9:$AA$97,'Points - Player Total'!$A$9:$A$97,'Points - Teams W1'!$A9,'Teams - Window 1'!AO$6:AO$94,1)</f>
        <v>0</v>
      </c>
      <c r="AP9" s="43">
        <f>SUMIFS('Points - Player Total'!$AA$9:$AA$97,'Points - Player Total'!$A$9:$A$97,'Points - Teams W1'!$A9,'Teams - Window 1'!AP$6:AP$94,1)</f>
        <v>0</v>
      </c>
      <c r="AQ9" s="43">
        <f>SUMIFS('Points - Player Total'!$AA$9:$AA$97,'Points - Player Total'!$A$9:$A$97,'Points - Teams W1'!$A9,'Teams - Window 1'!AQ$6:AQ$94,1)</f>
        <v>0</v>
      </c>
      <c r="AR9" s="43">
        <f>SUMIFS('Points - Player Total'!$AA$9:$AA$97,'Points - Player Total'!$A$9:$A$97,'Points - Teams W1'!$A9,'Teams - Window 1'!AR$6:AR$94,1)</f>
        <v>0</v>
      </c>
    </row>
    <row r="10" spans="1:44" x14ac:dyDescent="0.25">
      <c r="A10" t="s">
        <v>16</v>
      </c>
      <c r="B10" s="6" t="s">
        <v>54</v>
      </c>
      <c r="C10" t="s">
        <v>68</v>
      </c>
      <c r="D10" s="43">
        <f>SUMIFS('Points - Player Total'!$AA$9:$AA$97,'Points - Player Total'!$A$9:$A$97,'Points - Teams W1'!$A10,'Teams - Window 1'!D$6:D$94,1)</f>
        <v>0</v>
      </c>
      <c r="E10" s="43">
        <f>SUMIFS('Points - Player Total'!$AA$9:$AA$97,'Points - Player Total'!$A$9:$A$97,'Points - Teams W1'!$A10,'Teams - Window 1'!E$6:E$94,1)</f>
        <v>0</v>
      </c>
      <c r="F10" s="43">
        <f>SUMIFS('Points - Player Total'!$AA$9:$AA$97,'Points - Player Total'!$A$9:$A$97,'Points - Teams W1'!$A10,'Teams - Window 1'!F$6:F$94,1)</f>
        <v>0</v>
      </c>
      <c r="G10" s="43">
        <f>SUMIFS('Points - Player Total'!$AA$9:$AA$97,'Points - Player Total'!$A$9:$A$97,'Points - Teams W1'!$A10,'Teams - Window 1'!G$6:G$94,1)</f>
        <v>0</v>
      </c>
      <c r="H10" s="43">
        <f>SUMIFS('Points - Player Total'!$AA$9:$AA$97,'Points - Player Total'!$A$9:$A$97,'Points - Teams W1'!$A10,'Teams - Window 1'!H$6:H$94,1)</f>
        <v>139</v>
      </c>
      <c r="I10" s="43">
        <f>SUMIFS('Points - Player Total'!$AA$9:$AA$97,'Points - Player Total'!$A$9:$A$97,'Points - Teams W1'!$A10,'Teams - Window 1'!I$6:I$94,1)</f>
        <v>0</v>
      </c>
      <c r="J10" s="43">
        <f>SUMIFS('Points - Player Total'!$AA$9:$AA$97,'Points - Player Total'!$A$9:$A$97,'Points - Teams W1'!$A10,'Teams - Window 1'!J$6:J$94,1)</f>
        <v>139</v>
      </c>
      <c r="K10" s="43">
        <f>SUMIFS('Points - Player Total'!$AA$9:$AA$97,'Points - Player Total'!$A$9:$A$97,'Points - Teams W1'!$A10,'Teams - Window 1'!K$6:K$94,1)</f>
        <v>0</v>
      </c>
      <c r="L10" s="43">
        <f>SUMIFS('Points - Player Total'!$AA$9:$AA$97,'Points - Player Total'!$A$9:$A$97,'Points - Teams W1'!$A10,'Teams - Window 1'!L$6:L$94,1)</f>
        <v>0</v>
      </c>
      <c r="M10" s="43">
        <f>SUMIFS('Points - Player Total'!$AA$9:$AA$97,'Points - Player Total'!$A$9:$A$97,'Points - Teams W1'!$A10,'Teams - Window 1'!M$6:M$94,1)</f>
        <v>0</v>
      </c>
      <c r="N10" s="43">
        <f>SUMIFS('Points - Player Total'!$AA$9:$AA$97,'Points - Player Total'!$A$9:$A$97,'Points - Teams W1'!$A10,'Teams - Window 1'!N$6:N$94,1)</f>
        <v>139</v>
      </c>
      <c r="O10" s="43">
        <f>SUMIFS('Points - Player Total'!$AA$9:$AA$97,'Points - Player Total'!$A$9:$A$97,'Points - Teams W1'!$A10,'Teams - Window 1'!O$6:O$94,1)</f>
        <v>139</v>
      </c>
      <c r="P10" s="43">
        <f>SUMIFS('Points - Player Total'!$AA$9:$AA$97,'Points - Player Total'!$A$9:$A$97,'Points - Teams W1'!$A10,'Teams - Window 1'!P$6:P$94,1)</f>
        <v>139</v>
      </c>
      <c r="Q10" s="43">
        <f>SUMIFS('Points - Player Total'!$AA$9:$AA$97,'Points - Player Total'!$A$9:$A$97,'Points - Teams W1'!$A10,'Teams - Window 1'!Q$6:Q$94,1)</f>
        <v>139</v>
      </c>
      <c r="R10" s="43">
        <f>SUMIFS('Points - Player Total'!$AA$9:$AA$97,'Points - Player Total'!$A$9:$A$97,'Points - Teams W1'!$A10,'Teams - Window 1'!R$6:R$94,1)</f>
        <v>0</v>
      </c>
      <c r="S10" s="43">
        <f>SUMIFS('Points - Player Total'!$AA$9:$AA$97,'Points - Player Total'!$A$9:$A$97,'Points - Teams W1'!$A10,'Teams - Window 1'!S$6:S$94,1)</f>
        <v>139</v>
      </c>
      <c r="T10" s="43">
        <f>SUMIFS('Points - Player Total'!$AA$9:$AA$97,'Points - Player Total'!$A$9:$A$97,'Points - Teams W1'!$A10,'Teams - Window 1'!T$6:T$94,1)</f>
        <v>139</v>
      </c>
      <c r="U10" s="43">
        <f>SUMIFS('Points - Player Total'!$AA$9:$AA$97,'Points - Player Total'!$A$9:$A$97,'Points - Teams W1'!$A10,'Teams - Window 1'!U$6:U$94,1)</f>
        <v>139</v>
      </c>
      <c r="V10" s="43">
        <f>SUMIFS('Points - Player Total'!$AA$9:$AA$97,'Points - Player Total'!$A$9:$A$97,'Points - Teams W1'!$A10,'Teams - Window 1'!V$6:V$94,1)</f>
        <v>139</v>
      </c>
      <c r="W10" s="43">
        <f>SUMIFS('Points - Player Total'!$AA$9:$AA$97,'Points - Player Total'!$A$9:$A$97,'Points - Teams W1'!$A10,'Teams - Window 1'!W$6:W$94,1)</f>
        <v>139</v>
      </c>
      <c r="X10" s="43">
        <f>SUMIFS('Points - Player Total'!$AA$9:$AA$97,'Points - Player Total'!$A$9:$A$97,'Points - Teams W1'!$A10,'Teams - Window 1'!X$6:X$94,1)</f>
        <v>139</v>
      </c>
      <c r="Y10" s="43">
        <f>SUMIFS('Points - Player Total'!$AA$9:$AA$97,'Points - Player Total'!$A$9:$A$97,'Points - Teams W1'!$A10,'Teams - Window 1'!Y$6:Y$94,1)</f>
        <v>0</v>
      </c>
      <c r="Z10" s="43">
        <f>SUMIFS('Points - Player Total'!$AA$9:$AA$97,'Points - Player Total'!$A$9:$A$97,'Points - Teams W1'!$A10,'Teams - Window 1'!Z$6:Z$94,1)</f>
        <v>139</v>
      </c>
      <c r="AA10" s="43">
        <f>SUMIFS('Points - Player Total'!$AA$9:$AA$97,'Points - Player Total'!$A$9:$A$97,'Points - Teams W1'!$A10,'Teams - Window 1'!AA$6:AA$94,1)</f>
        <v>139</v>
      </c>
      <c r="AB10" s="43">
        <f>SUMIFS('Points - Player Total'!$AA$9:$AA$97,'Points - Player Total'!$A$9:$A$97,'Points - Teams W1'!$A10,'Teams - Window 1'!AB$6:AB$94,1)</f>
        <v>0</v>
      </c>
      <c r="AC10" s="43">
        <f>SUMIFS('Points - Player Total'!$AA$9:$AA$97,'Points - Player Total'!$A$9:$A$97,'Points - Teams W1'!$A10,'Teams - Window 1'!AC$6:AC$94,1)</f>
        <v>139</v>
      </c>
      <c r="AD10" s="43">
        <f>SUMIFS('Points - Player Total'!$AA$9:$AA$97,'Points - Player Total'!$A$9:$A$97,'Points - Teams W1'!$A10,'Teams - Window 1'!AD$6:AD$94,1)</f>
        <v>139</v>
      </c>
      <c r="AE10" s="43">
        <f>SUMIFS('Points - Player Total'!$AA$9:$AA$97,'Points - Player Total'!$A$9:$A$97,'Points - Teams W1'!$A10,'Teams - Window 1'!AE$6:AE$94,1)</f>
        <v>0</v>
      </c>
      <c r="AF10" s="43">
        <f>SUMIFS('Points - Player Total'!$AA$9:$AA$97,'Points - Player Total'!$A$9:$A$97,'Points - Teams W1'!$A10,'Teams - Window 1'!AF$6:AF$94,1)</f>
        <v>139</v>
      </c>
      <c r="AG10" s="43">
        <f>SUMIFS('Points - Player Total'!$AA$9:$AA$97,'Points - Player Total'!$A$9:$A$97,'Points - Teams W1'!$A10,'Teams - Window 1'!AG$6:AG$94,1)</f>
        <v>139</v>
      </c>
      <c r="AH10" s="43">
        <f>SUMIFS('Points - Player Total'!$AA$9:$AA$97,'Points - Player Total'!$A$9:$A$97,'Points - Teams W1'!$A10,'Teams - Window 1'!AH$6:AH$94,1)</f>
        <v>139</v>
      </c>
      <c r="AI10" s="43">
        <f>SUMIFS('Points - Player Total'!$AA$9:$AA$97,'Points - Player Total'!$A$9:$A$97,'Points - Teams W1'!$A10,'Teams - Window 1'!AI$6:AI$94,1)</f>
        <v>139</v>
      </c>
      <c r="AJ10" s="43">
        <f>SUMIFS('Points - Player Total'!$AA$9:$AA$97,'Points - Player Total'!$A$9:$A$97,'Points - Teams W1'!$A10,'Teams - Window 1'!AJ$6:AJ$94,1)</f>
        <v>139</v>
      </c>
      <c r="AK10" s="43">
        <f>SUMIFS('Points - Player Total'!$AA$9:$AA$97,'Points - Player Total'!$A$9:$A$97,'Points - Teams W1'!$A10,'Teams - Window 1'!AK$6:AK$94,1)</f>
        <v>139</v>
      </c>
      <c r="AL10" s="43">
        <f>SUMIFS('Points - Player Total'!$AA$9:$AA$97,'Points - Player Total'!$A$9:$A$97,'Points - Teams W1'!$A10,'Teams - Window 1'!AL$6:AL$94,1)</f>
        <v>139</v>
      </c>
      <c r="AM10" s="43">
        <f>SUMIFS('Points - Player Total'!$AA$9:$AA$97,'Points - Player Total'!$A$9:$A$97,'Points - Teams W1'!$A10,'Teams - Window 1'!AM$6:AM$94,1)</f>
        <v>0</v>
      </c>
      <c r="AN10" s="43">
        <f>SUMIFS('Points - Player Total'!$AA$9:$AA$97,'Points - Player Total'!$A$9:$A$97,'Points - Teams W1'!$A10,'Teams - Window 1'!AN$6:AN$94,1)</f>
        <v>0</v>
      </c>
      <c r="AO10" s="43">
        <f>SUMIFS('Points - Player Total'!$AA$9:$AA$97,'Points - Player Total'!$A$9:$A$97,'Points - Teams W1'!$A10,'Teams - Window 1'!AO$6:AO$94,1)</f>
        <v>0</v>
      </c>
      <c r="AP10" s="43">
        <f>SUMIFS('Points - Player Total'!$AA$9:$AA$97,'Points - Player Total'!$A$9:$A$97,'Points - Teams W1'!$A10,'Teams - Window 1'!AP$6:AP$94,1)</f>
        <v>0</v>
      </c>
      <c r="AQ10" s="43">
        <f>SUMIFS('Points - Player Total'!$AA$9:$AA$97,'Points - Player Total'!$A$9:$A$97,'Points - Teams W1'!$A10,'Teams - Window 1'!AQ$6:AQ$94,1)</f>
        <v>0</v>
      </c>
      <c r="AR10" s="43">
        <f>SUMIFS('Points - Player Total'!$AA$9:$AA$97,'Points - Player Total'!$A$9:$A$97,'Points - Teams W1'!$A10,'Teams - Window 1'!AR$6:AR$94,1)</f>
        <v>0</v>
      </c>
    </row>
    <row r="11" spans="1:44" x14ac:dyDescent="0.25">
      <c r="A11" t="s">
        <v>0</v>
      </c>
      <c r="B11" s="6" t="s">
        <v>52</v>
      </c>
      <c r="C11" t="s">
        <v>68</v>
      </c>
      <c r="D11" s="43">
        <f>SUMIFS('Points - Player Total'!$AA$9:$AA$97,'Points - Player Total'!$A$9:$A$97,'Points - Teams W1'!$A11,'Teams - Window 1'!D$6:D$94,1)</f>
        <v>255</v>
      </c>
      <c r="E11" s="43">
        <f>SUMIFS('Points - Player Total'!$AA$9:$AA$97,'Points - Player Total'!$A$9:$A$97,'Points - Teams W1'!$A11,'Teams - Window 1'!E$6:E$94,1)</f>
        <v>0</v>
      </c>
      <c r="F11" s="43">
        <f>SUMIFS('Points - Player Total'!$AA$9:$AA$97,'Points - Player Total'!$A$9:$A$97,'Points - Teams W1'!$A11,'Teams - Window 1'!F$6:F$94,1)</f>
        <v>0</v>
      </c>
      <c r="G11" s="43">
        <f>SUMIFS('Points - Player Total'!$AA$9:$AA$97,'Points - Player Total'!$A$9:$A$97,'Points - Teams W1'!$A11,'Teams - Window 1'!G$6:G$94,1)</f>
        <v>0</v>
      </c>
      <c r="H11" s="43">
        <f>SUMIFS('Points - Player Total'!$AA$9:$AA$97,'Points - Player Total'!$A$9:$A$97,'Points - Teams W1'!$A11,'Teams - Window 1'!H$6:H$94,1)</f>
        <v>0</v>
      </c>
      <c r="I11" s="43">
        <f>SUMIFS('Points - Player Total'!$AA$9:$AA$97,'Points - Player Total'!$A$9:$A$97,'Points - Teams W1'!$A11,'Teams - Window 1'!I$6:I$94,1)</f>
        <v>0</v>
      </c>
      <c r="J11" s="43">
        <f>SUMIFS('Points - Player Total'!$AA$9:$AA$97,'Points - Player Total'!$A$9:$A$97,'Points - Teams W1'!$A11,'Teams - Window 1'!J$6:J$94,1)</f>
        <v>0</v>
      </c>
      <c r="K11" s="43">
        <f>SUMIFS('Points - Player Total'!$AA$9:$AA$97,'Points - Player Total'!$A$9:$A$97,'Points - Teams W1'!$A11,'Teams - Window 1'!K$6:K$94,1)</f>
        <v>0</v>
      </c>
      <c r="L11" s="43">
        <f>SUMIFS('Points - Player Total'!$AA$9:$AA$97,'Points - Player Total'!$A$9:$A$97,'Points - Teams W1'!$A11,'Teams - Window 1'!L$6:L$94,1)</f>
        <v>0</v>
      </c>
      <c r="M11" s="43">
        <f>SUMIFS('Points - Player Total'!$AA$9:$AA$97,'Points - Player Total'!$A$9:$A$97,'Points - Teams W1'!$A11,'Teams - Window 1'!M$6:M$94,1)</f>
        <v>0</v>
      </c>
      <c r="N11" s="43">
        <f>SUMIFS('Points - Player Total'!$AA$9:$AA$97,'Points - Player Total'!$A$9:$A$97,'Points - Teams W1'!$A11,'Teams - Window 1'!N$6:N$94,1)</f>
        <v>255</v>
      </c>
      <c r="O11" s="43">
        <f>SUMIFS('Points - Player Total'!$AA$9:$AA$97,'Points - Player Total'!$A$9:$A$97,'Points - Teams W1'!$A11,'Teams - Window 1'!O$6:O$94,1)</f>
        <v>255</v>
      </c>
      <c r="P11" s="43">
        <f>SUMIFS('Points - Player Total'!$AA$9:$AA$97,'Points - Player Total'!$A$9:$A$97,'Points - Teams W1'!$A11,'Teams - Window 1'!P$6:P$94,1)</f>
        <v>255</v>
      </c>
      <c r="Q11" s="43">
        <f>SUMIFS('Points - Player Total'!$AA$9:$AA$97,'Points - Player Total'!$A$9:$A$97,'Points - Teams W1'!$A11,'Teams - Window 1'!Q$6:Q$94,1)</f>
        <v>255</v>
      </c>
      <c r="R11" s="43">
        <f>SUMIFS('Points - Player Total'!$AA$9:$AA$97,'Points - Player Total'!$A$9:$A$97,'Points - Teams W1'!$A11,'Teams - Window 1'!R$6:R$94,1)</f>
        <v>0</v>
      </c>
      <c r="S11" s="43">
        <f>SUMIFS('Points - Player Total'!$AA$9:$AA$97,'Points - Player Total'!$A$9:$A$97,'Points - Teams W1'!$A11,'Teams - Window 1'!S$6:S$94,1)</f>
        <v>255</v>
      </c>
      <c r="T11" s="43">
        <f>SUMIFS('Points - Player Total'!$AA$9:$AA$97,'Points - Player Total'!$A$9:$A$97,'Points - Teams W1'!$A11,'Teams - Window 1'!T$6:T$94,1)</f>
        <v>0</v>
      </c>
      <c r="U11" s="43">
        <f>SUMIFS('Points - Player Total'!$AA$9:$AA$97,'Points - Player Total'!$A$9:$A$97,'Points - Teams W1'!$A11,'Teams - Window 1'!U$6:U$94,1)</f>
        <v>0</v>
      </c>
      <c r="V11" s="43">
        <f>SUMIFS('Points - Player Total'!$AA$9:$AA$97,'Points - Player Total'!$A$9:$A$97,'Points - Teams W1'!$A11,'Teams - Window 1'!V$6:V$94,1)</f>
        <v>0</v>
      </c>
      <c r="W11" s="43">
        <f>SUMIFS('Points - Player Total'!$AA$9:$AA$97,'Points - Player Total'!$A$9:$A$97,'Points - Teams W1'!$A11,'Teams - Window 1'!W$6:W$94,1)</f>
        <v>0</v>
      </c>
      <c r="X11" s="43">
        <f>SUMIFS('Points - Player Total'!$AA$9:$AA$97,'Points - Player Total'!$A$9:$A$97,'Points - Teams W1'!$A11,'Teams - Window 1'!X$6:X$94,1)</f>
        <v>0</v>
      </c>
      <c r="Y11" s="43">
        <f>SUMIFS('Points - Player Total'!$AA$9:$AA$97,'Points - Player Total'!$A$9:$A$97,'Points - Teams W1'!$A11,'Teams - Window 1'!Y$6:Y$94,1)</f>
        <v>0</v>
      </c>
      <c r="Z11" s="43">
        <f>SUMIFS('Points - Player Total'!$AA$9:$AA$97,'Points - Player Total'!$A$9:$A$97,'Points - Teams W1'!$A11,'Teams - Window 1'!Z$6:Z$94,1)</f>
        <v>0</v>
      </c>
      <c r="AA11" s="43">
        <f>SUMIFS('Points - Player Total'!$AA$9:$AA$97,'Points - Player Total'!$A$9:$A$97,'Points - Teams W1'!$A11,'Teams - Window 1'!AA$6:AA$94,1)</f>
        <v>0</v>
      </c>
      <c r="AB11" s="43">
        <f>SUMIFS('Points - Player Total'!$AA$9:$AA$97,'Points - Player Total'!$A$9:$A$97,'Points - Teams W1'!$A11,'Teams - Window 1'!AB$6:AB$94,1)</f>
        <v>0</v>
      </c>
      <c r="AC11" s="43">
        <f>SUMIFS('Points - Player Total'!$AA$9:$AA$97,'Points - Player Total'!$A$9:$A$97,'Points - Teams W1'!$A11,'Teams - Window 1'!AC$6:AC$94,1)</f>
        <v>0</v>
      </c>
      <c r="AD11" s="43">
        <f>SUMIFS('Points - Player Total'!$AA$9:$AA$97,'Points - Player Total'!$A$9:$A$97,'Points - Teams W1'!$A11,'Teams - Window 1'!AD$6:AD$94,1)</f>
        <v>0</v>
      </c>
      <c r="AE11" s="43">
        <f>SUMIFS('Points - Player Total'!$AA$9:$AA$97,'Points - Player Total'!$A$9:$A$97,'Points - Teams W1'!$A11,'Teams - Window 1'!AE$6:AE$94,1)</f>
        <v>0</v>
      </c>
      <c r="AF11" s="43">
        <f>SUMIFS('Points - Player Total'!$AA$9:$AA$97,'Points - Player Total'!$A$9:$A$97,'Points - Teams W1'!$A11,'Teams - Window 1'!AF$6:AF$94,1)</f>
        <v>255</v>
      </c>
      <c r="AG11" s="43">
        <f>SUMIFS('Points - Player Total'!$AA$9:$AA$97,'Points - Player Total'!$A$9:$A$97,'Points - Teams W1'!$A11,'Teams - Window 1'!AG$6:AG$94,1)</f>
        <v>0</v>
      </c>
      <c r="AH11" s="43">
        <f>SUMIFS('Points - Player Total'!$AA$9:$AA$97,'Points - Player Total'!$A$9:$A$97,'Points - Teams W1'!$A11,'Teams - Window 1'!AH$6:AH$94,1)</f>
        <v>0</v>
      </c>
      <c r="AI11" s="43">
        <f>SUMIFS('Points - Player Total'!$AA$9:$AA$97,'Points - Player Total'!$A$9:$A$97,'Points - Teams W1'!$A11,'Teams - Window 1'!AI$6:AI$94,1)</f>
        <v>0</v>
      </c>
      <c r="AJ11" s="43">
        <f>SUMIFS('Points - Player Total'!$AA$9:$AA$97,'Points - Player Total'!$A$9:$A$97,'Points - Teams W1'!$A11,'Teams - Window 1'!AJ$6:AJ$94,1)</f>
        <v>0</v>
      </c>
      <c r="AK11" s="43">
        <f>SUMIFS('Points - Player Total'!$AA$9:$AA$97,'Points - Player Total'!$A$9:$A$97,'Points - Teams W1'!$A11,'Teams - Window 1'!AK$6:AK$94,1)</f>
        <v>0</v>
      </c>
      <c r="AL11" s="43">
        <f>SUMIFS('Points - Player Total'!$AA$9:$AA$97,'Points - Player Total'!$A$9:$A$97,'Points - Teams W1'!$A11,'Teams - Window 1'!AL$6:AL$94,1)</f>
        <v>0</v>
      </c>
      <c r="AM11" s="43">
        <f>SUMIFS('Points - Player Total'!$AA$9:$AA$97,'Points - Player Total'!$A$9:$A$97,'Points - Teams W1'!$A11,'Teams - Window 1'!AM$6:AM$94,1)</f>
        <v>0</v>
      </c>
      <c r="AN11" s="43">
        <f>SUMIFS('Points - Player Total'!$AA$9:$AA$97,'Points - Player Total'!$A$9:$A$97,'Points - Teams W1'!$A11,'Teams - Window 1'!AN$6:AN$94,1)</f>
        <v>0</v>
      </c>
      <c r="AO11" s="43">
        <f>SUMIFS('Points - Player Total'!$AA$9:$AA$97,'Points - Player Total'!$A$9:$A$97,'Points - Teams W1'!$A11,'Teams - Window 1'!AO$6:AO$94,1)</f>
        <v>0</v>
      </c>
      <c r="AP11" s="43">
        <f>SUMIFS('Points - Player Total'!$AA$9:$AA$97,'Points - Player Total'!$A$9:$A$97,'Points - Teams W1'!$A11,'Teams - Window 1'!AP$6:AP$94,1)</f>
        <v>0</v>
      </c>
      <c r="AQ11" s="43">
        <f>SUMIFS('Points - Player Total'!$AA$9:$AA$97,'Points - Player Total'!$A$9:$A$97,'Points - Teams W1'!$A11,'Teams - Window 1'!AQ$6:AQ$94,1)</f>
        <v>0</v>
      </c>
      <c r="AR11" s="43">
        <f>SUMIFS('Points - Player Total'!$AA$9:$AA$97,'Points - Player Total'!$A$9:$A$97,'Points - Teams W1'!$A11,'Teams - Window 1'!AR$6:AR$94,1)</f>
        <v>0</v>
      </c>
    </row>
    <row r="12" spans="1:44" x14ac:dyDescent="0.25">
      <c r="A12" t="s">
        <v>5</v>
      </c>
      <c r="B12" s="6" t="s">
        <v>52</v>
      </c>
      <c r="C12" t="s">
        <v>68</v>
      </c>
      <c r="D12" s="43">
        <f>SUMIFS('Points - Player Total'!$AA$9:$AA$97,'Points - Player Total'!$A$9:$A$97,'Points - Teams W1'!$A12,'Teams - Window 1'!D$6:D$94,1)</f>
        <v>0</v>
      </c>
      <c r="E12" s="43">
        <f>SUMIFS('Points - Player Total'!$AA$9:$AA$97,'Points - Player Total'!$A$9:$A$97,'Points - Teams W1'!$A12,'Teams - Window 1'!E$6:E$94,1)</f>
        <v>0</v>
      </c>
      <c r="F12" s="43">
        <f>SUMIFS('Points - Player Total'!$AA$9:$AA$97,'Points - Player Total'!$A$9:$A$97,'Points - Teams W1'!$A12,'Teams - Window 1'!F$6:F$94,1)</f>
        <v>445</v>
      </c>
      <c r="G12" s="43">
        <f>SUMIFS('Points - Player Total'!$AA$9:$AA$97,'Points - Player Total'!$A$9:$A$97,'Points - Teams W1'!$A12,'Teams - Window 1'!G$6:G$94,1)</f>
        <v>0</v>
      </c>
      <c r="H12" s="43">
        <f>SUMIFS('Points - Player Total'!$AA$9:$AA$97,'Points - Player Total'!$A$9:$A$97,'Points - Teams W1'!$A12,'Teams - Window 1'!H$6:H$94,1)</f>
        <v>0</v>
      </c>
      <c r="I12" s="43">
        <f>SUMIFS('Points - Player Total'!$AA$9:$AA$97,'Points - Player Total'!$A$9:$A$97,'Points - Teams W1'!$A12,'Teams - Window 1'!I$6:I$94,1)</f>
        <v>0</v>
      </c>
      <c r="J12" s="43">
        <f>SUMIFS('Points - Player Total'!$AA$9:$AA$97,'Points - Player Total'!$A$9:$A$97,'Points - Teams W1'!$A12,'Teams - Window 1'!J$6:J$94,1)</f>
        <v>0</v>
      </c>
      <c r="K12" s="43">
        <f>SUMIFS('Points - Player Total'!$AA$9:$AA$97,'Points - Player Total'!$A$9:$A$97,'Points - Teams W1'!$A12,'Teams - Window 1'!K$6:K$94,1)</f>
        <v>0</v>
      </c>
      <c r="L12" s="43">
        <f>SUMIFS('Points - Player Total'!$AA$9:$AA$97,'Points - Player Total'!$A$9:$A$97,'Points - Teams W1'!$A12,'Teams - Window 1'!L$6:L$94,1)</f>
        <v>0</v>
      </c>
      <c r="M12" s="43">
        <f>SUMIFS('Points - Player Total'!$AA$9:$AA$97,'Points - Player Total'!$A$9:$A$97,'Points - Teams W1'!$A12,'Teams - Window 1'!M$6:M$94,1)</f>
        <v>0</v>
      </c>
      <c r="N12" s="43">
        <f>SUMIFS('Points - Player Total'!$AA$9:$AA$97,'Points - Player Total'!$A$9:$A$97,'Points - Teams W1'!$A12,'Teams - Window 1'!N$6:N$94,1)</f>
        <v>0</v>
      </c>
      <c r="O12" s="43">
        <f>SUMIFS('Points - Player Total'!$AA$9:$AA$97,'Points - Player Total'!$A$9:$A$97,'Points - Teams W1'!$A12,'Teams - Window 1'!O$6:O$94,1)</f>
        <v>0</v>
      </c>
      <c r="P12" s="43">
        <f>SUMIFS('Points - Player Total'!$AA$9:$AA$97,'Points - Player Total'!$A$9:$A$97,'Points - Teams W1'!$A12,'Teams - Window 1'!P$6:P$94,1)</f>
        <v>0</v>
      </c>
      <c r="Q12" s="43">
        <f>SUMIFS('Points - Player Total'!$AA$9:$AA$97,'Points - Player Total'!$A$9:$A$97,'Points - Teams W1'!$A12,'Teams - Window 1'!Q$6:Q$94,1)</f>
        <v>0</v>
      </c>
      <c r="R12" s="43">
        <f>SUMIFS('Points - Player Total'!$AA$9:$AA$97,'Points - Player Total'!$A$9:$A$97,'Points - Teams W1'!$A12,'Teams - Window 1'!R$6:R$94,1)</f>
        <v>0</v>
      </c>
      <c r="S12" s="43">
        <f>SUMIFS('Points - Player Total'!$AA$9:$AA$97,'Points - Player Total'!$A$9:$A$97,'Points - Teams W1'!$A12,'Teams - Window 1'!S$6:S$94,1)</f>
        <v>0</v>
      </c>
      <c r="T12" s="43">
        <f>SUMIFS('Points - Player Total'!$AA$9:$AA$97,'Points - Player Total'!$A$9:$A$97,'Points - Teams W1'!$A12,'Teams - Window 1'!T$6:T$94,1)</f>
        <v>0</v>
      </c>
      <c r="U12" s="43">
        <f>SUMIFS('Points - Player Total'!$AA$9:$AA$97,'Points - Player Total'!$A$9:$A$97,'Points - Teams W1'!$A12,'Teams - Window 1'!U$6:U$94,1)</f>
        <v>0</v>
      </c>
      <c r="V12" s="43">
        <f>SUMIFS('Points - Player Total'!$AA$9:$AA$97,'Points - Player Total'!$A$9:$A$97,'Points - Teams W1'!$A12,'Teams - Window 1'!V$6:V$94,1)</f>
        <v>0</v>
      </c>
      <c r="W12" s="43">
        <f>SUMIFS('Points - Player Total'!$AA$9:$AA$97,'Points - Player Total'!$A$9:$A$97,'Points - Teams W1'!$A12,'Teams - Window 1'!W$6:W$94,1)</f>
        <v>0</v>
      </c>
      <c r="X12" s="43">
        <f>SUMIFS('Points - Player Total'!$AA$9:$AA$97,'Points - Player Total'!$A$9:$A$97,'Points - Teams W1'!$A12,'Teams - Window 1'!X$6:X$94,1)</f>
        <v>0</v>
      </c>
      <c r="Y12" s="43">
        <f>SUMIFS('Points - Player Total'!$AA$9:$AA$97,'Points - Player Total'!$A$9:$A$97,'Points - Teams W1'!$A12,'Teams - Window 1'!Y$6:Y$94,1)</f>
        <v>0</v>
      </c>
      <c r="Z12" s="43">
        <f>SUMIFS('Points - Player Total'!$AA$9:$AA$97,'Points - Player Total'!$A$9:$A$97,'Points - Teams W1'!$A12,'Teams - Window 1'!Z$6:Z$94,1)</f>
        <v>0</v>
      </c>
      <c r="AA12" s="43">
        <f>SUMIFS('Points - Player Total'!$AA$9:$AA$97,'Points - Player Total'!$A$9:$A$97,'Points - Teams W1'!$A12,'Teams - Window 1'!AA$6:AA$94,1)</f>
        <v>0</v>
      </c>
      <c r="AB12" s="43">
        <f>SUMIFS('Points - Player Total'!$AA$9:$AA$97,'Points - Player Total'!$A$9:$A$97,'Points - Teams W1'!$A12,'Teams - Window 1'!AB$6:AB$94,1)</f>
        <v>0</v>
      </c>
      <c r="AC12" s="43">
        <f>SUMIFS('Points - Player Total'!$AA$9:$AA$97,'Points - Player Total'!$A$9:$A$97,'Points - Teams W1'!$A12,'Teams - Window 1'!AC$6:AC$94,1)</f>
        <v>0</v>
      </c>
      <c r="AD12" s="43">
        <f>SUMIFS('Points - Player Total'!$AA$9:$AA$97,'Points - Player Total'!$A$9:$A$97,'Points - Teams W1'!$A12,'Teams - Window 1'!AD$6:AD$94,1)</f>
        <v>0</v>
      </c>
      <c r="AE12" s="43">
        <f>SUMIFS('Points - Player Total'!$AA$9:$AA$97,'Points - Player Total'!$A$9:$A$97,'Points - Teams W1'!$A12,'Teams - Window 1'!AE$6:AE$94,1)</f>
        <v>0</v>
      </c>
      <c r="AF12" s="43">
        <f>SUMIFS('Points - Player Total'!$AA$9:$AA$97,'Points - Player Total'!$A$9:$A$97,'Points - Teams W1'!$A12,'Teams - Window 1'!AF$6:AF$94,1)</f>
        <v>0</v>
      </c>
      <c r="AG12" s="43">
        <f>SUMIFS('Points - Player Total'!$AA$9:$AA$97,'Points - Player Total'!$A$9:$A$97,'Points - Teams W1'!$A12,'Teams - Window 1'!AG$6:AG$94,1)</f>
        <v>0</v>
      </c>
      <c r="AH12" s="43">
        <f>SUMIFS('Points - Player Total'!$AA$9:$AA$97,'Points - Player Total'!$A$9:$A$97,'Points - Teams W1'!$A12,'Teams - Window 1'!AH$6:AH$94,1)</f>
        <v>0</v>
      </c>
      <c r="AI12" s="43">
        <f>SUMIFS('Points - Player Total'!$AA$9:$AA$97,'Points - Player Total'!$A$9:$A$97,'Points - Teams W1'!$A12,'Teams - Window 1'!AI$6:AI$94,1)</f>
        <v>0</v>
      </c>
      <c r="AJ12" s="43">
        <f>SUMIFS('Points - Player Total'!$AA$9:$AA$97,'Points - Player Total'!$A$9:$A$97,'Points - Teams W1'!$A12,'Teams - Window 1'!AJ$6:AJ$94,1)</f>
        <v>0</v>
      </c>
      <c r="AK12" s="43">
        <f>SUMIFS('Points - Player Total'!$AA$9:$AA$97,'Points - Player Total'!$A$9:$A$97,'Points - Teams W1'!$A12,'Teams - Window 1'!AK$6:AK$94,1)</f>
        <v>0</v>
      </c>
      <c r="AL12" s="43">
        <f>SUMIFS('Points - Player Total'!$AA$9:$AA$97,'Points - Player Total'!$A$9:$A$97,'Points - Teams W1'!$A12,'Teams - Window 1'!AL$6:AL$94,1)</f>
        <v>0</v>
      </c>
      <c r="AM12" s="43">
        <f>SUMIFS('Points - Player Total'!$AA$9:$AA$97,'Points - Player Total'!$A$9:$A$97,'Points - Teams W1'!$A12,'Teams - Window 1'!AM$6:AM$94,1)</f>
        <v>0</v>
      </c>
      <c r="AN12" s="43">
        <f>SUMIFS('Points - Player Total'!$AA$9:$AA$97,'Points - Player Total'!$A$9:$A$97,'Points - Teams W1'!$A12,'Teams - Window 1'!AN$6:AN$94,1)</f>
        <v>0</v>
      </c>
      <c r="AO12" s="43">
        <f>SUMIFS('Points - Player Total'!$AA$9:$AA$97,'Points - Player Total'!$A$9:$A$97,'Points - Teams W1'!$A12,'Teams - Window 1'!AO$6:AO$94,1)</f>
        <v>445</v>
      </c>
      <c r="AP12" s="43">
        <f>SUMIFS('Points - Player Total'!$AA$9:$AA$97,'Points - Player Total'!$A$9:$A$97,'Points - Teams W1'!$A12,'Teams - Window 1'!AP$6:AP$94,1)</f>
        <v>0</v>
      </c>
      <c r="AQ12" s="43">
        <f>SUMIFS('Points - Player Total'!$AA$9:$AA$97,'Points - Player Total'!$A$9:$A$97,'Points - Teams W1'!$A12,'Teams - Window 1'!AQ$6:AQ$94,1)</f>
        <v>0</v>
      </c>
      <c r="AR12" s="43">
        <f>SUMIFS('Points - Player Total'!$AA$9:$AA$97,'Points - Player Total'!$A$9:$A$97,'Points - Teams W1'!$A12,'Teams - Window 1'!AR$6:AR$94,1)</f>
        <v>0</v>
      </c>
    </row>
    <row r="13" spans="1:44" x14ac:dyDescent="0.25">
      <c r="A13" t="s">
        <v>74</v>
      </c>
      <c r="B13" s="6" t="s">
        <v>53</v>
      </c>
      <c r="C13" t="s">
        <v>68</v>
      </c>
      <c r="D13" s="43">
        <f>SUMIFS('Points - Player Total'!$AA$9:$AA$97,'Points - Player Total'!$A$9:$A$97,'Points - Teams W1'!$A13,'Teams - Window 1'!D$6:D$94,1)</f>
        <v>0</v>
      </c>
      <c r="E13" s="43">
        <f>SUMIFS('Points - Player Total'!$AA$9:$AA$97,'Points - Player Total'!$A$9:$A$97,'Points - Teams W1'!$A13,'Teams - Window 1'!E$6:E$94,1)</f>
        <v>92</v>
      </c>
      <c r="F13" s="43">
        <f>SUMIFS('Points - Player Total'!$AA$9:$AA$97,'Points - Player Total'!$A$9:$A$97,'Points - Teams W1'!$A13,'Teams - Window 1'!F$6:F$94,1)</f>
        <v>0</v>
      </c>
      <c r="G13" s="43">
        <f>SUMIFS('Points - Player Total'!$AA$9:$AA$97,'Points - Player Total'!$A$9:$A$97,'Points - Teams W1'!$A13,'Teams - Window 1'!G$6:G$94,1)</f>
        <v>0</v>
      </c>
      <c r="H13" s="43">
        <f>SUMIFS('Points - Player Total'!$AA$9:$AA$97,'Points - Player Total'!$A$9:$A$97,'Points - Teams W1'!$A13,'Teams - Window 1'!H$6:H$94,1)</f>
        <v>92</v>
      </c>
      <c r="I13" s="43">
        <f>SUMIFS('Points - Player Total'!$AA$9:$AA$97,'Points - Player Total'!$A$9:$A$97,'Points - Teams W1'!$A13,'Teams - Window 1'!I$6:I$94,1)</f>
        <v>0</v>
      </c>
      <c r="J13" s="43">
        <f>SUMIFS('Points - Player Total'!$AA$9:$AA$97,'Points - Player Total'!$A$9:$A$97,'Points - Teams W1'!$A13,'Teams - Window 1'!J$6:J$94,1)</f>
        <v>0</v>
      </c>
      <c r="K13" s="43">
        <f>SUMIFS('Points - Player Total'!$AA$9:$AA$97,'Points - Player Total'!$A$9:$A$97,'Points - Teams W1'!$A13,'Teams - Window 1'!K$6:K$94,1)</f>
        <v>0</v>
      </c>
      <c r="L13" s="43">
        <f>SUMIFS('Points - Player Total'!$AA$9:$AA$97,'Points - Player Total'!$A$9:$A$97,'Points - Teams W1'!$A13,'Teams - Window 1'!L$6:L$94,1)</f>
        <v>0</v>
      </c>
      <c r="M13" s="43">
        <f>SUMIFS('Points - Player Total'!$AA$9:$AA$97,'Points - Player Total'!$A$9:$A$97,'Points - Teams W1'!$A13,'Teams - Window 1'!M$6:M$94,1)</f>
        <v>0</v>
      </c>
      <c r="N13" s="43">
        <f>SUMIFS('Points - Player Total'!$AA$9:$AA$97,'Points - Player Total'!$A$9:$A$97,'Points - Teams W1'!$A13,'Teams - Window 1'!N$6:N$94,1)</f>
        <v>92</v>
      </c>
      <c r="O13" s="43">
        <f>SUMIFS('Points - Player Total'!$AA$9:$AA$97,'Points - Player Total'!$A$9:$A$97,'Points - Teams W1'!$A13,'Teams - Window 1'!O$6:O$94,1)</f>
        <v>0</v>
      </c>
      <c r="P13" s="43">
        <f>SUMIFS('Points - Player Total'!$AA$9:$AA$97,'Points - Player Total'!$A$9:$A$97,'Points - Teams W1'!$A13,'Teams - Window 1'!P$6:P$94,1)</f>
        <v>0</v>
      </c>
      <c r="Q13" s="43">
        <f>SUMIFS('Points - Player Total'!$AA$9:$AA$97,'Points - Player Total'!$A$9:$A$97,'Points - Teams W1'!$A13,'Teams - Window 1'!Q$6:Q$94,1)</f>
        <v>0</v>
      </c>
      <c r="R13" s="43">
        <f>SUMIFS('Points - Player Total'!$AA$9:$AA$97,'Points - Player Total'!$A$9:$A$97,'Points - Teams W1'!$A13,'Teams - Window 1'!R$6:R$94,1)</f>
        <v>0</v>
      </c>
      <c r="S13" s="43">
        <f>SUMIFS('Points - Player Total'!$AA$9:$AA$97,'Points - Player Total'!$A$9:$A$97,'Points - Teams W1'!$A13,'Teams - Window 1'!S$6:S$94,1)</f>
        <v>0</v>
      </c>
      <c r="T13" s="43">
        <f>SUMIFS('Points - Player Total'!$AA$9:$AA$97,'Points - Player Total'!$A$9:$A$97,'Points - Teams W1'!$A13,'Teams - Window 1'!T$6:T$94,1)</f>
        <v>0</v>
      </c>
      <c r="U13" s="43">
        <f>SUMIFS('Points - Player Total'!$AA$9:$AA$97,'Points - Player Total'!$A$9:$A$97,'Points - Teams W1'!$A13,'Teams - Window 1'!U$6:U$94,1)</f>
        <v>92</v>
      </c>
      <c r="V13" s="43">
        <f>SUMIFS('Points - Player Total'!$AA$9:$AA$97,'Points - Player Total'!$A$9:$A$97,'Points - Teams W1'!$A13,'Teams - Window 1'!V$6:V$94,1)</f>
        <v>92</v>
      </c>
      <c r="W13" s="43">
        <f>SUMIFS('Points - Player Total'!$AA$9:$AA$97,'Points - Player Total'!$A$9:$A$97,'Points - Teams W1'!$A13,'Teams - Window 1'!W$6:W$94,1)</f>
        <v>0</v>
      </c>
      <c r="X13" s="43">
        <f>SUMIFS('Points - Player Total'!$AA$9:$AA$97,'Points - Player Total'!$A$9:$A$97,'Points - Teams W1'!$A13,'Teams - Window 1'!X$6:X$94,1)</f>
        <v>0</v>
      </c>
      <c r="Y13" s="43">
        <f>SUMIFS('Points - Player Total'!$AA$9:$AA$97,'Points - Player Total'!$A$9:$A$97,'Points - Teams W1'!$A13,'Teams - Window 1'!Y$6:Y$94,1)</f>
        <v>92</v>
      </c>
      <c r="Z13" s="43">
        <f>SUMIFS('Points - Player Total'!$AA$9:$AA$97,'Points - Player Total'!$A$9:$A$97,'Points - Teams W1'!$A13,'Teams - Window 1'!Z$6:Z$94,1)</f>
        <v>0</v>
      </c>
      <c r="AA13" s="43">
        <f>SUMIFS('Points - Player Total'!$AA$9:$AA$97,'Points - Player Total'!$A$9:$A$97,'Points - Teams W1'!$A13,'Teams - Window 1'!AA$6:AA$94,1)</f>
        <v>0</v>
      </c>
      <c r="AB13" s="43">
        <f>SUMIFS('Points - Player Total'!$AA$9:$AA$97,'Points - Player Total'!$A$9:$A$97,'Points - Teams W1'!$A13,'Teams - Window 1'!AB$6:AB$94,1)</f>
        <v>92</v>
      </c>
      <c r="AC13" s="43">
        <f>SUMIFS('Points - Player Total'!$AA$9:$AA$97,'Points - Player Total'!$A$9:$A$97,'Points - Teams W1'!$A13,'Teams - Window 1'!AC$6:AC$94,1)</f>
        <v>0</v>
      </c>
      <c r="AD13" s="43">
        <f>SUMIFS('Points - Player Total'!$AA$9:$AA$97,'Points - Player Total'!$A$9:$A$97,'Points - Teams W1'!$A13,'Teams - Window 1'!AD$6:AD$94,1)</f>
        <v>0</v>
      </c>
      <c r="AE13" s="43">
        <f>SUMIFS('Points - Player Total'!$AA$9:$AA$97,'Points - Player Total'!$A$9:$A$97,'Points - Teams W1'!$A13,'Teams - Window 1'!AE$6:AE$94,1)</f>
        <v>0</v>
      </c>
      <c r="AF13" s="43">
        <f>SUMIFS('Points - Player Total'!$AA$9:$AA$97,'Points - Player Total'!$A$9:$A$97,'Points - Teams W1'!$A13,'Teams - Window 1'!AF$6:AF$94,1)</f>
        <v>0</v>
      </c>
      <c r="AG13" s="43">
        <f>SUMIFS('Points - Player Total'!$AA$9:$AA$97,'Points - Player Total'!$A$9:$A$97,'Points - Teams W1'!$A13,'Teams - Window 1'!AG$6:AG$94,1)</f>
        <v>0</v>
      </c>
      <c r="AH13" s="43">
        <f>SUMIFS('Points - Player Total'!$AA$9:$AA$97,'Points - Player Total'!$A$9:$A$97,'Points - Teams W1'!$A13,'Teams - Window 1'!AH$6:AH$94,1)</f>
        <v>0</v>
      </c>
      <c r="AI13" s="43">
        <f>SUMIFS('Points - Player Total'!$AA$9:$AA$97,'Points - Player Total'!$A$9:$A$97,'Points - Teams W1'!$A13,'Teams - Window 1'!AI$6:AI$94,1)</f>
        <v>0</v>
      </c>
      <c r="AJ13" s="43">
        <f>SUMIFS('Points - Player Total'!$AA$9:$AA$97,'Points - Player Total'!$A$9:$A$97,'Points - Teams W1'!$A13,'Teams - Window 1'!AJ$6:AJ$94,1)</f>
        <v>0</v>
      </c>
      <c r="AK13" s="43">
        <f>SUMIFS('Points - Player Total'!$AA$9:$AA$97,'Points - Player Total'!$A$9:$A$97,'Points - Teams W1'!$A13,'Teams - Window 1'!AK$6:AK$94,1)</f>
        <v>92</v>
      </c>
      <c r="AL13" s="43">
        <f>SUMIFS('Points - Player Total'!$AA$9:$AA$97,'Points - Player Total'!$A$9:$A$97,'Points - Teams W1'!$A13,'Teams - Window 1'!AL$6:AL$94,1)</f>
        <v>0</v>
      </c>
      <c r="AM13" s="43">
        <f>SUMIFS('Points - Player Total'!$AA$9:$AA$97,'Points - Player Total'!$A$9:$A$97,'Points - Teams W1'!$A13,'Teams - Window 1'!AM$6:AM$94,1)</f>
        <v>0</v>
      </c>
      <c r="AN13" s="43">
        <f>SUMIFS('Points - Player Total'!$AA$9:$AA$97,'Points - Player Total'!$A$9:$A$97,'Points - Teams W1'!$A13,'Teams - Window 1'!AN$6:AN$94,1)</f>
        <v>92</v>
      </c>
      <c r="AO13" s="43">
        <f>SUMIFS('Points - Player Total'!$AA$9:$AA$97,'Points - Player Total'!$A$9:$A$97,'Points - Teams W1'!$A13,'Teams - Window 1'!AO$6:AO$94,1)</f>
        <v>0</v>
      </c>
      <c r="AP13" s="43">
        <f>SUMIFS('Points - Player Total'!$AA$9:$AA$97,'Points - Player Total'!$A$9:$A$97,'Points - Teams W1'!$A13,'Teams - Window 1'!AP$6:AP$94,1)</f>
        <v>0</v>
      </c>
      <c r="AQ13" s="43">
        <f>SUMIFS('Points - Player Total'!$AA$9:$AA$97,'Points - Player Total'!$A$9:$A$97,'Points - Teams W1'!$A13,'Teams - Window 1'!AQ$6:AQ$94,1)</f>
        <v>0</v>
      </c>
      <c r="AR13" s="43">
        <f>SUMIFS('Points - Player Total'!$AA$9:$AA$97,'Points - Player Total'!$A$9:$A$97,'Points - Teams W1'!$A13,'Teams - Window 1'!AR$6:AR$94,1)</f>
        <v>0</v>
      </c>
    </row>
    <row r="14" spans="1:44" x14ac:dyDescent="0.25">
      <c r="A14" t="s">
        <v>405</v>
      </c>
      <c r="B14" s="6" t="s">
        <v>53</v>
      </c>
      <c r="C14" t="s">
        <v>68</v>
      </c>
      <c r="D14" s="43">
        <f>SUMIFS('Points - Player Total'!$AA$9:$AA$97,'Points - Player Total'!$A$9:$A$97,'Points - Teams W1'!$A14,'Teams - Window 1'!D$6:D$94,1)</f>
        <v>280</v>
      </c>
      <c r="E14" s="43">
        <f>SUMIFS('Points - Player Total'!$AA$9:$AA$97,'Points - Player Total'!$A$9:$A$97,'Points - Teams W1'!$A14,'Teams - Window 1'!E$6:E$94,1)</f>
        <v>0</v>
      </c>
      <c r="F14" s="43">
        <f>SUMIFS('Points - Player Total'!$AA$9:$AA$97,'Points - Player Total'!$A$9:$A$97,'Points - Teams W1'!$A14,'Teams - Window 1'!F$6:F$94,1)</f>
        <v>0</v>
      </c>
      <c r="G14" s="43">
        <f>SUMIFS('Points - Player Total'!$AA$9:$AA$97,'Points - Player Total'!$A$9:$A$97,'Points - Teams W1'!$A14,'Teams - Window 1'!G$6:G$94,1)</f>
        <v>280</v>
      </c>
      <c r="H14" s="43">
        <f>SUMIFS('Points - Player Total'!$AA$9:$AA$97,'Points - Player Total'!$A$9:$A$97,'Points - Teams W1'!$A14,'Teams - Window 1'!H$6:H$94,1)</f>
        <v>0</v>
      </c>
      <c r="I14" s="43">
        <f>SUMIFS('Points - Player Total'!$AA$9:$AA$97,'Points - Player Total'!$A$9:$A$97,'Points - Teams W1'!$A14,'Teams - Window 1'!I$6:I$94,1)</f>
        <v>0</v>
      </c>
      <c r="J14" s="43">
        <f>SUMIFS('Points - Player Total'!$AA$9:$AA$97,'Points - Player Total'!$A$9:$A$97,'Points - Teams W1'!$A14,'Teams - Window 1'!J$6:J$94,1)</f>
        <v>0</v>
      </c>
      <c r="K14" s="43">
        <f>SUMIFS('Points - Player Total'!$AA$9:$AA$97,'Points - Player Total'!$A$9:$A$97,'Points - Teams W1'!$A14,'Teams - Window 1'!K$6:K$94,1)</f>
        <v>280</v>
      </c>
      <c r="L14" s="43">
        <f>SUMIFS('Points - Player Total'!$AA$9:$AA$97,'Points - Player Total'!$A$9:$A$97,'Points - Teams W1'!$A14,'Teams - Window 1'!L$6:L$94,1)</f>
        <v>280</v>
      </c>
      <c r="M14" s="43">
        <f>SUMIFS('Points - Player Total'!$AA$9:$AA$97,'Points - Player Total'!$A$9:$A$97,'Points - Teams W1'!$A14,'Teams - Window 1'!M$6:M$94,1)</f>
        <v>280</v>
      </c>
      <c r="N14" s="43">
        <f>SUMIFS('Points - Player Total'!$AA$9:$AA$97,'Points - Player Total'!$A$9:$A$97,'Points - Teams W1'!$A14,'Teams - Window 1'!N$6:N$94,1)</f>
        <v>0</v>
      </c>
      <c r="O14" s="43">
        <f>SUMIFS('Points - Player Total'!$AA$9:$AA$97,'Points - Player Total'!$A$9:$A$97,'Points - Teams W1'!$A14,'Teams - Window 1'!O$6:O$94,1)</f>
        <v>0</v>
      </c>
      <c r="P14" s="43">
        <f>SUMIFS('Points - Player Total'!$AA$9:$AA$97,'Points - Player Total'!$A$9:$A$97,'Points - Teams W1'!$A14,'Teams - Window 1'!P$6:P$94,1)</f>
        <v>0</v>
      </c>
      <c r="Q14" s="43">
        <f>SUMIFS('Points - Player Total'!$AA$9:$AA$97,'Points - Player Total'!$A$9:$A$97,'Points - Teams W1'!$A14,'Teams - Window 1'!Q$6:Q$94,1)</f>
        <v>0</v>
      </c>
      <c r="R14" s="43">
        <f>SUMIFS('Points - Player Total'!$AA$9:$AA$97,'Points - Player Total'!$A$9:$A$97,'Points - Teams W1'!$A14,'Teams - Window 1'!R$6:R$94,1)</f>
        <v>280</v>
      </c>
      <c r="S14" s="43">
        <f>SUMIFS('Points - Player Total'!$AA$9:$AA$97,'Points - Player Total'!$A$9:$A$97,'Points - Teams W1'!$A14,'Teams - Window 1'!S$6:S$94,1)</f>
        <v>0</v>
      </c>
      <c r="T14" s="43">
        <f>SUMIFS('Points - Player Total'!$AA$9:$AA$97,'Points - Player Total'!$A$9:$A$97,'Points - Teams W1'!$A14,'Teams - Window 1'!T$6:T$94,1)</f>
        <v>0</v>
      </c>
      <c r="U14" s="43">
        <f>SUMIFS('Points - Player Total'!$AA$9:$AA$97,'Points - Player Total'!$A$9:$A$97,'Points - Teams W1'!$A14,'Teams - Window 1'!U$6:U$94,1)</f>
        <v>280</v>
      </c>
      <c r="V14" s="43">
        <f>SUMIFS('Points - Player Total'!$AA$9:$AA$97,'Points - Player Total'!$A$9:$A$97,'Points - Teams W1'!$A14,'Teams - Window 1'!V$6:V$94,1)</f>
        <v>0</v>
      </c>
      <c r="W14" s="43">
        <f>SUMIFS('Points - Player Total'!$AA$9:$AA$97,'Points - Player Total'!$A$9:$A$97,'Points - Teams W1'!$A14,'Teams - Window 1'!W$6:W$94,1)</f>
        <v>0</v>
      </c>
      <c r="X14" s="43">
        <f>SUMIFS('Points - Player Total'!$AA$9:$AA$97,'Points - Player Total'!$A$9:$A$97,'Points - Teams W1'!$A14,'Teams - Window 1'!X$6:X$94,1)</f>
        <v>280</v>
      </c>
      <c r="Y14" s="43">
        <f>SUMIFS('Points - Player Total'!$AA$9:$AA$97,'Points - Player Total'!$A$9:$A$97,'Points - Teams W1'!$A14,'Teams - Window 1'!Y$6:Y$94,1)</f>
        <v>0</v>
      </c>
      <c r="Z14" s="43">
        <f>SUMIFS('Points - Player Total'!$AA$9:$AA$97,'Points - Player Total'!$A$9:$A$97,'Points - Teams W1'!$A14,'Teams - Window 1'!Z$6:Z$94,1)</f>
        <v>0</v>
      </c>
      <c r="AA14" s="43">
        <f>SUMIFS('Points - Player Total'!$AA$9:$AA$97,'Points - Player Total'!$A$9:$A$97,'Points - Teams W1'!$A14,'Teams - Window 1'!AA$6:AA$94,1)</f>
        <v>0</v>
      </c>
      <c r="AB14" s="43">
        <f>SUMIFS('Points - Player Total'!$AA$9:$AA$97,'Points - Player Total'!$A$9:$A$97,'Points - Teams W1'!$A14,'Teams - Window 1'!AB$6:AB$94,1)</f>
        <v>0</v>
      </c>
      <c r="AC14" s="43">
        <f>SUMIFS('Points - Player Total'!$AA$9:$AA$97,'Points - Player Total'!$A$9:$A$97,'Points - Teams W1'!$A14,'Teams - Window 1'!AC$6:AC$94,1)</f>
        <v>0</v>
      </c>
      <c r="AD14" s="43">
        <f>SUMIFS('Points - Player Total'!$AA$9:$AA$97,'Points - Player Total'!$A$9:$A$97,'Points - Teams W1'!$A14,'Teams - Window 1'!AD$6:AD$94,1)</f>
        <v>0</v>
      </c>
      <c r="AE14" s="43">
        <f>SUMIFS('Points - Player Total'!$AA$9:$AA$97,'Points - Player Total'!$A$9:$A$97,'Points - Teams W1'!$A14,'Teams - Window 1'!AE$6:AE$94,1)</f>
        <v>0</v>
      </c>
      <c r="AF14" s="43">
        <f>SUMIFS('Points - Player Total'!$AA$9:$AA$97,'Points - Player Total'!$A$9:$A$97,'Points - Teams W1'!$A14,'Teams - Window 1'!AF$6:AF$94,1)</f>
        <v>0</v>
      </c>
      <c r="AG14" s="43">
        <f>SUMIFS('Points - Player Total'!$AA$9:$AA$97,'Points - Player Total'!$A$9:$A$97,'Points - Teams W1'!$A14,'Teams - Window 1'!AG$6:AG$94,1)</f>
        <v>280</v>
      </c>
      <c r="AH14" s="43">
        <f>SUMIFS('Points - Player Total'!$AA$9:$AA$97,'Points - Player Total'!$A$9:$A$97,'Points - Teams W1'!$A14,'Teams - Window 1'!AH$6:AH$94,1)</f>
        <v>280</v>
      </c>
      <c r="AI14" s="43">
        <f>SUMIFS('Points - Player Total'!$AA$9:$AA$97,'Points - Player Total'!$A$9:$A$97,'Points - Teams W1'!$A14,'Teams - Window 1'!AI$6:AI$94,1)</f>
        <v>0</v>
      </c>
      <c r="AJ14" s="43">
        <f>SUMIFS('Points - Player Total'!$AA$9:$AA$97,'Points - Player Total'!$A$9:$A$97,'Points - Teams W1'!$A14,'Teams - Window 1'!AJ$6:AJ$94,1)</f>
        <v>0</v>
      </c>
      <c r="AK14" s="43">
        <f>SUMIFS('Points - Player Total'!$AA$9:$AA$97,'Points - Player Total'!$A$9:$A$97,'Points - Teams W1'!$A14,'Teams - Window 1'!AK$6:AK$94,1)</f>
        <v>0</v>
      </c>
      <c r="AL14" s="43">
        <f>SUMIFS('Points - Player Total'!$AA$9:$AA$97,'Points - Player Total'!$A$9:$A$97,'Points - Teams W1'!$A14,'Teams - Window 1'!AL$6:AL$94,1)</f>
        <v>0</v>
      </c>
      <c r="AM14" s="43">
        <f>SUMIFS('Points - Player Total'!$AA$9:$AA$97,'Points - Player Total'!$A$9:$A$97,'Points - Teams W1'!$A14,'Teams - Window 1'!AM$6:AM$94,1)</f>
        <v>0</v>
      </c>
      <c r="AN14" s="43">
        <f>SUMIFS('Points - Player Total'!$AA$9:$AA$97,'Points - Player Total'!$A$9:$A$97,'Points - Teams W1'!$A14,'Teams - Window 1'!AN$6:AN$94,1)</f>
        <v>0</v>
      </c>
      <c r="AO14" s="43">
        <f>SUMIFS('Points - Player Total'!$AA$9:$AA$97,'Points - Player Total'!$A$9:$A$97,'Points - Teams W1'!$A14,'Teams - Window 1'!AO$6:AO$94,1)</f>
        <v>280</v>
      </c>
      <c r="AP14" s="43">
        <f>SUMIFS('Points - Player Total'!$AA$9:$AA$97,'Points - Player Total'!$A$9:$A$97,'Points - Teams W1'!$A14,'Teams - Window 1'!AP$6:AP$94,1)</f>
        <v>280</v>
      </c>
      <c r="AQ14" s="43">
        <f>SUMIFS('Points - Player Total'!$AA$9:$AA$97,'Points - Player Total'!$A$9:$A$97,'Points - Teams W1'!$A14,'Teams - Window 1'!AQ$6:AQ$94,1)</f>
        <v>280</v>
      </c>
      <c r="AR14" s="43">
        <f>SUMIFS('Points - Player Total'!$AA$9:$AA$97,'Points - Player Total'!$A$9:$A$97,'Points - Teams W1'!$A14,'Teams - Window 1'!AR$6:AR$94,1)</f>
        <v>280</v>
      </c>
    </row>
    <row r="15" spans="1:44" x14ac:dyDescent="0.25">
      <c r="A15" t="s">
        <v>2</v>
      </c>
      <c r="B15" s="6" t="s">
        <v>53</v>
      </c>
      <c r="C15" t="s">
        <v>68</v>
      </c>
      <c r="D15" s="43">
        <f>SUMIFS('Points - Player Total'!$AA$9:$AA$97,'Points - Player Total'!$A$9:$A$97,'Points - Teams W1'!$A15,'Teams - Window 1'!D$6:D$94,1)</f>
        <v>0</v>
      </c>
      <c r="E15" s="43">
        <f>SUMIFS('Points - Player Total'!$AA$9:$AA$97,'Points - Player Total'!$A$9:$A$97,'Points - Teams W1'!$A15,'Teams - Window 1'!E$6:E$94,1)</f>
        <v>0</v>
      </c>
      <c r="F15" s="43">
        <f>SUMIFS('Points - Player Total'!$AA$9:$AA$97,'Points - Player Total'!$A$9:$A$97,'Points - Teams W1'!$A15,'Teams - Window 1'!F$6:F$94,1)</f>
        <v>0</v>
      </c>
      <c r="G15" s="43">
        <f>SUMIFS('Points - Player Total'!$AA$9:$AA$97,'Points - Player Total'!$A$9:$A$97,'Points - Teams W1'!$A15,'Teams - Window 1'!G$6:G$94,1)</f>
        <v>0</v>
      </c>
      <c r="H15" s="43">
        <f>SUMIFS('Points - Player Total'!$AA$9:$AA$97,'Points - Player Total'!$A$9:$A$97,'Points - Teams W1'!$A15,'Teams - Window 1'!H$6:H$94,1)</f>
        <v>0</v>
      </c>
      <c r="I15" s="43">
        <f>SUMIFS('Points - Player Total'!$AA$9:$AA$97,'Points - Player Total'!$A$9:$A$97,'Points - Teams W1'!$A15,'Teams - Window 1'!I$6:I$94,1)</f>
        <v>0</v>
      </c>
      <c r="J15" s="43">
        <f>SUMIFS('Points - Player Total'!$AA$9:$AA$97,'Points - Player Total'!$A$9:$A$97,'Points - Teams W1'!$A15,'Teams - Window 1'!J$6:J$94,1)</f>
        <v>0</v>
      </c>
      <c r="K15" s="43">
        <f>SUMIFS('Points - Player Total'!$AA$9:$AA$97,'Points - Player Total'!$A$9:$A$97,'Points - Teams W1'!$A15,'Teams - Window 1'!K$6:K$94,1)</f>
        <v>0</v>
      </c>
      <c r="L15" s="43">
        <f>SUMIFS('Points - Player Total'!$AA$9:$AA$97,'Points - Player Total'!$A$9:$A$97,'Points - Teams W1'!$A15,'Teams - Window 1'!L$6:L$94,1)</f>
        <v>0</v>
      </c>
      <c r="M15" s="43">
        <f>SUMIFS('Points - Player Total'!$AA$9:$AA$97,'Points - Player Total'!$A$9:$A$97,'Points - Teams W1'!$A15,'Teams - Window 1'!M$6:M$94,1)</f>
        <v>0</v>
      </c>
      <c r="N15" s="43">
        <f>SUMIFS('Points - Player Total'!$AA$9:$AA$97,'Points - Player Total'!$A$9:$A$97,'Points - Teams W1'!$A15,'Teams - Window 1'!N$6:N$94,1)</f>
        <v>0</v>
      </c>
      <c r="O15" s="43">
        <f>SUMIFS('Points - Player Total'!$AA$9:$AA$97,'Points - Player Total'!$A$9:$A$97,'Points - Teams W1'!$A15,'Teams - Window 1'!O$6:O$94,1)</f>
        <v>0</v>
      </c>
      <c r="P15" s="43">
        <f>SUMIFS('Points - Player Total'!$AA$9:$AA$97,'Points - Player Total'!$A$9:$A$97,'Points - Teams W1'!$A15,'Teams - Window 1'!P$6:P$94,1)</f>
        <v>0</v>
      </c>
      <c r="Q15" s="43">
        <f>SUMIFS('Points - Player Total'!$AA$9:$AA$97,'Points - Player Total'!$A$9:$A$97,'Points - Teams W1'!$A15,'Teams - Window 1'!Q$6:Q$94,1)</f>
        <v>0</v>
      </c>
      <c r="R15" s="43">
        <f>SUMIFS('Points - Player Total'!$AA$9:$AA$97,'Points - Player Total'!$A$9:$A$97,'Points - Teams W1'!$A15,'Teams - Window 1'!R$6:R$94,1)</f>
        <v>0</v>
      </c>
      <c r="S15" s="43">
        <f>SUMIFS('Points - Player Total'!$AA$9:$AA$97,'Points - Player Total'!$A$9:$A$97,'Points - Teams W1'!$A15,'Teams - Window 1'!S$6:S$94,1)</f>
        <v>0</v>
      </c>
      <c r="T15" s="43">
        <f>SUMIFS('Points - Player Total'!$AA$9:$AA$97,'Points - Player Total'!$A$9:$A$97,'Points - Teams W1'!$A15,'Teams - Window 1'!T$6:T$94,1)</f>
        <v>0</v>
      </c>
      <c r="U15" s="43">
        <f>SUMIFS('Points - Player Total'!$AA$9:$AA$97,'Points - Player Total'!$A$9:$A$97,'Points - Teams W1'!$A15,'Teams - Window 1'!U$6:U$94,1)</f>
        <v>0</v>
      </c>
      <c r="V15" s="43">
        <f>SUMIFS('Points - Player Total'!$AA$9:$AA$97,'Points - Player Total'!$A$9:$A$97,'Points - Teams W1'!$A15,'Teams - Window 1'!V$6:V$94,1)</f>
        <v>0</v>
      </c>
      <c r="W15" s="43">
        <f>SUMIFS('Points - Player Total'!$AA$9:$AA$97,'Points - Player Total'!$A$9:$A$97,'Points - Teams W1'!$A15,'Teams - Window 1'!W$6:W$94,1)</f>
        <v>0</v>
      </c>
      <c r="X15" s="43">
        <f>SUMIFS('Points - Player Total'!$AA$9:$AA$97,'Points - Player Total'!$A$9:$A$97,'Points - Teams W1'!$A15,'Teams - Window 1'!X$6:X$94,1)</f>
        <v>0</v>
      </c>
      <c r="Y15" s="43">
        <f>SUMIFS('Points - Player Total'!$AA$9:$AA$97,'Points - Player Total'!$A$9:$A$97,'Points - Teams W1'!$A15,'Teams - Window 1'!Y$6:Y$94,1)</f>
        <v>0</v>
      </c>
      <c r="Z15" s="43">
        <f>SUMIFS('Points - Player Total'!$AA$9:$AA$97,'Points - Player Total'!$A$9:$A$97,'Points - Teams W1'!$A15,'Teams - Window 1'!Z$6:Z$94,1)</f>
        <v>0</v>
      </c>
      <c r="AA15" s="43">
        <f>SUMIFS('Points - Player Total'!$AA$9:$AA$97,'Points - Player Total'!$A$9:$A$97,'Points - Teams W1'!$A15,'Teams - Window 1'!AA$6:AA$94,1)</f>
        <v>0</v>
      </c>
      <c r="AB15" s="43">
        <f>SUMIFS('Points - Player Total'!$AA$9:$AA$97,'Points - Player Total'!$A$9:$A$97,'Points - Teams W1'!$A15,'Teams - Window 1'!AB$6:AB$94,1)</f>
        <v>0</v>
      </c>
      <c r="AC15" s="43">
        <f>SUMIFS('Points - Player Total'!$AA$9:$AA$97,'Points - Player Total'!$A$9:$A$97,'Points - Teams W1'!$A15,'Teams - Window 1'!AC$6:AC$94,1)</f>
        <v>0</v>
      </c>
      <c r="AD15" s="43">
        <f>SUMIFS('Points - Player Total'!$AA$9:$AA$97,'Points - Player Total'!$A$9:$A$97,'Points - Teams W1'!$A15,'Teams - Window 1'!AD$6:AD$94,1)</f>
        <v>0</v>
      </c>
      <c r="AE15" s="43">
        <f>SUMIFS('Points - Player Total'!$AA$9:$AA$97,'Points - Player Total'!$A$9:$A$97,'Points - Teams W1'!$A15,'Teams - Window 1'!AE$6:AE$94,1)</f>
        <v>0</v>
      </c>
      <c r="AF15" s="43">
        <f>SUMIFS('Points - Player Total'!$AA$9:$AA$97,'Points - Player Total'!$A$9:$A$97,'Points - Teams W1'!$A15,'Teams - Window 1'!AF$6:AF$94,1)</f>
        <v>0</v>
      </c>
      <c r="AG15" s="43">
        <f>SUMIFS('Points - Player Total'!$AA$9:$AA$97,'Points - Player Total'!$A$9:$A$97,'Points - Teams W1'!$A15,'Teams - Window 1'!AG$6:AG$94,1)</f>
        <v>0</v>
      </c>
      <c r="AH15" s="43">
        <f>SUMIFS('Points - Player Total'!$AA$9:$AA$97,'Points - Player Total'!$A$9:$A$97,'Points - Teams W1'!$A15,'Teams - Window 1'!AH$6:AH$94,1)</f>
        <v>0</v>
      </c>
      <c r="AI15" s="43">
        <f>SUMIFS('Points - Player Total'!$AA$9:$AA$97,'Points - Player Total'!$A$9:$A$97,'Points - Teams W1'!$A15,'Teams - Window 1'!AI$6:AI$94,1)</f>
        <v>0</v>
      </c>
      <c r="AJ15" s="43">
        <f>SUMIFS('Points - Player Total'!$AA$9:$AA$97,'Points - Player Total'!$A$9:$A$97,'Points - Teams W1'!$A15,'Teams - Window 1'!AJ$6:AJ$94,1)</f>
        <v>0</v>
      </c>
      <c r="AK15" s="43">
        <f>SUMIFS('Points - Player Total'!$AA$9:$AA$97,'Points - Player Total'!$A$9:$A$97,'Points - Teams W1'!$A15,'Teams - Window 1'!AK$6:AK$94,1)</f>
        <v>0</v>
      </c>
      <c r="AL15" s="43">
        <f>SUMIFS('Points - Player Total'!$AA$9:$AA$97,'Points - Player Total'!$A$9:$A$97,'Points - Teams W1'!$A15,'Teams - Window 1'!AL$6:AL$94,1)</f>
        <v>0</v>
      </c>
      <c r="AM15" s="43">
        <f>SUMIFS('Points - Player Total'!$AA$9:$AA$97,'Points - Player Total'!$A$9:$A$97,'Points - Teams W1'!$A15,'Teams - Window 1'!AM$6:AM$94,1)</f>
        <v>0</v>
      </c>
      <c r="AN15" s="43">
        <f>SUMIFS('Points - Player Total'!$AA$9:$AA$97,'Points - Player Total'!$A$9:$A$97,'Points - Teams W1'!$A15,'Teams - Window 1'!AN$6:AN$94,1)</f>
        <v>0</v>
      </c>
      <c r="AO15" s="43">
        <f>SUMIFS('Points - Player Total'!$AA$9:$AA$97,'Points - Player Total'!$A$9:$A$97,'Points - Teams W1'!$A15,'Teams - Window 1'!AO$6:AO$94,1)</f>
        <v>0</v>
      </c>
      <c r="AP15" s="43">
        <f>SUMIFS('Points - Player Total'!$AA$9:$AA$97,'Points - Player Total'!$A$9:$A$97,'Points - Teams W1'!$A15,'Teams - Window 1'!AP$6:AP$94,1)</f>
        <v>0</v>
      </c>
      <c r="AQ15" s="43">
        <f>SUMIFS('Points - Player Total'!$AA$9:$AA$97,'Points - Player Total'!$A$9:$A$97,'Points - Teams W1'!$A15,'Teams - Window 1'!AQ$6:AQ$94,1)</f>
        <v>0</v>
      </c>
      <c r="AR15" s="43">
        <f>SUMIFS('Points - Player Total'!$AA$9:$AA$97,'Points - Player Total'!$A$9:$A$97,'Points - Teams W1'!$A15,'Teams - Window 1'!AR$6:AR$94,1)</f>
        <v>0</v>
      </c>
    </row>
    <row r="16" spans="1:44" x14ac:dyDescent="0.25">
      <c r="A16" t="s">
        <v>6</v>
      </c>
      <c r="B16" s="6" t="s">
        <v>53</v>
      </c>
      <c r="C16" t="s">
        <v>68</v>
      </c>
      <c r="D16" s="43">
        <f>SUMIFS('Points - Player Total'!$AA$9:$AA$97,'Points - Player Total'!$A$9:$A$97,'Points - Teams W1'!$A16,'Teams - Window 1'!D$6:D$94,1)</f>
        <v>0</v>
      </c>
      <c r="E16" s="43">
        <f>SUMIFS('Points - Player Total'!$AA$9:$AA$97,'Points - Player Total'!$A$9:$A$97,'Points - Teams W1'!$A16,'Teams - Window 1'!E$6:E$94,1)</f>
        <v>0</v>
      </c>
      <c r="F16" s="43">
        <f>SUMIFS('Points - Player Total'!$AA$9:$AA$97,'Points - Player Total'!$A$9:$A$97,'Points - Teams W1'!$A16,'Teams - Window 1'!F$6:F$94,1)</f>
        <v>0</v>
      </c>
      <c r="G16" s="43">
        <f>SUMIFS('Points - Player Total'!$AA$9:$AA$97,'Points - Player Total'!$A$9:$A$97,'Points - Teams W1'!$A16,'Teams - Window 1'!G$6:G$94,1)</f>
        <v>0</v>
      </c>
      <c r="H16" s="43">
        <f>SUMIFS('Points - Player Total'!$AA$9:$AA$97,'Points - Player Total'!$A$9:$A$97,'Points - Teams W1'!$A16,'Teams - Window 1'!H$6:H$94,1)</f>
        <v>0</v>
      </c>
      <c r="I16" s="43">
        <f>SUMIFS('Points - Player Total'!$AA$9:$AA$97,'Points - Player Total'!$A$9:$A$97,'Points - Teams W1'!$A16,'Teams - Window 1'!I$6:I$94,1)</f>
        <v>0</v>
      </c>
      <c r="J16" s="43">
        <f>SUMIFS('Points - Player Total'!$AA$9:$AA$97,'Points - Player Total'!$A$9:$A$97,'Points - Teams W1'!$A16,'Teams - Window 1'!J$6:J$94,1)</f>
        <v>352</v>
      </c>
      <c r="K16" s="43">
        <f>SUMIFS('Points - Player Total'!$AA$9:$AA$97,'Points - Player Total'!$A$9:$A$97,'Points - Teams W1'!$A16,'Teams - Window 1'!K$6:K$94,1)</f>
        <v>0</v>
      </c>
      <c r="L16" s="43">
        <f>SUMIFS('Points - Player Total'!$AA$9:$AA$97,'Points - Player Total'!$A$9:$A$97,'Points - Teams W1'!$A16,'Teams - Window 1'!L$6:L$94,1)</f>
        <v>0</v>
      </c>
      <c r="M16" s="43">
        <f>SUMIFS('Points - Player Total'!$AA$9:$AA$97,'Points - Player Total'!$A$9:$A$97,'Points - Teams W1'!$A16,'Teams - Window 1'!M$6:M$94,1)</f>
        <v>0</v>
      </c>
      <c r="N16" s="43">
        <f>SUMIFS('Points - Player Total'!$AA$9:$AA$97,'Points - Player Total'!$A$9:$A$97,'Points - Teams W1'!$A16,'Teams - Window 1'!N$6:N$94,1)</f>
        <v>0</v>
      </c>
      <c r="O16" s="43">
        <f>SUMIFS('Points - Player Total'!$AA$9:$AA$97,'Points - Player Total'!$A$9:$A$97,'Points - Teams W1'!$A16,'Teams - Window 1'!O$6:O$94,1)</f>
        <v>0</v>
      </c>
      <c r="P16" s="43">
        <f>SUMIFS('Points - Player Total'!$AA$9:$AA$97,'Points - Player Total'!$A$9:$A$97,'Points - Teams W1'!$A16,'Teams - Window 1'!P$6:P$94,1)</f>
        <v>0</v>
      </c>
      <c r="Q16" s="43">
        <f>SUMIFS('Points - Player Total'!$AA$9:$AA$97,'Points - Player Total'!$A$9:$A$97,'Points - Teams W1'!$A16,'Teams - Window 1'!Q$6:Q$94,1)</f>
        <v>0</v>
      </c>
      <c r="R16" s="43">
        <f>SUMIFS('Points - Player Total'!$AA$9:$AA$97,'Points - Player Total'!$A$9:$A$97,'Points - Teams W1'!$A16,'Teams - Window 1'!R$6:R$94,1)</f>
        <v>0</v>
      </c>
      <c r="S16" s="43">
        <f>SUMIFS('Points - Player Total'!$AA$9:$AA$97,'Points - Player Total'!$A$9:$A$97,'Points - Teams W1'!$A16,'Teams - Window 1'!S$6:S$94,1)</f>
        <v>0</v>
      </c>
      <c r="T16" s="43">
        <f>SUMIFS('Points - Player Total'!$AA$9:$AA$97,'Points - Player Total'!$A$9:$A$97,'Points - Teams W1'!$A16,'Teams - Window 1'!T$6:T$94,1)</f>
        <v>0</v>
      </c>
      <c r="U16" s="43">
        <f>SUMIFS('Points - Player Total'!$AA$9:$AA$97,'Points - Player Total'!$A$9:$A$97,'Points - Teams W1'!$A16,'Teams - Window 1'!U$6:U$94,1)</f>
        <v>0</v>
      </c>
      <c r="V16" s="43">
        <f>SUMIFS('Points - Player Total'!$AA$9:$AA$97,'Points - Player Total'!$A$9:$A$97,'Points - Teams W1'!$A16,'Teams - Window 1'!V$6:V$94,1)</f>
        <v>0</v>
      </c>
      <c r="W16" s="43">
        <f>SUMIFS('Points - Player Total'!$AA$9:$AA$97,'Points - Player Total'!$A$9:$A$97,'Points - Teams W1'!$A16,'Teams - Window 1'!W$6:W$94,1)</f>
        <v>0</v>
      </c>
      <c r="X16" s="43">
        <f>SUMIFS('Points - Player Total'!$AA$9:$AA$97,'Points - Player Total'!$A$9:$A$97,'Points - Teams W1'!$A16,'Teams - Window 1'!X$6:X$94,1)</f>
        <v>0</v>
      </c>
      <c r="Y16" s="43">
        <f>SUMIFS('Points - Player Total'!$AA$9:$AA$97,'Points - Player Total'!$A$9:$A$97,'Points - Teams W1'!$A16,'Teams - Window 1'!Y$6:Y$94,1)</f>
        <v>0</v>
      </c>
      <c r="Z16" s="43">
        <f>SUMIFS('Points - Player Total'!$AA$9:$AA$97,'Points - Player Total'!$A$9:$A$97,'Points - Teams W1'!$A16,'Teams - Window 1'!Z$6:Z$94,1)</f>
        <v>0</v>
      </c>
      <c r="AA16" s="43">
        <f>SUMIFS('Points - Player Total'!$AA$9:$AA$97,'Points - Player Total'!$A$9:$A$97,'Points - Teams W1'!$A16,'Teams - Window 1'!AA$6:AA$94,1)</f>
        <v>0</v>
      </c>
      <c r="AB16" s="43">
        <f>SUMIFS('Points - Player Total'!$AA$9:$AA$97,'Points - Player Total'!$A$9:$A$97,'Points - Teams W1'!$A16,'Teams - Window 1'!AB$6:AB$94,1)</f>
        <v>0</v>
      </c>
      <c r="AC16" s="43">
        <f>SUMIFS('Points - Player Total'!$AA$9:$AA$97,'Points - Player Total'!$A$9:$A$97,'Points - Teams W1'!$A16,'Teams - Window 1'!AC$6:AC$94,1)</f>
        <v>0</v>
      </c>
      <c r="AD16" s="43">
        <f>SUMIFS('Points - Player Total'!$AA$9:$AA$97,'Points - Player Total'!$A$9:$A$97,'Points - Teams W1'!$A16,'Teams - Window 1'!AD$6:AD$94,1)</f>
        <v>0</v>
      </c>
      <c r="AE16" s="43">
        <f>SUMIFS('Points - Player Total'!$AA$9:$AA$97,'Points - Player Total'!$A$9:$A$97,'Points - Teams W1'!$A16,'Teams - Window 1'!AE$6:AE$94,1)</f>
        <v>0</v>
      </c>
      <c r="AF16" s="43">
        <f>SUMIFS('Points - Player Total'!$AA$9:$AA$97,'Points - Player Total'!$A$9:$A$97,'Points - Teams W1'!$A16,'Teams - Window 1'!AF$6:AF$94,1)</f>
        <v>0</v>
      </c>
      <c r="AG16" s="43">
        <f>SUMIFS('Points - Player Total'!$AA$9:$AA$97,'Points - Player Total'!$A$9:$A$97,'Points - Teams W1'!$A16,'Teams - Window 1'!AG$6:AG$94,1)</f>
        <v>0</v>
      </c>
      <c r="AH16" s="43">
        <f>SUMIFS('Points - Player Total'!$AA$9:$AA$97,'Points - Player Total'!$A$9:$A$97,'Points - Teams W1'!$A16,'Teams - Window 1'!AH$6:AH$94,1)</f>
        <v>0</v>
      </c>
      <c r="AI16" s="43">
        <f>SUMIFS('Points - Player Total'!$AA$9:$AA$97,'Points - Player Total'!$A$9:$A$97,'Points - Teams W1'!$A16,'Teams - Window 1'!AI$6:AI$94,1)</f>
        <v>0</v>
      </c>
      <c r="AJ16" s="43">
        <f>SUMIFS('Points - Player Total'!$AA$9:$AA$97,'Points - Player Total'!$A$9:$A$97,'Points - Teams W1'!$A16,'Teams - Window 1'!AJ$6:AJ$94,1)</f>
        <v>0</v>
      </c>
      <c r="AK16" s="43">
        <f>SUMIFS('Points - Player Total'!$AA$9:$AA$97,'Points - Player Total'!$A$9:$A$97,'Points - Teams W1'!$A16,'Teams - Window 1'!AK$6:AK$94,1)</f>
        <v>0</v>
      </c>
      <c r="AL16" s="43">
        <f>SUMIFS('Points - Player Total'!$AA$9:$AA$97,'Points - Player Total'!$A$9:$A$97,'Points - Teams W1'!$A16,'Teams - Window 1'!AL$6:AL$94,1)</f>
        <v>0</v>
      </c>
      <c r="AM16" s="43">
        <f>SUMIFS('Points - Player Total'!$AA$9:$AA$97,'Points - Player Total'!$A$9:$A$97,'Points - Teams W1'!$A16,'Teams - Window 1'!AM$6:AM$94,1)</f>
        <v>352</v>
      </c>
      <c r="AN16" s="43">
        <f>SUMIFS('Points - Player Total'!$AA$9:$AA$97,'Points - Player Total'!$A$9:$A$97,'Points - Teams W1'!$A16,'Teams - Window 1'!AN$6:AN$94,1)</f>
        <v>0</v>
      </c>
      <c r="AO16" s="43">
        <f>SUMIFS('Points - Player Total'!$AA$9:$AA$97,'Points - Player Total'!$A$9:$A$97,'Points - Teams W1'!$A16,'Teams - Window 1'!AO$6:AO$94,1)</f>
        <v>0</v>
      </c>
      <c r="AP16" s="43">
        <f>SUMIFS('Points - Player Total'!$AA$9:$AA$97,'Points - Player Total'!$A$9:$A$97,'Points - Teams W1'!$A16,'Teams - Window 1'!AP$6:AP$94,1)</f>
        <v>0</v>
      </c>
      <c r="AQ16" s="43">
        <f>SUMIFS('Points - Player Total'!$AA$9:$AA$97,'Points - Player Total'!$A$9:$A$97,'Points - Teams W1'!$A16,'Teams - Window 1'!AQ$6:AQ$94,1)</f>
        <v>0</v>
      </c>
      <c r="AR16" s="43">
        <f>SUMIFS('Points - Player Total'!$AA$9:$AA$97,'Points - Player Total'!$A$9:$A$97,'Points - Teams W1'!$A16,'Teams - Window 1'!AR$6:AR$94,1)</f>
        <v>0</v>
      </c>
    </row>
    <row r="17" spans="1:44" x14ac:dyDescent="0.25">
      <c r="A17" t="s">
        <v>14</v>
      </c>
      <c r="B17" s="6" t="s">
        <v>53</v>
      </c>
      <c r="C17" t="s">
        <v>68</v>
      </c>
      <c r="D17" s="43">
        <f>SUMIFS('Points - Player Total'!$AA$9:$AA$97,'Points - Player Total'!$A$9:$A$97,'Points - Teams W1'!$A17,'Teams - Window 1'!D$6:D$94,1)</f>
        <v>0</v>
      </c>
      <c r="E17" s="43">
        <f>SUMIFS('Points - Player Total'!$AA$9:$AA$97,'Points - Player Total'!$A$9:$A$97,'Points - Teams W1'!$A17,'Teams - Window 1'!E$6:E$94,1)</f>
        <v>0</v>
      </c>
      <c r="F17" s="43">
        <f>SUMIFS('Points - Player Total'!$AA$9:$AA$97,'Points - Player Total'!$A$9:$A$97,'Points - Teams W1'!$A17,'Teams - Window 1'!F$6:F$94,1)</f>
        <v>0</v>
      </c>
      <c r="G17" s="43">
        <f>SUMIFS('Points - Player Total'!$AA$9:$AA$97,'Points - Player Total'!$A$9:$A$97,'Points - Teams W1'!$A17,'Teams - Window 1'!G$6:G$94,1)</f>
        <v>0</v>
      </c>
      <c r="H17" s="43">
        <f>SUMIFS('Points - Player Total'!$AA$9:$AA$97,'Points - Player Total'!$A$9:$A$97,'Points - Teams W1'!$A17,'Teams - Window 1'!H$6:H$94,1)</f>
        <v>0</v>
      </c>
      <c r="I17" s="43">
        <f>SUMIFS('Points - Player Total'!$AA$9:$AA$97,'Points - Player Total'!$A$9:$A$97,'Points - Teams W1'!$A17,'Teams - Window 1'!I$6:I$94,1)</f>
        <v>0</v>
      </c>
      <c r="J17" s="43">
        <f>SUMIFS('Points - Player Total'!$AA$9:$AA$97,'Points - Player Total'!$A$9:$A$97,'Points - Teams W1'!$A17,'Teams - Window 1'!J$6:J$94,1)</f>
        <v>0</v>
      </c>
      <c r="K17" s="43">
        <f>SUMIFS('Points - Player Total'!$AA$9:$AA$97,'Points - Player Total'!$A$9:$A$97,'Points - Teams W1'!$A17,'Teams - Window 1'!K$6:K$94,1)</f>
        <v>0</v>
      </c>
      <c r="L17" s="43">
        <f>SUMIFS('Points - Player Total'!$AA$9:$AA$97,'Points - Player Total'!$A$9:$A$97,'Points - Teams W1'!$A17,'Teams - Window 1'!L$6:L$94,1)</f>
        <v>0</v>
      </c>
      <c r="M17" s="43">
        <f>SUMIFS('Points - Player Total'!$AA$9:$AA$97,'Points - Player Total'!$A$9:$A$97,'Points - Teams W1'!$A17,'Teams - Window 1'!M$6:M$94,1)</f>
        <v>0</v>
      </c>
      <c r="N17" s="43">
        <f>SUMIFS('Points - Player Total'!$AA$9:$AA$97,'Points - Player Total'!$A$9:$A$97,'Points - Teams W1'!$A17,'Teams - Window 1'!N$6:N$94,1)</f>
        <v>0</v>
      </c>
      <c r="O17" s="43">
        <f>SUMIFS('Points - Player Total'!$AA$9:$AA$97,'Points - Player Total'!$A$9:$A$97,'Points - Teams W1'!$A17,'Teams - Window 1'!O$6:O$94,1)</f>
        <v>0</v>
      </c>
      <c r="P17" s="43">
        <f>SUMIFS('Points - Player Total'!$AA$9:$AA$97,'Points - Player Total'!$A$9:$A$97,'Points - Teams W1'!$A17,'Teams - Window 1'!P$6:P$94,1)</f>
        <v>0</v>
      </c>
      <c r="Q17" s="43">
        <f>SUMIFS('Points - Player Total'!$AA$9:$AA$97,'Points - Player Total'!$A$9:$A$97,'Points - Teams W1'!$A17,'Teams - Window 1'!Q$6:Q$94,1)</f>
        <v>0</v>
      </c>
      <c r="R17" s="43">
        <f>SUMIFS('Points - Player Total'!$AA$9:$AA$97,'Points - Player Total'!$A$9:$A$97,'Points - Teams W1'!$A17,'Teams - Window 1'!R$6:R$94,1)</f>
        <v>0</v>
      </c>
      <c r="S17" s="43">
        <f>SUMIFS('Points - Player Total'!$AA$9:$AA$97,'Points - Player Total'!$A$9:$A$97,'Points - Teams W1'!$A17,'Teams - Window 1'!S$6:S$94,1)</f>
        <v>0</v>
      </c>
      <c r="T17" s="43">
        <f>SUMIFS('Points - Player Total'!$AA$9:$AA$97,'Points - Player Total'!$A$9:$A$97,'Points - Teams W1'!$A17,'Teams - Window 1'!T$6:T$94,1)</f>
        <v>0</v>
      </c>
      <c r="U17" s="43">
        <f>SUMIFS('Points - Player Total'!$AA$9:$AA$97,'Points - Player Total'!$A$9:$A$97,'Points - Teams W1'!$A17,'Teams - Window 1'!U$6:U$94,1)</f>
        <v>0</v>
      </c>
      <c r="V17" s="43">
        <f>SUMIFS('Points - Player Total'!$AA$9:$AA$97,'Points - Player Total'!$A$9:$A$97,'Points - Teams W1'!$A17,'Teams - Window 1'!V$6:V$94,1)</f>
        <v>0</v>
      </c>
      <c r="W17" s="43">
        <f>SUMIFS('Points - Player Total'!$AA$9:$AA$97,'Points - Player Total'!$A$9:$A$97,'Points - Teams W1'!$A17,'Teams - Window 1'!W$6:W$94,1)</f>
        <v>0</v>
      </c>
      <c r="X17" s="43">
        <f>SUMIFS('Points - Player Total'!$AA$9:$AA$97,'Points - Player Total'!$A$9:$A$97,'Points - Teams W1'!$A17,'Teams - Window 1'!X$6:X$94,1)</f>
        <v>0</v>
      </c>
      <c r="Y17" s="43">
        <f>SUMIFS('Points - Player Total'!$AA$9:$AA$97,'Points - Player Total'!$A$9:$A$97,'Points - Teams W1'!$A17,'Teams - Window 1'!Y$6:Y$94,1)</f>
        <v>0</v>
      </c>
      <c r="Z17" s="43">
        <f>SUMIFS('Points - Player Total'!$AA$9:$AA$97,'Points - Player Total'!$A$9:$A$97,'Points - Teams W1'!$A17,'Teams - Window 1'!Z$6:Z$94,1)</f>
        <v>0</v>
      </c>
      <c r="AA17" s="43">
        <f>SUMIFS('Points - Player Total'!$AA$9:$AA$97,'Points - Player Total'!$A$9:$A$97,'Points - Teams W1'!$A17,'Teams - Window 1'!AA$6:AA$94,1)</f>
        <v>0</v>
      </c>
      <c r="AB17" s="43">
        <f>SUMIFS('Points - Player Total'!$AA$9:$AA$97,'Points - Player Total'!$A$9:$A$97,'Points - Teams W1'!$A17,'Teams - Window 1'!AB$6:AB$94,1)</f>
        <v>0</v>
      </c>
      <c r="AC17" s="43">
        <f>SUMIFS('Points - Player Total'!$AA$9:$AA$97,'Points - Player Total'!$A$9:$A$97,'Points - Teams W1'!$A17,'Teams - Window 1'!AC$6:AC$94,1)</f>
        <v>0</v>
      </c>
      <c r="AD17" s="43">
        <f>SUMIFS('Points - Player Total'!$AA$9:$AA$97,'Points - Player Total'!$A$9:$A$97,'Points - Teams W1'!$A17,'Teams - Window 1'!AD$6:AD$94,1)</f>
        <v>0</v>
      </c>
      <c r="AE17" s="43">
        <f>SUMIFS('Points - Player Total'!$AA$9:$AA$97,'Points - Player Total'!$A$9:$A$97,'Points - Teams W1'!$A17,'Teams - Window 1'!AE$6:AE$94,1)</f>
        <v>0</v>
      </c>
      <c r="AF17" s="43">
        <f>SUMIFS('Points - Player Total'!$AA$9:$AA$97,'Points - Player Total'!$A$9:$A$97,'Points - Teams W1'!$A17,'Teams - Window 1'!AF$6:AF$94,1)</f>
        <v>0</v>
      </c>
      <c r="AG17" s="43">
        <f>SUMIFS('Points - Player Total'!$AA$9:$AA$97,'Points - Player Total'!$A$9:$A$97,'Points - Teams W1'!$A17,'Teams - Window 1'!AG$6:AG$94,1)</f>
        <v>0</v>
      </c>
      <c r="AH17" s="43">
        <f>SUMIFS('Points - Player Total'!$AA$9:$AA$97,'Points - Player Total'!$A$9:$A$97,'Points - Teams W1'!$A17,'Teams - Window 1'!AH$6:AH$94,1)</f>
        <v>0</v>
      </c>
      <c r="AI17" s="43">
        <f>SUMIFS('Points - Player Total'!$AA$9:$AA$97,'Points - Player Total'!$A$9:$A$97,'Points - Teams W1'!$A17,'Teams - Window 1'!AI$6:AI$94,1)</f>
        <v>0</v>
      </c>
      <c r="AJ17" s="43">
        <f>SUMIFS('Points - Player Total'!$AA$9:$AA$97,'Points - Player Total'!$A$9:$A$97,'Points - Teams W1'!$A17,'Teams - Window 1'!AJ$6:AJ$94,1)</f>
        <v>0</v>
      </c>
      <c r="AK17" s="43">
        <f>SUMIFS('Points - Player Total'!$AA$9:$AA$97,'Points - Player Total'!$A$9:$A$97,'Points - Teams W1'!$A17,'Teams - Window 1'!AK$6:AK$94,1)</f>
        <v>0</v>
      </c>
      <c r="AL17" s="43">
        <f>SUMIFS('Points - Player Total'!$AA$9:$AA$97,'Points - Player Total'!$A$9:$A$97,'Points - Teams W1'!$A17,'Teams - Window 1'!AL$6:AL$94,1)</f>
        <v>0</v>
      </c>
      <c r="AM17" s="43">
        <f>SUMIFS('Points - Player Total'!$AA$9:$AA$97,'Points - Player Total'!$A$9:$A$97,'Points - Teams W1'!$A17,'Teams - Window 1'!AM$6:AM$94,1)</f>
        <v>0</v>
      </c>
      <c r="AN17" s="43">
        <f>SUMIFS('Points - Player Total'!$AA$9:$AA$97,'Points - Player Total'!$A$9:$A$97,'Points - Teams W1'!$A17,'Teams - Window 1'!AN$6:AN$94,1)</f>
        <v>0</v>
      </c>
      <c r="AO17" s="43">
        <f>SUMIFS('Points - Player Total'!$AA$9:$AA$97,'Points - Player Total'!$A$9:$A$97,'Points - Teams W1'!$A17,'Teams - Window 1'!AO$6:AO$94,1)</f>
        <v>0</v>
      </c>
      <c r="AP17" s="43">
        <f>SUMIFS('Points - Player Total'!$AA$9:$AA$97,'Points - Player Total'!$A$9:$A$97,'Points - Teams W1'!$A17,'Teams - Window 1'!AP$6:AP$94,1)</f>
        <v>0</v>
      </c>
      <c r="AQ17" s="43">
        <f>SUMIFS('Points - Player Total'!$AA$9:$AA$97,'Points - Player Total'!$A$9:$A$97,'Points - Teams W1'!$A17,'Teams - Window 1'!AQ$6:AQ$94,1)</f>
        <v>0</v>
      </c>
      <c r="AR17" s="43">
        <f>SUMIFS('Points - Player Total'!$AA$9:$AA$97,'Points - Player Total'!$A$9:$A$97,'Points - Teams W1'!$A17,'Teams - Window 1'!AR$6:AR$94,1)</f>
        <v>0</v>
      </c>
    </row>
    <row r="18" spans="1:44" x14ac:dyDescent="0.25">
      <c r="A18" t="s">
        <v>231</v>
      </c>
      <c r="B18" s="6" t="s">
        <v>54</v>
      </c>
      <c r="C18" t="s">
        <v>68</v>
      </c>
      <c r="D18" s="43">
        <f>SUMIFS('Points - Player Total'!$AA$9:$AA$97,'Points - Player Total'!$A$9:$A$97,'Points - Teams W1'!$A18,'Teams - Window 1'!D$6:D$94,1)</f>
        <v>0</v>
      </c>
      <c r="E18" s="43">
        <f>SUMIFS('Points - Player Total'!$AA$9:$AA$97,'Points - Player Total'!$A$9:$A$97,'Points - Teams W1'!$A18,'Teams - Window 1'!E$6:E$94,1)</f>
        <v>180</v>
      </c>
      <c r="F18" s="43">
        <f>SUMIFS('Points - Player Total'!$AA$9:$AA$97,'Points - Player Total'!$A$9:$A$97,'Points - Teams W1'!$A18,'Teams - Window 1'!F$6:F$94,1)</f>
        <v>180</v>
      </c>
      <c r="G18" s="43">
        <f>SUMIFS('Points - Player Total'!$AA$9:$AA$97,'Points - Player Total'!$A$9:$A$97,'Points - Teams W1'!$A18,'Teams - Window 1'!G$6:G$94,1)</f>
        <v>180</v>
      </c>
      <c r="H18" s="43">
        <f>SUMIFS('Points - Player Total'!$AA$9:$AA$97,'Points - Player Total'!$A$9:$A$97,'Points - Teams W1'!$A18,'Teams - Window 1'!H$6:H$94,1)</f>
        <v>0</v>
      </c>
      <c r="I18" s="43">
        <f>SUMIFS('Points - Player Total'!$AA$9:$AA$97,'Points - Player Total'!$A$9:$A$97,'Points - Teams W1'!$A18,'Teams - Window 1'!I$6:I$94,1)</f>
        <v>180</v>
      </c>
      <c r="J18" s="43">
        <f>SUMIFS('Points - Player Total'!$AA$9:$AA$97,'Points - Player Total'!$A$9:$A$97,'Points - Teams W1'!$A18,'Teams - Window 1'!J$6:J$94,1)</f>
        <v>0</v>
      </c>
      <c r="K18" s="43">
        <f>SUMIFS('Points - Player Total'!$AA$9:$AA$97,'Points - Player Total'!$A$9:$A$97,'Points - Teams W1'!$A18,'Teams - Window 1'!K$6:K$94,1)</f>
        <v>0</v>
      </c>
      <c r="L18" s="43">
        <f>SUMIFS('Points - Player Total'!$AA$9:$AA$97,'Points - Player Total'!$A$9:$A$97,'Points - Teams W1'!$A18,'Teams - Window 1'!L$6:L$94,1)</f>
        <v>180</v>
      </c>
      <c r="M18" s="43">
        <f>SUMIFS('Points - Player Total'!$AA$9:$AA$97,'Points - Player Total'!$A$9:$A$97,'Points - Teams W1'!$A18,'Teams - Window 1'!M$6:M$94,1)</f>
        <v>180</v>
      </c>
      <c r="N18" s="43">
        <f>SUMIFS('Points - Player Total'!$AA$9:$AA$97,'Points - Player Total'!$A$9:$A$97,'Points - Teams W1'!$A18,'Teams - Window 1'!N$6:N$94,1)</f>
        <v>0</v>
      </c>
      <c r="O18" s="43">
        <f>SUMIFS('Points - Player Total'!$AA$9:$AA$97,'Points - Player Total'!$A$9:$A$97,'Points - Teams W1'!$A18,'Teams - Window 1'!O$6:O$94,1)</f>
        <v>0</v>
      </c>
      <c r="P18" s="43">
        <f>SUMIFS('Points - Player Total'!$AA$9:$AA$97,'Points - Player Total'!$A$9:$A$97,'Points - Teams W1'!$A18,'Teams - Window 1'!P$6:P$94,1)</f>
        <v>0</v>
      </c>
      <c r="Q18" s="43">
        <f>SUMIFS('Points - Player Total'!$AA$9:$AA$97,'Points - Player Total'!$A$9:$A$97,'Points - Teams W1'!$A18,'Teams - Window 1'!Q$6:Q$94,1)</f>
        <v>0</v>
      </c>
      <c r="R18" s="43">
        <f>SUMIFS('Points - Player Total'!$AA$9:$AA$97,'Points - Player Total'!$A$9:$A$97,'Points - Teams W1'!$A18,'Teams - Window 1'!R$6:R$94,1)</f>
        <v>0</v>
      </c>
      <c r="S18" s="43">
        <f>SUMIFS('Points - Player Total'!$AA$9:$AA$97,'Points - Player Total'!$A$9:$A$97,'Points - Teams W1'!$A18,'Teams - Window 1'!S$6:S$94,1)</f>
        <v>0</v>
      </c>
      <c r="T18" s="43">
        <f>SUMIFS('Points - Player Total'!$AA$9:$AA$97,'Points - Player Total'!$A$9:$A$97,'Points - Teams W1'!$A18,'Teams - Window 1'!T$6:T$94,1)</f>
        <v>0</v>
      </c>
      <c r="U18" s="43">
        <f>SUMIFS('Points - Player Total'!$AA$9:$AA$97,'Points - Player Total'!$A$9:$A$97,'Points - Teams W1'!$A18,'Teams - Window 1'!U$6:U$94,1)</f>
        <v>0</v>
      </c>
      <c r="V18" s="43">
        <f>SUMIFS('Points - Player Total'!$AA$9:$AA$97,'Points - Player Total'!$A$9:$A$97,'Points - Teams W1'!$A18,'Teams - Window 1'!V$6:V$94,1)</f>
        <v>0</v>
      </c>
      <c r="W18" s="43">
        <f>SUMIFS('Points - Player Total'!$AA$9:$AA$97,'Points - Player Total'!$A$9:$A$97,'Points - Teams W1'!$A18,'Teams - Window 1'!W$6:W$94,1)</f>
        <v>0</v>
      </c>
      <c r="X18" s="43">
        <f>SUMIFS('Points - Player Total'!$AA$9:$AA$97,'Points - Player Total'!$A$9:$A$97,'Points - Teams W1'!$A18,'Teams - Window 1'!X$6:X$94,1)</f>
        <v>0</v>
      </c>
      <c r="Y18" s="43">
        <f>SUMIFS('Points - Player Total'!$AA$9:$AA$97,'Points - Player Total'!$A$9:$A$97,'Points - Teams W1'!$A18,'Teams - Window 1'!Y$6:Y$94,1)</f>
        <v>0</v>
      </c>
      <c r="Z18" s="43">
        <f>SUMIFS('Points - Player Total'!$AA$9:$AA$97,'Points - Player Total'!$A$9:$A$97,'Points - Teams W1'!$A18,'Teams - Window 1'!Z$6:Z$94,1)</f>
        <v>0</v>
      </c>
      <c r="AA18" s="43">
        <f>SUMIFS('Points - Player Total'!$AA$9:$AA$97,'Points - Player Total'!$A$9:$A$97,'Points - Teams W1'!$A18,'Teams - Window 1'!AA$6:AA$94,1)</f>
        <v>0</v>
      </c>
      <c r="AB18" s="43">
        <f>SUMIFS('Points - Player Total'!$AA$9:$AA$97,'Points - Player Total'!$A$9:$A$97,'Points - Teams W1'!$A18,'Teams - Window 1'!AB$6:AB$94,1)</f>
        <v>0</v>
      </c>
      <c r="AC18" s="43">
        <f>SUMIFS('Points - Player Total'!$AA$9:$AA$97,'Points - Player Total'!$A$9:$A$97,'Points - Teams W1'!$A18,'Teams - Window 1'!AC$6:AC$94,1)</f>
        <v>0</v>
      </c>
      <c r="AD18" s="43">
        <f>SUMIFS('Points - Player Total'!$AA$9:$AA$97,'Points - Player Total'!$A$9:$A$97,'Points - Teams W1'!$A18,'Teams - Window 1'!AD$6:AD$94,1)</f>
        <v>0</v>
      </c>
      <c r="AE18" s="43">
        <f>SUMIFS('Points - Player Total'!$AA$9:$AA$97,'Points - Player Total'!$A$9:$A$97,'Points - Teams W1'!$A18,'Teams - Window 1'!AE$6:AE$94,1)</f>
        <v>180</v>
      </c>
      <c r="AF18" s="43">
        <f>SUMIFS('Points - Player Total'!$AA$9:$AA$97,'Points - Player Total'!$A$9:$A$97,'Points - Teams W1'!$A18,'Teams - Window 1'!AF$6:AF$94,1)</f>
        <v>0</v>
      </c>
      <c r="AG18" s="43">
        <f>SUMIFS('Points - Player Total'!$AA$9:$AA$97,'Points - Player Total'!$A$9:$A$97,'Points - Teams W1'!$A18,'Teams - Window 1'!AG$6:AG$94,1)</f>
        <v>0</v>
      </c>
      <c r="AH18" s="43">
        <f>SUMIFS('Points - Player Total'!$AA$9:$AA$97,'Points - Player Total'!$A$9:$A$97,'Points - Teams W1'!$A18,'Teams - Window 1'!AH$6:AH$94,1)</f>
        <v>0</v>
      </c>
      <c r="AI18" s="43">
        <f>SUMIFS('Points - Player Total'!$AA$9:$AA$97,'Points - Player Total'!$A$9:$A$97,'Points - Teams W1'!$A18,'Teams - Window 1'!AI$6:AI$94,1)</f>
        <v>0</v>
      </c>
      <c r="AJ18" s="43">
        <f>SUMIFS('Points - Player Total'!$AA$9:$AA$97,'Points - Player Total'!$A$9:$A$97,'Points - Teams W1'!$A18,'Teams - Window 1'!AJ$6:AJ$94,1)</f>
        <v>180</v>
      </c>
      <c r="AK18" s="43">
        <f>SUMIFS('Points - Player Total'!$AA$9:$AA$97,'Points - Player Total'!$A$9:$A$97,'Points - Teams W1'!$A18,'Teams - Window 1'!AK$6:AK$94,1)</f>
        <v>0</v>
      </c>
      <c r="AL18" s="43">
        <f>SUMIFS('Points - Player Total'!$AA$9:$AA$97,'Points - Player Total'!$A$9:$A$97,'Points - Teams W1'!$A18,'Teams - Window 1'!AL$6:AL$94,1)</f>
        <v>180</v>
      </c>
      <c r="AM18" s="43">
        <f>SUMIFS('Points - Player Total'!$AA$9:$AA$97,'Points - Player Total'!$A$9:$A$97,'Points - Teams W1'!$A18,'Teams - Window 1'!AM$6:AM$94,1)</f>
        <v>0</v>
      </c>
      <c r="AN18" s="43">
        <f>SUMIFS('Points - Player Total'!$AA$9:$AA$97,'Points - Player Total'!$A$9:$A$97,'Points - Teams W1'!$A18,'Teams - Window 1'!AN$6:AN$94,1)</f>
        <v>0</v>
      </c>
      <c r="AO18" s="43">
        <f>SUMIFS('Points - Player Total'!$AA$9:$AA$97,'Points - Player Total'!$A$9:$A$97,'Points - Teams W1'!$A18,'Teams - Window 1'!AO$6:AO$94,1)</f>
        <v>180</v>
      </c>
      <c r="AP18" s="43">
        <f>SUMIFS('Points - Player Total'!$AA$9:$AA$97,'Points - Player Total'!$A$9:$A$97,'Points - Teams W1'!$A18,'Teams - Window 1'!AP$6:AP$94,1)</f>
        <v>0</v>
      </c>
      <c r="AQ18" s="43">
        <f>SUMIFS('Points - Player Total'!$AA$9:$AA$97,'Points - Player Total'!$A$9:$A$97,'Points - Teams W1'!$A18,'Teams - Window 1'!AQ$6:AQ$94,1)</f>
        <v>0</v>
      </c>
      <c r="AR18" s="43">
        <f>SUMIFS('Points - Player Total'!$AA$9:$AA$97,'Points - Player Total'!$A$9:$A$97,'Points - Teams W1'!$A18,'Teams - Window 1'!AR$6:AR$94,1)</f>
        <v>180</v>
      </c>
    </row>
    <row r="19" spans="1:44" x14ac:dyDescent="0.25">
      <c r="A19" t="s">
        <v>10</v>
      </c>
      <c r="B19" s="6" t="s">
        <v>54</v>
      </c>
      <c r="C19" t="s">
        <v>68</v>
      </c>
      <c r="D19" s="43">
        <f>SUMIFS('Points - Player Total'!$AA$9:$AA$97,'Points - Player Total'!$A$9:$A$97,'Points - Teams W1'!$A19,'Teams - Window 1'!D$6:D$94,1)</f>
        <v>0</v>
      </c>
      <c r="E19" s="43">
        <f>SUMIFS('Points - Player Total'!$AA$9:$AA$97,'Points - Player Total'!$A$9:$A$97,'Points - Teams W1'!$A19,'Teams - Window 1'!E$6:E$94,1)</f>
        <v>0</v>
      </c>
      <c r="F19" s="43">
        <f>SUMIFS('Points - Player Total'!$AA$9:$AA$97,'Points - Player Total'!$A$9:$A$97,'Points - Teams W1'!$A19,'Teams - Window 1'!F$6:F$94,1)</f>
        <v>0</v>
      </c>
      <c r="G19" s="43">
        <f>SUMIFS('Points - Player Total'!$AA$9:$AA$97,'Points - Player Total'!$A$9:$A$97,'Points - Teams W1'!$A19,'Teams - Window 1'!G$6:G$94,1)</f>
        <v>0</v>
      </c>
      <c r="H19" s="43">
        <f>SUMIFS('Points - Player Total'!$AA$9:$AA$97,'Points - Player Total'!$A$9:$A$97,'Points - Teams W1'!$A19,'Teams - Window 1'!H$6:H$94,1)</f>
        <v>0</v>
      </c>
      <c r="I19" s="43">
        <f>SUMIFS('Points - Player Total'!$AA$9:$AA$97,'Points - Player Total'!$A$9:$A$97,'Points - Teams W1'!$A19,'Teams - Window 1'!I$6:I$94,1)</f>
        <v>0</v>
      </c>
      <c r="J19" s="43">
        <f>SUMIFS('Points - Player Total'!$AA$9:$AA$97,'Points - Player Total'!$A$9:$A$97,'Points - Teams W1'!$A19,'Teams - Window 1'!J$6:J$94,1)</f>
        <v>0</v>
      </c>
      <c r="K19" s="43">
        <f>SUMIFS('Points - Player Total'!$AA$9:$AA$97,'Points - Player Total'!$A$9:$A$97,'Points - Teams W1'!$A19,'Teams - Window 1'!K$6:K$94,1)</f>
        <v>0</v>
      </c>
      <c r="L19" s="43">
        <f>SUMIFS('Points - Player Total'!$AA$9:$AA$97,'Points - Player Total'!$A$9:$A$97,'Points - Teams W1'!$A19,'Teams - Window 1'!L$6:L$94,1)</f>
        <v>0</v>
      </c>
      <c r="M19" s="43">
        <f>SUMIFS('Points - Player Total'!$AA$9:$AA$97,'Points - Player Total'!$A$9:$A$97,'Points - Teams W1'!$A19,'Teams - Window 1'!M$6:M$94,1)</f>
        <v>0</v>
      </c>
      <c r="N19" s="43">
        <f>SUMIFS('Points - Player Total'!$AA$9:$AA$97,'Points - Player Total'!$A$9:$A$97,'Points - Teams W1'!$A19,'Teams - Window 1'!N$6:N$94,1)</f>
        <v>0</v>
      </c>
      <c r="O19" s="43">
        <f>SUMIFS('Points - Player Total'!$AA$9:$AA$97,'Points - Player Total'!$A$9:$A$97,'Points - Teams W1'!$A19,'Teams - Window 1'!O$6:O$94,1)</f>
        <v>0</v>
      </c>
      <c r="P19" s="43">
        <f>SUMIFS('Points - Player Total'!$AA$9:$AA$97,'Points - Player Total'!$A$9:$A$97,'Points - Teams W1'!$A19,'Teams - Window 1'!P$6:P$94,1)</f>
        <v>0</v>
      </c>
      <c r="Q19" s="43">
        <f>SUMIFS('Points - Player Total'!$AA$9:$AA$97,'Points - Player Total'!$A$9:$A$97,'Points - Teams W1'!$A19,'Teams - Window 1'!Q$6:Q$94,1)</f>
        <v>0</v>
      </c>
      <c r="R19" s="43">
        <f>SUMIFS('Points - Player Total'!$AA$9:$AA$97,'Points - Player Total'!$A$9:$A$97,'Points - Teams W1'!$A19,'Teams - Window 1'!R$6:R$94,1)</f>
        <v>0</v>
      </c>
      <c r="S19" s="43">
        <f>SUMIFS('Points - Player Total'!$AA$9:$AA$97,'Points - Player Total'!$A$9:$A$97,'Points - Teams W1'!$A19,'Teams - Window 1'!S$6:S$94,1)</f>
        <v>31</v>
      </c>
      <c r="T19" s="43">
        <f>SUMIFS('Points - Player Total'!$AA$9:$AA$97,'Points - Player Total'!$A$9:$A$97,'Points - Teams W1'!$A19,'Teams - Window 1'!T$6:T$94,1)</f>
        <v>0</v>
      </c>
      <c r="U19" s="43">
        <f>SUMIFS('Points - Player Total'!$AA$9:$AA$97,'Points - Player Total'!$A$9:$A$97,'Points - Teams W1'!$A19,'Teams - Window 1'!U$6:U$94,1)</f>
        <v>0</v>
      </c>
      <c r="V19" s="43">
        <f>SUMIFS('Points - Player Total'!$AA$9:$AA$97,'Points - Player Total'!$A$9:$A$97,'Points - Teams W1'!$A19,'Teams - Window 1'!V$6:V$94,1)</f>
        <v>0</v>
      </c>
      <c r="W19" s="43">
        <f>SUMIFS('Points - Player Total'!$AA$9:$AA$97,'Points - Player Total'!$A$9:$A$97,'Points - Teams W1'!$A19,'Teams - Window 1'!W$6:W$94,1)</f>
        <v>0</v>
      </c>
      <c r="X19" s="43">
        <f>SUMIFS('Points - Player Total'!$AA$9:$AA$97,'Points - Player Total'!$A$9:$A$97,'Points - Teams W1'!$A19,'Teams - Window 1'!X$6:X$94,1)</f>
        <v>0</v>
      </c>
      <c r="Y19" s="43">
        <f>SUMIFS('Points - Player Total'!$AA$9:$AA$97,'Points - Player Total'!$A$9:$A$97,'Points - Teams W1'!$A19,'Teams - Window 1'!Y$6:Y$94,1)</f>
        <v>0</v>
      </c>
      <c r="Z19" s="43">
        <f>SUMIFS('Points - Player Total'!$AA$9:$AA$97,'Points - Player Total'!$A$9:$A$97,'Points - Teams W1'!$A19,'Teams - Window 1'!Z$6:Z$94,1)</f>
        <v>0</v>
      </c>
      <c r="AA19" s="43">
        <f>SUMIFS('Points - Player Total'!$AA$9:$AA$97,'Points - Player Total'!$A$9:$A$97,'Points - Teams W1'!$A19,'Teams - Window 1'!AA$6:AA$94,1)</f>
        <v>0</v>
      </c>
      <c r="AB19" s="43">
        <f>SUMIFS('Points - Player Total'!$AA$9:$AA$97,'Points - Player Total'!$A$9:$A$97,'Points - Teams W1'!$A19,'Teams - Window 1'!AB$6:AB$94,1)</f>
        <v>0</v>
      </c>
      <c r="AC19" s="43">
        <f>SUMIFS('Points - Player Total'!$AA$9:$AA$97,'Points - Player Total'!$A$9:$A$97,'Points - Teams W1'!$A19,'Teams - Window 1'!AC$6:AC$94,1)</f>
        <v>0</v>
      </c>
      <c r="AD19" s="43">
        <f>SUMIFS('Points - Player Total'!$AA$9:$AA$97,'Points - Player Total'!$A$9:$A$97,'Points - Teams W1'!$A19,'Teams - Window 1'!AD$6:AD$94,1)</f>
        <v>0</v>
      </c>
      <c r="AE19" s="43">
        <f>SUMIFS('Points - Player Total'!$AA$9:$AA$97,'Points - Player Total'!$A$9:$A$97,'Points - Teams W1'!$A19,'Teams - Window 1'!AE$6:AE$94,1)</f>
        <v>0</v>
      </c>
      <c r="AF19" s="43">
        <f>SUMIFS('Points - Player Total'!$AA$9:$AA$97,'Points - Player Total'!$A$9:$A$97,'Points - Teams W1'!$A19,'Teams - Window 1'!AF$6:AF$94,1)</f>
        <v>0</v>
      </c>
      <c r="AG19" s="43">
        <f>SUMIFS('Points - Player Total'!$AA$9:$AA$97,'Points - Player Total'!$A$9:$A$97,'Points - Teams W1'!$A19,'Teams - Window 1'!AG$6:AG$94,1)</f>
        <v>0</v>
      </c>
      <c r="AH19" s="43">
        <f>SUMIFS('Points - Player Total'!$AA$9:$AA$97,'Points - Player Total'!$A$9:$A$97,'Points - Teams W1'!$A19,'Teams - Window 1'!AH$6:AH$94,1)</f>
        <v>0</v>
      </c>
      <c r="AI19" s="43">
        <f>SUMIFS('Points - Player Total'!$AA$9:$AA$97,'Points - Player Total'!$A$9:$A$97,'Points - Teams W1'!$A19,'Teams - Window 1'!AI$6:AI$94,1)</f>
        <v>0</v>
      </c>
      <c r="AJ19" s="43">
        <f>SUMIFS('Points - Player Total'!$AA$9:$AA$97,'Points - Player Total'!$A$9:$A$97,'Points - Teams W1'!$A19,'Teams - Window 1'!AJ$6:AJ$94,1)</f>
        <v>0</v>
      </c>
      <c r="AK19" s="43">
        <f>SUMIFS('Points - Player Total'!$AA$9:$AA$97,'Points - Player Total'!$A$9:$A$97,'Points - Teams W1'!$A19,'Teams - Window 1'!AK$6:AK$94,1)</f>
        <v>0</v>
      </c>
      <c r="AL19" s="43">
        <f>SUMIFS('Points - Player Total'!$AA$9:$AA$97,'Points - Player Total'!$A$9:$A$97,'Points - Teams W1'!$A19,'Teams - Window 1'!AL$6:AL$94,1)</f>
        <v>0</v>
      </c>
      <c r="AM19" s="43">
        <f>SUMIFS('Points - Player Total'!$AA$9:$AA$97,'Points - Player Total'!$A$9:$A$97,'Points - Teams W1'!$A19,'Teams - Window 1'!AM$6:AM$94,1)</f>
        <v>0</v>
      </c>
      <c r="AN19" s="43">
        <f>SUMIFS('Points - Player Total'!$AA$9:$AA$97,'Points - Player Total'!$A$9:$A$97,'Points - Teams W1'!$A19,'Teams - Window 1'!AN$6:AN$94,1)</f>
        <v>0</v>
      </c>
      <c r="AO19" s="43">
        <f>SUMIFS('Points - Player Total'!$AA$9:$AA$97,'Points - Player Total'!$A$9:$A$97,'Points - Teams W1'!$A19,'Teams - Window 1'!AO$6:AO$94,1)</f>
        <v>0</v>
      </c>
      <c r="AP19" s="43">
        <f>SUMIFS('Points - Player Total'!$AA$9:$AA$97,'Points - Player Total'!$A$9:$A$97,'Points - Teams W1'!$A19,'Teams - Window 1'!AP$6:AP$94,1)</f>
        <v>0</v>
      </c>
      <c r="AQ19" s="43">
        <f>SUMIFS('Points - Player Total'!$AA$9:$AA$97,'Points - Player Total'!$A$9:$A$97,'Points - Teams W1'!$A19,'Teams - Window 1'!AQ$6:AQ$94,1)</f>
        <v>0</v>
      </c>
      <c r="AR19" s="43">
        <f>SUMIFS('Points - Player Total'!$AA$9:$AA$97,'Points - Player Total'!$A$9:$A$97,'Points - Teams W1'!$A19,'Teams - Window 1'!AR$6:AR$94,1)</f>
        <v>0</v>
      </c>
    </row>
    <row r="20" spans="1:44" x14ac:dyDescent="0.25">
      <c r="A20" t="s">
        <v>230</v>
      </c>
      <c r="B20" s="6" t="s">
        <v>251</v>
      </c>
      <c r="C20" t="s">
        <v>68</v>
      </c>
      <c r="D20" s="43">
        <f>SUMIFS('Points - Player Total'!$AA$9:$AA$97,'Points - Player Total'!$A$9:$A$97,'Points - Teams W1'!$A20,'Teams - Window 1'!D$6:D$94,1)</f>
        <v>0</v>
      </c>
      <c r="E20" s="43">
        <f>SUMIFS('Points - Player Total'!$AA$9:$AA$97,'Points - Player Total'!$A$9:$A$97,'Points - Teams W1'!$A20,'Teams - Window 1'!E$6:E$94,1)</f>
        <v>0</v>
      </c>
      <c r="F20" s="43">
        <f>SUMIFS('Points - Player Total'!$AA$9:$AA$97,'Points - Player Total'!$A$9:$A$97,'Points - Teams W1'!$A20,'Teams - Window 1'!F$6:F$94,1)</f>
        <v>0</v>
      </c>
      <c r="G20" s="43">
        <f>SUMIFS('Points - Player Total'!$AA$9:$AA$97,'Points - Player Total'!$A$9:$A$97,'Points - Teams W1'!$A20,'Teams - Window 1'!G$6:G$94,1)</f>
        <v>0</v>
      </c>
      <c r="H20" s="43">
        <f>SUMIFS('Points - Player Total'!$AA$9:$AA$97,'Points - Player Total'!$A$9:$A$97,'Points - Teams W1'!$A20,'Teams - Window 1'!H$6:H$94,1)</f>
        <v>0</v>
      </c>
      <c r="I20" s="43">
        <f>SUMIFS('Points - Player Total'!$AA$9:$AA$97,'Points - Player Total'!$A$9:$A$97,'Points - Teams W1'!$A20,'Teams - Window 1'!I$6:I$94,1)</f>
        <v>0</v>
      </c>
      <c r="J20" s="43">
        <f>SUMIFS('Points - Player Total'!$AA$9:$AA$97,'Points - Player Total'!$A$9:$A$97,'Points - Teams W1'!$A20,'Teams - Window 1'!J$6:J$94,1)</f>
        <v>0</v>
      </c>
      <c r="K20" s="43">
        <f>SUMIFS('Points - Player Total'!$AA$9:$AA$97,'Points - Player Total'!$A$9:$A$97,'Points - Teams W1'!$A20,'Teams - Window 1'!K$6:K$94,1)</f>
        <v>0</v>
      </c>
      <c r="L20" s="43">
        <f>SUMIFS('Points - Player Total'!$AA$9:$AA$97,'Points - Player Total'!$A$9:$A$97,'Points - Teams W1'!$A20,'Teams - Window 1'!L$6:L$94,1)</f>
        <v>0</v>
      </c>
      <c r="M20" s="43">
        <f>SUMIFS('Points - Player Total'!$AA$9:$AA$97,'Points - Player Total'!$A$9:$A$97,'Points - Teams W1'!$A20,'Teams - Window 1'!M$6:M$94,1)</f>
        <v>0</v>
      </c>
      <c r="N20" s="43">
        <f>SUMIFS('Points - Player Total'!$AA$9:$AA$97,'Points - Player Total'!$A$9:$A$97,'Points - Teams W1'!$A20,'Teams - Window 1'!N$6:N$94,1)</f>
        <v>0</v>
      </c>
      <c r="O20" s="43">
        <f>SUMIFS('Points - Player Total'!$AA$9:$AA$97,'Points - Player Total'!$A$9:$A$97,'Points - Teams W1'!$A20,'Teams - Window 1'!O$6:O$94,1)</f>
        <v>0</v>
      </c>
      <c r="P20" s="43">
        <f>SUMIFS('Points - Player Total'!$AA$9:$AA$97,'Points - Player Total'!$A$9:$A$97,'Points - Teams W1'!$A20,'Teams - Window 1'!P$6:P$94,1)</f>
        <v>0</v>
      </c>
      <c r="Q20" s="43">
        <f>SUMIFS('Points - Player Total'!$AA$9:$AA$97,'Points - Player Total'!$A$9:$A$97,'Points - Teams W1'!$A20,'Teams - Window 1'!Q$6:Q$94,1)</f>
        <v>0</v>
      </c>
      <c r="R20" s="43">
        <f>SUMIFS('Points - Player Total'!$AA$9:$AA$97,'Points - Player Total'!$A$9:$A$97,'Points - Teams W1'!$A20,'Teams - Window 1'!R$6:R$94,1)</f>
        <v>0</v>
      </c>
      <c r="S20" s="43">
        <f>SUMIFS('Points - Player Total'!$AA$9:$AA$97,'Points - Player Total'!$A$9:$A$97,'Points - Teams W1'!$A20,'Teams - Window 1'!S$6:S$94,1)</f>
        <v>0</v>
      </c>
      <c r="T20" s="43">
        <f>SUMIFS('Points - Player Total'!$AA$9:$AA$97,'Points - Player Total'!$A$9:$A$97,'Points - Teams W1'!$A20,'Teams - Window 1'!T$6:T$94,1)</f>
        <v>0</v>
      </c>
      <c r="U20" s="43">
        <f>SUMIFS('Points - Player Total'!$AA$9:$AA$97,'Points - Player Total'!$A$9:$A$97,'Points - Teams W1'!$A20,'Teams - Window 1'!U$6:U$94,1)</f>
        <v>0</v>
      </c>
      <c r="V20" s="43">
        <f>SUMIFS('Points - Player Total'!$AA$9:$AA$97,'Points - Player Total'!$A$9:$A$97,'Points - Teams W1'!$A20,'Teams - Window 1'!V$6:V$94,1)</f>
        <v>0</v>
      </c>
      <c r="W20" s="43">
        <f>SUMIFS('Points - Player Total'!$AA$9:$AA$97,'Points - Player Total'!$A$9:$A$97,'Points - Teams W1'!$A20,'Teams - Window 1'!W$6:W$94,1)</f>
        <v>0</v>
      </c>
      <c r="X20" s="43">
        <f>SUMIFS('Points - Player Total'!$AA$9:$AA$97,'Points - Player Total'!$A$9:$A$97,'Points - Teams W1'!$A20,'Teams - Window 1'!X$6:X$94,1)</f>
        <v>0</v>
      </c>
      <c r="Y20" s="43">
        <f>SUMIFS('Points - Player Total'!$AA$9:$AA$97,'Points - Player Total'!$A$9:$A$97,'Points - Teams W1'!$A20,'Teams - Window 1'!Y$6:Y$94,1)</f>
        <v>0</v>
      </c>
      <c r="Z20" s="43">
        <f>SUMIFS('Points - Player Total'!$AA$9:$AA$97,'Points - Player Total'!$A$9:$A$97,'Points - Teams W1'!$A20,'Teams - Window 1'!Z$6:Z$94,1)</f>
        <v>0</v>
      </c>
      <c r="AA20" s="43">
        <f>SUMIFS('Points - Player Total'!$AA$9:$AA$97,'Points - Player Total'!$A$9:$A$97,'Points - Teams W1'!$A20,'Teams - Window 1'!AA$6:AA$94,1)</f>
        <v>0</v>
      </c>
      <c r="AB20" s="43">
        <f>SUMIFS('Points - Player Total'!$AA$9:$AA$97,'Points - Player Total'!$A$9:$A$97,'Points - Teams W1'!$A20,'Teams - Window 1'!AB$6:AB$94,1)</f>
        <v>0</v>
      </c>
      <c r="AC20" s="43">
        <f>SUMIFS('Points - Player Total'!$AA$9:$AA$97,'Points - Player Total'!$A$9:$A$97,'Points - Teams W1'!$A20,'Teams - Window 1'!AC$6:AC$94,1)</f>
        <v>0</v>
      </c>
      <c r="AD20" s="43">
        <f>SUMIFS('Points - Player Total'!$AA$9:$AA$97,'Points - Player Total'!$A$9:$A$97,'Points - Teams W1'!$A20,'Teams - Window 1'!AD$6:AD$94,1)</f>
        <v>0</v>
      </c>
      <c r="AE20" s="43">
        <f>SUMIFS('Points - Player Total'!$AA$9:$AA$97,'Points - Player Total'!$A$9:$A$97,'Points - Teams W1'!$A20,'Teams - Window 1'!AE$6:AE$94,1)</f>
        <v>0</v>
      </c>
      <c r="AF20" s="43">
        <f>SUMIFS('Points - Player Total'!$AA$9:$AA$97,'Points - Player Total'!$A$9:$A$97,'Points - Teams W1'!$A20,'Teams - Window 1'!AF$6:AF$94,1)</f>
        <v>96</v>
      </c>
      <c r="AG20" s="43">
        <f>SUMIFS('Points - Player Total'!$AA$9:$AA$97,'Points - Player Total'!$A$9:$A$97,'Points - Teams W1'!$A20,'Teams - Window 1'!AG$6:AG$94,1)</f>
        <v>0</v>
      </c>
      <c r="AH20" s="43">
        <f>SUMIFS('Points - Player Total'!$AA$9:$AA$97,'Points - Player Total'!$A$9:$A$97,'Points - Teams W1'!$A20,'Teams - Window 1'!AH$6:AH$94,1)</f>
        <v>0</v>
      </c>
      <c r="AI20" s="43">
        <f>SUMIFS('Points - Player Total'!$AA$9:$AA$97,'Points - Player Total'!$A$9:$A$97,'Points - Teams W1'!$A20,'Teams - Window 1'!AI$6:AI$94,1)</f>
        <v>0</v>
      </c>
      <c r="AJ20" s="43">
        <f>SUMIFS('Points - Player Total'!$AA$9:$AA$97,'Points - Player Total'!$A$9:$A$97,'Points - Teams W1'!$A20,'Teams - Window 1'!AJ$6:AJ$94,1)</f>
        <v>0</v>
      </c>
      <c r="AK20" s="43">
        <f>SUMIFS('Points - Player Total'!$AA$9:$AA$97,'Points - Player Total'!$A$9:$A$97,'Points - Teams W1'!$A20,'Teams - Window 1'!AK$6:AK$94,1)</f>
        <v>0</v>
      </c>
      <c r="AL20" s="43">
        <f>SUMIFS('Points - Player Total'!$AA$9:$AA$97,'Points - Player Total'!$A$9:$A$97,'Points - Teams W1'!$A20,'Teams - Window 1'!AL$6:AL$94,1)</f>
        <v>0</v>
      </c>
      <c r="AM20" s="43">
        <f>SUMIFS('Points - Player Total'!$AA$9:$AA$97,'Points - Player Total'!$A$9:$A$97,'Points - Teams W1'!$A20,'Teams - Window 1'!AM$6:AM$94,1)</f>
        <v>0</v>
      </c>
      <c r="AN20" s="43">
        <f>SUMIFS('Points - Player Total'!$AA$9:$AA$97,'Points - Player Total'!$A$9:$A$97,'Points - Teams W1'!$A20,'Teams - Window 1'!AN$6:AN$94,1)</f>
        <v>0</v>
      </c>
      <c r="AO20" s="43">
        <f>SUMIFS('Points - Player Total'!$AA$9:$AA$97,'Points - Player Total'!$A$9:$A$97,'Points - Teams W1'!$A20,'Teams - Window 1'!AO$6:AO$94,1)</f>
        <v>0</v>
      </c>
      <c r="AP20" s="43">
        <f>SUMIFS('Points - Player Total'!$AA$9:$AA$97,'Points - Player Total'!$A$9:$A$97,'Points - Teams W1'!$A20,'Teams - Window 1'!AP$6:AP$94,1)</f>
        <v>0</v>
      </c>
      <c r="AQ20" s="43">
        <f>SUMIFS('Points - Player Total'!$AA$9:$AA$97,'Points - Player Total'!$A$9:$A$97,'Points - Teams W1'!$A20,'Teams - Window 1'!AQ$6:AQ$94,1)</f>
        <v>96</v>
      </c>
      <c r="AR20" s="43">
        <f>SUMIFS('Points - Player Total'!$AA$9:$AA$97,'Points - Player Total'!$A$9:$A$97,'Points - Teams W1'!$A20,'Teams - Window 1'!AR$6:AR$94,1)</f>
        <v>0</v>
      </c>
    </row>
    <row r="21" spans="1:44" x14ac:dyDescent="0.25">
      <c r="A21" t="s">
        <v>38</v>
      </c>
      <c r="B21" s="6" t="s">
        <v>251</v>
      </c>
      <c r="C21" t="s">
        <v>68</v>
      </c>
      <c r="D21" s="43">
        <f>SUMIFS('Points - Player Total'!$AA$9:$AA$97,'Points - Player Total'!$A$9:$A$97,'Points - Teams W1'!$A21,'Teams - Window 1'!D$6:D$94,1)</f>
        <v>0</v>
      </c>
      <c r="E21" s="43">
        <f>SUMIFS('Points - Player Total'!$AA$9:$AA$97,'Points - Player Total'!$A$9:$A$97,'Points - Teams W1'!$A21,'Teams - Window 1'!E$6:E$94,1)</f>
        <v>0</v>
      </c>
      <c r="F21" s="43">
        <f>SUMIFS('Points - Player Total'!$AA$9:$AA$97,'Points - Player Total'!$A$9:$A$97,'Points - Teams W1'!$A21,'Teams - Window 1'!F$6:F$94,1)</f>
        <v>0</v>
      </c>
      <c r="G21" s="43">
        <f>SUMIFS('Points - Player Total'!$AA$9:$AA$97,'Points - Player Total'!$A$9:$A$97,'Points - Teams W1'!$A21,'Teams - Window 1'!G$6:G$94,1)</f>
        <v>0</v>
      </c>
      <c r="H21" s="43">
        <f>SUMIFS('Points - Player Total'!$AA$9:$AA$97,'Points - Player Total'!$A$9:$A$97,'Points - Teams W1'!$A21,'Teams - Window 1'!H$6:H$94,1)</f>
        <v>0</v>
      </c>
      <c r="I21" s="43">
        <f>SUMIFS('Points - Player Total'!$AA$9:$AA$97,'Points - Player Total'!$A$9:$A$97,'Points - Teams W1'!$A21,'Teams - Window 1'!I$6:I$94,1)</f>
        <v>0</v>
      </c>
      <c r="J21" s="43">
        <f>SUMIFS('Points - Player Total'!$AA$9:$AA$97,'Points - Player Total'!$A$9:$A$97,'Points - Teams W1'!$A21,'Teams - Window 1'!J$6:J$94,1)</f>
        <v>0</v>
      </c>
      <c r="K21" s="43">
        <f>SUMIFS('Points - Player Total'!$AA$9:$AA$97,'Points - Player Total'!$A$9:$A$97,'Points - Teams W1'!$A21,'Teams - Window 1'!K$6:K$94,1)</f>
        <v>0</v>
      </c>
      <c r="L21" s="43">
        <f>SUMIFS('Points - Player Total'!$AA$9:$AA$97,'Points - Player Total'!$A$9:$A$97,'Points - Teams W1'!$A21,'Teams - Window 1'!L$6:L$94,1)</f>
        <v>0</v>
      </c>
      <c r="M21" s="43">
        <f>SUMIFS('Points - Player Total'!$AA$9:$AA$97,'Points - Player Total'!$A$9:$A$97,'Points - Teams W1'!$A21,'Teams - Window 1'!M$6:M$94,1)</f>
        <v>0</v>
      </c>
      <c r="N21" s="43">
        <f>SUMIFS('Points - Player Total'!$AA$9:$AA$97,'Points - Player Total'!$A$9:$A$97,'Points - Teams W1'!$A21,'Teams - Window 1'!N$6:N$94,1)</f>
        <v>0</v>
      </c>
      <c r="O21" s="43">
        <f>SUMIFS('Points - Player Total'!$AA$9:$AA$97,'Points - Player Total'!$A$9:$A$97,'Points - Teams W1'!$A21,'Teams - Window 1'!O$6:O$94,1)</f>
        <v>0</v>
      </c>
      <c r="P21" s="43">
        <f>SUMIFS('Points - Player Total'!$AA$9:$AA$97,'Points - Player Total'!$A$9:$A$97,'Points - Teams W1'!$A21,'Teams - Window 1'!P$6:P$94,1)</f>
        <v>0</v>
      </c>
      <c r="Q21" s="43">
        <f>SUMIFS('Points - Player Total'!$AA$9:$AA$97,'Points - Player Total'!$A$9:$A$97,'Points - Teams W1'!$A21,'Teams - Window 1'!Q$6:Q$94,1)</f>
        <v>0</v>
      </c>
      <c r="R21" s="43">
        <f>SUMIFS('Points - Player Total'!$AA$9:$AA$97,'Points - Player Total'!$A$9:$A$97,'Points - Teams W1'!$A21,'Teams - Window 1'!R$6:R$94,1)</f>
        <v>0</v>
      </c>
      <c r="S21" s="43">
        <f>SUMIFS('Points - Player Total'!$AA$9:$AA$97,'Points - Player Total'!$A$9:$A$97,'Points - Teams W1'!$A21,'Teams - Window 1'!S$6:S$94,1)</f>
        <v>0</v>
      </c>
      <c r="T21" s="43">
        <f>SUMIFS('Points - Player Total'!$AA$9:$AA$97,'Points - Player Total'!$A$9:$A$97,'Points - Teams W1'!$A21,'Teams - Window 1'!T$6:T$94,1)</f>
        <v>0</v>
      </c>
      <c r="U21" s="43">
        <f>SUMIFS('Points - Player Total'!$AA$9:$AA$97,'Points - Player Total'!$A$9:$A$97,'Points - Teams W1'!$A21,'Teams - Window 1'!U$6:U$94,1)</f>
        <v>0</v>
      </c>
      <c r="V21" s="43">
        <f>SUMIFS('Points - Player Total'!$AA$9:$AA$97,'Points - Player Total'!$A$9:$A$97,'Points - Teams W1'!$A21,'Teams - Window 1'!V$6:V$94,1)</f>
        <v>0</v>
      </c>
      <c r="W21" s="43">
        <f>SUMIFS('Points - Player Total'!$AA$9:$AA$97,'Points - Player Total'!$A$9:$A$97,'Points - Teams W1'!$A21,'Teams - Window 1'!W$6:W$94,1)</f>
        <v>0</v>
      </c>
      <c r="X21" s="43">
        <f>SUMIFS('Points - Player Total'!$AA$9:$AA$97,'Points - Player Total'!$A$9:$A$97,'Points - Teams W1'!$A21,'Teams - Window 1'!X$6:X$94,1)</f>
        <v>0</v>
      </c>
      <c r="Y21" s="43">
        <f>SUMIFS('Points - Player Total'!$AA$9:$AA$97,'Points - Player Total'!$A$9:$A$97,'Points - Teams W1'!$A21,'Teams - Window 1'!Y$6:Y$94,1)</f>
        <v>0</v>
      </c>
      <c r="Z21" s="43">
        <f>SUMIFS('Points - Player Total'!$AA$9:$AA$97,'Points - Player Total'!$A$9:$A$97,'Points - Teams W1'!$A21,'Teams - Window 1'!Z$6:Z$94,1)</f>
        <v>0</v>
      </c>
      <c r="AA21" s="43">
        <f>SUMIFS('Points - Player Total'!$AA$9:$AA$97,'Points - Player Total'!$A$9:$A$97,'Points - Teams W1'!$A21,'Teams - Window 1'!AA$6:AA$94,1)</f>
        <v>0</v>
      </c>
      <c r="AB21" s="43">
        <f>SUMIFS('Points - Player Total'!$AA$9:$AA$97,'Points - Player Total'!$A$9:$A$97,'Points - Teams W1'!$A21,'Teams - Window 1'!AB$6:AB$94,1)</f>
        <v>0</v>
      </c>
      <c r="AC21" s="43">
        <f>SUMIFS('Points - Player Total'!$AA$9:$AA$97,'Points - Player Total'!$A$9:$A$97,'Points - Teams W1'!$A21,'Teams - Window 1'!AC$6:AC$94,1)</f>
        <v>0</v>
      </c>
      <c r="AD21" s="43">
        <f>SUMIFS('Points - Player Total'!$AA$9:$AA$97,'Points - Player Total'!$A$9:$A$97,'Points - Teams W1'!$A21,'Teams - Window 1'!AD$6:AD$94,1)</f>
        <v>0</v>
      </c>
      <c r="AE21" s="43">
        <f>SUMIFS('Points - Player Total'!$AA$9:$AA$97,'Points - Player Total'!$A$9:$A$97,'Points - Teams W1'!$A21,'Teams - Window 1'!AE$6:AE$94,1)</f>
        <v>0</v>
      </c>
      <c r="AF21" s="43">
        <f>SUMIFS('Points - Player Total'!$AA$9:$AA$97,'Points - Player Total'!$A$9:$A$97,'Points - Teams W1'!$A21,'Teams - Window 1'!AF$6:AF$94,1)</f>
        <v>0</v>
      </c>
      <c r="AG21" s="43">
        <f>SUMIFS('Points - Player Total'!$AA$9:$AA$97,'Points - Player Total'!$A$9:$A$97,'Points - Teams W1'!$A21,'Teams - Window 1'!AG$6:AG$94,1)</f>
        <v>0</v>
      </c>
      <c r="AH21" s="43">
        <f>SUMIFS('Points - Player Total'!$AA$9:$AA$97,'Points - Player Total'!$A$9:$A$97,'Points - Teams W1'!$A21,'Teams - Window 1'!AH$6:AH$94,1)</f>
        <v>0</v>
      </c>
      <c r="AI21" s="43">
        <f>SUMIFS('Points - Player Total'!$AA$9:$AA$97,'Points - Player Total'!$A$9:$A$97,'Points - Teams W1'!$A21,'Teams - Window 1'!AI$6:AI$94,1)</f>
        <v>0</v>
      </c>
      <c r="AJ21" s="43">
        <f>SUMIFS('Points - Player Total'!$AA$9:$AA$97,'Points - Player Total'!$A$9:$A$97,'Points - Teams W1'!$A21,'Teams - Window 1'!AJ$6:AJ$94,1)</f>
        <v>0</v>
      </c>
      <c r="AK21" s="43">
        <f>SUMIFS('Points - Player Total'!$AA$9:$AA$97,'Points - Player Total'!$A$9:$A$97,'Points - Teams W1'!$A21,'Teams - Window 1'!AK$6:AK$94,1)</f>
        <v>0</v>
      </c>
      <c r="AL21" s="43">
        <f>SUMIFS('Points - Player Total'!$AA$9:$AA$97,'Points - Player Total'!$A$9:$A$97,'Points - Teams W1'!$A21,'Teams - Window 1'!AL$6:AL$94,1)</f>
        <v>0</v>
      </c>
      <c r="AM21" s="43">
        <f>SUMIFS('Points - Player Total'!$AA$9:$AA$97,'Points - Player Total'!$A$9:$A$97,'Points - Teams W1'!$A21,'Teams - Window 1'!AM$6:AM$94,1)</f>
        <v>0</v>
      </c>
      <c r="AN21" s="43">
        <f>SUMIFS('Points - Player Total'!$AA$9:$AA$97,'Points - Player Total'!$A$9:$A$97,'Points - Teams W1'!$A21,'Teams - Window 1'!AN$6:AN$94,1)</f>
        <v>0</v>
      </c>
      <c r="AO21" s="43">
        <f>SUMIFS('Points - Player Total'!$AA$9:$AA$97,'Points - Player Total'!$A$9:$A$97,'Points - Teams W1'!$A21,'Teams - Window 1'!AO$6:AO$94,1)</f>
        <v>0</v>
      </c>
      <c r="AP21" s="43">
        <f>SUMIFS('Points - Player Total'!$AA$9:$AA$97,'Points - Player Total'!$A$9:$A$97,'Points - Teams W1'!$A21,'Teams - Window 1'!AP$6:AP$94,1)</f>
        <v>0</v>
      </c>
      <c r="AQ21" s="43">
        <f>SUMIFS('Points - Player Total'!$AA$9:$AA$97,'Points - Player Total'!$A$9:$A$97,'Points - Teams W1'!$A21,'Teams - Window 1'!AQ$6:AQ$94,1)</f>
        <v>0</v>
      </c>
      <c r="AR21" s="43">
        <f>SUMIFS('Points - Player Total'!$AA$9:$AA$97,'Points - Player Total'!$A$9:$A$97,'Points - Teams W1'!$A21,'Teams - Window 1'!AR$6:AR$94,1)</f>
        <v>0</v>
      </c>
    </row>
    <row r="22" spans="1:44" x14ac:dyDescent="0.25">
      <c r="A22" t="s">
        <v>215</v>
      </c>
      <c r="B22" s="6" t="s">
        <v>251</v>
      </c>
      <c r="C22" t="s">
        <v>68</v>
      </c>
      <c r="D22" s="43">
        <f>SUMIFS('Points - Player Total'!$AA$9:$AA$97,'Points - Player Total'!$A$9:$A$97,'Points - Teams W1'!$A22,'Teams - Window 1'!D$6:D$94,1)</f>
        <v>140</v>
      </c>
      <c r="E22" s="43">
        <f>SUMIFS('Points - Player Total'!$AA$9:$AA$97,'Points - Player Total'!$A$9:$A$97,'Points - Teams W1'!$A22,'Teams - Window 1'!E$6:E$94,1)</f>
        <v>0</v>
      </c>
      <c r="F22" s="43">
        <f>SUMIFS('Points - Player Total'!$AA$9:$AA$97,'Points - Player Total'!$A$9:$A$97,'Points - Teams W1'!$A22,'Teams - Window 1'!F$6:F$94,1)</f>
        <v>0</v>
      </c>
      <c r="G22" s="43">
        <f>SUMIFS('Points - Player Total'!$AA$9:$AA$97,'Points - Player Total'!$A$9:$A$97,'Points - Teams W1'!$A22,'Teams - Window 1'!G$6:G$94,1)</f>
        <v>0</v>
      </c>
      <c r="H22" s="43">
        <f>SUMIFS('Points - Player Total'!$AA$9:$AA$97,'Points - Player Total'!$A$9:$A$97,'Points - Teams W1'!$A22,'Teams - Window 1'!H$6:H$94,1)</f>
        <v>0</v>
      </c>
      <c r="I22" s="43">
        <f>SUMIFS('Points - Player Total'!$AA$9:$AA$97,'Points - Player Total'!$A$9:$A$97,'Points - Teams W1'!$A22,'Teams - Window 1'!I$6:I$94,1)</f>
        <v>140</v>
      </c>
      <c r="J22" s="43">
        <f>SUMIFS('Points - Player Total'!$AA$9:$AA$97,'Points - Player Total'!$A$9:$A$97,'Points - Teams W1'!$A22,'Teams - Window 1'!J$6:J$94,1)</f>
        <v>140</v>
      </c>
      <c r="K22" s="43">
        <f>SUMIFS('Points - Player Total'!$AA$9:$AA$97,'Points - Player Total'!$A$9:$A$97,'Points - Teams W1'!$A22,'Teams - Window 1'!K$6:K$94,1)</f>
        <v>140</v>
      </c>
      <c r="L22" s="43">
        <f>SUMIFS('Points - Player Total'!$AA$9:$AA$97,'Points - Player Total'!$A$9:$A$97,'Points - Teams W1'!$A22,'Teams - Window 1'!L$6:L$94,1)</f>
        <v>0</v>
      </c>
      <c r="M22" s="43">
        <f>SUMIFS('Points - Player Total'!$AA$9:$AA$97,'Points - Player Total'!$A$9:$A$97,'Points - Teams W1'!$A22,'Teams - Window 1'!M$6:M$94,1)</f>
        <v>0</v>
      </c>
      <c r="N22" s="43">
        <f>SUMIFS('Points - Player Total'!$AA$9:$AA$97,'Points - Player Total'!$A$9:$A$97,'Points - Teams W1'!$A22,'Teams - Window 1'!N$6:N$94,1)</f>
        <v>0</v>
      </c>
      <c r="O22" s="43">
        <f>SUMIFS('Points - Player Total'!$AA$9:$AA$97,'Points - Player Total'!$A$9:$A$97,'Points - Teams W1'!$A22,'Teams - Window 1'!O$6:O$94,1)</f>
        <v>0</v>
      </c>
      <c r="P22" s="43">
        <f>SUMIFS('Points - Player Total'!$AA$9:$AA$97,'Points - Player Total'!$A$9:$A$97,'Points - Teams W1'!$A22,'Teams - Window 1'!P$6:P$94,1)</f>
        <v>0</v>
      </c>
      <c r="Q22" s="43">
        <f>SUMIFS('Points - Player Total'!$AA$9:$AA$97,'Points - Player Total'!$A$9:$A$97,'Points - Teams W1'!$A22,'Teams - Window 1'!Q$6:Q$94,1)</f>
        <v>0</v>
      </c>
      <c r="R22" s="43">
        <f>SUMIFS('Points - Player Total'!$AA$9:$AA$97,'Points - Player Total'!$A$9:$A$97,'Points - Teams W1'!$A22,'Teams - Window 1'!R$6:R$94,1)</f>
        <v>140</v>
      </c>
      <c r="S22" s="43">
        <f>SUMIFS('Points - Player Total'!$AA$9:$AA$97,'Points - Player Total'!$A$9:$A$97,'Points - Teams W1'!$A22,'Teams - Window 1'!S$6:S$94,1)</f>
        <v>0</v>
      </c>
      <c r="T22" s="43">
        <f>SUMIFS('Points - Player Total'!$AA$9:$AA$97,'Points - Player Total'!$A$9:$A$97,'Points - Teams W1'!$A22,'Teams - Window 1'!T$6:T$94,1)</f>
        <v>140</v>
      </c>
      <c r="U22" s="43">
        <f>SUMIFS('Points - Player Total'!$AA$9:$AA$97,'Points - Player Total'!$A$9:$A$97,'Points - Teams W1'!$A22,'Teams - Window 1'!U$6:U$94,1)</f>
        <v>0</v>
      </c>
      <c r="V22" s="43">
        <f>SUMIFS('Points - Player Total'!$AA$9:$AA$97,'Points - Player Total'!$A$9:$A$97,'Points - Teams W1'!$A22,'Teams - Window 1'!V$6:V$94,1)</f>
        <v>0</v>
      </c>
      <c r="W22" s="43">
        <f>SUMIFS('Points - Player Total'!$AA$9:$AA$97,'Points - Player Total'!$A$9:$A$97,'Points - Teams W1'!$A22,'Teams - Window 1'!W$6:W$94,1)</f>
        <v>140</v>
      </c>
      <c r="X22" s="43">
        <f>SUMIFS('Points - Player Total'!$AA$9:$AA$97,'Points - Player Total'!$A$9:$A$97,'Points - Teams W1'!$A22,'Teams - Window 1'!X$6:X$94,1)</f>
        <v>0</v>
      </c>
      <c r="Y22" s="43">
        <f>SUMIFS('Points - Player Total'!$AA$9:$AA$97,'Points - Player Total'!$A$9:$A$97,'Points - Teams W1'!$A22,'Teams - Window 1'!Y$6:Y$94,1)</f>
        <v>140</v>
      </c>
      <c r="Z22" s="43">
        <f>SUMIFS('Points - Player Total'!$AA$9:$AA$97,'Points - Player Total'!$A$9:$A$97,'Points - Teams W1'!$A22,'Teams - Window 1'!Z$6:Z$94,1)</f>
        <v>140</v>
      </c>
      <c r="AA22" s="43">
        <f>SUMIFS('Points - Player Total'!$AA$9:$AA$97,'Points - Player Total'!$A$9:$A$97,'Points - Teams W1'!$A22,'Teams - Window 1'!AA$6:AA$94,1)</f>
        <v>140</v>
      </c>
      <c r="AB22" s="43">
        <f>SUMIFS('Points - Player Total'!$AA$9:$AA$97,'Points - Player Total'!$A$9:$A$97,'Points - Teams W1'!$A22,'Teams - Window 1'!AB$6:AB$94,1)</f>
        <v>0</v>
      </c>
      <c r="AC22" s="43">
        <f>SUMIFS('Points - Player Total'!$AA$9:$AA$97,'Points - Player Total'!$A$9:$A$97,'Points - Teams W1'!$A22,'Teams - Window 1'!AC$6:AC$94,1)</f>
        <v>140</v>
      </c>
      <c r="AD22" s="43">
        <f>SUMIFS('Points - Player Total'!$AA$9:$AA$97,'Points - Player Total'!$A$9:$A$97,'Points - Teams W1'!$A22,'Teams - Window 1'!AD$6:AD$94,1)</f>
        <v>140</v>
      </c>
      <c r="AE22" s="43">
        <f>SUMIFS('Points - Player Total'!$AA$9:$AA$97,'Points - Player Total'!$A$9:$A$97,'Points - Teams W1'!$A22,'Teams - Window 1'!AE$6:AE$94,1)</f>
        <v>140</v>
      </c>
      <c r="AF22" s="43">
        <f>SUMIFS('Points - Player Total'!$AA$9:$AA$97,'Points - Player Total'!$A$9:$A$97,'Points - Teams W1'!$A22,'Teams - Window 1'!AF$6:AF$94,1)</f>
        <v>0</v>
      </c>
      <c r="AG22" s="43">
        <f>SUMIFS('Points - Player Total'!$AA$9:$AA$97,'Points - Player Total'!$A$9:$A$97,'Points - Teams W1'!$A22,'Teams - Window 1'!AG$6:AG$94,1)</f>
        <v>140</v>
      </c>
      <c r="AH22" s="43">
        <f>SUMIFS('Points - Player Total'!$AA$9:$AA$97,'Points - Player Total'!$A$9:$A$97,'Points - Teams W1'!$A22,'Teams - Window 1'!AH$6:AH$94,1)</f>
        <v>0</v>
      </c>
      <c r="AI22" s="43">
        <f>SUMIFS('Points - Player Total'!$AA$9:$AA$97,'Points - Player Total'!$A$9:$A$97,'Points - Teams W1'!$A22,'Teams - Window 1'!AI$6:AI$94,1)</f>
        <v>140</v>
      </c>
      <c r="AJ22" s="43">
        <f>SUMIFS('Points - Player Total'!$AA$9:$AA$97,'Points - Player Total'!$A$9:$A$97,'Points - Teams W1'!$A22,'Teams - Window 1'!AJ$6:AJ$94,1)</f>
        <v>140</v>
      </c>
      <c r="AK22" s="43">
        <f>SUMIFS('Points - Player Total'!$AA$9:$AA$97,'Points - Player Total'!$A$9:$A$97,'Points - Teams W1'!$A22,'Teams - Window 1'!AK$6:AK$94,1)</f>
        <v>0</v>
      </c>
      <c r="AL22" s="43">
        <f>SUMIFS('Points - Player Total'!$AA$9:$AA$97,'Points - Player Total'!$A$9:$A$97,'Points - Teams W1'!$A22,'Teams - Window 1'!AL$6:AL$94,1)</f>
        <v>0</v>
      </c>
      <c r="AM22" s="43">
        <f>SUMIFS('Points - Player Total'!$AA$9:$AA$97,'Points - Player Total'!$A$9:$A$97,'Points - Teams W1'!$A22,'Teams - Window 1'!AM$6:AM$94,1)</f>
        <v>0</v>
      </c>
      <c r="AN22" s="43">
        <f>SUMIFS('Points - Player Total'!$AA$9:$AA$97,'Points - Player Total'!$A$9:$A$97,'Points - Teams W1'!$A22,'Teams - Window 1'!AN$6:AN$94,1)</f>
        <v>140</v>
      </c>
      <c r="AO22" s="43">
        <f>SUMIFS('Points - Player Total'!$AA$9:$AA$97,'Points - Player Total'!$A$9:$A$97,'Points - Teams W1'!$A22,'Teams - Window 1'!AO$6:AO$94,1)</f>
        <v>0</v>
      </c>
      <c r="AP22" s="43">
        <f>SUMIFS('Points - Player Total'!$AA$9:$AA$97,'Points - Player Total'!$A$9:$A$97,'Points - Teams W1'!$A22,'Teams - Window 1'!AP$6:AP$94,1)</f>
        <v>140</v>
      </c>
      <c r="AQ22" s="43">
        <f>SUMIFS('Points - Player Total'!$AA$9:$AA$97,'Points - Player Total'!$A$9:$A$97,'Points - Teams W1'!$A22,'Teams - Window 1'!AQ$6:AQ$94,1)</f>
        <v>0</v>
      </c>
      <c r="AR22" s="43">
        <f>SUMIFS('Points - Player Total'!$AA$9:$AA$97,'Points - Player Total'!$A$9:$A$97,'Points - Teams W1'!$A22,'Teams - Window 1'!AR$6:AR$94,1)</f>
        <v>0</v>
      </c>
    </row>
    <row r="23" spans="1:44" x14ac:dyDescent="0.25">
      <c r="A23" t="s">
        <v>24</v>
      </c>
      <c r="B23" s="6" t="s">
        <v>251</v>
      </c>
      <c r="C23" t="s">
        <v>68</v>
      </c>
      <c r="D23" s="43">
        <f>SUMIFS('Points - Player Total'!$AA$9:$AA$97,'Points - Player Total'!$A$9:$A$97,'Points - Teams W1'!$A23,'Teams - Window 1'!D$6:D$94,1)</f>
        <v>0</v>
      </c>
      <c r="E23" s="43">
        <f>SUMIFS('Points - Player Total'!$AA$9:$AA$97,'Points - Player Total'!$A$9:$A$97,'Points - Teams W1'!$A23,'Teams - Window 1'!E$6:E$94,1)</f>
        <v>0</v>
      </c>
      <c r="F23" s="43">
        <f>SUMIFS('Points - Player Total'!$AA$9:$AA$97,'Points - Player Total'!$A$9:$A$97,'Points - Teams W1'!$A23,'Teams - Window 1'!F$6:F$94,1)</f>
        <v>0</v>
      </c>
      <c r="G23" s="43">
        <f>SUMIFS('Points - Player Total'!$AA$9:$AA$97,'Points - Player Total'!$A$9:$A$97,'Points - Teams W1'!$A23,'Teams - Window 1'!G$6:G$94,1)</f>
        <v>0</v>
      </c>
      <c r="H23" s="43">
        <f>SUMIFS('Points - Player Total'!$AA$9:$AA$97,'Points - Player Total'!$A$9:$A$97,'Points - Teams W1'!$A23,'Teams - Window 1'!H$6:H$94,1)</f>
        <v>0</v>
      </c>
      <c r="I23" s="43">
        <f>SUMIFS('Points - Player Total'!$AA$9:$AA$97,'Points - Player Total'!$A$9:$A$97,'Points - Teams W1'!$A23,'Teams - Window 1'!I$6:I$94,1)</f>
        <v>0</v>
      </c>
      <c r="J23" s="43">
        <f>SUMIFS('Points - Player Total'!$AA$9:$AA$97,'Points - Player Total'!$A$9:$A$97,'Points - Teams W1'!$A23,'Teams - Window 1'!J$6:J$94,1)</f>
        <v>0</v>
      </c>
      <c r="K23" s="43">
        <f>SUMIFS('Points - Player Total'!$AA$9:$AA$97,'Points - Player Total'!$A$9:$A$97,'Points - Teams W1'!$A23,'Teams - Window 1'!K$6:K$94,1)</f>
        <v>0</v>
      </c>
      <c r="L23" s="43">
        <f>SUMIFS('Points - Player Total'!$AA$9:$AA$97,'Points - Player Total'!$A$9:$A$97,'Points - Teams W1'!$A23,'Teams - Window 1'!L$6:L$94,1)</f>
        <v>0</v>
      </c>
      <c r="M23" s="43">
        <f>SUMIFS('Points - Player Total'!$AA$9:$AA$97,'Points - Player Total'!$A$9:$A$97,'Points - Teams W1'!$A23,'Teams - Window 1'!M$6:M$94,1)</f>
        <v>0</v>
      </c>
      <c r="N23" s="43">
        <f>SUMIFS('Points - Player Total'!$AA$9:$AA$97,'Points - Player Total'!$A$9:$A$97,'Points - Teams W1'!$A23,'Teams - Window 1'!N$6:N$94,1)</f>
        <v>0</v>
      </c>
      <c r="O23" s="43">
        <f>SUMIFS('Points - Player Total'!$AA$9:$AA$97,'Points - Player Total'!$A$9:$A$97,'Points - Teams W1'!$A23,'Teams - Window 1'!O$6:O$94,1)</f>
        <v>0</v>
      </c>
      <c r="P23" s="43">
        <f>SUMIFS('Points - Player Total'!$AA$9:$AA$97,'Points - Player Total'!$A$9:$A$97,'Points - Teams W1'!$A23,'Teams - Window 1'!P$6:P$94,1)</f>
        <v>0</v>
      </c>
      <c r="Q23" s="43">
        <f>SUMIFS('Points - Player Total'!$AA$9:$AA$97,'Points - Player Total'!$A$9:$A$97,'Points - Teams W1'!$A23,'Teams - Window 1'!Q$6:Q$94,1)</f>
        <v>0</v>
      </c>
      <c r="R23" s="43">
        <f>SUMIFS('Points - Player Total'!$AA$9:$AA$97,'Points - Player Total'!$A$9:$A$97,'Points - Teams W1'!$A23,'Teams - Window 1'!R$6:R$94,1)</f>
        <v>0</v>
      </c>
      <c r="S23" s="43">
        <f>SUMIFS('Points - Player Total'!$AA$9:$AA$97,'Points - Player Total'!$A$9:$A$97,'Points - Teams W1'!$A23,'Teams - Window 1'!S$6:S$94,1)</f>
        <v>0</v>
      </c>
      <c r="T23" s="43">
        <f>SUMIFS('Points - Player Total'!$AA$9:$AA$97,'Points - Player Total'!$A$9:$A$97,'Points - Teams W1'!$A23,'Teams - Window 1'!T$6:T$94,1)</f>
        <v>0</v>
      </c>
      <c r="U23" s="43">
        <f>SUMIFS('Points - Player Total'!$AA$9:$AA$97,'Points - Player Total'!$A$9:$A$97,'Points - Teams W1'!$A23,'Teams - Window 1'!U$6:U$94,1)</f>
        <v>0</v>
      </c>
      <c r="V23" s="43">
        <f>SUMIFS('Points - Player Total'!$AA$9:$AA$97,'Points - Player Total'!$A$9:$A$97,'Points - Teams W1'!$A23,'Teams - Window 1'!V$6:V$94,1)</f>
        <v>0</v>
      </c>
      <c r="W23" s="43">
        <f>SUMIFS('Points - Player Total'!$AA$9:$AA$97,'Points - Player Total'!$A$9:$A$97,'Points - Teams W1'!$A23,'Teams - Window 1'!W$6:W$94,1)</f>
        <v>0</v>
      </c>
      <c r="X23" s="43">
        <f>SUMIFS('Points - Player Total'!$AA$9:$AA$97,'Points - Player Total'!$A$9:$A$97,'Points - Teams W1'!$A23,'Teams - Window 1'!X$6:X$94,1)</f>
        <v>0</v>
      </c>
      <c r="Y23" s="43">
        <f>SUMIFS('Points - Player Total'!$AA$9:$AA$97,'Points - Player Total'!$A$9:$A$97,'Points - Teams W1'!$A23,'Teams - Window 1'!Y$6:Y$94,1)</f>
        <v>0</v>
      </c>
      <c r="Z23" s="43">
        <f>SUMIFS('Points - Player Total'!$AA$9:$AA$97,'Points - Player Total'!$A$9:$A$97,'Points - Teams W1'!$A23,'Teams - Window 1'!Z$6:Z$94,1)</f>
        <v>0</v>
      </c>
      <c r="AA23" s="43">
        <f>SUMIFS('Points - Player Total'!$AA$9:$AA$97,'Points - Player Total'!$A$9:$A$97,'Points - Teams W1'!$A23,'Teams - Window 1'!AA$6:AA$94,1)</f>
        <v>0</v>
      </c>
      <c r="AB23" s="43">
        <f>SUMIFS('Points - Player Total'!$AA$9:$AA$97,'Points - Player Total'!$A$9:$A$97,'Points - Teams W1'!$A23,'Teams - Window 1'!AB$6:AB$94,1)</f>
        <v>0</v>
      </c>
      <c r="AC23" s="43">
        <f>SUMIFS('Points - Player Total'!$AA$9:$AA$97,'Points - Player Total'!$A$9:$A$97,'Points - Teams W1'!$A23,'Teams - Window 1'!AC$6:AC$94,1)</f>
        <v>0</v>
      </c>
      <c r="AD23" s="43">
        <f>SUMIFS('Points - Player Total'!$AA$9:$AA$97,'Points - Player Total'!$A$9:$A$97,'Points - Teams W1'!$A23,'Teams - Window 1'!AD$6:AD$94,1)</f>
        <v>0</v>
      </c>
      <c r="AE23" s="43">
        <f>SUMIFS('Points - Player Total'!$AA$9:$AA$97,'Points - Player Total'!$A$9:$A$97,'Points - Teams W1'!$A23,'Teams - Window 1'!AE$6:AE$94,1)</f>
        <v>0</v>
      </c>
      <c r="AF23" s="43">
        <f>SUMIFS('Points - Player Total'!$AA$9:$AA$97,'Points - Player Total'!$A$9:$A$97,'Points - Teams W1'!$A23,'Teams - Window 1'!AF$6:AF$94,1)</f>
        <v>0</v>
      </c>
      <c r="AG23" s="43">
        <f>SUMIFS('Points - Player Total'!$AA$9:$AA$97,'Points - Player Total'!$A$9:$A$97,'Points - Teams W1'!$A23,'Teams - Window 1'!AG$6:AG$94,1)</f>
        <v>0</v>
      </c>
      <c r="AH23" s="43">
        <f>SUMIFS('Points - Player Total'!$AA$9:$AA$97,'Points - Player Total'!$A$9:$A$97,'Points - Teams W1'!$A23,'Teams - Window 1'!AH$6:AH$94,1)</f>
        <v>0</v>
      </c>
      <c r="AI23" s="43">
        <f>SUMIFS('Points - Player Total'!$AA$9:$AA$97,'Points - Player Total'!$A$9:$A$97,'Points - Teams W1'!$A23,'Teams - Window 1'!AI$6:AI$94,1)</f>
        <v>0</v>
      </c>
      <c r="AJ23" s="43">
        <f>SUMIFS('Points - Player Total'!$AA$9:$AA$97,'Points - Player Total'!$A$9:$A$97,'Points - Teams W1'!$A23,'Teams - Window 1'!AJ$6:AJ$94,1)</f>
        <v>0</v>
      </c>
      <c r="AK23" s="43">
        <f>SUMIFS('Points - Player Total'!$AA$9:$AA$97,'Points - Player Total'!$A$9:$A$97,'Points - Teams W1'!$A23,'Teams - Window 1'!AK$6:AK$94,1)</f>
        <v>0</v>
      </c>
      <c r="AL23" s="43">
        <f>SUMIFS('Points - Player Total'!$AA$9:$AA$97,'Points - Player Total'!$A$9:$A$97,'Points - Teams W1'!$A23,'Teams - Window 1'!AL$6:AL$94,1)</f>
        <v>0</v>
      </c>
      <c r="AM23" s="43">
        <f>SUMIFS('Points - Player Total'!$AA$9:$AA$97,'Points - Player Total'!$A$9:$A$97,'Points - Teams W1'!$A23,'Teams - Window 1'!AM$6:AM$94,1)</f>
        <v>0</v>
      </c>
      <c r="AN23" s="43">
        <f>SUMIFS('Points - Player Total'!$AA$9:$AA$97,'Points - Player Total'!$A$9:$A$97,'Points - Teams W1'!$A23,'Teams - Window 1'!AN$6:AN$94,1)</f>
        <v>0</v>
      </c>
      <c r="AO23" s="43">
        <f>SUMIFS('Points - Player Total'!$AA$9:$AA$97,'Points - Player Total'!$A$9:$A$97,'Points - Teams W1'!$A23,'Teams - Window 1'!AO$6:AO$94,1)</f>
        <v>0</v>
      </c>
      <c r="AP23" s="43">
        <f>SUMIFS('Points - Player Total'!$AA$9:$AA$97,'Points - Player Total'!$A$9:$A$97,'Points - Teams W1'!$A23,'Teams - Window 1'!AP$6:AP$94,1)</f>
        <v>0</v>
      </c>
      <c r="AQ23" s="43">
        <f>SUMIFS('Points - Player Total'!$AA$9:$AA$97,'Points - Player Total'!$A$9:$A$97,'Points - Teams W1'!$A23,'Teams - Window 1'!AQ$6:AQ$94,1)</f>
        <v>0</v>
      </c>
      <c r="AR23" s="43">
        <f>SUMIFS('Points - Player Total'!$AA$9:$AA$97,'Points - Player Total'!$A$9:$A$97,'Points - Teams W1'!$A23,'Teams - Window 1'!AR$6:AR$94,1)</f>
        <v>0</v>
      </c>
    </row>
    <row r="24" spans="1:44" outlineLevel="1" x14ac:dyDescent="0.25">
      <c r="A24" t="s">
        <v>582</v>
      </c>
      <c r="B24" s="6" t="s">
        <v>251</v>
      </c>
      <c r="C24" t="s">
        <v>68</v>
      </c>
      <c r="D24" s="43">
        <f>SUMIFS('Points - Player Total'!$AA$9:$AA$97,'Points - Player Total'!$A$9:$A$97,'Points - Teams W1'!$A24,'Teams - Window 1'!D$6:D$94,1)</f>
        <v>0</v>
      </c>
      <c r="E24" s="43">
        <f>SUMIFS('Points - Player Total'!$AA$9:$AA$97,'Points - Player Total'!$A$9:$A$97,'Points - Teams W1'!$A24,'Teams - Window 1'!E$6:E$94,1)</f>
        <v>0</v>
      </c>
      <c r="F24" s="43">
        <f>SUMIFS('Points - Player Total'!$AA$9:$AA$97,'Points - Player Total'!$A$9:$A$97,'Points - Teams W1'!$A24,'Teams - Window 1'!F$6:F$94,1)</f>
        <v>0</v>
      </c>
      <c r="G24" s="43">
        <f>SUMIFS('Points - Player Total'!$AA$9:$AA$97,'Points - Player Total'!$A$9:$A$97,'Points - Teams W1'!$A24,'Teams - Window 1'!G$6:G$94,1)</f>
        <v>0</v>
      </c>
      <c r="H24" s="43">
        <f>SUMIFS('Points - Player Total'!$AA$9:$AA$97,'Points - Player Total'!$A$9:$A$97,'Points - Teams W1'!$A24,'Teams - Window 1'!H$6:H$94,1)</f>
        <v>0</v>
      </c>
      <c r="I24" s="43">
        <f>SUMIFS('Points - Player Total'!$AA$9:$AA$97,'Points - Player Total'!$A$9:$A$97,'Points - Teams W1'!$A24,'Teams - Window 1'!I$6:I$94,1)</f>
        <v>0</v>
      </c>
      <c r="J24" s="43">
        <f>SUMIFS('Points - Player Total'!$AA$9:$AA$97,'Points - Player Total'!$A$9:$A$97,'Points - Teams W1'!$A24,'Teams - Window 1'!J$6:J$94,1)</f>
        <v>0</v>
      </c>
      <c r="K24" s="43">
        <f>SUMIFS('Points - Player Total'!$AA$9:$AA$97,'Points - Player Total'!$A$9:$A$97,'Points - Teams W1'!$A24,'Teams - Window 1'!K$6:K$94,1)</f>
        <v>0</v>
      </c>
      <c r="L24" s="43">
        <f>SUMIFS('Points - Player Total'!$AA$9:$AA$97,'Points - Player Total'!$A$9:$A$97,'Points - Teams W1'!$A24,'Teams - Window 1'!L$6:L$94,1)</f>
        <v>0</v>
      </c>
      <c r="M24" s="43">
        <f>SUMIFS('Points - Player Total'!$AA$9:$AA$97,'Points - Player Total'!$A$9:$A$97,'Points - Teams W1'!$A24,'Teams - Window 1'!M$6:M$94,1)</f>
        <v>0</v>
      </c>
      <c r="N24" s="43">
        <f>SUMIFS('Points - Player Total'!$AA$9:$AA$97,'Points - Player Total'!$A$9:$A$97,'Points - Teams W1'!$A24,'Teams - Window 1'!N$6:N$94,1)</f>
        <v>0</v>
      </c>
      <c r="O24" s="43">
        <f>SUMIFS('Points - Player Total'!$AA$9:$AA$97,'Points - Player Total'!$A$9:$A$97,'Points - Teams W1'!$A24,'Teams - Window 1'!O$6:O$94,1)</f>
        <v>0</v>
      </c>
      <c r="P24" s="43">
        <f>SUMIFS('Points - Player Total'!$AA$9:$AA$97,'Points - Player Total'!$A$9:$A$97,'Points - Teams W1'!$A24,'Teams - Window 1'!P$6:P$94,1)</f>
        <v>0</v>
      </c>
      <c r="Q24" s="43">
        <f>SUMIFS('Points - Player Total'!$AA$9:$AA$97,'Points - Player Total'!$A$9:$A$97,'Points - Teams W1'!$A24,'Teams - Window 1'!Q$6:Q$94,1)</f>
        <v>0</v>
      </c>
      <c r="R24" s="43">
        <f>SUMIFS('Points - Player Total'!$AA$9:$AA$97,'Points - Player Total'!$A$9:$A$97,'Points - Teams W1'!$A24,'Teams - Window 1'!R$6:R$94,1)</f>
        <v>0</v>
      </c>
      <c r="S24" s="43">
        <f>SUMIFS('Points - Player Total'!$AA$9:$AA$97,'Points - Player Total'!$A$9:$A$97,'Points - Teams W1'!$A24,'Teams - Window 1'!S$6:S$94,1)</f>
        <v>0</v>
      </c>
      <c r="T24" s="43">
        <f>SUMIFS('Points - Player Total'!$AA$9:$AA$97,'Points - Player Total'!$A$9:$A$97,'Points - Teams W1'!$A24,'Teams - Window 1'!T$6:T$94,1)</f>
        <v>0</v>
      </c>
      <c r="U24" s="43">
        <f>SUMIFS('Points - Player Total'!$AA$9:$AA$97,'Points - Player Total'!$A$9:$A$97,'Points - Teams W1'!$A24,'Teams - Window 1'!U$6:U$94,1)</f>
        <v>0</v>
      </c>
      <c r="V24" s="43">
        <f>SUMIFS('Points - Player Total'!$AA$9:$AA$97,'Points - Player Total'!$A$9:$A$97,'Points - Teams W1'!$A24,'Teams - Window 1'!V$6:V$94,1)</f>
        <v>0</v>
      </c>
      <c r="W24" s="43">
        <f>SUMIFS('Points - Player Total'!$AA$9:$AA$97,'Points - Player Total'!$A$9:$A$97,'Points - Teams W1'!$A24,'Teams - Window 1'!W$6:W$94,1)</f>
        <v>0</v>
      </c>
      <c r="X24" s="43">
        <f>SUMIFS('Points - Player Total'!$AA$9:$AA$97,'Points - Player Total'!$A$9:$A$97,'Points - Teams W1'!$A24,'Teams - Window 1'!X$6:X$94,1)</f>
        <v>0</v>
      </c>
      <c r="Y24" s="43">
        <f>SUMIFS('Points - Player Total'!$AA$9:$AA$97,'Points - Player Total'!$A$9:$A$97,'Points - Teams W1'!$A24,'Teams - Window 1'!Y$6:Y$94,1)</f>
        <v>0</v>
      </c>
      <c r="Z24" s="43">
        <f>SUMIFS('Points - Player Total'!$AA$9:$AA$97,'Points - Player Total'!$A$9:$A$97,'Points - Teams W1'!$A24,'Teams - Window 1'!Z$6:Z$94,1)</f>
        <v>0</v>
      </c>
      <c r="AA24" s="43">
        <f>SUMIFS('Points - Player Total'!$AA$9:$AA$97,'Points - Player Total'!$A$9:$A$97,'Points - Teams W1'!$A24,'Teams - Window 1'!AA$6:AA$94,1)</f>
        <v>0</v>
      </c>
      <c r="AB24" s="43">
        <f>SUMIFS('Points - Player Total'!$AA$9:$AA$97,'Points - Player Total'!$A$9:$A$97,'Points - Teams W1'!$A24,'Teams - Window 1'!AB$6:AB$94,1)</f>
        <v>0</v>
      </c>
      <c r="AC24" s="43">
        <f>SUMIFS('Points - Player Total'!$AA$9:$AA$97,'Points - Player Total'!$A$9:$A$97,'Points - Teams W1'!$A24,'Teams - Window 1'!AC$6:AC$94,1)</f>
        <v>0</v>
      </c>
      <c r="AD24" s="43">
        <f>SUMIFS('Points - Player Total'!$AA$9:$AA$97,'Points - Player Total'!$A$9:$A$97,'Points - Teams W1'!$A24,'Teams - Window 1'!AD$6:AD$94,1)</f>
        <v>0</v>
      </c>
      <c r="AE24" s="43">
        <f>SUMIFS('Points - Player Total'!$AA$9:$AA$97,'Points - Player Total'!$A$9:$A$97,'Points - Teams W1'!$A24,'Teams - Window 1'!AE$6:AE$94,1)</f>
        <v>0</v>
      </c>
      <c r="AF24" s="43">
        <f>SUMIFS('Points - Player Total'!$AA$9:$AA$97,'Points - Player Total'!$A$9:$A$97,'Points - Teams W1'!$A24,'Teams - Window 1'!AF$6:AF$94,1)</f>
        <v>0</v>
      </c>
      <c r="AG24" s="43">
        <f>SUMIFS('Points - Player Total'!$AA$9:$AA$97,'Points - Player Total'!$A$9:$A$97,'Points - Teams W1'!$A24,'Teams - Window 1'!AG$6:AG$94,1)</f>
        <v>0</v>
      </c>
      <c r="AH24" s="43">
        <f>SUMIFS('Points - Player Total'!$AA$9:$AA$97,'Points - Player Total'!$A$9:$A$97,'Points - Teams W1'!$A24,'Teams - Window 1'!AH$6:AH$94,1)</f>
        <v>0</v>
      </c>
      <c r="AI24" s="43">
        <f>SUMIFS('Points - Player Total'!$AA$9:$AA$97,'Points - Player Total'!$A$9:$A$97,'Points - Teams W1'!$A24,'Teams - Window 1'!AI$6:AI$94,1)</f>
        <v>0</v>
      </c>
      <c r="AJ24" s="43">
        <f>SUMIFS('Points - Player Total'!$AA$9:$AA$97,'Points - Player Total'!$A$9:$A$97,'Points - Teams W1'!$A24,'Teams - Window 1'!AJ$6:AJ$94,1)</f>
        <v>0</v>
      </c>
      <c r="AK24" s="43">
        <f>SUMIFS('Points - Player Total'!$AA$9:$AA$97,'Points - Player Total'!$A$9:$A$97,'Points - Teams W1'!$A24,'Teams - Window 1'!AK$6:AK$94,1)</f>
        <v>0</v>
      </c>
      <c r="AL24" s="43">
        <f>SUMIFS('Points - Player Total'!$AA$9:$AA$97,'Points - Player Total'!$A$9:$A$97,'Points - Teams W1'!$A24,'Teams - Window 1'!AL$6:AL$94,1)</f>
        <v>0</v>
      </c>
      <c r="AM24" s="43">
        <f>SUMIFS('Points - Player Total'!$AA$9:$AA$97,'Points - Player Total'!$A$9:$A$97,'Points - Teams W1'!$A24,'Teams - Window 1'!AM$6:AM$94,1)</f>
        <v>0</v>
      </c>
      <c r="AN24" s="43">
        <f>SUMIFS('Points - Player Total'!$AA$9:$AA$97,'Points - Player Total'!$A$9:$A$97,'Points - Teams W1'!$A24,'Teams - Window 1'!AN$6:AN$94,1)</f>
        <v>0</v>
      </c>
      <c r="AO24" s="43">
        <f>SUMIFS('Points - Player Total'!$AA$9:$AA$97,'Points - Player Total'!$A$9:$A$97,'Points - Teams W1'!$A24,'Teams - Window 1'!AO$6:AO$94,1)</f>
        <v>0</v>
      </c>
      <c r="AP24" s="43">
        <f>SUMIFS('Points - Player Total'!$AA$9:$AA$97,'Points - Player Total'!$A$9:$A$97,'Points - Teams W1'!$A24,'Teams - Window 1'!AP$6:AP$94,1)</f>
        <v>0</v>
      </c>
      <c r="AQ24" s="43">
        <f>SUMIFS('Points - Player Total'!$AA$9:$AA$97,'Points - Player Total'!$A$9:$A$97,'Points - Teams W1'!$A24,'Teams - Window 1'!AQ$6:AQ$94,1)</f>
        <v>0</v>
      </c>
      <c r="AR24" s="43">
        <f>SUMIFS('Points - Player Total'!$AA$9:$AA$97,'Points - Player Total'!$A$9:$A$97,'Points - Teams W1'!$A24,'Teams - Window 1'!AR$6:AR$94,1)</f>
        <v>0</v>
      </c>
    </row>
    <row r="25" spans="1:44" outlineLevel="1" x14ac:dyDescent="0.25">
      <c r="A25" t="s">
        <v>254</v>
      </c>
      <c r="B25" s="6"/>
      <c r="C25" t="s">
        <v>68</v>
      </c>
      <c r="D25" s="43">
        <f>SUMIFS('Points - Player Total'!$AA$9:$AA$97,'Points - Player Total'!$A$9:$A$97,'Points - Teams W1'!$A25,'Teams - Window 1'!D$6:D$94,1)</f>
        <v>0</v>
      </c>
      <c r="E25" s="43">
        <f>SUMIFS('Points - Player Total'!$AA$9:$AA$97,'Points - Player Total'!$A$9:$A$97,'Points - Teams W1'!$A25,'Teams - Window 1'!E$6:E$94,1)</f>
        <v>0</v>
      </c>
      <c r="F25" s="43">
        <f>SUMIFS('Points - Player Total'!$AA$9:$AA$97,'Points - Player Total'!$A$9:$A$97,'Points - Teams W1'!$A25,'Teams - Window 1'!F$6:F$94,1)</f>
        <v>0</v>
      </c>
      <c r="G25" s="43">
        <f>SUMIFS('Points - Player Total'!$AA$9:$AA$97,'Points - Player Total'!$A$9:$A$97,'Points - Teams W1'!$A25,'Teams - Window 1'!G$6:G$94,1)</f>
        <v>0</v>
      </c>
      <c r="H25" s="43">
        <f>SUMIFS('Points - Player Total'!$AA$9:$AA$97,'Points - Player Total'!$A$9:$A$97,'Points - Teams W1'!$A25,'Teams - Window 1'!H$6:H$94,1)</f>
        <v>0</v>
      </c>
      <c r="I25" s="43">
        <f>SUMIFS('Points - Player Total'!$AA$9:$AA$97,'Points - Player Total'!$A$9:$A$97,'Points - Teams W1'!$A25,'Teams - Window 1'!I$6:I$94,1)</f>
        <v>0</v>
      </c>
      <c r="J25" s="43">
        <f>SUMIFS('Points - Player Total'!$AA$9:$AA$97,'Points - Player Total'!$A$9:$A$97,'Points - Teams W1'!$A25,'Teams - Window 1'!J$6:J$94,1)</f>
        <v>0</v>
      </c>
      <c r="K25" s="43">
        <f>SUMIFS('Points - Player Total'!$AA$9:$AA$97,'Points - Player Total'!$A$9:$A$97,'Points - Teams W1'!$A25,'Teams - Window 1'!K$6:K$94,1)</f>
        <v>0</v>
      </c>
      <c r="L25" s="43">
        <f>SUMIFS('Points - Player Total'!$AA$9:$AA$97,'Points - Player Total'!$A$9:$A$97,'Points - Teams W1'!$A25,'Teams - Window 1'!L$6:L$94,1)</f>
        <v>0</v>
      </c>
      <c r="M25" s="43">
        <f>SUMIFS('Points - Player Total'!$AA$9:$AA$97,'Points - Player Total'!$A$9:$A$97,'Points - Teams W1'!$A25,'Teams - Window 1'!M$6:M$94,1)</f>
        <v>0</v>
      </c>
      <c r="N25" s="43">
        <f>SUMIFS('Points - Player Total'!$AA$9:$AA$97,'Points - Player Total'!$A$9:$A$97,'Points - Teams W1'!$A25,'Teams - Window 1'!N$6:N$94,1)</f>
        <v>0</v>
      </c>
      <c r="O25" s="43">
        <f>SUMIFS('Points - Player Total'!$AA$9:$AA$97,'Points - Player Total'!$A$9:$A$97,'Points - Teams W1'!$A25,'Teams - Window 1'!O$6:O$94,1)</f>
        <v>0</v>
      </c>
      <c r="P25" s="43">
        <f>SUMIFS('Points - Player Total'!$AA$9:$AA$97,'Points - Player Total'!$A$9:$A$97,'Points - Teams W1'!$A25,'Teams - Window 1'!P$6:P$94,1)</f>
        <v>0</v>
      </c>
      <c r="Q25" s="43">
        <f>SUMIFS('Points - Player Total'!$AA$9:$AA$97,'Points - Player Total'!$A$9:$A$97,'Points - Teams W1'!$A25,'Teams - Window 1'!Q$6:Q$94,1)</f>
        <v>0</v>
      </c>
      <c r="R25" s="43">
        <f>SUMIFS('Points - Player Total'!$AA$9:$AA$97,'Points - Player Total'!$A$9:$A$97,'Points - Teams W1'!$A25,'Teams - Window 1'!R$6:R$94,1)</f>
        <v>0</v>
      </c>
      <c r="S25" s="43">
        <f>SUMIFS('Points - Player Total'!$AA$9:$AA$97,'Points - Player Total'!$A$9:$A$97,'Points - Teams W1'!$A25,'Teams - Window 1'!S$6:S$94,1)</f>
        <v>0</v>
      </c>
      <c r="T25" s="43">
        <f>SUMIFS('Points - Player Total'!$AA$9:$AA$97,'Points - Player Total'!$A$9:$A$97,'Points - Teams W1'!$A25,'Teams - Window 1'!T$6:T$94,1)</f>
        <v>0</v>
      </c>
      <c r="U25" s="43">
        <f>SUMIFS('Points - Player Total'!$AA$9:$AA$97,'Points - Player Total'!$A$9:$A$97,'Points - Teams W1'!$A25,'Teams - Window 1'!U$6:U$94,1)</f>
        <v>0</v>
      </c>
      <c r="V25" s="43">
        <f>SUMIFS('Points - Player Total'!$AA$9:$AA$97,'Points - Player Total'!$A$9:$A$97,'Points - Teams W1'!$A25,'Teams - Window 1'!V$6:V$94,1)</f>
        <v>0</v>
      </c>
      <c r="W25" s="43">
        <f>SUMIFS('Points - Player Total'!$AA$9:$AA$97,'Points - Player Total'!$A$9:$A$97,'Points - Teams W1'!$A25,'Teams - Window 1'!W$6:W$94,1)</f>
        <v>0</v>
      </c>
      <c r="X25" s="43">
        <f>SUMIFS('Points - Player Total'!$AA$9:$AA$97,'Points - Player Total'!$A$9:$A$97,'Points - Teams W1'!$A25,'Teams - Window 1'!X$6:X$94,1)</f>
        <v>0</v>
      </c>
      <c r="Y25" s="43">
        <f>SUMIFS('Points - Player Total'!$AA$9:$AA$97,'Points - Player Total'!$A$9:$A$97,'Points - Teams W1'!$A25,'Teams - Window 1'!Y$6:Y$94,1)</f>
        <v>0</v>
      </c>
      <c r="Z25" s="43">
        <f>SUMIFS('Points - Player Total'!$AA$9:$AA$97,'Points - Player Total'!$A$9:$A$97,'Points - Teams W1'!$A25,'Teams - Window 1'!Z$6:Z$94,1)</f>
        <v>0</v>
      </c>
      <c r="AA25" s="43">
        <f>SUMIFS('Points - Player Total'!$AA$9:$AA$97,'Points - Player Total'!$A$9:$A$97,'Points - Teams W1'!$A25,'Teams - Window 1'!AA$6:AA$94,1)</f>
        <v>0</v>
      </c>
      <c r="AB25" s="43">
        <f>SUMIFS('Points - Player Total'!$AA$9:$AA$97,'Points - Player Total'!$A$9:$A$97,'Points - Teams W1'!$A25,'Teams - Window 1'!AB$6:AB$94,1)</f>
        <v>0</v>
      </c>
      <c r="AC25" s="43">
        <f>SUMIFS('Points - Player Total'!$AA$9:$AA$97,'Points - Player Total'!$A$9:$A$97,'Points - Teams W1'!$A25,'Teams - Window 1'!AC$6:AC$94,1)</f>
        <v>0</v>
      </c>
      <c r="AD25" s="43">
        <f>SUMIFS('Points - Player Total'!$AA$9:$AA$97,'Points - Player Total'!$A$9:$A$97,'Points - Teams W1'!$A25,'Teams - Window 1'!AD$6:AD$94,1)</f>
        <v>0</v>
      </c>
      <c r="AE25" s="43">
        <f>SUMIFS('Points - Player Total'!$AA$9:$AA$97,'Points - Player Total'!$A$9:$A$97,'Points - Teams W1'!$A25,'Teams - Window 1'!AE$6:AE$94,1)</f>
        <v>0</v>
      </c>
      <c r="AF25" s="43">
        <f>SUMIFS('Points - Player Total'!$AA$9:$AA$97,'Points - Player Total'!$A$9:$A$97,'Points - Teams W1'!$A25,'Teams - Window 1'!AF$6:AF$94,1)</f>
        <v>0</v>
      </c>
      <c r="AG25" s="43">
        <f>SUMIFS('Points - Player Total'!$AA$9:$AA$97,'Points - Player Total'!$A$9:$A$97,'Points - Teams W1'!$A25,'Teams - Window 1'!AG$6:AG$94,1)</f>
        <v>0</v>
      </c>
      <c r="AH25" s="43">
        <f>SUMIFS('Points - Player Total'!$AA$9:$AA$97,'Points - Player Total'!$A$9:$A$97,'Points - Teams W1'!$A25,'Teams - Window 1'!AH$6:AH$94,1)</f>
        <v>0</v>
      </c>
      <c r="AI25" s="43">
        <f>SUMIFS('Points - Player Total'!$AA$9:$AA$97,'Points - Player Total'!$A$9:$A$97,'Points - Teams W1'!$A25,'Teams - Window 1'!AI$6:AI$94,1)</f>
        <v>0</v>
      </c>
      <c r="AJ25" s="43">
        <f>SUMIFS('Points - Player Total'!$AA$9:$AA$97,'Points - Player Total'!$A$9:$A$97,'Points - Teams W1'!$A25,'Teams - Window 1'!AJ$6:AJ$94,1)</f>
        <v>0</v>
      </c>
      <c r="AK25" s="43">
        <f>SUMIFS('Points - Player Total'!$AA$9:$AA$97,'Points - Player Total'!$A$9:$A$97,'Points - Teams W1'!$A25,'Teams - Window 1'!AK$6:AK$94,1)</f>
        <v>0</v>
      </c>
      <c r="AL25" s="43">
        <f>SUMIFS('Points - Player Total'!$AA$9:$AA$97,'Points - Player Total'!$A$9:$A$97,'Points - Teams W1'!$A25,'Teams - Window 1'!AL$6:AL$94,1)</f>
        <v>0</v>
      </c>
      <c r="AM25" s="43">
        <f>SUMIFS('Points - Player Total'!$AA$9:$AA$97,'Points - Player Total'!$A$9:$A$97,'Points - Teams W1'!$A25,'Teams - Window 1'!AM$6:AM$94,1)</f>
        <v>0</v>
      </c>
      <c r="AN25" s="43">
        <f>SUMIFS('Points - Player Total'!$AA$9:$AA$97,'Points - Player Total'!$A$9:$A$97,'Points - Teams W1'!$A25,'Teams - Window 1'!AN$6:AN$94,1)</f>
        <v>0</v>
      </c>
      <c r="AO25" s="43">
        <f>SUMIFS('Points - Player Total'!$AA$9:$AA$97,'Points - Player Total'!$A$9:$A$97,'Points - Teams W1'!$A25,'Teams - Window 1'!AO$6:AO$94,1)</f>
        <v>0</v>
      </c>
      <c r="AP25" s="43">
        <f>SUMIFS('Points - Player Total'!$AA$9:$AA$97,'Points - Player Total'!$A$9:$A$97,'Points - Teams W1'!$A25,'Teams - Window 1'!AP$6:AP$94,1)</f>
        <v>0</v>
      </c>
      <c r="AQ25" s="43">
        <f>SUMIFS('Points - Player Total'!$AA$9:$AA$97,'Points - Player Total'!$A$9:$A$97,'Points - Teams W1'!$A25,'Teams - Window 1'!AQ$6:AQ$94,1)</f>
        <v>0</v>
      </c>
      <c r="AR25" s="43">
        <f>SUMIFS('Points - Player Total'!$AA$9:$AA$97,'Points - Player Total'!$A$9:$A$97,'Points - Teams W1'!$A25,'Teams - Window 1'!AR$6:AR$94,1)</f>
        <v>0</v>
      </c>
    </row>
    <row r="26" spans="1:44" outlineLevel="1" x14ac:dyDescent="0.25">
      <c r="A26" t="s">
        <v>255</v>
      </c>
      <c r="B26" s="6"/>
      <c r="C26" t="s">
        <v>68</v>
      </c>
      <c r="D26" s="43">
        <f>SUMIFS('Points - Player Total'!$AA$9:$AA$97,'Points - Player Total'!$A$9:$A$97,'Points - Teams W1'!$A26,'Teams - Window 1'!D$6:D$94,1)</f>
        <v>0</v>
      </c>
      <c r="E26" s="43">
        <f>SUMIFS('Points - Player Total'!$AA$9:$AA$97,'Points - Player Total'!$A$9:$A$97,'Points - Teams W1'!$A26,'Teams - Window 1'!E$6:E$94,1)</f>
        <v>0</v>
      </c>
      <c r="F26" s="43">
        <f>SUMIFS('Points - Player Total'!$AA$9:$AA$97,'Points - Player Total'!$A$9:$A$97,'Points - Teams W1'!$A26,'Teams - Window 1'!F$6:F$94,1)</f>
        <v>0</v>
      </c>
      <c r="G26" s="43">
        <f>SUMIFS('Points - Player Total'!$AA$9:$AA$97,'Points - Player Total'!$A$9:$A$97,'Points - Teams W1'!$A26,'Teams - Window 1'!G$6:G$94,1)</f>
        <v>0</v>
      </c>
      <c r="H26" s="43">
        <f>SUMIFS('Points - Player Total'!$AA$9:$AA$97,'Points - Player Total'!$A$9:$A$97,'Points - Teams W1'!$A26,'Teams - Window 1'!H$6:H$94,1)</f>
        <v>0</v>
      </c>
      <c r="I26" s="43">
        <f>SUMIFS('Points - Player Total'!$AA$9:$AA$97,'Points - Player Total'!$A$9:$A$97,'Points - Teams W1'!$A26,'Teams - Window 1'!I$6:I$94,1)</f>
        <v>0</v>
      </c>
      <c r="J26" s="43">
        <f>SUMIFS('Points - Player Total'!$AA$9:$AA$97,'Points - Player Total'!$A$9:$A$97,'Points - Teams W1'!$A26,'Teams - Window 1'!J$6:J$94,1)</f>
        <v>0</v>
      </c>
      <c r="K26" s="43">
        <f>SUMIFS('Points - Player Total'!$AA$9:$AA$97,'Points - Player Total'!$A$9:$A$97,'Points - Teams W1'!$A26,'Teams - Window 1'!K$6:K$94,1)</f>
        <v>0</v>
      </c>
      <c r="L26" s="43">
        <f>SUMIFS('Points - Player Total'!$AA$9:$AA$97,'Points - Player Total'!$A$9:$A$97,'Points - Teams W1'!$A26,'Teams - Window 1'!L$6:L$94,1)</f>
        <v>0</v>
      </c>
      <c r="M26" s="43">
        <f>SUMIFS('Points - Player Total'!$AA$9:$AA$97,'Points - Player Total'!$A$9:$A$97,'Points - Teams W1'!$A26,'Teams - Window 1'!M$6:M$94,1)</f>
        <v>0</v>
      </c>
      <c r="N26" s="43">
        <f>SUMIFS('Points - Player Total'!$AA$9:$AA$97,'Points - Player Total'!$A$9:$A$97,'Points - Teams W1'!$A26,'Teams - Window 1'!N$6:N$94,1)</f>
        <v>0</v>
      </c>
      <c r="O26" s="43">
        <f>SUMIFS('Points - Player Total'!$AA$9:$AA$97,'Points - Player Total'!$A$9:$A$97,'Points - Teams W1'!$A26,'Teams - Window 1'!O$6:O$94,1)</f>
        <v>0</v>
      </c>
      <c r="P26" s="43">
        <f>SUMIFS('Points - Player Total'!$AA$9:$AA$97,'Points - Player Total'!$A$9:$A$97,'Points - Teams W1'!$A26,'Teams - Window 1'!P$6:P$94,1)</f>
        <v>0</v>
      </c>
      <c r="Q26" s="43">
        <f>SUMIFS('Points - Player Total'!$AA$9:$AA$97,'Points - Player Total'!$A$9:$A$97,'Points - Teams W1'!$A26,'Teams - Window 1'!Q$6:Q$94,1)</f>
        <v>0</v>
      </c>
      <c r="R26" s="43">
        <f>SUMIFS('Points - Player Total'!$AA$9:$AA$97,'Points - Player Total'!$A$9:$A$97,'Points - Teams W1'!$A26,'Teams - Window 1'!R$6:R$94,1)</f>
        <v>0</v>
      </c>
      <c r="S26" s="43">
        <f>SUMIFS('Points - Player Total'!$AA$9:$AA$97,'Points - Player Total'!$A$9:$A$97,'Points - Teams W1'!$A26,'Teams - Window 1'!S$6:S$94,1)</f>
        <v>0</v>
      </c>
      <c r="T26" s="43">
        <f>SUMIFS('Points - Player Total'!$AA$9:$AA$97,'Points - Player Total'!$A$9:$A$97,'Points - Teams W1'!$A26,'Teams - Window 1'!T$6:T$94,1)</f>
        <v>0</v>
      </c>
      <c r="U26" s="43">
        <f>SUMIFS('Points - Player Total'!$AA$9:$AA$97,'Points - Player Total'!$A$9:$A$97,'Points - Teams W1'!$A26,'Teams - Window 1'!U$6:U$94,1)</f>
        <v>0</v>
      </c>
      <c r="V26" s="43">
        <f>SUMIFS('Points - Player Total'!$AA$9:$AA$97,'Points - Player Total'!$A$9:$A$97,'Points - Teams W1'!$A26,'Teams - Window 1'!V$6:V$94,1)</f>
        <v>0</v>
      </c>
      <c r="W26" s="43">
        <f>SUMIFS('Points - Player Total'!$AA$9:$AA$97,'Points - Player Total'!$A$9:$A$97,'Points - Teams W1'!$A26,'Teams - Window 1'!W$6:W$94,1)</f>
        <v>0</v>
      </c>
      <c r="X26" s="43">
        <f>SUMIFS('Points - Player Total'!$AA$9:$AA$97,'Points - Player Total'!$A$9:$A$97,'Points - Teams W1'!$A26,'Teams - Window 1'!X$6:X$94,1)</f>
        <v>0</v>
      </c>
      <c r="Y26" s="43">
        <f>SUMIFS('Points - Player Total'!$AA$9:$AA$97,'Points - Player Total'!$A$9:$A$97,'Points - Teams W1'!$A26,'Teams - Window 1'!Y$6:Y$94,1)</f>
        <v>0</v>
      </c>
      <c r="Z26" s="43">
        <f>SUMIFS('Points - Player Total'!$AA$9:$AA$97,'Points - Player Total'!$A$9:$A$97,'Points - Teams W1'!$A26,'Teams - Window 1'!Z$6:Z$94,1)</f>
        <v>0</v>
      </c>
      <c r="AA26" s="43">
        <f>SUMIFS('Points - Player Total'!$AA$9:$AA$97,'Points - Player Total'!$A$9:$A$97,'Points - Teams W1'!$A26,'Teams - Window 1'!AA$6:AA$94,1)</f>
        <v>0</v>
      </c>
      <c r="AB26" s="43">
        <f>SUMIFS('Points - Player Total'!$AA$9:$AA$97,'Points - Player Total'!$A$9:$A$97,'Points - Teams W1'!$A26,'Teams - Window 1'!AB$6:AB$94,1)</f>
        <v>0</v>
      </c>
      <c r="AC26" s="43">
        <f>SUMIFS('Points - Player Total'!$AA$9:$AA$97,'Points - Player Total'!$A$9:$A$97,'Points - Teams W1'!$A26,'Teams - Window 1'!AC$6:AC$94,1)</f>
        <v>0</v>
      </c>
      <c r="AD26" s="43">
        <f>SUMIFS('Points - Player Total'!$AA$9:$AA$97,'Points - Player Total'!$A$9:$A$97,'Points - Teams W1'!$A26,'Teams - Window 1'!AD$6:AD$94,1)</f>
        <v>0</v>
      </c>
      <c r="AE26" s="43">
        <f>SUMIFS('Points - Player Total'!$AA$9:$AA$97,'Points - Player Total'!$A$9:$A$97,'Points - Teams W1'!$A26,'Teams - Window 1'!AE$6:AE$94,1)</f>
        <v>0</v>
      </c>
      <c r="AF26" s="43">
        <f>SUMIFS('Points - Player Total'!$AA$9:$AA$97,'Points - Player Total'!$A$9:$A$97,'Points - Teams W1'!$A26,'Teams - Window 1'!AF$6:AF$94,1)</f>
        <v>0</v>
      </c>
      <c r="AG26" s="43">
        <f>SUMIFS('Points - Player Total'!$AA$9:$AA$97,'Points - Player Total'!$A$9:$A$97,'Points - Teams W1'!$A26,'Teams - Window 1'!AG$6:AG$94,1)</f>
        <v>0</v>
      </c>
      <c r="AH26" s="43">
        <f>SUMIFS('Points - Player Total'!$AA$9:$AA$97,'Points - Player Total'!$A$9:$A$97,'Points - Teams W1'!$A26,'Teams - Window 1'!AH$6:AH$94,1)</f>
        <v>0</v>
      </c>
      <c r="AI26" s="43">
        <f>SUMIFS('Points - Player Total'!$AA$9:$AA$97,'Points - Player Total'!$A$9:$A$97,'Points - Teams W1'!$A26,'Teams - Window 1'!AI$6:AI$94,1)</f>
        <v>0</v>
      </c>
      <c r="AJ26" s="43">
        <f>SUMIFS('Points - Player Total'!$AA$9:$AA$97,'Points - Player Total'!$A$9:$A$97,'Points - Teams W1'!$A26,'Teams - Window 1'!AJ$6:AJ$94,1)</f>
        <v>0</v>
      </c>
      <c r="AK26" s="43">
        <f>SUMIFS('Points - Player Total'!$AA$9:$AA$97,'Points - Player Total'!$A$9:$A$97,'Points - Teams W1'!$A26,'Teams - Window 1'!AK$6:AK$94,1)</f>
        <v>0</v>
      </c>
      <c r="AL26" s="43">
        <f>SUMIFS('Points - Player Total'!$AA$9:$AA$97,'Points - Player Total'!$A$9:$A$97,'Points - Teams W1'!$A26,'Teams - Window 1'!AL$6:AL$94,1)</f>
        <v>0</v>
      </c>
      <c r="AM26" s="43">
        <f>SUMIFS('Points - Player Total'!$AA$9:$AA$97,'Points - Player Total'!$A$9:$A$97,'Points - Teams W1'!$A26,'Teams - Window 1'!AM$6:AM$94,1)</f>
        <v>0</v>
      </c>
      <c r="AN26" s="43">
        <f>SUMIFS('Points - Player Total'!$AA$9:$AA$97,'Points - Player Total'!$A$9:$A$97,'Points - Teams W1'!$A26,'Teams - Window 1'!AN$6:AN$94,1)</f>
        <v>0</v>
      </c>
      <c r="AO26" s="43">
        <f>SUMIFS('Points - Player Total'!$AA$9:$AA$97,'Points - Player Total'!$A$9:$A$97,'Points - Teams W1'!$A26,'Teams - Window 1'!AO$6:AO$94,1)</f>
        <v>0</v>
      </c>
      <c r="AP26" s="43">
        <f>SUMIFS('Points - Player Total'!$AA$9:$AA$97,'Points - Player Total'!$A$9:$A$97,'Points - Teams W1'!$A26,'Teams - Window 1'!AP$6:AP$94,1)</f>
        <v>0</v>
      </c>
      <c r="AQ26" s="43">
        <f>SUMIFS('Points - Player Total'!$AA$9:$AA$97,'Points - Player Total'!$A$9:$A$97,'Points - Teams W1'!$A26,'Teams - Window 1'!AQ$6:AQ$94,1)</f>
        <v>0</v>
      </c>
      <c r="AR26" s="43">
        <f>SUMIFS('Points - Player Total'!$AA$9:$AA$97,'Points - Player Total'!$A$9:$A$97,'Points - Teams W1'!$A26,'Teams - Window 1'!AR$6:AR$94,1)</f>
        <v>0</v>
      </c>
    </row>
    <row r="27" spans="1:44" outlineLevel="1" x14ac:dyDescent="0.25">
      <c r="A27" t="s">
        <v>256</v>
      </c>
      <c r="B27" s="6"/>
      <c r="C27" t="s">
        <v>68</v>
      </c>
      <c r="D27" s="43">
        <f>SUMIFS('Points - Player Total'!$AA$9:$AA$97,'Points - Player Total'!$A$9:$A$97,'Points - Teams W1'!$A27,'Teams - Window 1'!D$6:D$94,1)</f>
        <v>0</v>
      </c>
      <c r="E27" s="43">
        <f>SUMIFS('Points - Player Total'!$AA$9:$AA$97,'Points - Player Total'!$A$9:$A$97,'Points - Teams W1'!$A27,'Teams - Window 1'!E$6:E$94,1)</f>
        <v>0</v>
      </c>
      <c r="F27" s="43">
        <f>SUMIFS('Points - Player Total'!$AA$9:$AA$97,'Points - Player Total'!$A$9:$A$97,'Points - Teams W1'!$A27,'Teams - Window 1'!F$6:F$94,1)</f>
        <v>0</v>
      </c>
      <c r="G27" s="43">
        <f>SUMIFS('Points - Player Total'!$AA$9:$AA$97,'Points - Player Total'!$A$9:$A$97,'Points - Teams W1'!$A27,'Teams - Window 1'!G$6:G$94,1)</f>
        <v>0</v>
      </c>
      <c r="H27" s="43">
        <f>SUMIFS('Points - Player Total'!$AA$9:$AA$97,'Points - Player Total'!$A$9:$A$97,'Points - Teams W1'!$A27,'Teams - Window 1'!H$6:H$94,1)</f>
        <v>0</v>
      </c>
      <c r="I27" s="43">
        <f>SUMIFS('Points - Player Total'!$AA$9:$AA$97,'Points - Player Total'!$A$9:$A$97,'Points - Teams W1'!$A27,'Teams - Window 1'!I$6:I$94,1)</f>
        <v>0</v>
      </c>
      <c r="J27" s="43">
        <f>SUMIFS('Points - Player Total'!$AA$9:$AA$97,'Points - Player Total'!$A$9:$A$97,'Points - Teams W1'!$A27,'Teams - Window 1'!J$6:J$94,1)</f>
        <v>0</v>
      </c>
      <c r="K27" s="43">
        <f>SUMIFS('Points - Player Total'!$AA$9:$AA$97,'Points - Player Total'!$A$9:$A$97,'Points - Teams W1'!$A27,'Teams - Window 1'!K$6:K$94,1)</f>
        <v>0</v>
      </c>
      <c r="L27" s="43">
        <f>SUMIFS('Points - Player Total'!$AA$9:$AA$97,'Points - Player Total'!$A$9:$A$97,'Points - Teams W1'!$A27,'Teams - Window 1'!L$6:L$94,1)</f>
        <v>0</v>
      </c>
      <c r="M27" s="43">
        <f>SUMIFS('Points - Player Total'!$AA$9:$AA$97,'Points - Player Total'!$A$9:$A$97,'Points - Teams W1'!$A27,'Teams - Window 1'!M$6:M$94,1)</f>
        <v>0</v>
      </c>
      <c r="N27" s="43">
        <f>SUMIFS('Points - Player Total'!$AA$9:$AA$97,'Points - Player Total'!$A$9:$A$97,'Points - Teams W1'!$A27,'Teams - Window 1'!N$6:N$94,1)</f>
        <v>0</v>
      </c>
      <c r="O27" s="43">
        <f>SUMIFS('Points - Player Total'!$AA$9:$AA$97,'Points - Player Total'!$A$9:$A$97,'Points - Teams W1'!$A27,'Teams - Window 1'!O$6:O$94,1)</f>
        <v>0</v>
      </c>
      <c r="P27" s="43">
        <f>SUMIFS('Points - Player Total'!$AA$9:$AA$97,'Points - Player Total'!$A$9:$A$97,'Points - Teams W1'!$A27,'Teams - Window 1'!P$6:P$94,1)</f>
        <v>0</v>
      </c>
      <c r="Q27" s="43">
        <f>SUMIFS('Points - Player Total'!$AA$9:$AA$97,'Points - Player Total'!$A$9:$A$97,'Points - Teams W1'!$A27,'Teams - Window 1'!Q$6:Q$94,1)</f>
        <v>0</v>
      </c>
      <c r="R27" s="43">
        <f>SUMIFS('Points - Player Total'!$AA$9:$AA$97,'Points - Player Total'!$A$9:$A$97,'Points - Teams W1'!$A27,'Teams - Window 1'!R$6:R$94,1)</f>
        <v>0</v>
      </c>
      <c r="S27" s="43">
        <f>SUMIFS('Points - Player Total'!$AA$9:$AA$97,'Points - Player Total'!$A$9:$A$97,'Points - Teams W1'!$A27,'Teams - Window 1'!S$6:S$94,1)</f>
        <v>0</v>
      </c>
      <c r="T27" s="43">
        <f>SUMIFS('Points - Player Total'!$AA$9:$AA$97,'Points - Player Total'!$A$9:$A$97,'Points - Teams W1'!$A27,'Teams - Window 1'!T$6:T$94,1)</f>
        <v>0</v>
      </c>
      <c r="U27" s="43">
        <f>SUMIFS('Points - Player Total'!$AA$9:$AA$97,'Points - Player Total'!$A$9:$A$97,'Points - Teams W1'!$A27,'Teams - Window 1'!U$6:U$94,1)</f>
        <v>0</v>
      </c>
      <c r="V27" s="43">
        <f>SUMIFS('Points - Player Total'!$AA$9:$AA$97,'Points - Player Total'!$A$9:$A$97,'Points - Teams W1'!$A27,'Teams - Window 1'!V$6:V$94,1)</f>
        <v>0</v>
      </c>
      <c r="W27" s="43">
        <f>SUMIFS('Points - Player Total'!$AA$9:$AA$97,'Points - Player Total'!$A$9:$A$97,'Points - Teams W1'!$A27,'Teams - Window 1'!W$6:W$94,1)</f>
        <v>0</v>
      </c>
      <c r="X27" s="43">
        <f>SUMIFS('Points - Player Total'!$AA$9:$AA$97,'Points - Player Total'!$A$9:$A$97,'Points - Teams W1'!$A27,'Teams - Window 1'!X$6:X$94,1)</f>
        <v>0</v>
      </c>
      <c r="Y27" s="43">
        <f>SUMIFS('Points - Player Total'!$AA$9:$AA$97,'Points - Player Total'!$A$9:$A$97,'Points - Teams W1'!$A27,'Teams - Window 1'!Y$6:Y$94,1)</f>
        <v>0</v>
      </c>
      <c r="Z27" s="43">
        <f>SUMIFS('Points - Player Total'!$AA$9:$AA$97,'Points - Player Total'!$A$9:$A$97,'Points - Teams W1'!$A27,'Teams - Window 1'!Z$6:Z$94,1)</f>
        <v>0</v>
      </c>
      <c r="AA27" s="43">
        <f>SUMIFS('Points - Player Total'!$AA$9:$AA$97,'Points - Player Total'!$A$9:$A$97,'Points - Teams W1'!$A27,'Teams - Window 1'!AA$6:AA$94,1)</f>
        <v>0</v>
      </c>
      <c r="AB27" s="43">
        <f>SUMIFS('Points - Player Total'!$AA$9:$AA$97,'Points - Player Total'!$A$9:$A$97,'Points - Teams W1'!$A27,'Teams - Window 1'!AB$6:AB$94,1)</f>
        <v>0</v>
      </c>
      <c r="AC27" s="43">
        <f>SUMIFS('Points - Player Total'!$AA$9:$AA$97,'Points - Player Total'!$A$9:$A$97,'Points - Teams W1'!$A27,'Teams - Window 1'!AC$6:AC$94,1)</f>
        <v>0</v>
      </c>
      <c r="AD27" s="43">
        <f>SUMIFS('Points - Player Total'!$AA$9:$AA$97,'Points - Player Total'!$A$9:$A$97,'Points - Teams W1'!$A27,'Teams - Window 1'!AD$6:AD$94,1)</f>
        <v>0</v>
      </c>
      <c r="AE27" s="43">
        <f>SUMIFS('Points - Player Total'!$AA$9:$AA$97,'Points - Player Total'!$A$9:$A$97,'Points - Teams W1'!$A27,'Teams - Window 1'!AE$6:AE$94,1)</f>
        <v>0</v>
      </c>
      <c r="AF27" s="43">
        <f>SUMIFS('Points - Player Total'!$AA$9:$AA$97,'Points - Player Total'!$A$9:$A$97,'Points - Teams W1'!$A27,'Teams - Window 1'!AF$6:AF$94,1)</f>
        <v>0</v>
      </c>
      <c r="AG27" s="43">
        <f>SUMIFS('Points - Player Total'!$AA$9:$AA$97,'Points - Player Total'!$A$9:$A$97,'Points - Teams W1'!$A27,'Teams - Window 1'!AG$6:AG$94,1)</f>
        <v>0</v>
      </c>
      <c r="AH27" s="43">
        <f>SUMIFS('Points - Player Total'!$AA$9:$AA$97,'Points - Player Total'!$A$9:$A$97,'Points - Teams W1'!$A27,'Teams - Window 1'!AH$6:AH$94,1)</f>
        <v>0</v>
      </c>
      <c r="AI27" s="43">
        <f>SUMIFS('Points - Player Total'!$AA$9:$AA$97,'Points - Player Total'!$A$9:$A$97,'Points - Teams W1'!$A27,'Teams - Window 1'!AI$6:AI$94,1)</f>
        <v>0</v>
      </c>
      <c r="AJ27" s="43">
        <f>SUMIFS('Points - Player Total'!$AA$9:$AA$97,'Points - Player Total'!$A$9:$A$97,'Points - Teams W1'!$A27,'Teams - Window 1'!AJ$6:AJ$94,1)</f>
        <v>0</v>
      </c>
      <c r="AK27" s="43">
        <f>SUMIFS('Points - Player Total'!$AA$9:$AA$97,'Points - Player Total'!$A$9:$A$97,'Points - Teams W1'!$A27,'Teams - Window 1'!AK$6:AK$94,1)</f>
        <v>0</v>
      </c>
      <c r="AL27" s="43">
        <f>SUMIFS('Points - Player Total'!$AA$9:$AA$97,'Points - Player Total'!$A$9:$A$97,'Points - Teams W1'!$A27,'Teams - Window 1'!AL$6:AL$94,1)</f>
        <v>0</v>
      </c>
      <c r="AM27" s="43">
        <f>SUMIFS('Points - Player Total'!$AA$9:$AA$97,'Points - Player Total'!$A$9:$A$97,'Points - Teams W1'!$A27,'Teams - Window 1'!AM$6:AM$94,1)</f>
        <v>0</v>
      </c>
      <c r="AN27" s="43">
        <f>SUMIFS('Points - Player Total'!$AA$9:$AA$97,'Points - Player Total'!$A$9:$A$97,'Points - Teams W1'!$A27,'Teams - Window 1'!AN$6:AN$94,1)</f>
        <v>0</v>
      </c>
      <c r="AO27" s="43">
        <f>SUMIFS('Points - Player Total'!$AA$9:$AA$97,'Points - Player Total'!$A$9:$A$97,'Points - Teams W1'!$A27,'Teams - Window 1'!AO$6:AO$94,1)</f>
        <v>0</v>
      </c>
      <c r="AP27" s="43">
        <f>SUMIFS('Points - Player Total'!$AA$9:$AA$97,'Points - Player Total'!$A$9:$A$97,'Points - Teams W1'!$A27,'Teams - Window 1'!AP$6:AP$94,1)</f>
        <v>0</v>
      </c>
      <c r="AQ27" s="43">
        <f>SUMIFS('Points - Player Total'!$AA$9:$AA$97,'Points - Player Total'!$A$9:$A$97,'Points - Teams W1'!$A27,'Teams - Window 1'!AQ$6:AQ$94,1)</f>
        <v>0</v>
      </c>
      <c r="AR27" s="43">
        <f>SUMIFS('Points - Player Total'!$AA$9:$AA$97,'Points - Player Total'!$A$9:$A$97,'Points - Teams W1'!$A27,'Teams - Window 1'!AR$6:AR$94,1)</f>
        <v>0</v>
      </c>
    </row>
    <row r="28" spans="1:44" outlineLevel="1" x14ac:dyDescent="0.25">
      <c r="A28" t="s">
        <v>257</v>
      </c>
      <c r="B28" s="6"/>
      <c r="C28" t="s">
        <v>68</v>
      </c>
      <c r="D28" s="43">
        <f>SUMIFS('Points - Player Total'!$AA$9:$AA$97,'Points - Player Total'!$A$9:$A$97,'Points - Teams W1'!$A28,'Teams - Window 1'!D$6:D$94,1)</f>
        <v>0</v>
      </c>
      <c r="E28" s="43">
        <f>SUMIFS('Points - Player Total'!$AA$9:$AA$97,'Points - Player Total'!$A$9:$A$97,'Points - Teams W1'!$A28,'Teams - Window 1'!E$6:E$94,1)</f>
        <v>0</v>
      </c>
      <c r="F28" s="43">
        <f>SUMIFS('Points - Player Total'!$AA$9:$AA$97,'Points - Player Total'!$A$9:$A$97,'Points - Teams W1'!$A28,'Teams - Window 1'!F$6:F$94,1)</f>
        <v>0</v>
      </c>
      <c r="G28" s="43">
        <f>SUMIFS('Points - Player Total'!$AA$9:$AA$97,'Points - Player Total'!$A$9:$A$97,'Points - Teams W1'!$A28,'Teams - Window 1'!G$6:G$94,1)</f>
        <v>0</v>
      </c>
      <c r="H28" s="43">
        <f>SUMIFS('Points - Player Total'!$AA$9:$AA$97,'Points - Player Total'!$A$9:$A$97,'Points - Teams W1'!$A28,'Teams - Window 1'!H$6:H$94,1)</f>
        <v>0</v>
      </c>
      <c r="I28" s="43">
        <f>SUMIFS('Points - Player Total'!$AA$9:$AA$97,'Points - Player Total'!$A$9:$A$97,'Points - Teams W1'!$A28,'Teams - Window 1'!I$6:I$94,1)</f>
        <v>0</v>
      </c>
      <c r="J28" s="43">
        <f>SUMIFS('Points - Player Total'!$AA$9:$AA$97,'Points - Player Total'!$A$9:$A$97,'Points - Teams W1'!$A28,'Teams - Window 1'!J$6:J$94,1)</f>
        <v>0</v>
      </c>
      <c r="K28" s="43">
        <f>SUMIFS('Points - Player Total'!$AA$9:$AA$97,'Points - Player Total'!$A$9:$A$97,'Points - Teams W1'!$A28,'Teams - Window 1'!K$6:K$94,1)</f>
        <v>0</v>
      </c>
      <c r="L28" s="43">
        <f>SUMIFS('Points - Player Total'!$AA$9:$AA$97,'Points - Player Total'!$A$9:$A$97,'Points - Teams W1'!$A28,'Teams - Window 1'!L$6:L$94,1)</f>
        <v>0</v>
      </c>
      <c r="M28" s="43">
        <f>SUMIFS('Points - Player Total'!$AA$9:$AA$97,'Points - Player Total'!$A$9:$A$97,'Points - Teams W1'!$A28,'Teams - Window 1'!M$6:M$94,1)</f>
        <v>0</v>
      </c>
      <c r="N28" s="43">
        <f>SUMIFS('Points - Player Total'!$AA$9:$AA$97,'Points - Player Total'!$A$9:$A$97,'Points - Teams W1'!$A28,'Teams - Window 1'!N$6:N$94,1)</f>
        <v>0</v>
      </c>
      <c r="O28" s="43">
        <f>SUMIFS('Points - Player Total'!$AA$9:$AA$97,'Points - Player Total'!$A$9:$A$97,'Points - Teams W1'!$A28,'Teams - Window 1'!O$6:O$94,1)</f>
        <v>0</v>
      </c>
      <c r="P28" s="43">
        <f>SUMIFS('Points - Player Total'!$AA$9:$AA$97,'Points - Player Total'!$A$9:$A$97,'Points - Teams W1'!$A28,'Teams - Window 1'!P$6:P$94,1)</f>
        <v>0</v>
      </c>
      <c r="Q28" s="43">
        <f>SUMIFS('Points - Player Total'!$AA$9:$AA$97,'Points - Player Total'!$A$9:$A$97,'Points - Teams W1'!$A28,'Teams - Window 1'!Q$6:Q$94,1)</f>
        <v>0</v>
      </c>
      <c r="R28" s="43">
        <f>SUMIFS('Points - Player Total'!$AA$9:$AA$97,'Points - Player Total'!$A$9:$A$97,'Points - Teams W1'!$A28,'Teams - Window 1'!R$6:R$94,1)</f>
        <v>0</v>
      </c>
      <c r="S28" s="43">
        <f>SUMIFS('Points - Player Total'!$AA$9:$AA$97,'Points - Player Total'!$A$9:$A$97,'Points - Teams W1'!$A28,'Teams - Window 1'!S$6:S$94,1)</f>
        <v>0</v>
      </c>
      <c r="T28" s="43">
        <f>SUMIFS('Points - Player Total'!$AA$9:$AA$97,'Points - Player Total'!$A$9:$A$97,'Points - Teams W1'!$A28,'Teams - Window 1'!T$6:T$94,1)</f>
        <v>0</v>
      </c>
      <c r="U28" s="43">
        <f>SUMIFS('Points - Player Total'!$AA$9:$AA$97,'Points - Player Total'!$A$9:$A$97,'Points - Teams W1'!$A28,'Teams - Window 1'!U$6:U$94,1)</f>
        <v>0</v>
      </c>
      <c r="V28" s="43">
        <f>SUMIFS('Points - Player Total'!$AA$9:$AA$97,'Points - Player Total'!$A$9:$A$97,'Points - Teams W1'!$A28,'Teams - Window 1'!V$6:V$94,1)</f>
        <v>0</v>
      </c>
      <c r="W28" s="43">
        <f>SUMIFS('Points - Player Total'!$AA$9:$AA$97,'Points - Player Total'!$A$9:$A$97,'Points - Teams W1'!$A28,'Teams - Window 1'!W$6:W$94,1)</f>
        <v>0</v>
      </c>
      <c r="X28" s="43">
        <f>SUMIFS('Points - Player Total'!$AA$9:$AA$97,'Points - Player Total'!$A$9:$A$97,'Points - Teams W1'!$A28,'Teams - Window 1'!X$6:X$94,1)</f>
        <v>0</v>
      </c>
      <c r="Y28" s="43">
        <f>SUMIFS('Points - Player Total'!$AA$9:$AA$97,'Points - Player Total'!$A$9:$A$97,'Points - Teams W1'!$A28,'Teams - Window 1'!Y$6:Y$94,1)</f>
        <v>0</v>
      </c>
      <c r="Z28" s="43">
        <f>SUMIFS('Points - Player Total'!$AA$9:$AA$97,'Points - Player Total'!$A$9:$A$97,'Points - Teams W1'!$A28,'Teams - Window 1'!Z$6:Z$94,1)</f>
        <v>0</v>
      </c>
      <c r="AA28" s="43">
        <f>SUMIFS('Points - Player Total'!$AA$9:$AA$97,'Points - Player Total'!$A$9:$A$97,'Points - Teams W1'!$A28,'Teams - Window 1'!AA$6:AA$94,1)</f>
        <v>0</v>
      </c>
      <c r="AB28" s="43">
        <f>SUMIFS('Points - Player Total'!$AA$9:$AA$97,'Points - Player Total'!$A$9:$A$97,'Points - Teams W1'!$A28,'Teams - Window 1'!AB$6:AB$94,1)</f>
        <v>0</v>
      </c>
      <c r="AC28" s="43">
        <f>SUMIFS('Points - Player Total'!$AA$9:$AA$97,'Points - Player Total'!$A$9:$A$97,'Points - Teams W1'!$A28,'Teams - Window 1'!AC$6:AC$94,1)</f>
        <v>0</v>
      </c>
      <c r="AD28" s="43">
        <f>SUMIFS('Points - Player Total'!$AA$9:$AA$97,'Points - Player Total'!$A$9:$A$97,'Points - Teams W1'!$A28,'Teams - Window 1'!AD$6:AD$94,1)</f>
        <v>0</v>
      </c>
      <c r="AE28" s="43">
        <f>SUMIFS('Points - Player Total'!$AA$9:$AA$97,'Points - Player Total'!$A$9:$A$97,'Points - Teams W1'!$A28,'Teams - Window 1'!AE$6:AE$94,1)</f>
        <v>0</v>
      </c>
      <c r="AF28" s="43">
        <f>SUMIFS('Points - Player Total'!$AA$9:$AA$97,'Points - Player Total'!$A$9:$A$97,'Points - Teams W1'!$A28,'Teams - Window 1'!AF$6:AF$94,1)</f>
        <v>0</v>
      </c>
      <c r="AG28" s="43">
        <f>SUMIFS('Points - Player Total'!$AA$9:$AA$97,'Points - Player Total'!$A$9:$A$97,'Points - Teams W1'!$A28,'Teams - Window 1'!AG$6:AG$94,1)</f>
        <v>0</v>
      </c>
      <c r="AH28" s="43">
        <f>SUMIFS('Points - Player Total'!$AA$9:$AA$97,'Points - Player Total'!$A$9:$A$97,'Points - Teams W1'!$A28,'Teams - Window 1'!AH$6:AH$94,1)</f>
        <v>0</v>
      </c>
      <c r="AI28" s="43">
        <f>SUMIFS('Points - Player Total'!$AA$9:$AA$97,'Points - Player Total'!$A$9:$A$97,'Points - Teams W1'!$A28,'Teams - Window 1'!AI$6:AI$94,1)</f>
        <v>0</v>
      </c>
      <c r="AJ28" s="43">
        <f>SUMIFS('Points - Player Total'!$AA$9:$AA$97,'Points - Player Total'!$A$9:$A$97,'Points - Teams W1'!$A28,'Teams - Window 1'!AJ$6:AJ$94,1)</f>
        <v>0</v>
      </c>
      <c r="AK28" s="43">
        <f>SUMIFS('Points - Player Total'!$AA$9:$AA$97,'Points - Player Total'!$A$9:$A$97,'Points - Teams W1'!$A28,'Teams - Window 1'!AK$6:AK$94,1)</f>
        <v>0</v>
      </c>
      <c r="AL28" s="43">
        <f>SUMIFS('Points - Player Total'!$AA$9:$AA$97,'Points - Player Total'!$A$9:$A$97,'Points - Teams W1'!$A28,'Teams - Window 1'!AL$6:AL$94,1)</f>
        <v>0</v>
      </c>
      <c r="AM28" s="43">
        <f>SUMIFS('Points - Player Total'!$AA$9:$AA$97,'Points - Player Total'!$A$9:$A$97,'Points - Teams W1'!$A28,'Teams - Window 1'!AM$6:AM$94,1)</f>
        <v>0</v>
      </c>
      <c r="AN28" s="43">
        <f>SUMIFS('Points - Player Total'!$AA$9:$AA$97,'Points - Player Total'!$A$9:$A$97,'Points - Teams W1'!$A28,'Teams - Window 1'!AN$6:AN$94,1)</f>
        <v>0</v>
      </c>
      <c r="AO28" s="43">
        <f>SUMIFS('Points - Player Total'!$AA$9:$AA$97,'Points - Player Total'!$A$9:$A$97,'Points - Teams W1'!$A28,'Teams - Window 1'!AO$6:AO$94,1)</f>
        <v>0</v>
      </c>
      <c r="AP28" s="43">
        <f>SUMIFS('Points - Player Total'!$AA$9:$AA$97,'Points - Player Total'!$A$9:$A$97,'Points - Teams W1'!$A28,'Teams - Window 1'!AP$6:AP$94,1)</f>
        <v>0</v>
      </c>
      <c r="AQ28" s="43">
        <f>SUMIFS('Points - Player Total'!$AA$9:$AA$97,'Points - Player Total'!$A$9:$A$97,'Points - Teams W1'!$A28,'Teams - Window 1'!AQ$6:AQ$94,1)</f>
        <v>0</v>
      </c>
      <c r="AR28" s="43">
        <f>SUMIFS('Points - Player Total'!$AA$9:$AA$97,'Points - Player Total'!$A$9:$A$97,'Points - Teams W1'!$A28,'Teams - Window 1'!AR$6:AR$94,1)</f>
        <v>0</v>
      </c>
    </row>
    <row r="29" spans="1:44" x14ac:dyDescent="0.25">
      <c r="A29" t="s">
        <v>4</v>
      </c>
      <c r="B29" s="6" t="s">
        <v>52</v>
      </c>
      <c r="C29" t="s">
        <v>64</v>
      </c>
      <c r="D29" s="43">
        <f>SUMIFS('Points - Player Total'!$AA$9:$AA$97,'Points - Player Total'!$A$9:$A$97,'Points - Teams W1'!$A29,'Teams - Window 1'!D$6:D$94,1)</f>
        <v>0</v>
      </c>
      <c r="E29" s="43">
        <f>SUMIFS('Points - Player Total'!$AA$9:$AA$97,'Points - Player Total'!$A$9:$A$97,'Points - Teams W1'!$A29,'Teams - Window 1'!E$6:E$94,1)</f>
        <v>0</v>
      </c>
      <c r="F29" s="43">
        <f>SUMIFS('Points - Player Total'!$AA$9:$AA$97,'Points - Player Total'!$A$9:$A$97,'Points - Teams W1'!$A29,'Teams - Window 1'!F$6:F$94,1)</f>
        <v>0</v>
      </c>
      <c r="G29" s="43">
        <f>SUMIFS('Points - Player Total'!$AA$9:$AA$97,'Points - Player Total'!$A$9:$A$97,'Points - Teams W1'!$A29,'Teams - Window 1'!G$6:G$94,1)</f>
        <v>0</v>
      </c>
      <c r="H29" s="43">
        <f>SUMIFS('Points - Player Total'!$AA$9:$AA$97,'Points - Player Total'!$A$9:$A$97,'Points - Teams W1'!$A29,'Teams - Window 1'!H$6:H$94,1)</f>
        <v>0</v>
      </c>
      <c r="I29" s="43">
        <f>SUMIFS('Points - Player Total'!$AA$9:$AA$97,'Points - Player Total'!$A$9:$A$97,'Points - Teams W1'!$A29,'Teams - Window 1'!I$6:I$94,1)</f>
        <v>0</v>
      </c>
      <c r="J29" s="43">
        <f>SUMIFS('Points - Player Total'!$AA$9:$AA$97,'Points - Player Total'!$A$9:$A$97,'Points - Teams W1'!$A29,'Teams - Window 1'!J$6:J$94,1)</f>
        <v>0</v>
      </c>
      <c r="K29" s="43">
        <f>SUMIFS('Points - Player Total'!$AA$9:$AA$97,'Points - Player Total'!$A$9:$A$97,'Points - Teams W1'!$A29,'Teams - Window 1'!K$6:K$94,1)</f>
        <v>0</v>
      </c>
      <c r="L29" s="43">
        <f>SUMIFS('Points - Player Total'!$AA$9:$AA$97,'Points - Player Total'!$A$9:$A$97,'Points - Teams W1'!$A29,'Teams - Window 1'!L$6:L$94,1)</f>
        <v>0</v>
      </c>
      <c r="M29" s="43">
        <f>SUMIFS('Points - Player Total'!$AA$9:$AA$97,'Points - Player Total'!$A$9:$A$97,'Points - Teams W1'!$A29,'Teams - Window 1'!M$6:M$94,1)</f>
        <v>0</v>
      </c>
      <c r="N29" s="43">
        <f>SUMIFS('Points - Player Total'!$AA$9:$AA$97,'Points - Player Total'!$A$9:$A$97,'Points - Teams W1'!$A29,'Teams - Window 1'!N$6:N$94,1)</f>
        <v>0</v>
      </c>
      <c r="O29" s="43">
        <f>SUMIFS('Points - Player Total'!$AA$9:$AA$97,'Points - Player Total'!$A$9:$A$97,'Points - Teams W1'!$A29,'Teams - Window 1'!O$6:O$94,1)</f>
        <v>0</v>
      </c>
      <c r="P29" s="43">
        <f>SUMIFS('Points - Player Total'!$AA$9:$AA$97,'Points - Player Total'!$A$9:$A$97,'Points - Teams W1'!$A29,'Teams - Window 1'!P$6:P$94,1)</f>
        <v>0</v>
      </c>
      <c r="Q29" s="43">
        <f>SUMIFS('Points - Player Total'!$AA$9:$AA$97,'Points - Player Total'!$A$9:$A$97,'Points - Teams W1'!$A29,'Teams - Window 1'!Q$6:Q$94,1)</f>
        <v>0</v>
      </c>
      <c r="R29" s="43">
        <f>SUMIFS('Points - Player Total'!$AA$9:$AA$97,'Points - Player Total'!$A$9:$A$97,'Points - Teams W1'!$A29,'Teams - Window 1'!R$6:R$94,1)</f>
        <v>0</v>
      </c>
      <c r="S29" s="43">
        <f>SUMIFS('Points - Player Total'!$AA$9:$AA$97,'Points - Player Total'!$A$9:$A$97,'Points - Teams W1'!$A29,'Teams - Window 1'!S$6:S$94,1)</f>
        <v>0</v>
      </c>
      <c r="T29" s="43">
        <f>SUMIFS('Points - Player Total'!$AA$9:$AA$97,'Points - Player Total'!$A$9:$A$97,'Points - Teams W1'!$A29,'Teams - Window 1'!T$6:T$94,1)</f>
        <v>0</v>
      </c>
      <c r="U29" s="43">
        <f>SUMIFS('Points - Player Total'!$AA$9:$AA$97,'Points - Player Total'!$A$9:$A$97,'Points - Teams W1'!$A29,'Teams - Window 1'!U$6:U$94,1)</f>
        <v>533</v>
      </c>
      <c r="V29" s="43">
        <f>SUMIFS('Points - Player Total'!$AA$9:$AA$97,'Points - Player Total'!$A$9:$A$97,'Points - Teams W1'!$A29,'Teams - Window 1'!V$6:V$94,1)</f>
        <v>533</v>
      </c>
      <c r="W29" s="43">
        <f>SUMIFS('Points - Player Total'!$AA$9:$AA$97,'Points - Player Total'!$A$9:$A$97,'Points - Teams W1'!$A29,'Teams - Window 1'!W$6:W$94,1)</f>
        <v>0</v>
      </c>
      <c r="X29" s="43">
        <f>SUMIFS('Points - Player Total'!$AA$9:$AA$97,'Points - Player Total'!$A$9:$A$97,'Points - Teams W1'!$A29,'Teams - Window 1'!X$6:X$94,1)</f>
        <v>0</v>
      </c>
      <c r="Y29" s="43">
        <f>SUMIFS('Points - Player Total'!$AA$9:$AA$97,'Points - Player Total'!$A$9:$A$97,'Points - Teams W1'!$A29,'Teams - Window 1'!Y$6:Y$94,1)</f>
        <v>0</v>
      </c>
      <c r="Z29" s="43">
        <f>SUMIFS('Points - Player Total'!$AA$9:$AA$97,'Points - Player Total'!$A$9:$A$97,'Points - Teams W1'!$A29,'Teams - Window 1'!Z$6:Z$94,1)</f>
        <v>0</v>
      </c>
      <c r="AA29" s="43">
        <f>SUMIFS('Points - Player Total'!$AA$9:$AA$97,'Points - Player Total'!$A$9:$A$97,'Points - Teams W1'!$A29,'Teams - Window 1'!AA$6:AA$94,1)</f>
        <v>0</v>
      </c>
      <c r="AB29" s="43">
        <f>SUMIFS('Points - Player Total'!$AA$9:$AA$97,'Points - Player Total'!$A$9:$A$97,'Points - Teams W1'!$A29,'Teams - Window 1'!AB$6:AB$94,1)</f>
        <v>0</v>
      </c>
      <c r="AC29" s="43">
        <f>SUMIFS('Points - Player Total'!$AA$9:$AA$97,'Points - Player Total'!$A$9:$A$97,'Points - Teams W1'!$A29,'Teams - Window 1'!AC$6:AC$94,1)</f>
        <v>0</v>
      </c>
      <c r="AD29" s="43">
        <f>SUMIFS('Points - Player Total'!$AA$9:$AA$97,'Points - Player Total'!$A$9:$A$97,'Points - Teams W1'!$A29,'Teams - Window 1'!AD$6:AD$94,1)</f>
        <v>0</v>
      </c>
      <c r="AE29" s="43">
        <f>SUMIFS('Points - Player Total'!$AA$9:$AA$97,'Points - Player Total'!$A$9:$A$97,'Points - Teams W1'!$A29,'Teams - Window 1'!AE$6:AE$94,1)</f>
        <v>0</v>
      </c>
      <c r="AF29" s="43">
        <f>SUMIFS('Points - Player Total'!$AA$9:$AA$97,'Points - Player Total'!$A$9:$A$97,'Points - Teams W1'!$A29,'Teams - Window 1'!AF$6:AF$94,1)</f>
        <v>533</v>
      </c>
      <c r="AG29" s="43">
        <f>SUMIFS('Points - Player Total'!$AA$9:$AA$97,'Points - Player Total'!$A$9:$A$97,'Points - Teams W1'!$A29,'Teams - Window 1'!AG$6:AG$94,1)</f>
        <v>533</v>
      </c>
      <c r="AH29" s="43">
        <f>SUMIFS('Points - Player Total'!$AA$9:$AA$97,'Points - Player Total'!$A$9:$A$97,'Points - Teams W1'!$A29,'Teams - Window 1'!AH$6:AH$94,1)</f>
        <v>0</v>
      </c>
      <c r="AI29" s="43">
        <f>SUMIFS('Points - Player Total'!$AA$9:$AA$97,'Points - Player Total'!$A$9:$A$97,'Points - Teams W1'!$A29,'Teams - Window 1'!AI$6:AI$94,1)</f>
        <v>0</v>
      </c>
      <c r="AJ29" s="43">
        <f>SUMIFS('Points - Player Total'!$AA$9:$AA$97,'Points - Player Total'!$A$9:$A$97,'Points - Teams W1'!$A29,'Teams - Window 1'!AJ$6:AJ$94,1)</f>
        <v>0</v>
      </c>
      <c r="AK29" s="43">
        <f>SUMIFS('Points - Player Total'!$AA$9:$AA$97,'Points - Player Total'!$A$9:$A$97,'Points - Teams W1'!$A29,'Teams - Window 1'!AK$6:AK$94,1)</f>
        <v>0</v>
      </c>
      <c r="AL29" s="43">
        <f>SUMIFS('Points - Player Total'!$AA$9:$AA$97,'Points - Player Total'!$A$9:$A$97,'Points - Teams W1'!$A29,'Teams - Window 1'!AL$6:AL$94,1)</f>
        <v>0</v>
      </c>
      <c r="AM29" s="43">
        <f>SUMIFS('Points - Player Total'!$AA$9:$AA$97,'Points - Player Total'!$A$9:$A$97,'Points - Teams W1'!$A29,'Teams - Window 1'!AM$6:AM$94,1)</f>
        <v>0</v>
      </c>
      <c r="AN29" s="43">
        <f>SUMIFS('Points - Player Total'!$AA$9:$AA$97,'Points - Player Total'!$A$9:$A$97,'Points - Teams W1'!$A29,'Teams - Window 1'!AN$6:AN$94,1)</f>
        <v>0</v>
      </c>
      <c r="AO29" s="43">
        <f>SUMIFS('Points - Player Total'!$AA$9:$AA$97,'Points - Player Total'!$A$9:$A$97,'Points - Teams W1'!$A29,'Teams - Window 1'!AO$6:AO$94,1)</f>
        <v>0</v>
      </c>
      <c r="AP29" s="43">
        <f>SUMIFS('Points - Player Total'!$AA$9:$AA$97,'Points - Player Total'!$A$9:$A$97,'Points - Teams W1'!$A29,'Teams - Window 1'!AP$6:AP$94,1)</f>
        <v>0</v>
      </c>
      <c r="AQ29" s="43">
        <f>SUMIFS('Points - Player Total'!$AA$9:$AA$97,'Points - Player Total'!$A$9:$A$97,'Points - Teams W1'!$A29,'Teams - Window 1'!AQ$6:AQ$94,1)</f>
        <v>0</v>
      </c>
      <c r="AR29" s="43">
        <f>SUMIFS('Points - Player Total'!$AA$9:$AA$97,'Points - Player Total'!$A$9:$A$97,'Points - Teams W1'!$A29,'Teams - Window 1'!AR$6:AR$94,1)</f>
        <v>0</v>
      </c>
    </row>
    <row r="30" spans="1:44" x14ac:dyDescent="0.25">
      <c r="A30" t="s">
        <v>3</v>
      </c>
      <c r="B30" s="6" t="s">
        <v>52</v>
      </c>
      <c r="C30" t="s">
        <v>64</v>
      </c>
      <c r="D30" s="43">
        <f>SUMIFS('Points - Player Total'!$AA$9:$AA$97,'Points - Player Total'!$A$9:$A$97,'Points - Teams W1'!$A30,'Teams - Window 1'!D$6:D$94,1)</f>
        <v>328</v>
      </c>
      <c r="E30" s="43">
        <f>SUMIFS('Points - Player Total'!$AA$9:$AA$97,'Points - Player Total'!$A$9:$A$97,'Points - Teams W1'!$A30,'Teams - Window 1'!E$6:E$94,1)</f>
        <v>328</v>
      </c>
      <c r="F30" s="43">
        <f>SUMIFS('Points - Player Total'!$AA$9:$AA$97,'Points - Player Total'!$A$9:$A$97,'Points - Teams W1'!$A30,'Teams - Window 1'!F$6:F$94,1)</f>
        <v>0</v>
      </c>
      <c r="G30" s="43">
        <f>SUMIFS('Points - Player Total'!$AA$9:$AA$97,'Points - Player Total'!$A$9:$A$97,'Points - Teams W1'!$A30,'Teams - Window 1'!G$6:G$94,1)</f>
        <v>0</v>
      </c>
      <c r="H30" s="43">
        <f>SUMIFS('Points - Player Total'!$AA$9:$AA$97,'Points - Player Total'!$A$9:$A$97,'Points - Teams W1'!$A30,'Teams - Window 1'!H$6:H$94,1)</f>
        <v>0</v>
      </c>
      <c r="I30" s="43">
        <f>SUMIFS('Points - Player Total'!$AA$9:$AA$97,'Points - Player Total'!$A$9:$A$97,'Points - Teams W1'!$A30,'Teams - Window 1'!I$6:I$94,1)</f>
        <v>0</v>
      </c>
      <c r="J30" s="43">
        <f>SUMIFS('Points - Player Total'!$AA$9:$AA$97,'Points - Player Total'!$A$9:$A$97,'Points - Teams W1'!$A30,'Teams - Window 1'!J$6:J$94,1)</f>
        <v>328</v>
      </c>
      <c r="K30" s="43">
        <f>SUMIFS('Points - Player Total'!$AA$9:$AA$97,'Points - Player Total'!$A$9:$A$97,'Points - Teams W1'!$A30,'Teams - Window 1'!K$6:K$94,1)</f>
        <v>328</v>
      </c>
      <c r="L30" s="43">
        <f>SUMIFS('Points - Player Total'!$AA$9:$AA$97,'Points - Player Total'!$A$9:$A$97,'Points - Teams W1'!$A30,'Teams - Window 1'!L$6:L$94,1)</f>
        <v>328</v>
      </c>
      <c r="M30" s="43">
        <f>SUMIFS('Points - Player Total'!$AA$9:$AA$97,'Points - Player Total'!$A$9:$A$97,'Points - Teams W1'!$A30,'Teams - Window 1'!M$6:M$94,1)</f>
        <v>0</v>
      </c>
      <c r="N30" s="43">
        <f>SUMIFS('Points - Player Total'!$AA$9:$AA$97,'Points - Player Total'!$A$9:$A$97,'Points - Teams W1'!$A30,'Teams - Window 1'!N$6:N$94,1)</f>
        <v>0</v>
      </c>
      <c r="O30" s="43">
        <f>SUMIFS('Points - Player Total'!$AA$9:$AA$97,'Points - Player Total'!$A$9:$A$97,'Points - Teams W1'!$A30,'Teams - Window 1'!O$6:O$94,1)</f>
        <v>328</v>
      </c>
      <c r="P30" s="43">
        <f>SUMIFS('Points - Player Total'!$AA$9:$AA$97,'Points - Player Total'!$A$9:$A$97,'Points - Teams W1'!$A30,'Teams - Window 1'!P$6:P$94,1)</f>
        <v>0</v>
      </c>
      <c r="Q30" s="43">
        <f>SUMIFS('Points - Player Total'!$AA$9:$AA$97,'Points - Player Total'!$A$9:$A$97,'Points - Teams W1'!$A30,'Teams - Window 1'!Q$6:Q$94,1)</f>
        <v>0</v>
      </c>
      <c r="R30" s="43">
        <f>SUMIFS('Points - Player Total'!$AA$9:$AA$97,'Points - Player Total'!$A$9:$A$97,'Points - Teams W1'!$A30,'Teams - Window 1'!R$6:R$94,1)</f>
        <v>0</v>
      </c>
      <c r="S30" s="43">
        <f>SUMIFS('Points - Player Total'!$AA$9:$AA$97,'Points - Player Total'!$A$9:$A$97,'Points - Teams W1'!$A30,'Teams - Window 1'!S$6:S$94,1)</f>
        <v>0</v>
      </c>
      <c r="T30" s="43">
        <f>SUMIFS('Points - Player Total'!$AA$9:$AA$97,'Points - Player Total'!$A$9:$A$97,'Points - Teams W1'!$A30,'Teams - Window 1'!T$6:T$94,1)</f>
        <v>0</v>
      </c>
      <c r="U30" s="43">
        <f>SUMIFS('Points - Player Total'!$AA$9:$AA$97,'Points - Player Total'!$A$9:$A$97,'Points - Teams W1'!$A30,'Teams - Window 1'!U$6:U$94,1)</f>
        <v>0</v>
      </c>
      <c r="V30" s="43">
        <f>SUMIFS('Points - Player Total'!$AA$9:$AA$97,'Points - Player Total'!$A$9:$A$97,'Points - Teams W1'!$A30,'Teams - Window 1'!V$6:V$94,1)</f>
        <v>0</v>
      </c>
      <c r="W30" s="43">
        <f>SUMIFS('Points - Player Total'!$AA$9:$AA$97,'Points - Player Total'!$A$9:$A$97,'Points - Teams W1'!$A30,'Teams - Window 1'!W$6:W$94,1)</f>
        <v>0</v>
      </c>
      <c r="X30" s="43">
        <f>SUMIFS('Points - Player Total'!$AA$9:$AA$97,'Points - Player Total'!$A$9:$A$97,'Points - Teams W1'!$A30,'Teams - Window 1'!X$6:X$94,1)</f>
        <v>328</v>
      </c>
      <c r="Y30" s="43">
        <f>SUMIFS('Points - Player Total'!$AA$9:$AA$97,'Points - Player Total'!$A$9:$A$97,'Points - Teams W1'!$A30,'Teams - Window 1'!Y$6:Y$94,1)</f>
        <v>0</v>
      </c>
      <c r="Z30" s="43">
        <f>SUMIFS('Points - Player Total'!$AA$9:$AA$97,'Points - Player Total'!$A$9:$A$97,'Points - Teams W1'!$A30,'Teams - Window 1'!Z$6:Z$94,1)</f>
        <v>0</v>
      </c>
      <c r="AA30" s="43">
        <f>SUMIFS('Points - Player Total'!$AA$9:$AA$97,'Points - Player Total'!$A$9:$A$97,'Points - Teams W1'!$A30,'Teams - Window 1'!AA$6:AA$94,1)</f>
        <v>328</v>
      </c>
      <c r="AB30" s="43">
        <f>SUMIFS('Points - Player Total'!$AA$9:$AA$97,'Points - Player Total'!$A$9:$A$97,'Points - Teams W1'!$A30,'Teams - Window 1'!AB$6:AB$94,1)</f>
        <v>0</v>
      </c>
      <c r="AC30" s="43">
        <f>SUMIFS('Points - Player Total'!$AA$9:$AA$97,'Points - Player Total'!$A$9:$A$97,'Points - Teams W1'!$A30,'Teams - Window 1'!AC$6:AC$94,1)</f>
        <v>328</v>
      </c>
      <c r="AD30" s="43">
        <f>SUMIFS('Points - Player Total'!$AA$9:$AA$97,'Points - Player Total'!$A$9:$A$97,'Points - Teams W1'!$A30,'Teams - Window 1'!AD$6:AD$94,1)</f>
        <v>0</v>
      </c>
      <c r="AE30" s="43">
        <f>SUMIFS('Points - Player Total'!$AA$9:$AA$97,'Points - Player Total'!$A$9:$A$97,'Points - Teams W1'!$A30,'Teams - Window 1'!AE$6:AE$94,1)</f>
        <v>328</v>
      </c>
      <c r="AF30" s="43">
        <f>SUMIFS('Points - Player Total'!$AA$9:$AA$97,'Points - Player Total'!$A$9:$A$97,'Points - Teams W1'!$A30,'Teams - Window 1'!AF$6:AF$94,1)</f>
        <v>0</v>
      </c>
      <c r="AG30" s="43">
        <f>SUMIFS('Points - Player Total'!$AA$9:$AA$97,'Points - Player Total'!$A$9:$A$97,'Points - Teams W1'!$A30,'Teams - Window 1'!AG$6:AG$94,1)</f>
        <v>0</v>
      </c>
      <c r="AH30" s="43">
        <f>SUMIFS('Points - Player Total'!$AA$9:$AA$97,'Points - Player Total'!$A$9:$A$97,'Points - Teams W1'!$A30,'Teams - Window 1'!AH$6:AH$94,1)</f>
        <v>328</v>
      </c>
      <c r="AI30" s="43">
        <f>SUMIFS('Points - Player Total'!$AA$9:$AA$97,'Points - Player Total'!$A$9:$A$97,'Points - Teams W1'!$A30,'Teams - Window 1'!AI$6:AI$94,1)</f>
        <v>328</v>
      </c>
      <c r="AJ30" s="43">
        <f>SUMIFS('Points - Player Total'!$AA$9:$AA$97,'Points - Player Total'!$A$9:$A$97,'Points - Teams W1'!$A30,'Teams - Window 1'!AJ$6:AJ$94,1)</f>
        <v>0</v>
      </c>
      <c r="AK30" s="43">
        <f>SUMIFS('Points - Player Total'!$AA$9:$AA$97,'Points - Player Total'!$A$9:$A$97,'Points - Teams W1'!$A30,'Teams - Window 1'!AK$6:AK$94,1)</f>
        <v>328</v>
      </c>
      <c r="AL30" s="43">
        <f>SUMIFS('Points - Player Total'!$AA$9:$AA$97,'Points - Player Total'!$A$9:$A$97,'Points - Teams W1'!$A30,'Teams - Window 1'!AL$6:AL$94,1)</f>
        <v>328</v>
      </c>
      <c r="AM30" s="43">
        <f>SUMIFS('Points - Player Total'!$AA$9:$AA$97,'Points - Player Total'!$A$9:$A$97,'Points - Teams W1'!$A30,'Teams - Window 1'!AM$6:AM$94,1)</f>
        <v>0</v>
      </c>
      <c r="AN30" s="43">
        <f>SUMIFS('Points - Player Total'!$AA$9:$AA$97,'Points - Player Total'!$A$9:$A$97,'Points - Teams W1'!$A30,'Teams - Window 1'!AN$6:AN$94,1)</f>
        <v>328</v>
      </c>
      <c r="AO30" s="43">
        <f>SUMIFS('Points - Player Total'!$AA$9:$AA$97,'Points - Player Total'!$A$9:$A$97,'Points - Teams W1'!$A30,'Teams - Window 1'!AO$6:AO$94,1)</f>
        <v>328</v>
      </c>
      <c r="AP30" s="43">
        <f>SUMIFS('Points - Player Total'!$AA$9:$AA$97,'Points - Player Total'!$A$9:$A$97,'Points - Teams W1'!$A30,'Teams - Window 1'!AP$6:AP$94,1)</f>
        <v>328</v>
      </c>
      <c r="AQ30" s="43">
        <f>SUMIFS('Points - Player Total'!$AA$9:$AA$97,'Points - Player Total'!$A$9:$A$97,'Points - Teams W1'!$A30,'Teams - Window 1'!AQ$6:AQ$94,1)</f>
        <v>328</v>
      </c>
      <c r="AR30" s="43">
        <f>SUMIFS('Points - Player Total'!$AA$9:$AA$97,'Points - Player Total'!$A$9:$A$97,'Points - Teams W1'!$A30,'Teams - Window 1'!AR$6:AR$94,1)</f>
        <v>328</v>
      </c>
    </row>
    <row r="31" spans="1:44" x14ac:dyDescent="0.25">
      <c r="A31" t="s">
        <v>229</v>
      </c>
      <c r="B31" s="6" t="s">
        <v>54</v>
      </c>
      <c r="C31" t="s">
        <v>64</v>
      </c>
      <c r="D31" s="43">
        <f>SUMIFS('Points - Player Total'!$AA$9:$AA$97,'Points - Player Total'!$A$9:$A$97,'Points - Teams W1'!$A31,'Teams - Window 1'!D$6:D$94,1)</f>
        <v>0</v>
      </c>
      <c r="E31" s="43">
        <f>SUMIFS('Points - Player Total'!$AA$9:$AA$97,'Points - Player Total'!$A$9:$A$97,'Points - Teams W1'!$A31,'Teams - Window 1'!E$6:E$94,1)</f>
        <v>0</v>
      </c>
      <c r="F31" s="43">
        <f>SUMIFS('Points - Player Total'!$AA$9:$AA$97,'Points - Player Total'!$A$9:$A$97,'Points - Teams W1'!$A31,'Teams - Window 1'!F$6:F$94,1)</f>
        <v>0</v>
      </c>
      <c r="G31" s="43">
        <f>SUMIFS('Points - Player Total'!$AA$9:$AA$97,'Points - Player Total'!$A$9:$A$97,'Points - Teams W1'!$A31,'Teams - Window 1'!G$6:G$94,1)</f>
        <v>0</v>
      </c>
      <c r="H31" s="43">
        <f>SUMIFS('Points - Player Total'!$AA$9:$AA$97,'Points - Player Total'!$A$9:$A$97,'Points - Teams W1'!$A31,'Teams - Window 1'!H$6:H$94,1)</f>
        <v>0</v>
      </c>
      <c r="I31" s="43">
        <f>SUMIFS('Points - Player Total'!$AA$9:$AA$97,'Points - Player Total'!$A$9:$A$97,'Points - Teams W1'!$A31,'Teams - Window 1'!I$6:I$94,1)</f>
        <v>0</v>
      </c>
      <c r="J31" s="43">
        <f>SUMIFS('Points - Player Total'!$AA$9:$AA$97,'Points - Player Total'!$A$9:$A$97,'Points - Teams W1'!$A31,'Teams - Window 1'!J$6:J$94,1)</f>
        <v>0</v>
      </c>
      <c r="K31" s="43">
        <f>SUMIFS('Points - Player Total'!$AA$9:$AA$97,'Points - Player Total'!$A$9:$A$97,'Points - Teams W1'!$A31,'Teams - Window 1'!K$6:K$94,1)</f>
        <v>0</v>
      </c>
      <c r="L31" s="43">
        <f>SUMIFS('Points - Player Total'!$AA$9:$AA$97,'Points - Player Total'!$A$9:$A$97,'Points - Teams W1'!$A31,'Teams - Window 1'!L$6:L$94,1)</f>
        <v>0</v>
      </c>
      <c r="M31" s="43">
        <f>SUMIFS('Points - Player Total'!$AA$9:$AA$97,'Points - Player Total'!$A$9:$A$97,'Points - Teams W1'!$A31,'Teams - Window 1'!M$6:M$94,1)</f>
        <v>0</v>
      </c>
      <c r="N31" s="43">
        <f>SUMIFS('Points - Player Total'!$AA$9:$AA$97,'Points - Player Total'!$A$9:$A$97,'Points - Teams W1'!$A31,'Teams - Window 1'!N$6:N$94,1)</f>
        <v>0</v>
      </c>
      <c r="O31" s="43">
        <f>SUMIFS('Points - Player Total'!$AA$9:$AA$97,'Points - Player Total'!$A$9:$A$97,'Points - Teams W1'!$A31,'Teams - Window 1'!O$6:O$94,1)</f>
        <v>0</v>
      </c>
      <c r="P31" s="43">
        <f>SUMIFS('Points - Player Total'!$AA$9:$AA$97,'Points - Player Total'!$A$9:$A$97,'Points - Teams W1'!$A31,'Teams - Window 1'!P$6:P$94,1)</f>
        <v>0</v>
      </c>
      <c r="Q31" s="43">
        <f>SUMIFS('Points - Player Total'!$AA$9:$AA$97,'Points - Player Total'!$A$9:$A$97,'Points - Teams W1'!$A31,'Teams - Window 1'!Q$6:Q$94,1)</f>
        <v>0</v>
      </c>
      <c r="R31" s="43">
        <f>SUMIFS('Points - Player Total'!$AA$9:$AA$97,'Points - Player Total'!$A$9:$A$97,'Points - Teams W1'!$A31,'Teams - Window 1'!R$6:R$94,1)</f>
        <v>0</v>
      </c>
      <c r="S31" s="43">
        <f>SUMIFS('Points - Player Total'!$AA$9:$AA$97,'Points - Player Total'!$A$9:$A$97,'Points - Teams W1'!$A31,'Teams - Window 1'!S$6:S$94,1)</f>
        <v>0</v>
      </c>
      <c r="T31" s="43">
        <f>SUMIFS('Points - Player Total'!$AA$9:$AA$97,'Points - Player Total'!$A$9:$A$97,'Points - Teams W1'!$A31,'Teams - Window 1'!T$6:T$94,1)</f>
        <v>0</v>
      </c>
      <c r="U31" s="43">
        <f>SUMIFS('Points - Player Total'!$AA$9:$AA$97,'Points - Player Total'!$A$9:$A$97,'Points - Teams W1'!$A31,'Teams - Window 1'!U$6:U$94,1)</f>
        <v>0</v>
      </c>
      <c r="V31" s="43">
        <f>SUMIFS('Points - Player Total'!$AA$9:$AA$97,'Points - Player Total'!$A$9:$A$97,'Points - Teams W1'!$A31,'Teams - Window 1'!V$6:V$94,1)</f>
        <v>0</v>
      </c>
      <c r="W31" s="43">
        <f>SUMIFS('Points - Player Total'!$AA$9:$AA$97,'Points - Player Total'!$A$9:$A$97,'Points - Teams W1'!$A31,'Teams - Window 1'!W$6:W$94,1)</f>
        <v>0</v>
      </c>
      <c r="X31" s="43">
        <f>SUMIFS('Points - Player Total'!$AA$9:$AA$97,'Points - Player Total'!$A$9:$A$97,'Points - Teams W1'!$A31,'Teams - Window 1'!X$6:X$94,1)</f>
        <v>0</v>
      </c>
      <c r="Y31" s="43">
        <f>SUMIFS('Points - Player Total'!$AA$9:$AA$97,'Points - Player Total'!$A$9:$A$97,'Points - Teams W1'!$A31,'Teams - Window 1'!Y$6:Y$94,1)</f>
        <v>0</v>
      </c>
      <c r="Z31" s="43">
        <f>SUMIFS('Points - Player Total'!$AA$9:$AA$97,'Points - Player Total'!$A$9:$A$97,'Points - Teams W1'!$A31,'Teams - Window 1'!Z$6:Z$94,1)</f>
        <v>0</v>
      </c>
      <c r="AA31" s="43">
        <f>SUMIFS('Points - Player Total'!$AA$9:$AA$97,'Points - Player Total'!$A$9:$A$97,'Points - Teams W1'!$A31,'Teams - Window 1'!AA$6:AA$94,1)</f>
        <v>0</v>
      </c>
      <c r="AB31" s="43">
        <f>SUMIFS('Points - Player Total'!$AA$9:$AA$97,'Points - Player Total'!$A$9:$A$97,'Points - Teams W1'!$A31,'Teams - Window 1'!AB$6:AB$94,1)</f>
        <v>0</v>
      </c>
      <c r="AC31" s="43">
        <f>SUMIFS('Points - Player Total'!$AA$9:$AA$97,'Points - Player Total'!$A$9:$A$97,'Points - Teams W1'!$A31,'Teams - Window 1'!AC$6:AC$94,1)</f>
        <v>0</v>
      </c>
      <c r="AD31" s="43">
        <f>SUMIFS('Points - Player Total'!$AA$9:$AA$97,'Points - Player Total'!$A$9:$A$97,'Points - Teams W1'!$A31,'Teams - Window 1'!AD$6:AD$94,1)</f>
        <v>0</v>
      </c>
      <c r="AE31" s="43">
        <f>SUMIFS('Points - Player Total'!$AA$9:$AA$97,'Points - Player Total'!$A$9:$A$97,'Points - Teams W1'!$A31,'Teams - Window 1'!AE$6:AE$94,1)</f>
        <v>0</v>
      </c>
      <c r="AF31" s="43">
        <f>SUMIFS('Points - Player Total'!$AA$9:$AA$97,'Points - Player Total'!$A$9:$A$97,'Points - Teams W1'!$A31,'Teams - Window 1'!AF$6:AF$94,1)</f>
        <v>0</v>
      </c>
      <c r="AG31" s="43">
        <f>SUMIFS('Points - Player Total'!$AA$9:$AA$97,'Points - Player Total'!$A$9:$A$97,'Points - Teams W1'!$A31,'Teams - Window 1'!AG$6:AG$94,1)</f>
        <v>0</v>
      </c>
      <c r="AH31" s="43">
        <f>SUMIFS('Points - Player Total'!$AA$9:$AA$97,'Points - Player Total'!$A$9:$A$97,'Points - Teams W1'!$A31,'Teams - Window 1'!AH$6:AH$94,1)</f>
        <v>0</v>
      </c>
      <c r="AI31" s="43">
        <f>SUMIFS('Points - Player Total'!$AA$9:$AA$97,'Points - Player Total'!$A$9:$A$97,'Points - Teams W1'!$A31,'Teams - Window 1'!AI$6:AI$94,1)</f>
        <v>0</v>
      </c>
      <c r="AJ31" s="43">
        <f>SUMIFS('Points - Player Total'!$AA$9:$AA$97,'Points - Player Total'!$A$9:$A$97,'Points - Teams W1'!$A31,'Teams - Window 1'!AJ$6:AJ$94,1)</f>
        <v>0</v>
      </c>
      <c r="AK31" s="43">
        <f>SUMIFS('Points - Player Total'!$AA$9:$AA$97,'Points - Player Total'!$A$9:$A$97,'Points - Teams W1'!$A31,'Teams - Window 1'!AK$6:AK$94,1)</f>
        <v>0</v>
      </c>
      <c r="AL31" s="43">
        <f>SUMIFS('Points - Player Total'!$AA$9:$AA$97,'Points - Player Total'!$A$9:$A$97,'Points - Teams W1'!$A31,'Teams - Window 1'!AL$6:AL$94,1)</f>
        <v>0</v>
      </c>
      <c r="AM31" s="43">
        <f>SUMIFS('Points - Player Total'!$AA$9:$AA$97,'Points - Player Total'!$A$9:$A$97,'Points - Teams W1'!$A31,'Teams - Window 1'!AM$6:AM$94,1)</f>
        <v>141</v>
      </c>
      <c r="AN31" s="43">
        <f>SUMIFS('Points - Player Total'!$AA$9:$AA$97,'Points - Player Total'!$A$9:$A$97,'Points - Teams W1'!$A31,'Teams - Window 1'!AN$6:AN$94,1)</f>
        <v>0</v>
      </c>
      <c r="AO31" s="43">
        <f>SUMIFS('Points - Player Total'!$AA$9:$AA$97,'Points - Player Total'!$A$9:$A$97,'Points - Teams W1'!$A31,'Teams - Window 1'!AO$6:AO$94,1)</f>
        <v>0</v>
      </c>
      <c r="AP31" s="43">
        <f>SUMIFS('Points - Player Total'!$AA$9:$AA$97,'Points - Player Total'!$A$9:$A$97,'Points - Teams W1'!$A31,'Teams - Window 1'!AP$6:AP$94,1)</f>
        <v>0</v>
      </c>
      <c r="AQ31" s="43">
        <f>SUMIFS('Points - Player Total'!$AA$9:$AA$97,'Points - Player Total'!$A$9:$A$97,'Points - Teams W1'!$A31,'Teams - Window 1'!AQ$6:AQ$94,1)</f>
        <v>0</v>
      </c>
      <c r="AR31" s="43">
        <f>SUMIFS('Points - Player Total'!$AA$9:$AA$97,'Points - Player Total'!$A$9:$A$97,'Points - Teams W1'!$A31,'Teams - Window 1'!AR$6:AR$94,1)</f>
        <v>0</v>
      </c>
    </row>
    <row r="32" spans="1:44" x14ac:dyDescent="0.25">
      <c r="A32" t="s">
        <v>21</v>
      </c>
      <c r="B32" s="6" t="s">
        <v>53</v>
      </c>
      <c r="C32" t="s">
        <v>64</v>
      </c>
      <c r="D32" s="43">
        <f>SUMIFS('Points - Player Total'!$AA$9:$AA$97,'Points - Player Total'!$A$9:$A$97,'Points - Teams W1'!$A32,'Teams - Window 1'!D$6:D$94,1)</f>
        <v>0</v>
      </c>
      <c r="E32" s="43">
        <f>SUMIFS('Points - Player Total'!$AA$9:$AA$97,'Points - Player Total'!$A$9:$A$97,'Points - Teams W1'!$A32,'Teams - Window 1'!E$6:E$94,1)</f>
        <v>0</v>
      </c>
      <c r="F32" s="43">
        <f>SUMIFS('Points - Player Total'!$AA$9:$AA$97,'Points - Player Total'!$A$9:$A$97,'Points - Teams W1'!$A32,'Teams - Window 1'!F$6:F$94,1)</f>
        <v>278</v>
      </c>
      <c r="G32" s="43">
        <f>SUMIFS('Points - Player Total'!$AA$9:$AA$97,'Points - Player Total'!$A$9:$A$97,'Points - Teams W1'!$A32,'Teams - Window 1'!G$6:G$94,1)</f>
        <v>278</v>
      </c>
      <c r="H32" s="43">
        <f>SUMIFS('Points - Player Total'!$AA$9:$AA$97,'Points - Player Total'!$A$9:$A$97,'Points - Teams W1'!$A32,'Teams - Window 1'!H$6:H$94,1)</f>
        <v>278</v>
      </c>
      <c r="I32" s="43">
        <f>SUMIFS('Points - Player Total'!$AA$9:$AA$97,'Points - Player Total'!$A$9:$A$97,'Points - Teams W1'!$A32,'Teams - Window 1'!I$6:I$94,1)</f>
        <v>278</v>
      </c>
      <c r="J32" s="43">
        <f>SUMIFS('Points - Player Total'!$AA$9:$AA$97,'Points - Player Total'!$A$9:$A$97,'Points - Teams W1'!$A32,'Teams - Window 1'!J$6:J$94,1)</f>
        <v>0</v>
      </c>
      <c r="K32" s="43">
        <f>SUMIFS('Points - Player Total'!$AA$9:$AA$97,'Points - Player Total'!$A$9:$A$97,'Points - Teams W1'!$A32,'Teams - Window 1'!K$6:K$94,1)</f>
        <v>0</v>
      </c>
      <c r="L32" s="43">
        <f>SUMIFS('Points - Player Total'!$AA$9:$AA$97,'Points - Player Total'!$A$9:$A$97,'Points - Teams W1'!$A32,'Teams - Window 1'!L$6:L$94,1)</f>
        <v>278</v>
      </c>
      <c r="M32" s="43">
        <f>SUMIFS('Points - Player Total'!$AA$9:$AA$97,'Points - Player Total'!$A$9:$A$97,'Points - Teams W1'!$A32,'Teams - Window 1'!M$6:M$94,1)</f>
        <v>0</v>
      </c>
      <c r="N32" s="43">
        <f>SUMIFS('Points - Player Total'!$AA$9:$AA$97,'Points - Player Total'!$A$9:$A$97,'Points - Teams W1'!$A32,'Teams - Window 1'!N$6:N$94,1)</f>
        <v>278</v>
      </c>
      <c r="O32" s="43">
        <f>SUMIFS('Points - Player Total'!$AA$9:$AA$97,'Points - Player Total'!$A$9:$A$97,'Points - Teams W1'!$A32,'Teams - Window 1'!O$6:O$94,1)</f>
        <v>0</v>
      </c>
      <c r="P32" s="43">
        <f>SUMIFS('Points - Player Total'!$AA$9:$AA$97,'Points - Player Total'!$A$9:$A$97,'Points - Teams W1'!$A32,'Teams - Window 1'!P$6:P$94,1)</f>
        <v>0</v>
      </c>
      <c r="Q32" s="43">
        <f>SUMIFS('Points - Player Total'!$AA$9:$AA$97,'Points - Player Total'!$A$9:$A$97,'Points - Teams W1'!$A32,'Teams - Window 1'!Q$6:Q$94,1)</f>
        <v>278</v>
      </c>
      <c r="R32" s="43">
        <f>SUMIFS('Points - Player Total'!$AA$9:$AA$97,'Points - Player Total'!$A$9:$A$97,'Points - Teams W1'!$A32,'Teams - Window 1'!R$6:R$94,1)</f>
        <v>278</v>
      </c>
      <c r="S32" s="43">
        <f>SUMIFS('Points - Player Total'!$AA$9:$AA$97,'Points - Player Total'!$A$9:$A$97,'Points - Teams W1'!$A32,'Teams - Window 1'!S$6:S$94,1)</f>
        <v>278</v>
      </c>
      <c r="T32" s="43">
        <f>SUMIFS('Points - Player Total'!$AA$9:$AA$97,'Points - Player Total'!$A$9:$A$97,'Points - Teams W1'!$A32,'Teams - Window 1'!T$6:T$94,1)</f>
        <v>0</v>
      </c>
      <c r="U32" s="43">
        <f>SUMIFS('Points - Player Total'!$AA$9:$AA$97,'Points - Player Total'!$A$9:$A$97,'Points - Teams W1'!$A32,'Teams - Window 1'!U$6:U$94,1)</f>
        <v>0</v>
      </c>
      <c r="V32" s="43">
        <f>SUMIFS('Points - Player Total'!$AA$9:$AA$97,'Points - Player Total'!$A$9:$A$97,'Points - Teams W1'!$A32,'Teams - Window 1'!V$6:V$94,1)</f>
        <v>0</v>
      </c>
      <c r="W32" s="43">
        <f>SUMIFS('Points - Player Total'!$AA$9:$AA$97,'Points - Player Total'!$A$9:$A$97,'Points - Teams W1'!$A32,'Teams - Window 1'!W$6:W$94,1)</f>
        <v>278</v>
      </c>
      <c r="X32" s="43">
        <f>SUMIFS('Points - Player Total'!$AA$9:$AA$97,'Points - Player Total'!$A$9:$A$97,'Points - Teams W1'!$A32,'Teams - Window 1'!X$6:X$94,1)</f>
        <v>0</v>
      </c>
      <c r="Y32" s="43">
        <f>SUMIFS('Points - Player Total'!$AA$9:$AA$97,'Points - Player Total'!$A$9:$A$97,'Points - Teams W1'!$A32,'Teams - Window 1'!Y$6:Y$94,1)</f>
        <v>278</v>
      </c>
      <c r="Z32" s="43">
        <f>SUMIFS('Points - Player Total'!$AA$9:$AA$97,'Points - Player Total'!$A$9:$A$97,'Points - Teams W1'!$A32,'Teams - Window 1'!Z$6:Z$94,1)</f>
        <v>278</v>
      </c>
      <c r="AA32" s="43">
        <f>SUMIFS('Points - Player Total'!$AA$9:$AA$97,'Points - Player Total'!$A$9:$A$97,'Points - Teams W1'!$A32,'Teams - Window 1'!AA$6:AA$94,1)</f>
        <v>0</v>
      </c>
      <c r="AB32" s="43">
        <f>SUMIFS('Points - Player Total'!$AA$9:$AA$97,'Points - Player Total'!$A$9:$A$97,'Points - Teams W1'!$A32,'Teams - Window 1'!AB$6:AB$94,1)</f>
        <v>0</v>
      </c>
      <c r="AC32" s="43">
        <f>SUMIFS('Points - Player Total'!$AA$9:$AA$97,'Points - Player Total'!$A$9:$A$97,'Points - Teams W1'!$A32,'Teams - Window 1'!AC$6:AC$94,1)</f>
        <v>278</v>
      </c>
      <c r="AD32" s="43">
        <f>SUMIFS('Points - Player Total'!$AA$9:$AA$97,'Points - Player Total'!$A$9:$A$97,'Points - Teams W1'!$A32,'Teams - Window 1'!AD$6:AD$94,1)</f>
        <v>0</v>
      </c>
      <c r="AE32" s="43">
        <f>SUMIFS('Points - Player Total'!$AA$9:$AA$97,'Points - Player Total'!$A$9:$A$97,'Points - Teams W1'!$A32,'Teams - Window 1'!AE$6:AE$94,1)</f>
        <v>278</v>
      </c>
      <c r="AF32" s="43">
        <f>SUMIFS('Points - Player Total'!$AA$9:$AA$97,'Points - Player Total'!$A$9:$A$97,'Points - Teams W1'!$A32,'Teams - Window 1'!AF$6:AF$94,1)</f>
        <v>278</v>
      </c>
      <c r="AG32" s="43">
        <f>SUMIFS('Points - Player Total'!$AA$9:$AA$97,'Points - Player Total'!$A$9:$A$97,'Points - Teams W1'!$A32,'Teams - Window 1'!AG$6:AG$94,1)</f>
        <v>0</v>
      </c>
      <c r="AH32" s="43">
        <f>SUMIFS('Points - Player Total'!$AA$9:$AA$97,'Points - Player Total'!$A$9:$A$97,'Points - Teams W1'!$A32,'Teams - Window 1'!AH$6:AH$94,1)</f>
        <v>278</v>
      </c>
      <c r="AI32" s="43">
        <f>SUMIFS('Points - Player Total'!$AA$9:$AA$97,'Points - Player Total'!$A$9:$A$97,'Points - Teams W1'!$A32,'Teams - Window 1'!AI$6:AI$94,1)</f>
        <v>278</v>
      </c>
      <c r="AJ32" s="43">
        <f>SUMIFS('Points - Player Total'!$AA$9:$AA$97,'Points - Player Total'!$A$9:$A$97,'Points - Teams W1'!$A32,'Teams - Window 1'!AJ$6:AJ$94,1)</f>
        <v>278</v>
      </c>
      <c r="AK32" s="43">
        <f>SUMIFS('Points - Player Total'!$AA$9:$AA$97,'Points - Player Total'!$A$9:$A$97,'Points - Teams W1'!$A32,'Teams - Window 1'!AK$6:AK$94,1)</f>
        <v>0</v>
      </c>
      <c r="AL32" s="43">
        <f>SUMIFS('Points - Player Total'!$AA$9:$AA$97,'Points - Player Total'!$A$9:$A$97,'Points - Teams W1'!$A32,'Teams - Window 1'!AL$6:AL$94,1)</f>
        <v>0</v>
      </c>
      <c r="AM32" s="43">
        <f>SUMIFS('Points - Player Total'!$AA$9:$AA$97,'Points - Player Total'!$A$9:$A$97,'Points - Teams W1'!$A32,'Teams - Window 1'!AM$6:AM$94,1)</f>
        <v>0</v>
      </c>
      <c r="AN32" s="43">
        <f>SUMIFS('Points - Player Total'!$AA$9:$AA$97,'Points - Player Total'!$A$9:$A$97,'Points - Teams W1'!$A32,'Teams - Window 1'!AN$6:AN$94,1)</f>
        <v>0</v>
      </c>
      <c r="AO32" s="43">
        <f>SUMIFS('Points - Player Total'!$AA$9:$AA$97,'Points - Player Total'!$A$9:$A$97,'Points - Teams W1'!$A32,'Teams - Window 1'!AO$6:AO$94,1)</f>
        <v>0</v>
      </c>
      <c r="AP32" s="43">
        <f>SUMIFS('Points - Player Total'!$AA$9:$AA$97,'Points - Player Total'!$A$9:$A$97,'Points - Teams W1'!$A32,'Teams - Window 1'!AP$6:AP$94,1)</f>
        <v>0</v>
      </c>
      <c r="AQ32" s="43">
        <f>SUMIFS('Points - Player Total'!$AA$9:$AA$97,'Points - Player Total'!$A$9:$A$97,'Points - Teams W1'!$A32,'Teams - Window 1'!AQ$6:AQ$94,1)</f>
        <v>0</v>
      </c>
      <c r="AR32" s="43">
        <f>SUMIFS('Points - Player Total'!$AA$9:$AA$97,'Points - Player Total'!$A$9:$A$97,'Points - Teams W1'!$A32,'Teams - Window 1'!AR$6:AR$94,1)</f>
        <v>0</v>
      </c>
    </row>
    <row r="33" spans="1:44" x14ac:dyDescent="0.25">
      <c r="A33" t="s">
        <v>9</v>
      </c>
      <c r="B33" s="6" t="s">
        <v>54</v>
      </c>
      <c r="C33" t="s">
        <v>64</v>
      </c>
      <c r="D33" s="43">
        <f>SUMIFS('Points - Player Total'!$AA$9:$AA$97,'Points - Player Total'!$A$9:$A$97,'Points - Teams W1'!$A33,'Teams - Window 1'!D$6:D$94,1)</f>
        <v>0</v>
      </c>
      <c r="E33" s="43">
        <f>SUMIFS('Points - Player Total'!$AA$9:$AA$97,'Points - Player Total'!$A$9:$A$97,'Points - Teams W1'!$A33,'Teams - Window 1'!E$6:E$94,1)</f>
        <v>0</v>
      </c>
      <c r="F33" s="43">
        <f>SUMIFS('Points - Player Total'!$AA$9:$AA$97,'Points - Player Total'!$A$9:$A$97,'Points - Teams W1'!$A33,'Teams - Window 1'!F$6:F$94,1)</f>
        <v>0</v>
      </c>
      <c r="G33" s="43">
        <f>SUMIFS('Points - Player Total'!$AA$9:$AA$97,'Points - Player Total'!$A$9:$A$97,'Points - Teams W1'!$A33,'Teams - Window 1'!G$6:G$94,1)</f>
        <v>0</v>
      </c>
      <c r="H33" s="43">
        <f>SUMIFS('Points - Player Total'!$AA$9:$AA$97,'Points - Player Total'!$A$9:$A$97,'Points - Teams W1'!$A33,'Teams - Window 1'!H$6:H$94,1)</f>
        <v>0</v>
      </c>
      <c r="I33" s="43">
        <f>SUMIFS('Points - Player Total'!$AA$9:$AA$97,'Points - Player Total'!$A$9:$A$97,'Points - Teams W1'!$A33,'Teams - Window 1'!I$6:I$94,1)</f>
        <v>79</v>
      </c>
      <c r="J33" s="43">
        <f>SUMIFS('Points - Player Total'!$AA$9:$AA$97,'Points - Player Total'!$A$9:$A$97,'Points - Teams W1'!$A33,'Teams - Window 1'!J$6:J$94,1)</f>
        <v>0</v>
      </c>
      <c r="K33" s="43">
        <f>SUMIFS('Points - Player Total'!$AA$9:$AA$97,'Points - Player Total'!$A$9:$A$97,'Points - Teams W1'!$A33,'Teams - Window 1'!K$6:K$94,1)</f>
        <v>0</v>
      </c>
      <c r="L33" s="43">
        <f>SUMIFS('Points - Player Total'!$AA$9:$AA$97,'Points - Player Total'!$A$9:$A$97,'Points - Teams W1'!$A33,'Teams - Window 1'!L$6:L$94,1)</f>
        <v>0</v>
      </c>
      <c r="M33" s="43">
        <f>SUMIFS('Points - Player Total'!$AA$9:$AA$97,'Points - Player Total'!$A$9:$A$97,'Points - Teams W1'!$A33,'Teams - Window 1'!M$6:M$94,1)</f>
        <v>79</v>
      </c>
      <c r="N33" s="43">
        <f>SUMIFS('Points - Player Total'!$AA$9:$AA$97,'Points - Player Total'!$A$9:$A$97,'Points - Teams W1'!$A33,'Teams - Window 1'!N$6:N$94,1)</f>
        <v>0</v>
      </c>
      <c r="O33" s="43">
        <f>SUMIFS('Points - Player Total'!$AA$9:$AA$97,'Points - Player Total'!$A$9:$A$97,'Points - Teams W1'!$A33,'Teams - Window 1'!O$6:O$94,1)</f>
        <v>0</v>
      </c>
      <c r="P33" s="43">
        <f>SUMIFS('Points - Player Total'!$AA$9:$AA$97,'Points - Player Total'!$A$9:$A$97,'Points - Teams W1'!$A33,'Teams - Window 1'!P$6:P$94,1)</f>
        <v>79</v>
      </c>
      <c r="Q33" s="43">
        <f>SUMIFS('Points - Player Total'!$AA$9:$AA$97,'Points - Player Total'!$A$9:$A$97,'Points - Teams W1'!$A33,'Teams - Window 1'!Q$6:Q$94,1)</f>
        <v>0</v>
      </c>
      <c r="R33" s="43">
        <f>SUMIFS('Points - Player Total'!$AA$9:$AA$97,'Points - Player Total'!$A$9:$A$97,'Points - Teams W1'!$A33,'Teams - Window 1'!R$6:R$94,1)</f>
        <v>79</v>
      </c>
      <c r="S33" s="43">
        <f>SUMIFS('Points - Player Total'!$AA$9:$AA$97,'Points - Player Total'!$A$9:$A$97,'Points - Teams W1'!$A33,'Teams - Window 1'!S$6:S$94,1)</f>
        <v>0</v>
      </c>
      <c r="T33" s="43">
        <f>SUMIFS('Points - Player Total'!$AA$9:$AA$97,'Points - Player Total'!$A$9:$A$97,'Points - Teams W1'!$A33,'Teams - Window 1'!T$6:T$94,1)</f>
        <v>79</v>
      </c>
      <c r="U33" s="43">
        <f>SUMIFS('Points - Player Total'!$AA$9:$AA$97,'Points - Player Total'!$A$9:$A$97,'Points - Teams W1'!$A33,'Teams - Window 1'!U$6:U$94,1)</f>
        <v>0</v>
      </c>
      <c r="V33" s="43">
        <f>SUMIFS('Points - Player Total'!$AA$9:$AA$97,'Points - Player Total'!$A$9:$A$97,'Points - Teams W1'!$A33,'Teams - Window 1'!V$6:V$94,1)</f>
        <v>0</v>
      </c>
      <c r="W33" s="43">
        <f>SUMIFS('Points - Player Total'!$AA$9:$AA$97,'Points - Player Total'!$A$9:$A$97,'Points - Teams W1'!$A33,'Teams - Window 1'!W$6:W$94,1)</f>
        <v>0</v>
      </c>
      <c r="X33" s="43">
        <f>SUMIFS('Points - Player Total'!$AA$9:$AA$97,'Points - Player Total'!$A$9:$A$97,'Points - Teams W1'!$A33,'Teams - Window 1'!X$6:X$94,1)</f>
        <v>0</v>
      </c>
      <c r="Y33" s="43">
        <f>SUMIFS('Points - Player Total'!$AA$9:$AA$97,'Points - Player Total'!$A$9:$A$97,'Points - Teams W1'!$A33,'Teams - Window 1'!Y$6:Y$94,1)</f>
        <v>0</v>
      </c>
      <c r="Z33" s="43">
        <f>SUMIFS('Points - Player Total'!$AA$9:$AA$97,'Points - Player Total'!$A$9:$A$97,'Points - Teams W1'!$A33,'Teams - Window 1'!Z$6:Z$94,1)</f>
        <v>0</v>
      </c>
      <c r="AA33" s="43">
        <f>SUMIFS('Points - Player Total'!$AA$9:$AA$97,'Points - Player Total'!$A$9:$A$97,'Points - Teams W1'!$A33,'Teams - Window 1'!AA$6:AA$94,1)</f>
        <v>0</v>
      </c>
      <c r="AB33" s="43">
        <f>SUMIFS('Points - Player Total'!$AA$9:$AA$97,'Points - Player Total'!$A$9:$A$97,'Points - Teams W1'!$A33,'Teams - Window 1'!AB$6:AB$94,1)</f>
        <v>79</v>
      </c>
      <c r="AC33" s="43">
        <f>SUMIFS('Points - Player Total'!$AA$9:$AA$97,'Points - Player Total'!$A$9:$A$97,'Points - Teams W1'!$A33,'Teams - Window 1'!AC$6:AC$94,1)</f>
        <v>0</v>
      </c>
      <c r="AD33" s="43">
        <f>SUMIFS('Points - Player Total'!$AA$9:$AA$97,'Points - Player Total'!$A$9:$A$97,'Points - Teams W1'!$A33,'Teams - Window 1'!AD$6:AD$94,1)</f>
        <v>79</v>
      </c>
      <c r="AE33" s="43">
        <f>SUMIFS('Points - Player Total'!$AA$9:$AA$97,'Points - Player Total'!$A$9:$A$97,'Points - Teams W1'!$A33,'Teams - Window 1'!AE$6:AE$94,1)</f>
        <v>0</v>
      </c>
      <c r="AF33" s="43">
        <f>SUMIFS('Points - Player Total'!$AA$9:$AA$97,'Points - Player Total'!$A$9:$A$97,'Points - Teams W1'!$A33,'Teams - Window 1'!AF$6:AF$94,1)</f>
        <v>0</v>
      </c>
      <c r="AG33" s="43">
        <f>SUMIFS('Points - Player Total'!$AA$9:$AA$97,'Points - Player Total'!$A$9:$A$97,'Points - Teams W1'!$A33,'Teams - Window 1'!AG$6:AG$94,1)</f>
        <v>0</v>
      </c>
      <c r="AH33" s="43">
        <f>SUMIFS('Points - Player Total'!$AA$9:$AA$97,'Points - Player Total'!$A$9:$A$97,'Points - Teams W1'!$A33,'Teams - Window 1'!AH$6:AH$94,1)</f>
        <v>0</v>
      </c>
      <c r="AI33" s="43">
        <f>SUMIFS('Points - Player Total'!$AA$9:$AA$97,'Points - Player Total'!$A$9:$A$97,'Points - Teams W1'!$A33,'Teams - Window 1'!AI$6:AI$94,1)</f>
        <v>0</v>
      </c>
      <c r="AJ33" s="43">
        <f>SUMIFS('Points - Player Total'!$AA$9:$AA$97,'Points - Player Total'!$A$9:$A$97,'Points - Teams W1'!$A33,'Teams - Window 1'!AJ$6:AJ$94,1)</f>
        <v>0</v>
      </c>
      <c r="AK33" s="43">
        <f>SUMIFS('Points - Player Total'!$AA$9:$AA$97,'Points - Player Total'!$A$9:$A$97,'Points - Teams W1'!$A33,'Teams - Window 1'!AK$6:AK$94,1)</f>
        <v>0</v>
      </c>
      <c r="AL33" s="43">
        <f>SUMIFS('Points - Player Total'!$AA$9:$AA$97,'Points - Player Total'!$A$9:$A$97,'Points - Teams W1'!$A33,'Teams - Window 1'!AL$6:AL$94,1)</f>
        <v>79</v>
      </c>
      <c r="AM33" s="43">
        <f>SUMIFS('Points - Player Total'!$AA$9:$AA$97,'Points - Player Total'!$A$9:$A$97,'Points - Teams W1'!$A33,'Teams - Window 1'!AM$6:AM$94,1)</f>
        <v>0</v>
      </c>
      <c r="AN33" s="43">
        <f>SUMIFS('Points - Player Total'!$AA$9:$AA$97,'Points - Player Total'!$A$9:$A$97,'Points - Teams W1'!$A33,'Teams - Window 1'!AN$6:AN$94,1)</f>
        <v>0</v>
      </c>
      <c r="AO33" s="43">
        <f>SUMIFS('Points - Player Total'!$AA$9:$AA$97,'Points - Player Total'!$A$9:$A$97,'Points - Teams W1'!$A33,'Teams - Window 1'!AO$6:AO$94,1)</f>
        <v>0</v>
      </c>
      <c r="AP33" s="43">
        <f>SUMIFS('Points - Player Total'!$AA$9:$AA$97,'Points - Player Total'!$A$9:$A$97,'Points - Teams W1'!$A33,'Teams - Window 1'!AP$6:AP$94,1)</f>
        <v>79</v>
      </c>
      <c r="AQ33" s="43">
        <f>SUMIFS('Points - Player Total'!$AA$9:$AA$97,'Points - Player Total'!$A$9:$A$97,'Points - Teams W1'!$A33,'Teams - Window 1'!AQ$6:AQ$94,1)</f>
        <v>0</v>
      </c>
      <c r="AR33" s="43">
        <f>SUMIFS('Points - Player Total'!$AA$9:$AA$97,'Points - Player Total'!$A$9:$A$97,'Points - Teams W1'!$A33,'Teams - Window 1'!AR$6:AR$94,1)</f>
        <v>0</v>
      </c>
    </row>
    <row r="34" spans="1:44" x14ac:dyDescent="0.25">
      <c r="A34" t="s">
        <v>279</v>
      </c>
      <c r="B34" s="6" t="s">
        <v>251</v>
      </c>
      <c r="C34" t="s">
        <v>64</v>
      </c>
      <c r="D34" s="43">
        <f>SUMIFS('Points - Player Total'!$AA$9:$AA$97,'Points - Player Total'!$A$9:$A$97,'Points - Teams W1'!$A34,'Teams - Window 1'!D$6:D$94,1)</f>
        <v>0</v>
      </c>
      <c r="E34" s="43">
        <f>SUMIFS('Points - Player Total'!$AA$9:$AA$97,'Points - Player Total'!$A$9:$A$97,'Points - Teams W1'!$A34,'Teams - Window 1'!E$6:E$94,1)</f>
        <v>0</v>
      </c>
      <c r="F34" s="43">
        <f>SUMIFS('Points - Player Total'!$AA$9:$AA$97,'Points - Player Total'!$A$9:$A$97,'Points - Teams W1'!$A34,'Teams - Window 1'!F$6:F$94,1)</f>
        <v>0</v>
      </c>
      <c r="G34" s="43">
        <f>SUMIFS('Points - Player Total'!$AA$9:$AA$97,'Points - Player Total'!$A$9:$A$97,'Points - Teams W1'!$A34,'Teams - Window 1'!G$6:G$94,1)</f>
        <v>0</v>
      </c>
      <c r="H34" s="43">
        <f>SUMIFS('Points - Player Total'!$AA$9:$AA$97,'Points - Player Total'!$A$9:$A$97,'Points - Teams W1'!$A34,'Teams - Window 1'!H$6:H$94,1)</f>
        <v>0</v>
      </c>
      <c r="I34" s="43">
        <f>SUMIFS('Points - Player Total'!$AA$9:$AA$97,'Points - Player Total'!$A$9:$A$97,'Points - Teams W1'!$A34,'Teams - Window 1'!I$6:I$94,1)</f>
        <v>0</v>
      </c>
      <c r="J34" s="43">
        <f>SUMIFS('Points - Player Total'!$AA$9:$AA$97,'Points - Player Total'!$A$9:$A$97,'Points - Teams W1'!$A34,'Teams - Window 1'!J$6:J$94,1)</f>
        <v>0</v>
      </c>
      <c r="K34" s="43">
        <f>SUMIFS('Points - Player Total'!$AA$9:$AA$97,'Points - Player Total'!$A$9:$A$97,'Points - Teams W1'!$A34,'Teams - Window 1'!K$6:K$94,1)</f>
        <v>0</v>
      </c>
      <c r="L34" s="43">
        <f>SUMIFS('Points - Player Total'!$AA$9:$AA$97,'Points - Player Total'!$A$9:$A$97,'Points - Teams W1'!$A34,'Teams - Window 1'!L$6:L$94,1)</f>
        <v>0</v>
      </c>
      <c r="M34" s="43">
        <f>SUMIFS('Points - Player Total'!$AA$9:$AA$97,'Points - Player Total'!$A$9:$A$97,'Points - Teams W1'!$A34,'Teams - Window 1'!M$6:M$94,1)</f>
        <v>0</v>
      </c>
      <c r="N34" s="43">
        <f>SUMIFS('Points - Player Total'!$AA$9:$AA$97,'Points - Player Total'!$A$9:$A$97,'Points - Teams W1'!$A34,'Teams - Window 1'!N$6:N$94,1)</f>
        <v>0</v>
      </c>
      <c r="O34" s="43">
        <f>SUMIFS('Points - Player Total'!$AA$9:$AA$97,'Points - Player Total'!$A$9:$A$97,'Points - Teams W1'!$A34,'Teams - Window 1'!O$6:O$94,1)</f>
        <v>0</v>
      </c>
      <c r="P34" s="43">
        <f>SUMIFS('Points - Player Total'!$AA$9:$AA$97,'Points - Player Total'!$A$9:$A$97,'Points - Teams W1'!$A34,'Teams - Window 1'!P$6:P$94,1)</f>
        <v>0</v>
      </c>
      <c r="Q34" s="43">
        <f>SUMIFS('Points - Player Total'!$AA$9:$AA$97,'Points - Player Total'!$A$9:$A$97,'Points - Teams W1'!$A34,'Teams - Window 1'!Q$6:Q$94,1)</f>
        <v>0</v>
      </c>
      <c r="R34" s="43">
        <f>SUMIFS('Points - Player Total'!$AA$9:$AA$97,'Points - Player Total'!$A$9:$A$97,'Points - Teams W1'!$A34,'Teams - Window 1'!R$6:R$94,1)</f>
        <v>0</v>
      </c>
      <c r="S34" s="43">
        <f>SUMIFS('Points - Player Total'!$AA$9:$AA$97,'Points - Player Total'!$A$9:$A$97,'Points - Teams W1'!$A34,'Teams - Window 1'!S$6:S$94,1)</f>
        <v>0</v>
      </c>
      <c r="T34" s="43">
        <f>SUMIFS('Points - Player Total'!$AA$9:$AA$97,'Points - Player Total'!$A$9:$A$97,'Points - Teams W1'!$A34,'Teams - Window 1'!T$6:T$94,1)</f>
        <v>0</v>
      </c>
      <c r="U34" s="43">
        <f>SUMIFS('Points - Player Total'!$AA$9:$AA$97,'Points - Player Total'!$A$9:$A$97,'Points - Teams W1'!$A34,'Teams - Window 1'!U$6:U$94,1)</f>
        <v>0</v>
      </c>
      <c r="V34" s="43">
        <f>SUMIFS('Points - Player Total'!$AA$9:$AA$97,'Points - Player Total'!$A$9:$A$97,'Points - Teams W1'!$A34,'Teams - Window 1'!V$6:V$94,1)</f>
        <v>0</v>
      </c>
      <c r="W34" s="43">
        <f>SUMIFS('Points - Player Total'!$AA$9:$AA$97,'Points - Player Total'!$A$9:$A$97,'Points - Teams W1'!$A34,'Teams - Window 1'!W$6:W$94,1)</f>
        <v>0</v>
      </c>
      <c r="X34" s="43">
        <f>SUMIFS('Points - Player Total'!$AA$9:$AA$97,'Points - Player Total'!$A$9:$A$97,'Points - Teams W1'!$A34,'Teams - Window 1'!X$6:X$94,1)</f>
        <v>0</v>
      </c>
      <c r="Y34" s="43">
        <f>SUMIFS('Points - Player Total'!$AA$9:$AA$97,'Points - Player Total'!$A$9:$A$97,'Points - Teams W1'!$A34,'Teams - Window 1'!Y$6:Y$94,1)</f>
        <v>0</v>
      </c>
      <c r="Z34" s="43">
        <f>SUMIFS('Points - Player Total'!$AA$9:$AA$97,'Points - Player Total'!$A$9:$A$97,'Points - Teams W1'!$A34,'Teams - Window 1'!Z$6:Z$94,1)</f>
        <v>0</v>
      </c>
      <c r="AA34" s="43">
        <f>SUMIFS('Points - Player Total'!$AA$9:$AA$97,'Points - Player Total'!$A$9:$A$97,'Points - Teams W1'!$A34,'Teams - Window 1'!AA$6:AA$94,1)</f>
        <v>0</v>
      </c>
      <c r="AB34" s="43">
        <f>SUMIFS('Points - Player Total'!$AA$9:$AA$97,'Points - Player Total'!$A$9:$A$97,'Points - Teams W1'!$A34,'Teams - Window 1'!AB$6:AB$94,1)</f>
        <v>0</v>
      </c>
      <c r="AC34" s="43">
        <f>SUMIFS('Points - Player Total'!$AA$9:$AA$97,'Points - Player Total'!$A$9:$A$97,'Points - Teams W1'!$A34,'Teams - Window 1'!AC$6:AC$94,1)</f>
        <v>0</v>
      </c>
      <c r="AD34" s="43">
        <f>SUMIFS('Points - Player Total'!$AA$9:$AA$97,'Points - Player Total'!$A$9:$A$97,'Points - Teams W1'!$A34,'Teams - Window 1'!AD$6:AD$94,1)</f>
        <v>0</v>
      </c>
      <c r="AE34" s="43">
        <f>SUMIFS('Points - Player Total'!$AA$9:$AA$97,'Points - Player Total'!$A$9:$A$97,'Points - Teams W1'!$A34,'Teams - Window 1'!AE$6:AE$94,1)</f>
        <v>0</v>
      </c>
      <c r="AF34" s="43">
        <f>SUMIFS('Points - Player Total'!$AA$9:$AA$97,'Points - Player Total'!$A$9:$A$97,'Points - Teams W1'!$A34,'Teams - Window 1'!AF$6:AF$94,1)</f>
        <v>0</v>
      </c>
      <c r="AG34" s="43">
        <f>SUMIFS('Points - Player Total'!$AA$9:$AA$97,'Points - Player Total'!$A$9:$A$97,'Points - Teams W1'!$A34,'Teams - Window 1'!AG$6:AG$94,1)</f>
        <v>0</v>
      </c>
      <c r="AH34" s="43">
        <f>SUMIFS('Points - Player Total'!$AA$9:$AA$97,'Points - Player Total'!$A$9:$A$97,'Points - Teams W1'!$A34,'Teams - Window 1'!AH$6:AH$94,1)</f>
        <v>0</v>
      </c>
      <c r="AI34" s="43">
        <f>SUMIFS('Points - Player Total'!$AA$9:$AA$97,'Points - Player Total'!$A$9:$A$97,'Points - Teams W1'!$A34,'Teams - Window 1'!AI$6:AI$94,1)</f>
        <v>0</v>
      </c>
      <c r="AJ34" s="43">
        <f>SUMIFS('Points - Player Total'!$AA$9:$AA$97,'Points - Player Total'!$A$9:$A$97,'Points - Teams W1'!$A34,'Teams - Window 1'!AJ$6:AJ$94,1)</f>
        <v>0</v>
      </c>
      <c r="AK34" s="43">
        <f>SUMIFS('Points - Player Total'!$AA$9:$AA$97,'Points - Player Total'!$A$9:$A$97,'Points - Teams W1'!$A34,'Teams - Window 1'!AK$6:AK$94,1)</f>
        <v>0</v>
      </c>
      <c r="AL34" s="43">
        <f>SUMIFS('Points - Player Total'!$AA$9:$AA$97,'Points - Player Total'!$A$9:$A$97,'Points - Teams W1'!$A34,'Teams - Window 1'!AL$6:AL$94,1)</f>
        <v>0</v>
      </c>
      <c r="AM34" s="43">
        <f>SUMIFS('Points - Player Total'!$AA$9:$AA$97,'Points - Player Total'!$A$9:$A$97,'Points - Teams W1'!$A34,'Teams - Window 1'!AM$6:AM$94,1)</f>
        <v>0</v>
      </c>
      <c r="AN34" s="43">
        <f>SUMIFS('Points - Player Total'!$AA$9:$AA$97,'Points - Player Total'!$A$9:$A$97,'Points - Teams W1'!$A34,'Teams - Window 1'!AN$6:AN$94,1)</f>
        <v>0</v>
      </c>
      <c r="AO34" s="43">
        <f>SUMIFS('Points - Player Total'!$AA$9:$AA$97,'Points - Player Total'!$A$9:$A$97,'Points - Teams W1'!$A34,'Teams - Window 1'!AO$6:AO$94,1)</f>
        <v>0</v>
      </c>
      <c r="AP34" s="43">
        <f>SUMIFS('Points - Player Total'!$AA$9:$AA$97,'Points - Player Total'!$A$9:$A$97,'Points - Teams W1'!$A34,'Teams - Window 1'!AP$6:AP$94,1)</f>
        <v>0</v>
      </c>
      <c r="AQ34" s="43">
        <f>SUMIFS('Points - Player Total'!$AA$9:$AA$97,'Points - Player Total'!$A$9:$A$97,'Points - Teams W1'!$A34,'Teams - Window 1'!AQ$6:AQ$94,1)</f>
        <v>0</v>
      </c>
      <c r="AR34" s="43">
        <f>SUMIFS('Points - Player Total'!$AA$9:$AA$97,'Points - Player Total'!$A$9:$A$97,'Points - Teams W1'!$A34,'Teams - Window 1'!AR$6:AR$94,1)</f>
        <v>0</v>
      </c>
    </row>
    <row r="35" spans="1:44" x14ac:dyDescent="0.25">
      <c r="A35" t="s">
        <v>273</v>
      </c>
      <c r="B35" s="6" t="s">
        <v>251</v>
      </c>
      <c r="C35" t="s">
        <v>64</v>
      </c>
      <c r="D35" s="43">
        <f>SUMIFS('Points - Player Total'!$AA$9:$AA$97,'Points - Player Total'!$A$9:$A$97,'Points - Teams W1'!$A35,'Teams - Window 1'!D$6:D$94,1)</f>
        <v>0</v>
      </c>
      <c r="E35" s="43">
        <f>SUMIFS('Points - Player Total'!$AA$9:$AA$97,'Points - Player Total'!$A$9:$A$97,'Points - Teams W1'!$A35,'Teams - Window 1'!E$6:E$94,1)</f>
        <v>0</v>
      </c>
      <c r="F35" s="43">
        <f>SUMIFS('Points - Player Total'!$AA$9:$AA$97,'Points - Player Total'!$A$9:$A$97,'Points - Teams W1'!$A35,'Teams - Window 1'!F$6:F$94,1)</f>
        <v>0</v>
      </c>
      <c r="G35" s="43">
        <f>SUMIFS('Points - Player Total'!$AA$9:$AA$97,'Points - Player Total'!$A$9:$A$97,'Points - Teams W1'!$A35,'Teams - Window 1'!G$6:G$94,1)</f>
        <v>0</v>
      </c>
      <c r="H35" s="43">
        <f>SUMIFS('Points - Player Total'!$AA$9:$AA$97,'Points - Player Total'!$A$9:$A$97,'Points - Teams W1'!$A35,'Teams - Window 1'!H$6:H$94,1)</f>
        <v>0</v>
      </c>
      <c r="I35" s="43">
        <f>SUMIFS('Points - Player Total'!$AA$9:$AA$97,'Points - Player Total'!$A$9:$A$97,'Points - Teams W1'!$A35,'Teams - Window 1'!I$6:I$94,1)</f>
        <v>0</v>
      </c>
      <c r="J35" s="43">
        <f>SUMIFS('Points - Player Total'!$AA$9:$AA$97,'Points - Player Total'!$A$9:$A$97,'Points - Teams W1'!$A35,'Teams - Window 1'!J$6:J$94,1)</f>
        <v>0</v>
      </c>
      <c r="K35" s="43">
        <f>SUMIFS('Points - Player Total'!$AA$9:$AA$97,'Points - Player Total'!$A$9:$A$97,'Points - Teams W1'!$A35,'Teams - Window 1'!K$6:K$94,1)</f>
        <v>0</v>
      </c>
      <c r="L35" s="43">
        <f>SUMIFS('Points - Player Total'!$AA$9:$AA$97,'Points - Player Total'!$A$9:$A$97,'Points - Teams W1'!$A35,'Teams - Window 1'!L$6:L$94,1)</f>
        <v>0</v>
      </c>
      <c r="M35" s="43">
        <f>SUMIFS('Points - Player Total'!$AA$9:$AA$97,'Points - Player Total'!$A$9:$A$97,'Points - Teams W1'!$A35,'Teams - Window 1'!M$6:M$94,1)</f>
        <v>0</v>
      </c>
      <c r="N35" s="43">
        <f>SUMIFS('Points - Player Total'!$AA$9:$AA$97,'Points - Player Total'!$A$9:$A$97,'Points - Teams W1'!$A35,'Teams - Window 1'!N$6:N$94,1)</f>
        <v>0</v>
      </c>
      <c r="O35" s="43">
        <f>SUMIFS('Points - Player Total'!$AA$9:$AA$97,'Points - Player Total'!$A$9:$A$97,'Points - Teams W1'!$A35,'Teams - Window 1'!O$6:O$94,1)</f>
        <v>0</v>
      </c>
      <c r="P35" s="43">
        <f>SUMIFS('Points - Player Total'!$AA$9:$AA$97,'Points - Player Total'!$A$9:$A$97,'Points - Teams W1'!$A35,'Teams - Window 1'!P$6:P$94,1)</f>
        <v>0</v>
      </c>
      <c r="Q35" s="43">
        <f>SUMIFS('Points - Player Total'!$AA$9:$AA$97,'Points - Player Total'!$A$9:$A$97,'Points - Teams W1'!$A35,'Teams - Window 1'!Q$6:Q$94,1)</f>
        <v>0</v>
      </c>
      <c r="R35" s="43">
        <f>SUMIFS('Points - Player Total'!$AA$9:$AA$97,'Points - Player Total'!$A$9:$A$97,'Points - Teams W1'!$A35,'Teams - Window 1'!R$6:R$94,1)</f>
        <v>0</v>
      </c>
      <c r="S35" s="43">
        <f>SUMIFS('Points - Player Total'!$AA$9:$AA$97,'Points - Player Total'!$A$9:$A$97,'Points - Teams W1'!$A35,'Teams - Window 1'!S$6:S$94,1)</f>
        <v>0</v>
      </c>
      <c r="T35" s="43">
        <f>SUMIFS('Points - Player Total'!$AA$9:$AA$97,'Points - Player Total'!$A$9:$A$97,'Points - Teams W1'!$A35,'Teams - Window 1'!T$6:T$94,1)</f>
        <v>0</v>
      </c>
      <c r="U35" s="43">
        <f>SUMIFS('Points - Player Total'!$AA$9:$AA$97,'Points - Player Total'!$A$9:$A$97,'Points - Teams W1'!$A35,'Teams - Window 1'!U$6:U$94,1)</f>
        <v>0</v>
      </c>
      <c r="V35" s="43">
        <f>SUMIFS('Points - Player Total'!$AA$9:$AA$97,'Points - Player Total'!$A$9:$A$97,'Points - Teams W1'!$A35,'Teams - Window 1'!V$6:V$94,1)</f>
        <v>0</v>
      </c>
      <c r="W35" s="43">
        <f>SUMIFS('Points - Player Total'!$AA$9:$AA$97,'Points - Player Total'!$A$9:$A$97,'Points - Teams W1'!$A35,'Teams - Window 1'!W$6:W$94,1)</f>
        <v>0</v>
      </c>
      <c r="X35" s="43">
        <f>SUMIFS('Points - Player Total'!$AA$9:$AA$97,'Points - Player Total'!$A$9:$A$97,'Points - Teams W1'!$A35,'Teams - Window 1'!X$6:X$94,1)</f>
        <v>0</v>
      </c>
      <c r="Y35" s="43">
        <f>SUMIFS('Points - Player Total'!$AA$9:$AA$97,'Points - Player Total'!$A$9:$A$97,'Points - Teams W1'!$A35,'Teams - Window 1'!Y$6:Y$94,1)</f>
        <v>0</v>
      </c>
      <c r="Z35" s="43">
        <f>SUMIFS('Points - Player Total'!$AA$9:$AA$97,'Points - Player Total'!$A$9:$A$97,'Points - Teams W1'!$A35,'Teams - Window 1'!Z$6:Z$94,1)</f>
        <v>0</v>
      </c>
      <c r="AA35" s="43">
        <f>SUMIFS('Points - Player Total'!$AA$9:$AA$97,'Points - Player Total'!$A$9:$A$97,'Points - Teams W1'!$A35,'Teams - Window 1'!AA$6:AA$94,1)</f>
        <v>0</v>
      </c>
      <c r="AB35" s="43">
        <f>SUMIFS('Points - Player Total'!$AA$9:$AA$97,'Points - Player Total'!$A$9:$A$97,'Points - Teams W1'!$A35,'Teams - Window 1'!AB$6:AB$94,1)</f>
        <v>0</v>
      </c>
      <c r="AC35" s="43">
        <f>SUMIFS('Points - Player Total'!$AA$9:$AA$97,'Points - Player Total'!$A$9:$A$97,'Points - Teams W1'!$A35,'Teams - Window 1'!AC$6:AC$94,1)</f>
        <v>0</v>
      </c>
      <c r="AD35" s="43">
        <f>SUMIFS('Points - Player Total'!$AA$9:$AA$97,'Points - Player Total'!$A$9:$A$97,'Points - Teams W1'!$A35,'Teams - Window 1'!AD$6:AD$94,1)</f>
        <v>0</v>
      </c>
      <c r="AE35" s="43">
        <f>SUMIFS('Points - Player Total'!$AA$9:$AA$97,'Points - Player Total'!$A$9:$A$97,'Points - Teams W1'!$A35,'Teams - Window 1'!AE$6:AE$94,1)</f>
        <v>0</v>
      </c>
      <c r="AF35" s="43">
        <f>SUMIFS('Points - Player Total'!$AA$9:$AA$97,'Points - Player Total'!$A$9:$A$97,'Points - Teams W1'!$A35,'Teams - Window 1'!AF$6:AF$94,1)</f>
        <v>0</v>
      </c>
      <c r="AG35" s="43">
        <f>SUMIFS('Points - Player Total'!$AA$9:$AA$97,'Points - Player Total'!$A$9:$A$97,'Points - Teams W1'!$A35,'Teams - Window 1'!AG$6:AG$94,1)</f>
        <v>0</v>
      </c>
      <c r="AH35" s="43">
        <f>SUMIFS('Points - Player Total'!$AA$9:$AA$97,'Points - Player Total'!$A$9:$A$97,'Points - Teams W1'!$A35,'Teams - Window 1'!AH$6:AH$94,1)</f>
        <v>0</v>
      </c>
      <c r="AI35" s="43">
        <f>SUMIFS('Points - Player Total'!$AA$9:$AA$97,'Points - Player Total'!$A$9:$A$97,'Points - Teams W1'!$A35,'Teams - Window 1'!AI$6:AI$94,1)</f>
        <v>0</v>
      </c>
      <c r="AJ35" s="43">
        <f>SUMIFS('Points - Player Total'!$AA$9:$AA$97,'Points - Player Total'!$A$9:$A$97,'Points - Teams W1'!$A35,'Teams - Window 1'!AJ$6:AJ$94,1)</f>
        <v>0</v>
      </c>
      <c r="AK35" s="43">
        <f>SUMIFS('Points - Player Total'!$AA$9:$AA$97,'Points - Player Total'!$A$9:$A$97,'Points - Teams W1'!$A35,'Teams - Window 1'!AK$6:AK$94,1)</f>
        <v>0</v>
      </c>
      <c r="AL35" s="43">
        <f>SUMIFS('Points - Player Total'!$AA$9:$AA$97,'Points - Player Total'!$A$9:$A$97,'Points - Teams W1'!$A35,'Teams - Window 1'!AL$6:AL$94,1)</f>
        <v>0</v>
      </c>
      <c r="AM35" s="43">
        <f>SUMIFS('Points - Player Total'!$AA$9:$AA$97,'Points - Player Total'!$A$9:$A$97,'Points - Teams W1'!$A35,'Teams - Window 1'!AM$6:AM$94,1)</f>
        <v>0</v>
      </c>
      <c r="AN35" s="43">
        <f>SUMIFS('Points - Player Total'!$AA$9:$AA$97,'Points - Player Total'!$A$9:$A$97,'Points - Teams W1'!$A35,'Teams - Window 1'!AN$6:AN$94,1)</f>
        <v>0</v>
      </c>
      <c r="AO35" s="43">
        <f>SUMIFS('Points - Player Total'!$AA$9:$AA$97,'Points - Player Total'!$A$9:$A$97,'Points - Teams W1'!$A35,'Teams - Window 1'!AO$6:AO$94,1)</f>
        <v>0</v>
      </c>
      <c r="AP35" s="43">
        <f>SUMIFS('Points - Player Total'!$AA$9:$AA$97,'Points - Player Total'!$A$9:$A$97,'Points - Teams W1'!$A35,'Teams - Window 1'!AP$6:AP$94,1)</f>
        <v>0</v>
      </c>
      <c r="AQ35" s="43">
        <f>SUMIFS('Points - Player Total'!$AA$9:$AA$97,'Points - Player Total'!$A$9:$A$97,'Points - Teams W1'!$A35,'Teams - Window 1'!AQ$6:AQ$94,1)</f>
        <v>0</v>
      </c>
      <c r="AR35" s="43">
        <f>SUMIFS('Points - Player Total'!$AA$9:$AA$97,'Points - Player Total'!$A$9:$A$97,'Points - Teams W1'!$A35,'Teams - Window 1'!AR$6:AR$94,1)</f>
        <v>0</v>
      </c>
    </row>
    <row r="36" spans="1:44" x14ac:dyDescent="0.25">
      <c r="A36" t="s">
        <v>200</v>
      </c>
      <c r="B36" s="6" t="s">
        <v>251</v>
      </c>
      <c r="C36" t="s">
        <v>64</v>
      </c>
      <c r="D36" s="43">
        <f>SUMIFS('Points - Player Total'!$AA$9:$AA$97,'Points - Player Total'!$A$9:$A$97,'Points - Teams W1'!$A36,'Teams - Window 1'!D$6:D$94,1)</f>
        <v>0</v>
      </c>
      <c r="E36" s="43">
        <f>SUMIFS('Points - Player Total'!$AA$9:$AA$97,'Points - Player Total'!$A$9:$A$97,'Points - Teams W1'!$A36,'Teams - Window 1'!E$6:E$94,1)</f>
        <v>0</v>
      </c>
      <c r="F36" s="43">
        <f>SUMIFS('Points - Player Total'!$AA$9:$AA$97,'Points - Player Total'!$A$9:$A$97,'Points - Teams W1'!$A36,'Teams - Window 1'!F$6:F$94,1)</f>
        <v>0</v>
      </c>
      <c r="G36" s="43">
        <f>SUMIFS('Points - Player Total'!$AA$9:$AA$97,'Points - Player Total'!$A$9:$A$97,'Points - Teams W1'!$A36,'Teams - Window 1'!G$6:G$94,1)</f>
        <v>0</v>
      </c>
      <c r="H36" s="43">
        <f>SUMIFS('Points - Player Total'!$AA$9:$AA$97,'Points - Player Total'!$A$9:$A$97,'Points - Teams W1'!$A36,'Teams - Window 1'!H$6:H$94,1)</f>
        <v>0</v>
      </c>
      <c r="I36" s="43">
        <f>SUMIFS('Points - Player Total'!$AA$9:$AA$97,'Points - Player Total'!$A$9:$A$97,'Points - Teams W1'!$A36,'Teams - Window 1'!I$6:I$94,1)</f>
        <v>0</v>
      </c>
      <c r="J36" s="43">
        <f>SUMIFS('Points - Player Total'!$AA$9:$AA$97,'Points - Player Total'!$A$9:$A$97,'Points - Teams W1'!$A36,'Teams - Window 1'!J$6:J$94,1)</f>
        <v>0</v>
      </c>
      <c r="K36" s="43">
        <f>SUMIFS('Points - Player Total'!$AA$9:$AA$97,'Points - Player Total'!$A$9:$A$97,'Points - Teams W1'!$A36,'Teams - Window 1'!K$6:K$94,1)</f>
        <v>0</v>
      </c>
      <c r="L36" s="43">
        <f>SUMIFS('Points - Player Total'!$AA$9:$AA$97,'Points - Player Total'!$A$9:$A$97,'Points - Teams W1'!$A36,'Teams - Window 1'!L$6:L$94,1)</f>
        <v>0</v>
      </c>
      <c r="M36" s="43">
        <f>SUMIFS('Points - Player Total'!$AA$9:$AA$97,'Points - Player Total'!$A$9:$A$97,'Points - Teams W1'!$A36,'Teams - Window 1'!M$6:M$94,1)</f>
        <v>0</v>
      </c>
      <c r="N36" s="43">
        <f>SUMIFS('Points - Player Total'!$AA$9:$AA$97,'Points - Player Total'!$A$9:$A$97,'Points - Teams W1'!$A36,'Teams - Window 1'!N$6:N$94,1)</f>
        <v>0</v>
      </c>
      <c r="O36" s="43">
        <f>SUMIFS('Points - Player Total'!$AA$9:$AA$97,'Points - Player Total'!$A$9:$A$97,'Points - Teams W1'!$A36,'Teams - Window 1'!O$6:O$94,1)</f>
        <v>0</v>
      </c>
      <c r="P36" s="43">
        <f>SUMIFS('Points - Player Total'!$AA$9:$AA$97,'Points - Player Total'!$A$9:$A$97,'Points - Teams W1'!$A36,'Teams - Window 1'!P$6:P$94,1)</f>
        <v>0</v>
      </c>
      <c r="Q36" s="43">
        <f>SUMIFS('Points - Player Total'!$AA$9:$AA$97,'Points - Player Total'!$A$9:$A$97,'Points - Teams W1'!$A36,'Teams - Window 1'!Q$6:Q$94,1)</f>
        <v>0</v>
      </c>
      <c r="R36" s="43">
        <f>SUMIFS('Points - Player Total'!$AA$9:$AA$97,'Points - Player Total'!$A$9:$A$97,'Points - Teams W1'!$A36,'Teams - Window 1'!R$6:R$94,1)</f>
        <v>0</v>
      </c>
      <c r="S36" s="43">
        <f>SUMIFS('Points - Player Total'!$AA$9:$AA$97,'Points - Player Total'!$A$9:$A$97,'Points - Teams W1'!$A36,'Teams - Window 1'!S$6:S$94,1)</f>
        <v>0</v>
      </c>
      <c r="T36" s="43">
        <f>SUMIFS('Points - Player Total'!$AA$9:$AA$97,'Points - Player Total'!$A$9:$A$97,'Points - Teams W1'!$A36,'Teams - Window 1'!T$6:T$94,1)</f>
        <v>0</v>
      </c>
      <c r="U36" s="43">
        <f>SUMIFS('Points - Player Total'!$AA$9:$AA$97,'Points - Player Total'!$A$9:$A$97,'Points - Teams W1'!$A36,'Teams - Window 1'!U$6:U$94,1)</f>
        <v>0</v>
      </c>
      <c r="V36" s="43">
        <f>SUMIFS('Points - Player Total'!$AA$9:$AA$97,'Points - Player Total'!$A$9:$A$97,'Points - Teams W1'!$A36,'Teams - Window 1'!V$6:V$94,1)</f>
        <v>0</v>
      </c>
      <c r="W36" s="43">
        <f>SUMIFS('Points - Player Total'!$AA$9:$AA$97,'Points - Player Total'!$A$9:$A$97,'Points - Teams W1'!$A36,'Teams - Window 1'!W$6:W$94,1)</f>
        <v>0</v>
      </c>
      <c r="X36" s="43">
        <f>SUMIFS('Points - Player Total'!$AA$9:$AA$97,'Points - Player Total'!$A$9:$A$97,'Points - Teams W1'!$A36,'Teams - Window 1'!X$6:X$94,1)</f>
        <v>0</v>
      </c>
      <c r="Y36" s="43">
        <f>SUMIFS('Points - Player Total'!$AA$9:$AA$97,'Points - Player Total'!$A$9:$A$97,'Points - Teams W1'!$A36,'Teams - Window 1'!Y$6:Y$94,1)</f>
        <v>0</v>
      </c>
      <c r="Z36" s="43">
        <f>SUMIFS('Points - Player Total'!$AA$9:$AA$97,'Points - Player Total'!$A$9:$A$97,'Points - Teams W1'!$A36,'Teams - Window 1'!Z$6:Z$94,1)</f>
        <v>0</v>
      </c>
      <c r="AA36" s="43">
        <f>SUMIFS('Points - Player Total'!$AA$9:$AA$97,'Points - Player Total'!$A$9:$A$97,'Points - Teams W1'!$A36,'Teams - Window 1'!AA$6:AA$94,1)</f>
        <v>0</v>
      </c>
      <c r="AB36" s="43">
        <f>SUMIFS('Points - Player Total'!$AA$9:$AA$97,'Points - Player Total'!$A$9:$A$97,'Points - Teams W1'!$A36,'Teams - Window 1'!AB$6:AB$94,1)</f>
        <v>0</v>
      </c>
      <c r="AC36" s="43">
        <f>SUMIFS('Points - Player Total'!$AA$9:$AA$97,'Points - Player Total'!$A$9:$A$97,'Points - Teams W1'!$A36,'Teams - Window 1'!AC$6:AC$94,1)</f>
        <v>0</v>
      </c>
      <c r="AD36" s="43">
        <f>SUMIFS('Points - Player Total'!$AA$9:$AA$97,'Points - Player Total'!$A$9:$A$97,'Points - Teams W1'!$A36,'Teams - Window 1'!AD$6:AD$94,1)</f>
        <v>0</v>
      </c>
      <c r="AE36" s="43">
        <f>SUMIFS('Points - Player Total'!$AA$9:$AA$97,'Points - Player Total'!$A$9:$A$97,'Points - Teams W1'!$A36,'Teams - Window 1'!AE$6:AE$94,1)</f>
        <v>0</v>
      </c>
      <c r="AF36" s="43">
        <f>SUMIFS('Points - Player Total'!$AA$9:$AA$97,'Points - Player Total'!$A$9:$A$97,'Points - Teams W1'!$A36,'Teams - Window 1'!AF$6:AF$94,1)</f>
        <v>0</v>
      </c>
      <c r="AG36" s="43">
        <f>SUMIFS('Points - Player Total'!$AA$9:$AA$97,'Points - Player Total'!$A$9:$A$97,'Points - Teams W1'!$A36,'Teams - Window 1'!AG$6:AG$94,1)</f>
        <v>0</v>
      </c>
      <c r="AH36" s="43">
        <f>SUMIFS('Points - Player Total'!$AA$9:$AA$97,'Points - Player Total'!$A$9:$A$97,'Points - Teams W1'!$A36,'Teams - Window 1'!AH$6:AH$94,1)</f>
        <v>0</v>
      </c>
      <c r="AI36" s="43">
        <f>SUMIFS('Points - Player Total'!$AA$9:$AA$97,'Points - Player Total'!$A$9:$A$97,'Points - Teams W1'!$A36,'Teams - Window 1'!AI$6:AI$94,1)</f>
        <v>0</v>
      </c>
      <c r="AJ36" s="43">
        <f>SUMIFS('Points - Player Total'!$AA$9:$AA$97,'Points - Player Total'!$A$9:$A$97,'Points - Teams W1'!$A36,'Teams - Window 1'!AJ$6:AJ$94,1)</f>
        <v>0</v>
      </c>
      <c r="AK36" s="43">
        <f>SUMIFS('Points - Player Total'!$AA$9:$AA$97,'Points - Player Total'!$A$9:$A$97,'Points - Teams W1'!$A36,'Teams - Window 1'!AK$6:AK$94,1)</f>
        <v>0</v>
      </c>
      <c r="AL36" s="43">
        <f>SUMIFS('Points - Player Total'!$AA$9:$AA$97,'Points - Player Total'!$A$9:$A$97,'Points - Teams W1'!$A36,'Teams - Window 1'!AL$6:AL$94,1)</f>
        <v>0</v>
      </c>
      <c r="AM36" s="43">
        <f>SUMIFS('Points - Player Total'!$AA$9:$AA$97,'Points - Player Total'!$A$9:$A$97,'Points - Teams W1'!$A36,'Teams - Window 1'!AM$6:AM$94,1)</f>
        <v>0</v>
      </c>
      <c r="AN36" s="43">
        <f>SUMIFS('Points - Player Total'!$AA$9:$AA$97,'Points - Player Total'!$A$9:$A$97,'Points - Teams W1'!$A36,'Teams - Window 1'!AN$6:AN$94,1)</f>
        <v>0</v>
      </c>
      <c r="AO36" s="43">
        <f>SUMIFS('Points - Player Total'!$AA$9:$AA$97,'Points - Player Total'!$A$9:$A$97,'Points - Teams W1'!$A36,'Teams - Window 1'!AO$6:AO$94,1)</f>
        <v>178</v>
      </c>
      <c r="AP36" s="43">
        <f>SUMIFS('Points - Player Total'!$AA$9:$AA$97,'Points - Player Total'!$A$9:$A$97,'Points - Teams W1'!$A36,'Teams - Window 1'!AP$6:AP$94,1)</f>
        <v>0</v>
      </c>
      <c r="AQ36" s="43">
        <f>SUMIFS('Points - Player Total'!$AA$9:$AA$97,'Points - Player Total'!$A$9:$A$97,'Points - Teams W1'!$A36,'Teams - Window 1'!AQ$6:AQ$94,1)</f>
        <v>0</v>
      </c>
      <c r="AR36" s="43">
        <f>SUMIFS('Points - Player Total'!$AA$9:$AA$97,'Points - Player Total'!$A$9:$A$97,'Points - Teams W1'!$A36,'Teams - Window 1'!AR$6:AR$94,1)</f>
        <v>0</v>
      </c>
    </row>
    <row r="37" spans="1:44" outlineLevel="1" x14ac:dyDescent="0.25">
      <c r="A37" t="s">
        <v>253</v>
      </c>
      <c r="B37" s="6"/>
      <c r="C37" t="s">
        <v>64</v>
      </c>
      <c r="D37" s="43">
        <f>SUMIFS('Points - Player Total'!$AA$9:$AA$97,'Points - Player Total'!$A$9:$A$97,'Points - Teams W1'!$A37,'Teams - Window 1'!D$6:D$94,1)</f>
        <v>0</v>
      </c>
      <c r="E37" s="43">
        <f>SUMIFS('Points - Player Total'!$AA$9:$AA$97,'Points - Player Total'!$A$9:$A$97,'Points - Teams W1'!$A37,'Teams - Window 1'!E$6:E$94,1)</f>
        <v>0</v>
      </c>
      <c r="F37" s="43">
        <f>SUMIFS('Points - Player Total'!$AA$9:$AA$97,'Points - Player Total'!$A$9:$A$97,'Points - Teams W1'!$A37,'Teams - Window 1'!F$6:F$94,1)</f>
        <v>0</v>
      </c>
      <c r="G37" s="43">
        <f>SUMIFS('Points - Player Total'!$AA$9:$AA$97,'Points - Player Total'!$A$9:$A$97,'Points - Teams W1'!$A37,'Teams - Window 1'!G$6:G$94,1)</f>
        <v>0</v>
      </c>
      <c r="H37" s="43">
        <f>SUMIFS('Points - Player Total'!$AA$9:$AA$97,'Points - Player Total'!$A$9:$A$97,'Points - Teams W1'!$A37,'Teams - Window 1'!H$6:H$94,1)</f>
        <v>0</v>
      </c>
      <c r="I37" s="43">
        <f>SUMIFS('Points - Player Total'!$AA$9:$AA$97,'Points - Player Total'!$A$9:$A$97,'Points - Teams W1'!$A37,'Teams - Window 1'!I$6:I$94,1)</f>
        <v>0</v>
      </c>
      <c r="J37" s="43">
        <f>SUMIFS('Points - Player Total'!$AA$9:$AA$97,'Points - Player Total'!$A$9:$A$97,'Points - Teams W1'!$A37,'Teams - Window 1'!J$6:J$94,1)</f>
        <v>0</v>
      </c>
      <c r="K37" s="43">
        <f>SUMIFS('Points - Player Total'!$AA$9:$AA$97,'Points - Player Total'!$A$9:$A$97,'Points - Teams W1'!$A37,'Teams - Window 1'!K$6:K$94,1)</f>
        <v>0</v>
      </c>
      <c r="L37" s="43">
        <f>SUMIFS('Points - Player Total'!$AA$9:$AA$97,'Points - Player Total'!$A$9:$A$97,'Points - Teams W1'!$A37,'Teams - Window 1'!L$6:L$94,1)</f>
        <v>0</v>
      </c>
      <c r="M37" s="43">
        <f>SUMIFS('Points - Player Total'!$AA$9:$AA$97,'Points - Player Total'!$A$9:$A$97,'Points - Teams W1'!$A37,'Teams - Window 1'!M$6:M$94,1)</f>
        <v>0</v>
      </c>
      <c r="N37" s="43">
        <f>SUMIFS('Points - Player Total'!$AA$9:$AA$97,'Points - Player Total'!$A$9:$A$97,'Points - Teams W1'!$A37,'Teams - Window 1'!N$6:N$94,1)</f>
        <v>0</v>
      </c>
      <c r="O37" s="43">
        <f>SUMIFS('Points - Player Total'!$AA$9:$AA$97,'Points - Player Total'!$A$9:$A$97,'Points - Teams W1'!$A37,'Teams - Window 1'!O$6:O$94,1)</f>
        <v>0</v>
      </c>
      <c r="P37" s="43">
        <f>SUMIFS('Points - Player Total'!$AA$9:$AA$97,'Points - Player Total'!$A$9:$A$97,'Points - Teams W1'!$A37,'Teams - Window 1'!P$6:P$94,1)</f>
        <v>0</v>
      </c>
      <c r="Q37" s="43">
        <f>SUMIFS('Points - Player Total'!$AA$9:$AA$97,'Points - Player Total'!$A$9:$A$97,'Points - Teams W1'!$A37,'Teams - Window 1'!Q$6:Q$94,1)</f>
        <v>0</v>
      </c>
      <c r="R37" s="43">
        <f>SUMIFS('Points - Player Total'!$AA$9:$AA$97,'Points - Player Total'!$A$9:$A$97,'Points - Teams W1'!$A37,'Teams - Window 1'!R$6:R$94,1)</f>
        <v>0</v>
      </c>
      <c r="S37" s="43">
        <f>SUMIFS('Points - Player Total'!$AA$9:$AA$97,'Points - Player Total'!$A$9:$A$97,'Points - Teams W1'!$A37,'Teams - Window 1'!S$6:S$94,1)</f>
        <v>0</v>
      </c>
      <c r="T37" s="43">
        <f>SUMIFS('Points - Player Total'!$AA$9:$AA$97,'Points - Player Total'!$A$9:$A$97,'Points - Teams W1'!$A37,'Teams - Window 1'!T$6:T$94,1)</f>
        <v>0</v>
      </c>
      <c r="U37" s="43">
        <f>SUMIFS('Points - Player Total'!$AA$9:$AA$97,'Points - Player Total'!$A$9:$A$97,'Points - Teams W1'!$A37,'Teams - Window 1'!U$6:U$94,1)</f>
        <v>0</v>
      </c>
      <c r="V37" s="43">
        <f>SUMIFS('Points - Player Total'!$AA$9:$AA$97,'Points - Player Total'!$A$9:$A$97,'Points - Teams W1'!$A37,'Teams - Window 1'!V$6:V$94,1)</f>
        <v>0</v>
      </c>
      <c r="W37" s="43">
        <f>SUMIFS('Points - Player Total'!$AA$9:$AA$97,'Points - Player Total'!$A$9:$A$97,'Points - Teams W1'!$A37,'Teams - Window 1'!W$6:W$94,1)</f>
        <v>0</v>
      </c>
      <c r="X37" s="43">
        <f>SUMIFS('Points - Player Total'!$AA$9:$AA$97,'Points - Player Total'!$A$9:$A$97,'Points - Teams W1'!$A37,'Teams - Window 1'!X$6:X$94,1)</f>
        <v>0</v>
      </c>
      <c r="Y37" s="43">
        <f>SUMIFS('Points - Player Total'!$AA$9:$AA$97,'Points - Player Total'!$A$9:$A$97,'Points - Teams W1'!$A37,'Teams - Window 1'!Y$6:Y$94,1)</f>
        <v>0</v>
      </c>
      <c r="Z37" s="43">
        <f>SUMIFS('Points - Player Total'!$AA$9:$AA$97,'Points - Player Total'!$A$9:$A$97,'Points - Teams W1'!$A37,'Teams - Window 1'!Z$6:Z$94,1)</f>
        <v>0</v>
      </c>
      <c r="AA37" s="43">
        <f>SUMIFS('Points - Player Total'!$AA$9:$AA$97,'Points - Player Total'!$A$9:$A$97,'Points - Teams W1'!$A37,'Teams - Window 1'!AA$6:AA$94,1)</f>
        <v>0</v>
      </c>
      <c r="AB37" s="43">
        <f>SUMIFS('Points - Player Total'!$AA$9:$AA$97,'Points - Player Total'!$A$9:$A$97,'Points - Teams W1'!$A37,'Teams - Window 1'!AB$6:AB$94,1)</f>
        <v>0</v>
      </c>
      <c r="AC37" s="43">
        <f>SUMIFS('Points - Player Total'!$AA$9:$AA$97,'Points - Player Total'!$A$9:$A$97,'Points - Teams W1'!$A37,'Teams - Window 1'!AC$6:AC$94,1)</f>
        <v>0</v>
      </c>
      <c r="AD37" s="43">
        <f>SUMIFS('Points - Player Total'!$AA$9:$AA$97,'Points - Player Total'!$A$9:$A$97,'Points - Teams W1'!$A37,'Teams - Window 1'!AD$6:AD$94,1)</f>
        <v>0</v>
      </c>
      <c r="AE37" s="43">
        <f>SUMIFS('Points - Player Total'!$AA$9:$AA$97,'Points - Player Total'!$A$9:$A$97,'Points - Teams W1'!$A37,'Teams - Window 1'!AE$6:AE$94,1)</f>
        <v>0</v>
      </c>
      <c r="AF37" s="43">
        <f>SUMIFS('Points - Player Total'!$AA$9:$AA$97,'Points - Player Total'!$A$9:$A$97,'Points - Teams W1'!$A37,'Teams - Window 1'!AF$6:AF$94,1)</f>
        <v>0</v>
      </c>
      <c r="AG37" s="43">
        <f>SUMIFS('Points - Player Total'!$AA$9:$AA$97,'Points - Player Total'!$A$9:$A$97,'Points - Teams W1'!$A37,'Teams - Window 1'!AG$6:AG$94,1)</f>
        <v>0</v>
      </c>
      <c r="AH37" s="43">
        <f>SUMIFS('Points - Player Total'!$AA$9:$AA$97,'Points - Player Total'!$A$9:$A$97,'Points - Teams W1'!$A37,'Teams - Window 1'!AH$6:AH$94,1)</f>
        <v>0</v>
      </c>
      <c r="AI37" s="43">
        <f>SUMIFS('Points - Player Total'!$AA$9:$AA$97,'Points - Player Total'!$A$9:$A$97,'Points - Teams W1'!$A37,'Teams - Window 1'!AI$6:AI$94,1)</f>
        <v>0</v>
      </c>
      <c r="AJ37" s="43">
        <f>SUMIFS('Points - Player Total'!$AA$9:$AA$97,'Points - Player Total'!$A$9:$A$97,'Points - Teams W1'!$A37,'Teams - Window 1'!AJ$6:AJ$94,1)</f>
        <v>0</v>
      </c>
      <c r="AK37" s="43">
        <f>SUMIFS('Points - Player Total'!$AA$9:$AA$97,'Points - Player Total'!$A$9:$A$97,'Points - Teams W1'!$A37,'Teams - Window 1'!AK$6:AK$94,1)</f>
        <v>0</v>
      </c>
      <c r="AL37" s="43">
        <f>SUMIFS('Points - Player Total'!$AA$9:$AA$97,'Points - Player Total'!$A$9:$A$97,'Points - Teams W1'!$A37,'Teams - Window 1'!AL$6:AL$94,1)</f>
        <v>0</v>
      </c>
      <c r="AM37" s="43">
        <f>SUMIFS('Points - Player Total'!$AA$9:$AA$97,'Points - Player Total'!$A$9:$A$97,'Points - Teams W1'!$A37,'Teams - Window 1'!AM$6:AM$94,1)</f>
        <v>0</v>
      </c>
      <c r="AN37" s="43">
        <f>SUMIFS('Points - Player Total'!$AA$9:$AA$97,'Points - Player Total'!$A$9:$A$97,'Points - Teams W1'!$A37,'Teams - Window 1'!AN$6:AN$94,1)</f>
        <v>0</v>
      </c>
      <c r="AO37" s="43">
        <f>SUMIFS('Points - Player Total'!$AA$9:$AA$97,'Points - Player Total'!$A$9:$A$97,'Points - Teams W1'!$A37,'Teams - Window 1'!AO$6:AO$94,1)</f>
        <v>0</v>
      </c>
      <c r="AP37" s="43">
        <f>SUMIFS('Points - Player Total'!$AA$9:$AA$97,'Points - Player Total'!$A$9:$A$97,'Points - Teams W1'!$A37,'Teams - Window 1'!AP$6:AP$94,1)</f>
        <v>0</v>
      </c>
      <c r="AQ37" s="43">
        <f>SUMIFS('Points - Player Total'!$AA$9:$AA$97,'Points - Player Total'!$A$9:$A$97,'Points - Teams W1'!$A37,'Teams - Window 1'!AQ$6:AQ$94,1)</f>
        <v>0</v>
      </c>
      <c r="AR37" s="43">
        <f>SUMIFS('Points - Player Total'!$AA$9:$AA$97,'Points - Player Total'!$A$9:$A$97,'Points - Teams W1'!$A37,'Teams - Window 1'!AR$6:AR$94,1)</f>
        <v>0</v>
      </c>
    </row>
    <row r="38" spans="1:44" outlineLevel="1" x14ac:dyDescent="0.25">
      <c r="A38" t="s">
        <v>254</v>
      </c>
      <c r="B38" s="6"/>
      <c r="C38" t="s">
        <v>64</v>
      </c>
      <c r="D38" s="43">
        <f>SUMIFS('Points - Player Total'!$AA$9:$AA$97,'Points - Player Total'!$A$9:$A$97,'Points - Teams W1'!$A38,'Teams - Window 1'!D$6:D$94,1)</f>
        <v>0</v>
      </c>
      <c r="E38" s="43">
        <f>SUMIFS('Points - Player Total'!$AA$9:$AA$97,'Points - Player Total'!$A$9:$A$97,'Points - Teams W1'!$A38,'Teams - Window 1'!E$6:E$94,1)</f>
        <v>0</v>
      </c>
      <c r="F38" s="43">
        <f>SUMIFS('Points - Player Total'!$AA$9:$AA$97,'Points - Player Total'!$A$9:$A$97,'Points - Teams W1'!$A38,'Teams - Window 1'!F$6:F$94,1)</f>
        <v>0</v>
      </c>
      <c r="G38" s="43">
        <f>SUMIFS('Points - Player Total'!$AA$9:$AA$97,'Points - Player Total'!$A$9:$A$97,'Points - Teams W1'!$A38,'Teams - Window 1'!G$6:G$94,1)</f>
        <v>0</v>
      </c>
      <c r="H38" s="43">
        <f>SUMIFS('Points - Player Total'!$AA$9:$AA$97,'Points - Player Total'!$A$9:$A$97,'Points - Teams W1'!$A38,'Teams - Window 1'!H$6:H$94,1)</f>
        <v>0</v>
      </c>
      <c r="I38" s="43">
        <f>SUMIFS('Points - Player Total'!$AA$9:$AA$97,'Points - Player Total'!$A$9:$A$97,'Points - Teams W1'!$A38,'Teams - Window 1'!I$6:I$94,1)</f>
        <v>0</v>
      </c>
      <c r="J38" s="43">
        <f>SUMIFS('Points - Player Total'!$AA$9:$AA$97,'Points - Player Total'!$A$9:$A$97,'Points - Teams W1'!$A38,'Teams - Window 1'!J$6:J$94,1)</f>
        <v>0</v>
      </c>
      <c r="K38" s="43">
        <f>SUMIFS('Points - Player Total'!$AA$9:$AA$97,'Points - Player Total'!$A$9:$A$97,'Points - Teams W1'!$A38,'Teams - Window 1'!K$6:K$94,1)</f>
        <v>0</v>
      </c>
      <c r="L38" s="43">
        <f>SUMIFS('Points - Player Total'!$AA$9:$AA$97,'Points - Player Total'!$A$9:$A$97,'Points - Teams W1'!$A38,'Teams - Window 1'!L$6:L$94,1)</f>
        <v>0</v>
      </c>
      <c r="M38" s="43">
        <f>SUMIFS('Points - Player Total'!$AA$9:$AA$97,'Points - Player Total'!$A$9:$A$97,'Points - Teams W1'!$A38,'Teams - Window 1'!M$6:M$94,1)</f>
        <v>0</v>
      </c>
      <c r="N38" s="43">
        <f>SUMIFS('Points - Player Total'!$AA$9:$AA$97,'Points - Player Total'!$A$9:$A$97,'Points - Teams W1'!$A38,'Teams - Window 1'!N$6:N$94,1)</f>
        <v>0</v>
      </c>
      <c r="O38" s="43">
        <f>SUMIFS('Points - Player Total'!$AA$9:$AA$97,'Points - Player Total'!$A$9:$A$97,'Points - Teams W1'!$A38,'Teams - Window 1'!O$6:O$94,1)</f>
        <v>0</v>
      </c>
      <c r="P38" s="43">
        <f>SUMIFS('Points - Player Total'!$AA$9:$AA$97,'Points - Player Total'!$A$9:$A$97,'Points - Teams W1'!$A38,'Teams - Window 1'!P$6:P$94,1)</f>
        <v>0</v>
      </c>
      <c r="Q38" s="43">
        <f>SUMIFS('Points - Player Total'!$AA$9:$AA$97,'Points - Player Total'!$A$9:$A$97,'Points - Teams W1'!$A38,'Teams - Window 1'!Q$6:Q$94,1)</f>
        <v>0</v>
      </c>
      <c r="R38" s="43">
        <f>SUMIFS('Points - Player Total'!$AA$9:$AA$97,'Points - Player Total'!$A$9:$A$97,'Points - Teams W1'!$A38,'Teams - Window 1'!R$6:R$94,1)</f>
        <v>0</v>
      </c>
      <c r="S38" s="43">
        <f>SUMIFS('Points - Player Total'!$AA$9:$AA$97,'Points - Player Total'!$A$9:$A$97,'Points - Teams W1'!$A38,'Teams - Window 1'!S$6:S$94,1)</f>
        <v>0</v>
      </c>
      <c r="T38" s="43">
        <f>SUMIFS('Points - Player Total'!$AA$9:$AA$97,'Points - Player Total'!$A$9:$A$97,'Points - Teams W1'!$A38,'Teams - Window 1'!T$6:T$94,1)</f>
        <v>0</v>
      </c>
      <c r="U38" s="43">
        <f>SUMIFS('Points - Player Total'!$AA$9:$AA$97,'Points - Player Total'!$A$9:$A$97,'Points - Teams W1'!$A38,'Teams - Window 1'!U$6:U$94,1)</f>
        <v>0</v>
      </c>
      <c r="V38" s="43">
        <f>SUMIFS('Points - Player Total'!$AA$9:$AA$97,'Points - Player Total'!$A$9:$A$97,'Points - Teams W1'!$A38,'Teams - Window 1'!V$6:V$94,1)</f>
        <v>0</v>
      </c>
      <c r="W38" s="43">
        <f>SUMIFS('Points - Player Total'!$AA$9:$AA$97,'Points - Player Total'!$A$9:$A$97,'Points - Teams W1'!$A38,'Teams - Window 1'!W$6:W$94,1)</f>
        <v>0</v>
      </c>
      <c r="X38" s="43">
        <f>SUMIFS('Points - Player Total'!$AA$9:$AA$97,'Points - Player Total'!$A$9:$A$97,'Points - Teams W1'!$A38,'Teams - Window 1'!X$6:X$94,1)</f>
        <v>0</v>
      </c>
      <c r="Y38" s="43">
        <f>SUMIFS('Points - Player Total'!$AA$9:$AA$97,'Points - Player Total'!$A$9:$A$97,'Points - Teams W1'!$A38,'Teams - Window 1'!Y$6:Y$94,1)</f>
        <v>0</v>
      </c>
      <c r="Z38" s="43">
        <f>SUMIFS('Points - Player Total'!$AA$9:$AA$97,'Points - Player Total'!$A$9:$A$97,'Points - Teams W1'!$A38,'Teams - Window 1'!Z$6:Z$94,1)</f>
        <v>0</v>
      </c>
      <c r="AA38" s="43">
        <f>SUMIFS('Points - Player Total'!$AA$9:$AA$97,'Points - Player Total'!$A$9:$A$97,'Points - Teams W1'!$A38,'Teams - Window 1'!AA$6:AA$94,1)</f>
        <v>0</v>
      </c>
      <c r="AB38" s="43">
        <f>SUMIFS('Points - Player Total'!$AA$9:$AA$97,'Points - Player Total'!$A$9:$A$97,'Points - Teams W1'!$A38,'Teams - Window 1'!AB$6:AB$94,1)</f>
        <v>0</v>
      </c>
      <c r="AC38" s="43">
        <f>SUMIFS('Points - Player Total'!$AA$9:$AA$97,'Points - Player Total'!$A$9:$A$97,'Points - Teams W1'!$A38,'Teams - Window 1'!AC$6:AC$94,1)</f>
        <v>0</v>
      </c>
      <c r="AD38" s="43">
        <f>SUMIFS('Points - Player Total'!$AA$9:$AA$97,'Points - Player Total'!$A$9:$A$97,'Points - Teams W1'!$A38,'Teams - Window 1'!AD$6:AD$94,1)</f>
        <v>0</v>
      </c>
      <c r="AE38" s="43">
        <f>SUMIFS('Points - Player Total'!$AA$9:$AA$97,'Points - Player Total'!$A$9:$A$97,'Points - Teams W1'!$A38,'Teams - Window 1'!AE$6:AE$94,1)</f>
        <v>0</v>
      </c>
      <c r="AF38" s="43">
        <f>SUMIFS('Points - Player Total'!$AA$9:$AA$97,'Points - Player Total'!$A$9:$A$97,'Points - Teams W1'!$A38,'Teams - Window 1'!AF$6:AF$94,1)</f>
        <v>0</v>
      </c>
      <c r="AG38" s="43">
        <f>SUMIFS('Points - Player Total'!$AA$9:$AA$97,'Points - Player Total'!$A$9:$A$97,'Points - Teams W1'!$A38,'Teams - Window 1'!AG$6:AG$94,1)</f>
        <v>0</v>
      </c>
      <c r="AH38" s="43">
        <f>SUMIFS('Points - Player Total'!$AA$9:$AA$97,'Points - Player Total'!$A$9:$A$97,'Points - Teams W1'!$A38,'Teams - Window 1'!AH$6:AH$94,1)</f>
        <v>0</v>
      </c>
      <c r="AI38" s="43">
        <f>SUMIFS('Points - Player Total'!$AA$9:$AA$97,'Points - Player Total'!$A$9:$A$97,'Points - Teams W1'!$A38,'Teams - Window 1'!AI$6:AI$94,1)</f>
        <v>0</v>
      </c>
      <c r="AJ38" s="43">
        <f>SUMIFS('Points - Player Total'!$AA$9:$AA$97,'Points - Player Total'!$A$9:$A$97,'Points - Teams W1'!$A38,'Teams - Window 1'!AJ$6:AJ$94,1)</f>
        <v>0</v>
      </c>
      <c r="AK38" s="43">
        <f>SUMIFS('Points - Player Total'!$AA$9:$AA$97,'Points - Player Total'!$A$9:$A$97,'Points - Teams W1'!$A38,'Teams - Window 1'!AK$6:AK$94,1)</f>
        <v>0</v>
      </c>
      <c r="AL38" s="43">
        <f>SUMIFS('Points - Player Total'!$AA$9:$AA$97,'Points - Player Total'!$A$9:$A$97,'Points - Teams W1'!$A38,'Teams - Window 1'!AL$6:AL$94,1)</f>
        <v>0</v>
      </c>
      <c r="AM38" s="43">
        <f>SUMIFS('Points - Player Total'!$AA$9:$AA$97,'Points - Player Total'!$A$9:$A$97,'Points - Teams W1'!$A38,'Teams - Window 1'!AM$6:AM$94,1)</f>
        <v>0</v>
      </c>
      <c r="AN38" s="43">
        <f>SUMIFS('Points - Player Total'!$AA$9:$AA$97,'Points - Player Total'!$A$9:$A$97,'Points - Teams W1'!$A38,'Teams - Window 1'!AN$6:AN$94,1)</f>
        <v>0</v>
      </c>
      <c r="AO38" s="43">
        <f>SUMIFS('Points - Player Total'!$AA$9:$AA$97,'Points - Player Total'!$A$9:$A$97,'Points - Teams W1'!$A38,'Teams - Window 1'!AO$6:AO$94,1)</f>
        <v>0</v>
      </c>
      <c r="AP38" s="43">
        <f>SUMIFS('Points - Player Total'!$AA$9:$AA$97,'Points - Player Total'!$A$9:$A$97,'Points - Teams W1'!$A38,'Teams - Window 1'!AP$6:AP$94,1)</f>
        <v>0</v>
      </c>
      <c r="AQ38" s="43">
        <f>SUMIFS('Points - Player Total'!$AA$9:$AA$97,'Points - Player Total'!$A$9:$A$97,'Points - Teams W1'!$A38,'Teams - Window 1'!AQ$6:AQ$94,1)</f>
        <v>0</v>
      </c>
      <c r="AR38" s="43">
        <f>SUMIFS('Points - Player Total'!$AA$9:$AA$97,'Points - Player Total'!$A$9:$A$97,'Points - Teams W1'!$A38,'Teams - Window 1'!AR$6:AR$94,1)</f>
        <v>0</v>
      </c>
    </row>
    <row r="39" spans="1:44" outlineLevel="1" x14ac:dyDescent="0.25">
      <c r="A39" t="s">
        <v>255</v>
      </c>
      <c r="B39" s="6"/>
      <c r="C39" t="s">
        <v>64</v>
      </c>
      <c r="D39" s="43">
        <f>SUMIFS('Points - Player Total'!$AA$9:$AA$97,'Points - Player Total'!$A$9:$A$97,'Points - Teams W1'!$A39,'Teams - Window 1'!D$6:D$94,1)</f>
        <v>0</v>
      </c>
      <c r="E39" s="43">
        <f>SUMIFS('Points - Player Total'!$AA$9:$AA$97,'Points - Player Total'!$A$9:$A$97,'Points - Teams W1'!$A39,'Teams - Window 1'!E$6:E$94,1)</f>
        <v>0</v>
      </c>
      <c r="F39" s="43">
        <f>SUMIFS('Points - Player Total'!$AA$9:$AA$97,'Points - Player Total'!$A$9:$A$97,'Points - Teams W1'!$A39,'Teams - Window 1'!F$6:F$94,1)</f>
        <v>0</v>
      </c>
      <c r="G39" s="43">
        <f>SUMIFS('Points - Player Total'!$AA$9:$AA$97,'Points - Player Total'!$A$9:$A$97,'Points - Teams W1'!$A39,'Teams - Window 1'!G$6:G$94,1)</f>
        <v>0</v>
      </c>
      <c r="H39" s="43">
        <f>SUMIFS('Points - Player Total'!$AA$9:$AA$97,'Points - Player Total'!$A$9:$A$97,'Points - Teams W1'!$A39,'Teams - Window 1'!H$6:H$94,1)</f>
        <v>0</v>
      </c>
      <c r="I39" s="43">
        <f>SUMIFS('Points - Player Total'!$AA$9:$AA$97,'Points - Player Total'!$A$9:$A$97,'Points - Teams W1'!$A39,'Teams - Window 1'!I$6:I$94,1)</f>
        <v>0</v>
      </c>
      <c r="J39" s="43">
        <f>SUMIFS('Points - Player Total'!$AA$9:$AA$97,'Points - Player Total'!$A$9:$A$97,'Points - Teams W1'!$A39,'Teams - Window 1'!J$6:J$94,1)</f>
        <v>0</v>
      </c>
      <c r="K39" s="43">
        <f>SUMIFS('Points - Player Total'!$AA$9:$AA$97,'Points - Player Total'!$A$9:$A$97,'Points - Teams W1'!$A39,'Teams - Window 1'!K$6:K$94,1)</f>
        <v>0</v>
      </c>
      <c r="L39" s="43">
        <f>SUMIFS('Points - Player Total'!$AA$9:$AA$97,'Points - Player Total'!$A$9:$A$97,'Points - Teams W1'!$A39,'Teams - Window 1'!L$6:L$94,1)</f>
        <v>0</v>
      </c>
      <c r="M39" s="43">
        <f>SUMIFS('Points - Player Total'!$AA$9:$AA$97,'Points - Player Total'!$A$9:$A$97,'Points - Teams W1'!$A39,'Teams - Window 1'!M$6:M$94,1)</f>
        <v>0</v>
      </c>
      <c r="N39" s="43">
        <f>SUMIFS('Points - Player Total'!$AA$9:$AA$97,'Points - Player Total'!$A$9:$A$97,'Points - Teams W1'!$A39,'Teams - Window 1'!N$6:N$94,1)</f>
        <v>0</v>
      </c>
      <c r="O39" s="43">
        <f>SUMIFS('Points - Player Total'!$AA$9:$AA$97,'Points - Player Total'!$A$9:$A$97,'Points - Teams W1'!$A39,'Teams - Window 1'!O$6:O$94,1)</f>
        <v>0</v>
      </c>
      <c r="P39" s="43">
        <f>SUMIFS('Points - Player Total'!$AA$9:$AA$97,'Points - Player Total'!$A$9:$A$97,'Points - Teams W1'!$A39,'Teams - Window 1'!P$6:P$94,1)</f>
        <v>0</v>
      </c>
      <c r="Q39" s="43">
        <f>SUMIFS('Points - Player Total'!$AA$9:$AA$97,'Points - Player Total'!$A$9:$A$97,'Points - Teams W1'!$A39,'Teams - Window 1'!Q$6:Q$94,1)</f>
        <v>0</v>
      </c>
      <c r="R39" s="43">
        <f>SUMIFS('Points - Player Total'!$AA$9:$AA$97,'Points - Player Total'!$A$9:$A$97,'Points - Teams W1'!$A39,'Teams - Window 1'!R$6:R$94,1)</f>
        <v>0</v>
      </c>
      <c r="S39" s="43">
        <f>SUMIFS('Points - Player Total'!$AA$9:$AA$97,'Points - Player Total'!$A$9:$A$97,'Points - Teams W1'!$A39,'Teams - Window 1'!S$6:S$94,1)</f>
        <v>0</v>
      </c>
      <c r="T39" s="43">
        <f>SUMIFS('Points - Player Total'!$AA$9:$AA$97,'Points - Player Total'!$A$9:$A$97,'Points - Teams W1'!$A39,'Teams - Window 1'!T$6:T$94,1)</f>
        <v>0</v>
      </c>
      <c r="U39" s="43">
        <f>SUMIFS('Points - Player Total'!$AA$9:$AA$97,'Points - Player Total'!$A$9:$A$97,'Points - Teams W1'!$A39,'Teams - Window 1'!U$6:U$94,1)</f>
        <v>0</v>
      </c>
      <c r="V39" s="43">
        <f>SUMIFS('Points - Player Total'!$AA$9:$AA$97,'Points - Player Total'!$A$9:$A$97,'Points - Teams W1'!$A39,'Teams - Window 1'!V$6:V$94,1)</f>
        <v>0</v>
      </c>
      <c r="W39" s="43">
        <f>SUMIFS('Points - Player Total'!$AA$9:$AA$97,'Points - Player Total'!$A$9:$A$97,'Points - Teams W1'!$A39,'Teams - Window 1'!W$6:W$94,1)</f>
        <v>0</v>
      </c>
      <c r="X39" s="43">
        <f>SUMIFS('Points - Player Total'!$AA$9:$AA$97,'Points - Player Total'!$A$9:$A$97,'Points - Teams W1'!$A39,'Teams - Window 1'!X$6:X$94,1)</f>
        <v>0</v>
      </c>
      <c r="Y39" s="43">
        <f>SUMIFS('Points - Player Total'!$AA$9:$AA$97,'Points - Player Total'!$A$9:$A$97,'Points - Teams W1'!$A39,'Teams - Window 1'!Y$6:Y$94,1)</f>
        <v>0</v>
      </c>
      <c r="Z39" s="43">
        <f>SUMIFS('Points - Player Total'!$AA$9:$AA$97,'Points - Player Total'!$A$9:$A$97,'Points - Teams W1'!$A39,'Teams - Window 1'!Z$6:Z$94,1)</f>
        <v>0</v>
      </c>
      <c r="AA39" s="43">
        <f>SUMIFS('Points - Player Total'!$AA$9:$AA$97,'Points - Player Total'!$A$9:$A$97,'Points - Teams W1'!$A39,'Teams - Window 1'!AA$6:AA$94,1)</f>
        <v>0</v>
      </c>
      <c r="AB39" s="43">
        <f>SUMIFS('Points - Player Total'!$AA$9:$AA$97,'Points - Player Total'!$A$9:$A$97,'Points - Teams W1'!$A39,'Teams - Window 1'!AB$6:AB$94,1)</f>
        <v>0</v>
      </c>
      <c r="AC39" s="43">
        <f>SUMIFS('Points - Player Total'!$AA$9:$AA$97,'Points - Player Total'!$A$9:$A$97,'Points - Teams W1'!$A39,'Teams - Window 1'!AC$6:AC$94,1)</f>
        <v>0</v>
      </c>
      <c r="AD39" s="43">
        <f>SUMIFS('Points - Player Total'!$AA$9:$AA$97,'Points - Player Total'!$A$9:$A$97,'Points - Teams W1'!$A39,'Teams - Window 1'!AD$6:AD$94,1)</f>
        <v>0</v>
      </c>
      <c r="AE39" s="43">
        <f>SUMIFS('Points - Player Total'!$AA$9:$AA$97,'Points - Player Total'!$A$9:$A$97,'Points - Teams W1'!$A39,'Teams - Window 1'!AE$6:AE$94,1)</f>
        <v>0</v>
      </c>
      <c r="AF39" s="43">
        <f>SUMIFS('Points - Player Total'!$AA$9:$AA$97,'Points - Player Total'!$A$9:$A$97,'Points - Teams W1'!$A39,'Teams - Window 1'!AF$6:AF$94,1)</f>
        <v>0</v>
      </c>
      <c r="AG39" s="43">
        <f>SUMIFS('Points - Player Total'!$AA$9:$AA$97,'Points - Player Total'!$A$9:$A$97,'Points - Teams W1'!$A39,'Teams - Window 1'!AG$6:AG$94,1)</f>
        <v>0</v>
      </c>
      <c r="AH39" s="43">
        <f>SUMIFS('Points - Player Total'!$AA$9:$AA$97,'Points - Player Total'!$A$9:$A$97,'Points - Teams W1'!$A39,'Teams - Window 1'!AH$6:AH$94,1)</f>
        <v>0</v>
      </c>
      <c r="AI39" s="43">
        <f>SUMIFS('Points - Player Total'!$AA$9:$AA$97,'Points - Player Total'!$A$9:$A$97,'Points - Teams W1'!$A39,'Teams - Window 1'!AI$6:AI$94,1)</f>
        <v>0</v>
      </c>
      <c r="AJ39" s="43">
        <f>SUMIFS('Points - Player Total'!$AA$9:$AA$97,'Points - Player Total'!$A$9:$A$97,'Points - Teams W1'!$A39,'Teams - Window 1'!AJ$6:AJ$94,1)</f>
        <v>0</v>
      </c>
      <c r="AK39" s="43">
        <f>SUMIFS('Points - Player Total'!$AA$9:$AA$97,'Points - Player Total'!$A$9:$A$97,'Points - Teams W1'!$A39,'Teams - Window 1'!AK$6:AK$94,1)</f>
        <v>0</v>
      </c>
      <c r="AL39" s="43">
        <f>SUMIFS('Points - Player Total'!$AA$9:$AA$97,'Points - Player Total'!$A$9:$A$97,'Points - Teams W1'!$A39,'Teams - Window 1'!AL$6:AL$94,1)</f>
        <v>0</v>
      </c>
      <c r="AM39" s="43">
        <f>SUMIFS('Points - Player Total'!$AA$9:$AA$97,'Points - Player Total'!$A$9:$A$97,'Points - Teams W1'!$A39,'Teams - Window 1'!AM$6:AM$94,1)</f>
        <v>0</v>
      </c>
      <c r="AN39" s="43">
        <f>SUMIFS('Points - Player Total'!$AA$9:$AA$97,'Points - Player Total'!$A$9:$A$97,'Points - Teams W1'!$A39,'Teams - Window 1'!AN$6:AN$94,1)</f>
        <v>0</v>
      </c>
      <c r="AO39" s="43">
        <f>SUMIFS('Points - Player Total'!$AA$9:$AA$97,'Points - Player Total'!$A$9:$A$97,'Points - Teams W1'!$A39,'Teams - Window 1'!AO$6:AO$94,1)</f>
        <v>0</v>
      </c>
      <c r="AP39" s="43">
        <f>SUMIFS('Points - Player Total'!$AA$9:$AA$97,'Points - Player Total'!$A$9:$A$97,'Points - Teams W1'!$A39,'Teams - Window 1'!AP$6:AP$94,1)</f>
        <v>0</v>
      </c>
      <c r="AQ39" s="43">
        <f>SUMIFS('Points - Player Total'!$AA$9:$AA$97,'Points - Player Total'!$A$9:$A$97,'Points - Teams W1'!$A39,'Teams - Window 1'!AQ$6:AQ$94,1)</f>
        <v>0</v>
      </c>
      <c r="AR39" s="43">
        <f>SUMIFS('Points - Player Total'!$AA$9:$AA$97,'Points - Player Total'!$A$9:$A$97,'Points - Teams W1'!$A39,'Teams - Window 1'!AR$6:AR$94,1)</f>
        <v>0</v>
      </c>
    </row>
    <row r="40" spans="1:44" outlineLevel="1" x14ac:dyDescent="0.25">
      <c r="A40" t="s">
        <v>256</v>
      </c>
      <c r="B40" s="6"/>
      <c r="C40" t="s">
        <v>64</v>
      </c>
      <c r="D40" s="43">
        <f>SUMIFS('Points - Player Total'!$AA$9:$AA$97,'Points - Player Total'!$A$9:$A$97,'Points - Teams W1'!$A40,'Teams - Window 1'!D$6:D$94,1)</f>
        <v>0</v>
      </c>
      <c r="E40" s="43">
        <f>SUMIFS('Points - Player Total'!$AA$9:$AA$97,'Points - Player Total'!$A$9:$A$97,'Points - Teams W1'!$A40,'Teams - Window 1'!E$6:E$94,1)</f>
        <v>0</v>
      </c>
      <c r="F40" s="43">
        <f>SUMIFS('Points - Player Total'!$AA$9:$AA$97,'Points - Player Total'!$A$9:$A$97,'Points - Teams W1'!$A40,'Teams - Window 1'!F$6:F$94,1)</f>
        <v>0</v>
      </c>
      <c r="G40" s="43">
        <f>SUMIFS('Points - Player Total'!$AA$9:$AA$97,'Points - Player Total'!$A$9:$A$97,'Points - Teams W1'!$A40,'Teams - Window 1'!G$6:G$94,1)</f>
        <v>0</v>
      </c>
      <c r="H40" s="43">
        <f>SUMIFS('Points - Player Total'!$AA$9:$AA$97,'Points - Player Total'!$A$9:$A$97,'Points - Teams W1'!$A40,'Teams - Window 1'!H$6:H$94,1)</f>
        <v>0</v>
      </c>
      <c r="I40" s="43">
        <f>SUMIFS('Points - Player Total'!$AA$9:$AA$97,'Points - Player Total'!$A$9:$A$97,'Points - Teams W1'!$A40,'Teams - Window 1'!I$6:I$94,1)</f>
        <v>0</v>
      </c>
      <c r="J40" s="43">
        <f>SUMIFS('Points - Player Total'!$AA$9:$AA$97,'Points - Player Total'!$A$9:$A$97,'Points - Teams W1'!$A40,'Teams - Window 1'!J$6:J$94,1)</f>
        <v>0</v>
      </c>
      <c r="K40" s="43">
        <f>SUMIFS('Points - Player Total'!$AA$9:$AA$97,'Points - Player Total'!$A$9:$A$97,'Points - Teams W1'!$A40,'Teams - Window 1'!K$6:K$94,1)</f>
        <v>0</v>
      </c>
      <c r="L40" s="43">
        <f>SUMIFS('Points - Player Total'!$AA$9:$AA$97,'Points - Player Total'!$A$9:$A$97,'Points - Teams W1'!$A40,'Teams - Window 1'!L$6:L$94,1)</f>
        <v>0</v>
      </c>
      <c r="M40" s="43">
        <f>SUMIFS('Points - Player Total'!$AA$9:$AA$97,'Points - Player Total'!$A$9:$A$97,'Points - Teams W1'!$A40,'Teams - Window 1'!M$6:M$94,1)</f>
        <v>0</v>
      </c>
      <c r="N40" s="43">
        <f>SUMIFS('Points - Player Total'!$AA$9:$AA$97,'Points - Player Total'!$A$9:$A$97,'Points - Teams W1'!$A40,'Teams - Window 1'!N$6:N$94,1)</f>
        <v>0</v>
      </c>
      <c r="O40" s="43">
        <f>SUMIFS('Points - Player Total'!$AA$9:$AA$97,'Points - Player Total'!$A$9:$A$97,'Points - Teams W1'!$A40,'Teams - Window 1'!O$6:O$94,1)</f>
        <v>0</v>
      </c>
      <c r="P40" s="43">
        <f>SUMIFS('Points - Player Total'!$AA$9:$AA$97,'Points - Player Total'!$A$9:$A$97,'Points - Teams W1'!$A40,'Teams - Window 1'!P$6:P$94,1)</f>
        <v>0</v>
      </c>
      <c r="Q40" s="43">
        <f>SUMIFS('Points - Player Total'!$AA$9:$AA$97,'Points - Player Total'!$A$9:$A$97,'Points - Teams W1'!$A40,'Teams - Window 1'!Q$6:Q$94,1)</f>
        <v>0</v>
      </c>
      <c r="R40" s="43">
        <f>SUMIFS('Points - Player Total'!$AA$9:$AA$97,'Points - Player Total'!$A$9:$A$97,'Points - Teams W1'!$A40,'Teams - Window 1'!R$6:R$94,1)</f>
        <v>0</v>
      </c>
      <c r="S40" s="43">
        <f>SUMIFS('Points - Player Total'!$AA$9:$AA$97,'Points - Player Total'!$A$9:$A$97,'Points - Teams W1'!$A40,'Teams - Window 1'!S$6:S$94,1)</f>
        <v>0</v>
      </c>
      <c r="T40" s="43">
        <f>SUMIFS('Points - Player Total'!$AA$9:$AA$97,'Points - Player Total'!$A$9:$A$97,'Points - Teams W1'!$A40,'Teams - Window 1'!T$6:T$94,1)</f>
        <v>0</v>
      </c>
      <c r="U40" s="43">
        <f>SUMIFS('Points - Player Total'!$AA$9:$AA$97,'Points - Player Total'!$A$9:$A$97,'Points - Teams W1'!$A40,'Teams - Window 1'!U$6:U$94,1)</f>
        <v>0</v>
      </c>
      <c r="V40" s="43">
        <f>SUMIFS('Points - Player Total'!$AA$9:$AA$97,'Points - Player Total'!$A$9:$A$97,'Points - Teams W1'!$A40,'Teams - Window 1'!V$6:V$94,1)</f>
        <v>0</v>
      </c>
      <c r="W40" s="43">
        <f>SUMIFS('Points - Player Total'!$AA$9:$AA$97,'Points - Player Total'!$A$9:$A$97,'Points - Teams W1'!$A40,'Teams - Window 1'!W$6:W$94,1)</f>
        <v>0</v>
      </c>
      <c r="X40" s="43">
        <f>SUMIFS('Points - Player Total'!$AA$9:$AA$97,'Points - Player Total'!$A$9:$A$97,'Points - Teams W1'!$A40,'Teams - Window 1'!X$6:X$94,1)</f>
        <v>0</v>
      </c>
      <c r="Y40" s="43">
        <f>SUMIFS('Points - Player Total'!$AA$9:$AA$97,'Points - Player Total'!$A$9:$A$97,'Points - Teams W1'!$A40,'Teams - Window 1'!Y$6:Y$94,1)</f>
        <v>0</v>
      </c>
      <c r="Z40" s="43">
        <f>SUMIFS('Points - Player Total'!$AA$9:$AA$97,'Points - Player Total'!$A$9:$A$97,'Points - Teams W1'!$A40,'Teams - Window 1'!Z$6:Z$94,1)</f>
        <v>0</v>
      </c>
      <c r="AA40" s="43">
        <f>SUMIFS('Points - Player Total'!$AA$9:$AA$97,'Points - Player Total'!$A$9:$A$97,'Points - Teams W1'!$A40,'Teams - Window 1'!AA$6:AA$94,1)</f>
        <v>0</v>
      </c>
      <c r="AB40" s="43">
        <f>SUMIFS('Points - Player Total'!$AA$9:$AA$97,'Points - Player Total'!$A$9:$A$97,'Points - Teams W1'!$A40,'Teams - Window 1'!AB$6:AB$94,1)</f>
        <v>0</v>
      </c>
      <c r="AC40" s="43">
        <f>SUMIFS('Points - Player Total'!$AA$9:$AA$97,'Points - Player Total'!$A$9:$A$97,'Points - Teams W1'!$A40,'Teams - Window 1'!AC$6:AC$94,1)</f>
        <v>0</v>
      </c>
      <c r="AD40" s="43">
        <f>SUMIFS('Points - Player Total'!$AA$9:$AA$97,'Points - Player Total'!$A$9:$A$97,'Points - Teams W1'!$A40,'Teams - Window 1'!AD$6:AD$94,1)</f>
        <v>0</v>
      </c>
      <c r="AE40" s="43">
        <f>SUMIFS('Points - Player Total'!$AA$9:$AA$97,'Points - Player Total'!$A$9:$A$97,'Points - Teams W1'!$A40,'Teams - Window 1'!AE$6:AE$94,1)</f>
        <v>0</v>
      </c>
      <c r="AF40" s="43">
        <f>SUMIFS('Points - Player Total'!$AA$9:$AA$97,'Points - Player Total'!$A$9:$A$97,'Points - Teams W1'!$A40,'Teams - Window 1'!AF$6:AF$94,1)</f>
        <v>0</v>
      </c>
      <c r="AG40" s="43">
        <f>SUMIFS('Points - Player Total'!$AA$9:$AA$97,'Points - Player Total'!$A$9:$A$97,'Points - Teams W1'!$A40,'Teams - Window 1'!AG$6:AG$94,1)</f>
        <v>0</v>
      </c>
      <c r="AH40" s="43">
        <f>SUMIFS('Points - Player Total'!$AA$9:$AA$97,'Points - Player Total'!$A$9:$A$97,'Points - Teams W1'!$A40,'Teams - Window 1'!AH$6:AH$94,1)</f>
        <v>0</v>
      </c>
      <c r="AI40" s="43">
        <f>SUMIFS('Points - Player Total'!$AA$9:$AA$97,'Points - Player Total'!$A$9:$A$97,'Points - Teams W1'!$A40,'Teams - Window 1'!AI$6:AI$94,1)</f>
        <v>0</v>
      </c>
      <c r="AJ40" s="43">
        <f>SUMIFS('Points - Player Total'!$AA$9:$AA$97,'Points - Player Total'!$A$9:$A$97,'Points - Teams W1'!$A40,'Teams - Window 1'!AJ$6:AJ$94,1)</f>
        <v>0</v>
      </c>
      <c r="AK40" s="43">
        <f>SUMIFS('Points - Player Total'!$AA$9:$AA$97,'Points - Player Total'!$A$9:$A$97,'Points - Teams W1'!$A40,'Teams - Window 1'!AK$6:AK$94,1)</f>
        <v>0</v>
      </c>
      <c r="AL40" s="43">
        <f>SUMIFS('Points - Player Total'!$AA$9:$AA$97,'Points - Player Total'!$A$9:$A$97,'Points - Teams W1'!$A40,'Teams - Window 1'!AL$6:AL$94,1)</f>
        <v>0</v>
      </c>
      <c r="AM40" s="43">
        <f>SUMIFS('Points - Player Total'!$AA$9:$AA$97,'Points - Player Total'!$A$9:$A$97,'Points - Teams W1'!$A40,'Teams - Window 1'!AM$6:AM$94,1)</f>
        <v>0</v>
      </c>
      <c r="AN40" s="43">
        <f>SUMIFS('Points - Player Total'!$AA$9:$AA$97,'Points - Player Total'!$A$9:$A$97,'Points - Teams W1'!$A40,'Teams - Window 1'!AN$6:AN$94,1)</f>
        <v>0</v>
      </c>
      <c r="AO40" s="43">
        <f>SUMIFS('Points - Player Total'!$AA$9:$AA$97,'Points - Player Total'!$A$9:$A$97,'Points - Teams W1'!$A40,'Teams - Window 1'!AO$6:AO$94,1)</f>
        <v>0</v>
      </c>
      <c r="AP40" s="43">
        <f>SUMIFS('Points - Player Total'!$AA$9:$AA$97,'Points - Player Total'!$A$9:$A$97,'Points - Teams W1'!$A40,'Teams - Window 1'!AP$6:AP$94,1)</f>
        <v>0</v>
      </c>
      <c r="AQ40" s="43">
        <f>SUMIFS('Points - Player Total'!$AA$9:$AA$97,'Points - Player Total'!$A$9:$A$97,'Points - Teams W1'!$A40,'Teams - Window 1'!AQ$6:AQ$94,1)</f>
        <v>0</v>
      </c>
      <c r="AR40" s="43">
        <f>SUMIFS('Points - Player Total'!$AA$9:$AA$97,'Points - Player Total'!$A$9:$A$97,'Points - Teams W1'!$A40,'Teams - Window 1'!AR$6:AR$94,1)</f>
        <v>0</v>
      </c>
    </row>
    <row r="41" spans="1:44" outlineLevel="1" x14ac:dyDescent="0.25">
      <c r="A41" t="s">
        <v>257</v>
      </c>
      <c r="B41" s="6"/>
      <c r="C41" t="s">
        <v>64</v>
      </c>
      <c r="D41" s="43">
        <f>SUMIFS('Points - Player Total'!$AA$9:$AA$97,'Points - Player Total'!$A$9:$A$97,'Points - Teams W1'!$A41,'Teams - Window 1'!D$6:D$94,1)</f>
        <v>0</v>
      </c>
      <c r="E41" s="43">
        <f>SUMIFS('Points - Player Total'!$AA$9:$AA$97,'Points - Player Total'!$A$9:$A$97,'Points - Teams W1'!$A41,'Teams - Window 1'!E$6:E$94,1)</f>
        <v>0</v>
      </c>
      <c r="F41" s="43">
        <f>SUMIFS('Points - Player Total'!$AA$9:$AA$97,'Points - Player Total'!$A$9:$A$97,'Points - Teams W1'!$A41,'Teams - Window 1'!F$6:F$94,1)</f>
        <v>0</v>
      </c>
      <c r="G41" s="43">
        <f>SUMIFS('Points - Player Total'!$AA$9:$AA$97,'Points - Player Total'!$A$9:$A$97,'Points - Teams W1'!$A41,'Teams - Window 1'!G$6:G$94,1)</f>
        <v>0</v>
      </c>
      <c r="H41" s="43">
        <f>SUMIFS('Points - Player Total'!$AA$9:$AA$97,'Points - Player Total'!$A$9:$A$97,'Points - Teams W1'!$A41,'Teams - Window 1'!H$6:H$94,1)</f>
        <v>0</v>
      </c>
      <c r="I41" s="43">
        <f>SUMIFS('Points - Player Total'!$AA$9:$AA$97,'Points - Player Total'!$A$9:$A$97,'Points - Teams W1'!$A41,'Teams - Window 1'!I$6:I$94,1)</f>
        <v>0</v>
      </c>
      <c r="J41" s="43">
        <f>SUMIFS('Points - Player Total'!$AA$9:$AA$97,'Points - Player Total'!$A$9:$A$97,'Points - Teams W1'!$A41,'Teams - Window 1'!J$6:J$94,1)</f>
        <v>0</v>
      </c>
      <c r="K41" s="43">
        <f>SUMIFS('Points - Player Total'!$AA$9:$AA$97,'Points - Player Total'!$A$9:$A$97,'Points - Teams W1'!$A41,'Teams - Window 1'!K$6:K$94,1)</f>
        <v>0</v>
      </c>
      <c r="L41" s="43">
        <f>SUMIFS('Points - Player Total'!$AA$9:$AA$97,'Points - Player Total'!$A$9:$A$97,'Points - Teams W1'!$A41,'Teams - Window 1'!L$6:L$94,1)</f>
        <v>0</v>
      </c>
      <c r="M41" s="43">
        <f>SUMIFS('Points - Player Total'!$AA$9:$AA$97,'Points - Player Total'!$A$9:$A$97,'Points - Teams W1'!$A41,'Teams - Window 1'!M$6:M$94,1)</f>
        <v>0</v>
      </c>
      <c r="N41" s="43">
        <f>SUMIFS('Points - Player Total'!$AA$9:$AA$97,'Points - Player Total'!$A$9:$A$97,'Points - Teams W1'!$A41,'Teams - Window 1'!N$6:N$94,1)</f>
        <v>0</v>
      </c>
      <c r="O41" s="43">
        <f>SUMIFS('Points - Player Total'!$AA$9:$AA$97,'Points - Player Total'!$A$9:$A$97,'Points - Teams W1'!$A41,'Teams - Window 1'!O$6:O$94,1)</f>
        <v>0</v>
      </c>
      <c r="P41" s="43">
        <f>SUMIFS('Points - Player Total'!$AA$9:$AA$97,'Points - Player Total'!$A$9:$A$97,'Points - Teams W1'!$A41,'Teams - Window 1'!P$6:P$94,1)</f>
        <v>0</v>
      </c>
      <c r="Q41" s="43">
        <f>SUMIFS('Points - Player Total'!$AA$9:$AA$97,'Points - Player Total'!$A$9:$A$97,'Points - Teams W1'!$A41,'Teams - Window 1'!Q$6:Q$94,1)</f>
        <v>0</v>
      </c>
      <c r="R41" s="43">
        <f>SUMIFS('Points - Player Total'!$AA$9:$AA$97,'Points - Player Total'!$A$9:$A$97,'Points - Teams W1'!$A41,'Teams - Window 1'!R$6:R$94,1)</f>
        <v>0</v>
      </c>
      <c r="S41" s="43">
        <f>SUMIFS('Points - Player Total'!$AA$9:$AA$97,'Points - Player Total'!$A$9:$A$97,'Points - Teams W1'!$A41,'Teams - Window 1'!S$6:S$94,1)</f>
        <v>0</v>
      </c>
      <c r="T41" s="43">
        <f>SUMIFS('Points - Player Total'!$AA$9:$AA$97,'Points - Player Total'!$A$9:$A$97,'Points - Teams W1'!$A41,'Teams - Window 1'!T$6:T$94,1)</f>
        <v>0</v>
      </c>
      <c r="U41" s="43">
        <f>SUMIFS('Points - Player Total'!$AA$9:$AA$97,'Points - Player Total'!$A$9:$A$97,'Points - Teams W1'!$A41,'Teams - Window 1'!U$6:U$94,1)</f>
        <v>0</v>
      </c>
      <c r="V41" s="43">
        <f>SUMIFS('Points - Player Total'!$AA$9:$AA$97,'Points - Player Total'!$A$9:$A$97,'Points - Teams W1'!$A41,'Teams - Window 1'!V$6:V$94,1)</f>
        <v>0</v>
      </c>
      <c r="W41" s="43">
        <f>SUMIFS('Points - Player Total'!$AA$9:$AA$97,'Points - Player Total'!$A$9:$A$97,'Points - Teams W1'!$A41,'Teams - Window 1'!W$6:W$94,1)</f>
        <v>0</v>
      </c>
      <c r="X41" s="43">
        <f>SUMIFS('Points - Player Total'!$AA$9:$AA$97,'Points - Player Total'!$A$9:$A$97,'Points - Teams W1'!$A41,'Teams - Window 1'!X$6:X$94,1)</f>
        <v>0</v>
      </c>
      <c r="Y41" s="43">
        <f>SUMIFS('Points - Player Total'!$AA$9:$AA$97,'Points - Player Total'!$A$9:$A$97,'Points - Teams W1'!$A41,'Teams - Window 1'!Y$6:Y$94,1)</f>
        <v>0</v>
      </c>
      <c r="Z41" s="43">
        <f>SUMIFS('Points - Player Total'!$AA$9:$AA$97,'Points - Player Total'!$A$9:$A$97,'Points - Teams W1'!$A41,'Teams - Window 1'!Z$6:Z$94,1)</f>
        <v>0</v>
      </c>
      <c r="AA41" s="43">
        <f>SUMIFS('Points - Player Total'!$AA$9:$AA$97,'Points - Player Total'!$A$9:$A$97,'Points - Teams W1'!$A41,'Teams - Window 1'!AA$6:AA$94,1)</f>
        <v>0</v>
      </c>
      <c r="AB41" s="43">
        <f>SUMIFS('Points - Player Total'!$AA$9:$AA$97,'Points - Player Total'!$A$9:$A$97,'Points - Teams W1'!$A41,'Teams - Window 1'!AB$6:AB$94,1)</f>
        <v>0</v>
      </c>
      <c r="AC41" s="43">
        <f>SUMIFS('Points - Player Total'!$AA$9:$AA$97,'Points - Player Total'!$A$9:$A$97,'Points - Teams W1'!$A41,'Teams - Window 1'!AC$6:AC$94,1)</f>
        <v>0</v>
      </c>
      <c r="AD41" s="43">
        <f>SUMIFS('Points - Player Total'!$AA$9:$AA$97,'Points - Player Total'!$A$9:$A$97,'Points - Teams W1'!$A41,'Teams - Window 1'!AD$6:AD$94,1)</f>
        <v>0</v>
      </c>
      <c r="AE41" s="43">
        <f>SUMIFS('Points - Player Total'!$AA$9:$AA$97,'Points - Player Total'!$A$9:$A$97,'Points - Teams W1'!$A41,'Teams - Window 1'!AE$6:AE$94,1)</f>
        <v>0</v>
      </c>
      <c r="AF41" s="43">
        <f>SUMIFS('Points - Player Total'!$AA$9:$AA$97,'Points - Player Total'!$A$9:$A$97,'Points - Teams W1'!$A41,'Teams - Window 1'!AF$6:AF$94,1)</f>
        <v>0</v>
      </c>
      <c r="AG41" s="43">
        <f>SUMIFS('Points - Player Total'!$AA$9:$AA$97,'Points - Player Total'!$A$9:$A$97,'Points - Teams W1'!$A41,'Teams - Window 1'!AG$6:AG$94,1)</f>
        <v>0</v>
      </c>
      <c r="AH41" s="43">
        <f>SUMIFS('Points - Player Total'!$AA$9:$AA$97,'Points - Player Total'!$A$9:$A$97,'Points - Teams W1'!$A41,'Teams - Window 1'!AH$6:AH$94,1)</f>
        <v>0</v>
      </c>
      <c r="AI41" s="43">
        <f>SUMIFS('Points - Player Total'!$AA$9:$AA$97,'Points - Player Total'!$A$9:$A$97,'Points - Teams W1'!$A41,'Teams - Window 1'!AI$6:AI$94,1)</f>
        <v>0</v>
      </c>
      <c r="AJ41" s="43">
        <f>SUMIFS('Points - Player Total'!$AA$9:$AA$97,'Points - Player Total'!$A$9:$A$97,'Points - Teams W1'!$A41,'Teams - Window 1'!AJ$6:AJ$94,1)</f>
        <v>0</v>
      </c>
      <c r="AK41" s="43">
        <f>SUMIFS('Points - Player Total'!$AA$9:$AA$97,'Points - Player Total'!$A$9:$A$97,'Points - Teams W1'!$A41,'Teams - Window 1'!AK$6:AK$94,1)</f>
        <v>0</v>
      </c>
      <c r="AL41" s="43">
        <f>SUMIFS('Points - Player Total'!$AA$9:$AA$97,'Points - Player Total'!$A$9:$A$97,'Points - Teams W1'!$A41,'Teams - Window 1'!AL$6:AL$94,1)</f>
        <v>0</v>
      </c>
      <c r="AM41" s="43">
        <f>SUMIFS('Points - Player Total'!$AA$9:$AA$97,'Points - Player Total'!$A$9:$A$97,'Points - Teams W1'!$A41,'Teams - Window 1'!AM$6:AM$94,1)</f>
        <v>0</v>
      </c>
      <c r="AN41" s="43">
        <f>SUMIFS('Points - Player Total'!$AA$9:$AA$97,'Points - Player Total'!$A$9:$A$97,'Points - Teams W1'!$A41,'Teams - Window 1'!AN$6:AN$94,1)</f>
        <v>0</v>
      </c>
      <c r="AO41" s="43">
        <f>SUMIFS('Points - Player Total'!$AA$9:$AA$97,'Points - Player Total'!$A$9:$A$97,'Points - Teams W1'!$A41,'Teams - Window 1'!AO$6:AO$94,1)</f>
        <v>0</v>
      </c>
      <c r="AP41" s="43">
        <f>SUMIFS('Points - Player Total'!$AA$9:$AA$97,'Points - Player Total'!$A$9:$A$97,'Points - Teams W1'!$A41,'Teams - Window 1'!AP$6:AP$94,1)</f>
        <v>0</v>
      </c>
      <c r="AQ41" s="43">
        <f>SUMIFS('Points - Player Total'!$AA$9:$AA$97,'Points - Player Total'!$A$9:$A$97,'Points - Teams W1'!$A41,'Teams - Window 1'!AQ$6:AQ$94,1)</f>
        <v>0</v>
      </c>
      <c r="AR41" s="43">
        <f>SUMIFS('Points - Player Total'!$AA$9:$AA$97,'Points - Player Total'!$A$9:$A$97,'Points - Teams W1'!$A41,'Teams - Window 1'!AR$6:AR$94,1)</f>
        <v>0</v>
      </c>
    </row>
    <row r="42" spans="1:44" x14ac:dyDescent="0.25">
      <c r="A42" t="s">
        <v>20</v>
      </c>
      <c r="B42" s="6" t="s">
        <v>52</v>
      </c>
      <c r="C42" t="s">
        <v>69</v>
      </c>
      <c r="D42" s="43">
        <f>SUMIFS('Points - Player Total'!$AA$9:$AA$97,'Points - Player Total'!$A$9:$A$97,'Points - Teams W1'!$A42,'Teams - Window 1'!D$6:D$94,1)</f>
        <v>0</v>
      </c>
      <c r="E42" s="43">
        <f>SUMIFS('Points - Player Total'!$AA$9:$AA$97,'Points - Player Total'!$A$9:$A$97,'Points - Teams W1'!$A42,'Teams - Window 1'!E$6:E$94,1)</f>
        <v>340</v>
      </c>
      <c r="F42" s="43">
        <f>SUMIFS('Points - Player Total'!$AA$9:$AA$97,'Points - Player Total'!$A$9:$A$97,'Points - Teams W1'!$A42,'Teams - Window 1'!F$6:F$94,1)</f>
        <v>0</v>
      </c>
      <c r="G42" s="43">
        <f>SUMIFS('Points - Player Total'!$AA$9:$AA$97,'Points - Player Total'!$A$9:$A$97,'Points - Teams W1'!$A42,'Teams - Window 1'!G$6:G$94,1)</f>
        <v>0</v>
      </c>
      <c r="H42" s="43">
        <f>SUMIFS('Points - Player Total'!$AA$9:$AA$97,'Points - Player Total'!$A$9:$A$97,'Points - Teams W1'!$A42,'Teams - Window 1'!H$6:H$94,1)</f>
        <v>0</v>
      </c>
      <c r="I42" s="43">
        <f>SUMIFS('Points - Player Total'!$AA$9:$AA$97,'Points - Player Total'!$A$9:$A$97,'Points - Teams W1'!$A42,'Teams - Window 1'!I$6:I$94,1)</f>
        <v>340</v>
      </c>
      <c r="J42" s="43">
        <f>SUMIFS('Points - Player Total'!$AA$9:$AA$97,'Points - Player Total'!$A$9:$A$97,'Points - Teams W1'!$A42,'Teams - Window 1'!J$6:J$94,1)</f>
        <v>340</v>
      </c>
      <c r="K42" s="43">
        <f>SUMIFS('Points - Player Total'!$AA$9:$AA$97,'Points - Player Total'!$A$9:$A$97,'Points - Teams W1'!$A42,'Teams - Window 1'!K$6:K$94,1)</f>
        <v>340</v>
      </c>
      <c r="L42" s="43">
        <f>SUMIFS('Points - Player Total'!$AA$9:$AA$97,'Points - Player Total'!$A$9:$A$97,'Points - Teams W1'!$A42,'Teams - Window 1'!L$6:L$94,1)</f>
        <v>0</v>
      </c>
      <c r="M42" s="43">
        <f>SUMIFS('Points - Player Total'!$AA$9:$AA$97,'Points - Player Total'!$A$9:$A$97,'Points - Teams W1'!$A42,'Teams - Window 1'!M$6:M$94,1)</f>
        <v>340</v>
      </c>
      <c r="N42" s="43">
        <f>SUMIFS('Points - Player Total'!$AA$9:$AA$97,'Points - Player Total'!$A$9:$A$97,'Points - Teams W1'!$A42,'Teams - Window 1'!N$6:N$94,1)</f>
        <v>0</v>
      </c>
      <c r="O42" s="43">
        <f>SUMIFS('Points - Player Total'!$AA$9:$AA$97,'Points - Player Total'!$A$9:$A$97,'Points - Teams W1'!$A42,'Teams - Window 1'!O$6:O$94,1)</f>
        <v>0</v>
      </c>
      <c r="P42" s="43">
        <f>SUMIFS('Points - Player Total'!$AA$9:$AA$97,'Points - Player Total'!$A$9:$A$97,'Points - Teams W1'!$A42,'Teams - Window 1'!P$6:P$94,1)</f>
        <v>0</v>
      </c>
      <c r="Q42" s="43">
        <f>SUMIFS('Points - Player Total'!$AA$9:$AA$97,'Points - Player Total'!$A$9:$A$97,'Points - Teams W1'!$A42,'Teams - Window 1'!Q$6:Q$94,1)</f>
        <v>0</v>
      </c>
      <c r="R42" s="43">
        <f>SUMIFS('Points - Player Total'!$AA$9:$AA$97,'Points - Player Total'!$A$9:$A$97,'Points - Teams W1'!$A42,'Teams - Window 1'!R$6:R$94,1)</f>
        <v>340</v>
      </c>
      <c r="S42" s="43">
        <f>SUMIFS('Points - Player Total'!$AA$9:$AA$97,'Points - Player Total'!$A$9:$A$97,'Points - Teams W1'!$A42,'Teams - Window 1'!S$6:S$94,1)</f>
        <v>0</v>
      </c>
      <c r="T42" s="43">
        <f>SUMIFS('Points - Player Total'!$AA$9:$AA$97,'Points - Player Total'!$A$9:$A$97,'Points - Teams W1'!$A42,'Teams - Window 1'!T$6:T$94,1)</f>
        <v>0</v>
      </c>
      <c r="U42" s="43">
        <f>SUMIFS('Points - Player Total'!$AA$9:$AA$97,'Points - Player Total'!$A$9:$A$97,'Points - Teams W1'!$A42,'Teams - Window 1'!U$6:U$94,1)</f>
        <v>340</v>
      </c>
      <c r="V42" s="43">
        <f>SUMIFS('Points - Player Total'!$AA$9:$AA$97,'Points - Player Total'!$A$9:$A$97,'Points - Teams W1'!$A42,'Teams - Window 1'!V$6:V$94,1)</f>
        <v>0</v>
      </c>
      <c r="W42" s="43">
        <f>SUMIFS('Points - Player Total'!$AA$9:$AA$97,'Points - Player Total'!$A$9:$A$97,'Points - Teams W1'!$A42,'Teams - Window 1'!W$6:W$94,1)</f>
        <v>0</v>
      </c>
      <c r="X42" s="43">
        <f>SUMIFS('Points - Player Total'!$AA$9:$AA$97,'Points - Player Total'!$A$9:$A$97,'Points - Teams W1'!$A42,'Teams - Window 1'!X$6:X$94,1)</f>
        <v>0</v>
      </c>
      <c r="Y42" s="43">
        <f>SUMIFS('Points - Player Total'!$AA$9:$AA$97,'Points - Player Total'!$A$9:$A$97,'Points - Teams W1'!$A42,'Teams - Window 1'!Y$6:Y$94,1)</f>
        <v>0</v>
      </c>
      <c r="Z42" s="43">
        <f>SUMIFS('Points - Player Total'!$AA$9:$AA$97,'Points - Player Total'!$A$9:$A$97,'Points - Teams W1'!$A42,'Teams - Window 1'!Z$6:Z$94,1)</f>
        <v>340</v>
      </c>
      <c r="AA42" s="43">
        <f>SUMIFS('Points - Player Total'!$AA$9:$AA$97,'Points - Player Total'!$A$9:$A$97,'Points - Teams W1'!$A42,'Teams - Window 1'!AA$6:AA$94,1)</f>
        <v>340</v>
      </c>
      <c r="AB42" s="43">
        <f>SUMIFS('Points - Player Total'!$AA$9:$AA$97,'Points - Player Total'!$A$9:$A$97,'Points - Teams W1'!$A42,'Teams - Window 1'!AB$6:AB$94,1)</f>
        <v>340</v>
      </c>
      <c r="AC42" s="43">
        <f>SUMIFS('Points - Player Total'!$AA$9:$AA$97,'Points - Player Total'!$A$9:$A$97,'Points - Teams W1'!$A42,'Teams - Window 1'!AC$6:AC$94,1)</f>
        <v>340</v>
      </c>
      <c r="AD42" s="43">
        <f>SUMIFS('Points - Player Total'!$AA$9:$AA$97,'Points - Player Total'!$A$9:$A$97,'Points - Teams W1'!$A42,'Teams - Window 1'!AD$6:AD$94,1)</f>
        <v>340</v>
      </c>
      <c r="AE42" s="43">
        <f>SUMIFS('Points - Player Total'!$AA$9:$AA$97,'Points - Player Total'!$A$9:$A$97,'Points - Teams W1'!$A42,'Teams - Window 1'!AE$6:AE$94,1)</f>
        <v>340</v>
      </c>
      <c r="AF42" s="43">
        <f>SUMIFS('Points - Player Total'!$AA$9:$AA$97,'Points - Player Total'!$A$9:$A$97,'Points - Teams W1'!$A42,'Teams - Window 1'!AF$6:AF$94,1)</f>
        <v>340</v>
      </c>
      <c r="AG42" s="43">
        <f>SUMIFS('Points - Player Total'!$AA$9:$AA$97,'Points - Player Total'!$A$9:$A$97,'Points - Teams W1'!$A42,'Teams - Window 1'!AG$6:AG$94,1)</f>
        <v>340</v>
      </c>
      <c r="AH42" s="43">
        <f>SUMIFS('Points - Player Total'!$AA$9:$AA$97,'Points - Player Total'!$A$9:$A$97,'Points - Teams W1'!$A42,'Teams - Window 1'!AH$6:AH$94,1)</f>
        <v>340</v>
      </c>
      <c r="AI42" s="43">
        <f>SUMIFS('Points - Player Total'!$AA$9:$AA$97,'Points - Player Total'!$A$9:$A$97,'Points - Teams W1'!$A42,'Teams - Window 1'!AI$6:AI$94,1)</f>
        <v>0</v>
      </c>
      <c r="AJ42" s="43">
        <f>SUMIFS('Points - Player Total'!$AA$9:$AA$97,'Points - Player Total'!$A$9:$A$97,'Points - Teams W1'!$A42,'Teams - Window 1'!AJ$6:AJ$94,1)</f>
        <v>340</v>
      </c>
      <c r="AK42" s="43">
        <f>SUMIFS('Points - Player Total'!$AA$9:$AA$97,'Points - Player Total'!$A$9:$A$97,'Points - Teams W1'!$A42,'Teams - Window 1'!AK$6:AK$94,1)</f>
        <v>340</v>
      </c>
      <c r="AL42" s="43">
        <f>SUMIFS('Points - Player Total'!$AA$9:$AA$97,'Points - Player Total'!$A$9:$A$97,'Points - Teams W1'!$A42,'Teams - Window 1'!AL$6:AL$94,1)</f>
        <v>340</v>
      </c>
      <c r="AM42" s="43">
        <f>SUMIFS('Points - Player Total'!$AA$9:$AA$97,'Points - Player Total'!$A$9:$A$97,'Points - Teams W1'!$A42,'Teams - Window 1'!AM$6:AM$94,1)</f>
        <v>0</v>
      </c>
      <c r="AN42" s="43">
        <f>SUMIFS('Points - Player Total'!$AA$9:$AA$97,'Points - Player Total'!$A$9:$A$97,'Points - Teams W1'!$A42,'Teams - Window 1'!AN$6:AN$94,1)</f>
        <v>0</v>
      </c>
      <c r="AO42" s="43">
        <f>SUMIFS('Points - Player Total'!$AA$9:$AA$97,'Points - Player Total'!$A$9:$A$97,'Points - Teams W1'!$A42,'Teams - Window 1'!AO$6:AO$94,1)</f>
        <v>0</v>
      </c>
      <c r="AP42" s="43">
        <f>SUMIFS('Points - Player Total'!$AA$9:$AA$97,'Points - Player Total'!$A$9:$A$97,'Points - Teams W1'!$A42,'Teams - Window 1'!AP$6:AP$94,1)</f>
        <v>340</v>
      </c>
      <c r="AQ42" s="43">
        <f>SUMIFS('Points - Player Total'!$AA$9:$AA$97,'Points - Player Total'!$A$9:$A$97,'Points - Teams W1'!$A42,'Teams - Window 1'!AQ$6:AQ$94,1)</f>
        <v>340</v>
      </c>
      <c r="AR42" s="43">
        <f>SUMIFS('Points - Player Total'!$AA$9:$AA$97,'Points - Player Total'!$A$9:$A$97,'Points - Teams W1'!$A42,'Teams - Window 1'!AR$6:AR$94,1)</f>
        <v>0</v>
      </c>
    </row>
    <row r="43" spans="1:44" x14ac:dyDescent="0.25">
      <c r="A43" t="s">
        <v>15</v>
      </c>
      <c r="B43" s="6" t="s">
        <v>54</v>
      </c>
      <c r="C43" t="s">
        <v>69</v>
      </c>
      <c r="D43" s="43">
        <f>SUMIFS('Points - Player Total'!$AA$9:$AA$97,'Points - Player Total'!$A$9:$A$97,'Points - Teams W1'!$A43,'Teams - Window 1'!D$6:D$94,1)</f>
        <v>0</v>
      </c>
      <c r="E43" s="43">
        <f>SUMIFS('Points - Player Total'!$AA$9:$AA$97,'Points - Player Total'!$A$9:$A$97,'Points - Teams W1'!$A43,'Teams - Window 1'!E$6:E$94,1)</f>
        <v>141</v>
      </c>
      <c r="F43" s="43">
        <f>SUMIFS('Points - Player Total'!$AA$9:$AA$97,'Points - Player Total'!$A$9:$A$97,'Points - Teams W1'!$A43,'Teams - Window 1'!F$6:F$94,1)</f>
        <v>141</v>
      </c>
      <c r="G43" s="43">
        <f>SUMIFS('Points - Player Total'!$AA$9:$AA$97,'Points - Player Total'!$A$9:$A$97,'Points - Teams W1'!$A43,'Teams - Window 1'!G$6:G$94,1)</f>
        <v>0</v>
      </c>
      <c r="H43" s="43">
        <f>SUMIFS('Points - Player Total'!$AA$9:$AA$97,'Points - Player Total'!$A$9:$A$97,'Points - Teams W1'!$A43,'Teams - Window 1'!H$6:H$94,1)</f>
        <v>141</v>
      </c>
      <c r="I43" s="43">
        <f>SUMIFS('Points - Player Total'!$AA$9:$AA$97,'Points - Player Total'!$A$9:$A$97,'Points - Teams W1'!$A43,'Teams - Window 1'!I$6:I$94,1)</f>
        <v>0</v>
      </c>
      <c r="J43" s="43">
        <f>SUMIFS('Points - Player Total'!$AA$9:$AA$97,'Points - Player Total'!$A$9:$A$97,'Points - Teams W1'!$A43,'Teams - Window 1'!J$6:J$94,1)</f>
        <v>0</v>
      </c>
      <c r="K43" s="43">
        <f>SUMIFS('Points - Player Total'!$AA$9:$AA$97,'Points - Player Total'!$A$9:$A$97,'Points - Teams W1'!$A43,'Teams - Window 1'!K$6:K$94,1)</f>
        <v>141</v>
      </c>
      <c r="L43" s="43">
        <f>SUMIFS('Points - Player Total'!$AA$9:$AA$97,'Points - Player Total'!$A$9:$A$97,'Points - Teams W1'!$A43,'Teams - Window 1'!L$6:L$94,1)</f>
        <v>141</v>
      </c>
      <c r="M43" s="43">
        <f>SUMIFS('Points - Player Total'!$AA$9:$AA$97,'Points - Player Total'!$A$9:$A$97,'Points - Teams W1'!$A43,'Teams - Window 1'!M$6:M$94,1)</f>
        <v>0</v>
      </c>
      <c r="N43" s="43">
        <f>SUMIFS('Points - Player Total'!$AA$9:$AA$97,'Points - Player Total'!$A$9:$A$97,'Points - Teams W1'!$A43,'Teams - Window 1'!N$6:N$94,1)</f>
        <v>0</v>
      </c>
      <c r="O43" s="43">
        <f>SUMIFS('Points - Player Total'!$AA$9:$AA$97,'Points - Player Total'!$A$9:$A$97,'Points - Teams W1'!$A43,'Teams - Window 1'!O$6:O$94,1)</f>
        <v>0</v>
      </c>
      <c r="P43" s="43">
        <f>SUMIFS('Points - Player Total'!$AA$9:$AA$97,'Points - Player Total'!$A$9:$A$97,'Points - Teams W1'!$A43,'Teams - Window 1'!P$6:P$94,1)</f>
        <v>141</v>
      </c>
      <c r="Q43" s="43">
        <f>SUMIFS('Points - Player Total'!$AA$9:$AA$97,'Points - Player Total'!$A$9:$A$97,'Points - Teams W1'!$A43,'Teams - Window 1'!Q$6:Q$94,1)</f>
        <v>141</v>
      </c>
      <c r="R43" s="43">
        <f>SUMIFS('Points - Player Total'!$AA$9:$AA$97,'Points - Player Total'!$A$9:$A$97,'Points - Teams W1'!$A43,'Teams - Window 1'!R$6:R$94,1)</f>
        <v>0</v>
      </c>
      <c r="S43" s="43">
        <f>SUMIFS('Points - Player Total'!$AA$9:$AA$97,'Points - Player Total'!$A$9:$A$97,'Points - Teams W1'!$A43,'Teams - Window 1'!S$6:S$94,1)</f>
        <v>0</v>
      </c>
      <c r="T43" s="43">
        <f>SUMIFS('Points - Player Total'!$AA$9:$AA$97,'Points - Player Total'!$A$9:$A$97,'Points - Teams W1'!$A43,'Teams - Window 1'!T$6:T$94,1)</f>
        <v>141</v>
      </c>
      <c r="U43" s="43">
        <f>SUMIFS('Points - Player Total'!$AA$9:$AA$97,'Points - Player Total'!$A$9:$A$97,'Points - Teams W1'!$A43,'Teams - Window 1'!U$6:U$94,1)</f>
        <v>141</v>
      </c>
      <c r="V43" s="43">
        <f>SUMIFS('Points - Player Total'!$AA$9:$AA$97,'Points - Player Total'!$A$9:$A$97,'Points - Teams W1'!$A43,'Teams - Window 1'!V$6:V$94,1)</f>
        <v>0</v>
      </c>
      <c r="W43" s="43">
        <f>SUMIFS('Points - Player Total'!$AA$9:$AA$97,'Points - Player Total'!$A$9:$A$97,'Points - Teams W1'!$A43,'Teams - Window 1'!W$6:W$94,1)</f>
        <v>0</v>
      </c>
      <c r="X43" s="43">
        <f>SUMIFS('Points - Player Total'!$AA$9:$AA$97,'Points - Player Total'!$A$9:$A$97,'Points - Teams W1'!$A43,'Teams - Window 1'!X$6:X$94,1)</f>
        <v>141</v>
      </c>
      <c r="Y43" s="43">
        <f>SUMIFS('Points - Player Total'!$AA$9:$AA$97,'Points - Player Total'!$A$9:$A$97,'Points - Teams W1'!$A43,'Teams - Window 1'!Y$6:Y$94,1)</f>
        <v>141</v>
      </c>
      <c r="Z43" s="43">
        <f>SUMIFS('Points - Player Total'!$AA$9:$AA$97,'Points - Player Total'!$A$9:$A$97,'Points - Teams W1'!$A43,'Teams - Window 1'!Z$6:Z$94,1)</f>
        <v>141</v>
      </c>
      <c r="AA43" s="43">
        <f>SUMIFS('Points - Player Total'!$AA$9:$AA$97,'Points - Player Total'!$A$9:$A$97,'Points - Teams W1'!$A43,'Teams - Window 1'!AA$6:AA$94,1)</f>
        <v>0</v>
      </c>
      <c r="AB43" s="43">
        <f>SUMIFS('Points - Player Total'!$AA$9:$AA$97,'Points - Player Total'!$A$9:$A$97,'Points - Teams W1'!$A43,'Teams - Window 1'!AB$6:AB$94,1)</f>
        <v>0</v>
      </c>
      <c r="AC43" s="43">
        <f>SUMIFS('Points - Player Total'!$AA$9:$AA$97,'Points - Player Total'!$A$9:$A$97,'Points - Teams W1'!$A43,'Teams - Window 1'!AC$6:AC$94,1)</f>
        <v>0</v>
      </c>
      <c r="AD43" s="43">
        <f>SUMIFS('Points - Player Total'!$AA$9:$AA$97,'Points - Player Total'!$A$9:$A$97,'Points - Teams W1'!$A43,'Teams - Window 1'!AD$6:AD$94,1)</f>
        <v>0</v>
      </c>
      <c r="AE43" s="43">
        <f>SUMIFS('Points - Player Total'!$AA$9:$AA$97,'Points - Player Total'!$A$9:$A$97,'Points - Teams W1'!$A43,'Teams - Window 1'!AE$6:AE$94,1)</f>
        <v>0</v>
      </c>
      <c r="AF43" s="43">
        <f>SUMIFS('Points - Player Total'!$AA$9:$AA$97,'Points - Player Total'!$A$9:$A$97,'Points - Teams W1'!$A43,'Teams - Window 1'!AF$6:AF$94,1)</f>
        <v>141</v>
      </c>
      <c r="AG43" s="43">
        <f>SUMIFS('Points - Player Total'!$AA$9:$AA$97,'Points - Player Total'!$A$9:$A$97,'Points - Teams W1'!$A43,'Teams - Window 1'!AG$6:AG$94,1)</f>
        <v>0</v>
      </c>
      <c r="AH43" s="43">
        <f>SUMIFS('Points - Player Total'!$AA$9:$AA$97,'Points - Player Total'!$A$9:$A$97,'Points - Teams W1'!$A43,'Teams - Window 1'!AH$6:AH$94,1)</f>
        <v>0</v>
      </c>
      <c r="AI43" s="43">
        <f>SUMIFS('Points - Player Total'!$AA$9:$AA$97,'Points - Player Total'!$A$9:$A$97,'Points - Teams W1'!$A43,'Teams - Window 1'!AI$6:AI$94,1)</f>
        <v>141</v>
      </c>
      <c r="AJ43" s="43">
        <f>SUMIFS('Points - Player Total'!$AA$9:$AA$97,'Points - Player Total'!$A$9:$A$97,'Points - Teams W1'!$A43,'Teams - Window 1'!AJ$6:AJ$94,1)</f>
        <v>0</v>
      </c>
      <c r="AK43" s="43">
        <f>SUMIFS('Points - Player Total'!$AA$9:$AA$97,'Points - Player Total'!$A$9:$A$97,'Points - Teams W1'!$A43,'Teams - Window 1'!AK$6:AK$94,1)</f>
        <v>0</v>
      </c>
      <c r="AL43" s="43">
        <f>SUMIFS('Points - Player Total'!$AA$9:$AA$97,'Points - Player Total'!$A$9:$A$97,'Points - Teams W1'!$A43,'Teams - Window 1'!AL$6:AL$94,1)</f>
        <v>141</v>
      </c>
      <c r="AM43" s="43">
        <f>SUMIFS('Points - Player Total'!$AA$9:$AA$97,'Points - Player Total'!$A$9:$A$97,'Points - Teams W1'!$A43,'Teams - Window 1'!AM$6:AM$94,1)</f>
        <v>141</v>
      </c>
      <c r="AN43" s="43">
        <f>SUMIFS('Points - Player Total'!$AA$9:$AA$97,'Points - Player Total'!$A$9:$A$97,'Points - Teams W1'!$A43,'Teams - Window 1'!AN$6:AN$94,1)</f>
        <v>141</v>
      </c>
      <c r="AO43" s="43">
        <f>SUMIFS('Points - Player Total'!$AA$9:$AA$97,'Points - Player Total'!$A$9:$A$97,'Points - Teams W1'!$A43,'Teams - Window 1'!AO$6:AO$94,1)</f>
        <v>141</v>
      </c>
      <c r="AP43" s="43">
        <f>SUMIFS('Points - Player Total'!$AA$9:$AA$97,'Points - Player Total'!$A$9:$A$97,'Points - Teams W1'!$A43,'Teams - Window 1'!AP$6:AP$94,1)</f>
        <v>0</v>
      </c>
      <c r="AQ43" s="43">
        <f>SUMIFS('Points - Player Total'!$AA$9:$AA$97,'Points - Player Total'!$A$9:$A$97,'Points - Teams W1'!$A43,'Teams - Window 1'!AQ$6:AQ$94,1)</f>
        <v>0</v>
      </c>
      <c r="AR43" s="43">
        <f>SUMIFS('Points - Player Total'!$AA$9:$AA$97,'Points - Player Total'!$A$9:$A$97,'Points - Teams W1'!$A43,'Teams - Window 1'!AR$6:AR$94,1)</f>
        <v>141</v>
      </c>
    </row>
    <row r="44" spans="1:44" x14ac:dyDescent="0.25">
      <c r="A44" t="s">
        <v>83</v>
      </c>
      <c r="B44" s="6" t="s">
        <v>52</v>
      </c>
      <c r="C44" t="s">
        <v>69</v>
      </c>
      <c r="D44" s="43">
        <f>SUMIFS('Points - Player Total'!$AA$9:$AA$97,'Points - Player Total'!$A$9:$A$97,'Points - Teams W1'!$A44,'Teams - Window 1'!D$6:D$94,1)</f>
        <v>0</v>
      </c>
      <c r="E44" s="43">
        <f>SUMIFS('Points - Player Total'!$AA$9:$AA$97,'Points - Player Total'!$A$9:$A$97,'Points - Teams W1'!$A44,'Teams - Window 1'!E$6:E$94,1)</f>
        <v>0</v>
      </c>
      <c r="F44" s="43">
        <f>SUMIFS('Points - Player Total'!$AA$9:$AA$97,'Points - Player Total'!$A$9:$A$97,'Points - Teams W1'!$A44,'Teams - Window 1'!F$6:F$94,1)</f>
        <v>0</v>
      </c>
      <c r="G44" s="43">
        <f>SUMIFS('Points - Player Total'!$AA$9:$AA$97,'Points - Player Total'!$A$9:$A$97,'Points - Teams W1'!$A44,'Teams - Window 1'!G$6:G$94,1)</f>
        <v>0</v>
      </c>
      <c r="H44" s="43">
        <f>SUMIFS('Points - Player Total'!$AA$9:$AA$97,'Points - Player Total'!$A$9:$A$97,'Points - Teams W1'!$A44,'Teams - Window 1'!H$6:H$94,1)</f>
        <v>0</v>
      </c>
      <c r="I44" s="43">
        <f>SUMIFS('Points - Player Total'!$AA$9:$AA$97,'Points - Player Total'!$A$9:$A$97,'Points - Teams W1'!$A44,'Teams - Window 1'!I$6:I$94,1)</f>
        <v>0</v>
      </c>
      <c r="J44" s="43">
        <f>SUMIFS('Points - Player Total'!$AA$9:$AA$97,'Points - Player Total'!$A$9:$A$97,'Points - Teams W1'!$A44,'Teams - Window 1'!J$6:J$94,1)</f>
        <v>0</v>
      </c>
      <c r="K44" s="43">
        <f>SUMIFS('Points - Player Total'!$AA$9:$AA$97,'Points - Player Total'!$A$9:$A$97,'Points - Teams W1'!$A44,'Teams - Window 1'!K$6:K$94,1)</f>
        <v>0</v>
      </c>
      <c r="L44" s="43">
        <f>SUMIFS('Points - Player Total'!$AA$9:$AA$97,'Points - Player Total'!$A$9:$A$97,'Points - Teams W1'!$A44,'Teams - Window 1'!L$6:L$94,1)</f>
        <v>0</v>
      </c>
      <c r="M44" s="43">
        <f>SUMIFS('Points - Player Total'!$AA$9:$AA$97,'Points - Player Total'!$A$9:$A$97,'Points - Teams W1'!$A44,'Teams - Window 1'!M$6:M$94,1)</f>
        <v>0</v>
      </c>
      <c r="N44" s="43">
        <f>SUMIFS('Points - Player Total'!$AA$9:$AA$97,'Points - Player Total'!$A$9:$A$97,'Points - Teams W1'!$A44,'Teams - Window 1'!N$6:N$94,1)</f>
        <v>0</v>
      </c>
      <c r="O44" s="43">
        <f>SUMIFS('Points - Player Total'!$AA$9:$AA$97,'Points - Player Total'!$A$9:$A$97,'Points - Teams W1'!$A44,'Teams - Window 1'!O$6:O$94,1)</f>
        <v>0</v>
      </c>
      <c r="P44" s="43">
        <f>SUMIFS('Points - Player Total'!$AA$9:$AA$97,'Points - Player Total'!$A$9:$A$97,'Points - Teams W1'!$A44,'Teams - Window 1'!P$6:P$94,1)</f>
        <v>0</v>
      </c>
      <c r="Q44" s="43">
        <f>SUMIFS('Points - Player Total'!$AA$9:$AA$97,'Points - Player Total'!$A$9:$A$97,'Points - Teams W1'!$A44,'Teams - Window 1'!Q$6:Q$94,1)</f>
        <v>0</v>
      </c>
      <c r="R44" s="43">
        <f>SUMIFS('Points - Player Total'!$AA$9:$AA$97,'Points - Player Total'!$A$9:$A$97,'Points - Teams W1'!$A44,'Teams - Window 1'!R$6:R$94,1)</f>
        <v>0</v>
      </c>
      <c r="S44" s="43">
        <f>SUMIFS('Points - Player Total'!$AA$9:$AA$97,'Points - Player Total'!$A$9:$A$97,'Points - Teams W1'!$A44,'Teams - Window 1'!S$6:S$94,1)</f>
        <v>0</v>
      </c>
      <c r="T44" s="43">
        <f>SUMIFS('Points - Player Total'!$AA$9:$AA$97,'Points - Player Total'!$A$9:$A$97,'Points - Teams W1'!$A44,'Teams - Window 1'!T$6:T$94,1)</f>
        <v>0</v>
      </c>
      <c r="U44" s="43">
        <f>SUMIFS('Points - Player Total'!$AA$9:$AA$97,'Points - Player Total'!$A$9:$A$97,'Points - Teams W1'!$A44,'Teams - Window 1'!U$6:U$94,1)</f>
        <v>0</v>
      </c>
      <c r="V44" s="43">
        <f>SUMIFS('Points - Player Total'!$AA$9:$AA$97,'Points - Player Total'!$A$9:$A$97,'Points - Teams W1'!$A44,'Teams - Window 1'!V$6:V$94,1)</f>
        <v>0</v>
      </c>
      <c r="W44" s="43">
        <f>SUMIFS('Points - Player Total'!$AA$9:$AA$97,'Points - Player Total'!$A$9:$A$97,'Points - Teams W1'!$A44,'Teams - Window 1'!W$6:W$94,1)</f>
        <v>0</v>
      </c>
      <c r="X44" s="43">
        <f>SUMIFS('Points - Player Total'!$AA$9:$AA$97,'Points - Player Total'!$A$9:$A$97,'Points - Teams W1'!$A44,'Teams - Window 1'!X$6:X$94,1)</f>
        <v>0</v>
      </c>
      <c r="Y44" s="43">
        <f>SUMIFS('Points - Player Total'!$AA$9:$AA$97,'Points - Player Total'!$A$9:$A$97,'Points - Teams W1'!$A44,'Teams - Window 1'!Y$6:Y$94,1)</f>
        <v>0</v>
      </c>
      <c r="Z44" s="43">
        <f>SUMIFS('Points - Player Total'!$AA$9:$AA$97,'Points - Player Total'!$A$9:$A$97,'Points - Teams W1'!$A44,'Teams - Window 1'!Z$6:Z$94,1)</f>
        <v>0</v>
      </c>
      <c r="AA44" s="43">
        <f>SUMIFS('Points - Player Total'!$AA$9:$AA$97,'Points - Player Total'!$A$9:$A$97,'Points - Teams W1'!$A44,'Teams - Window 1'!AA$6:AA$94,1)</f>
        <v>0</v>
      </c>
      <c r="AB44" s="43">
        <f>SUMIFS('Points - Player Total'!$AA$9:$AA$97,'Points - Player Total'!$A$9:$A$97,'Points - Teams W1'!$A44,'Teams - Window 1'!AB$6:AB$94,1)</f>
        <v>0</v>
      </c>
      <c r="AC44" s="43">
        <f>SUMIFS('Points - Player Total'!$AA$9:$AA$97,'Points - Player Total'!$A$9:$A$97,'Points - Teams W1'!$A44,'Teams - Window 1'!AC$6:AC$94,1)</f>
        <v>0</v>
      </c>
      <c r="AD44" s="43">
        <f>SUMIFS('Points - Player Total'!$AA$9:$AA$97,'Points - Player Total'!$A$9:$A$97,'Points - Teams W1'!$A44,'Teams - Window 1'!AD$6:AD$94,1)</f>
        <v>0</v>
      </c>
      <c r="AE44" s="43">
        <f>SUMIFS('Points - Player Total'!$AA$9:$AA$97,'Points - Player Total'!$A$9:$A$97,'Points - Teams W1'!$A44,'Teams - Window 1'!AE$6:AE$94,1)</f>
        <v>0</v>
      </c>
      <c r="AF44" s="43">
        <f>SUMIFS('Points - Player Total'!$AA$9:$AA$97,'Points - Player Total'!$A$9:$A$97,'Points - Teams W1'!$A44,'Teams - Window 1'!AF$6:AF$94,1)</f>
        <v>0</v>
      </c>
      <c r="AG44" s="43">
        <f>SUMIFS('Points - Player Total'!$AA$9:$AA$97,'Points - Player Total'!$A$9:$A$97,'Points - Teams W1'!$A44,'Teams - Window 1'!AG$6:AG$94,1)</f>
        <v>0</v>
      </c>
      <c r="AH44" s="43">
        <f>SUMIFS('Points - Player Total'!$AA$9:$AA$97,'Points - Player Total'!$A$9:$A$97,'Points - Teams W1'!$A44,'Teams - Window 1'!AH$6:AH$94,1)</f>
        <v>0</v>
      </c>
      <c r="AI44" s="43">
        <f>SUMIFS('Points - Player Total'!$AA$9:$AA$97,'Points - Player Total'!$A$9:$A$97,'Points - Teams W1'!$A44,'Teams - Window 1'!AI$6:AI$94,1)</f>
        <v>0</v>
      </c>
      <c r="AJ44" s="43">
        <f>SUMIFS('Points - Player Total'!$AA$9:$AA$97,'Points - Player Total'!$A$9:$A$97,'Points - Teams W1'!$A44,'Teams - Window 1'!AJ$6:AJ$94,1)</f>
        <v>0</v>
      </c>
      <c r="AK44" s="43">
        <f>SUMIFS('Points - Player Total'!$AA$9:$AA$97,'Points - Player Total'!$A$9:$A$97,'Points - Teams W1'!$A44,'Teams - Window 1'!AK$6:AK$94,1)</f>
        <v>0</v>
      </c>
      <c r="AL44" s="43">
        <f>SUMIFS('Points - Player Total'!$AA$9:$AA$97,'Points - Player Total'!$A$9:$A$97,'Points - Teams W1'!$A44,'Teams - Window 1'!AL$6:AL$94,1)</f>
        <v>0</v>
      </c>
      <c r="AM44" s="43">
        <f>SUMIFS('Points - Player Total'!$AA$9:$AA$97,'Points - Player Total'!$A$9:$A$97,'Points - Teams W1'!$A44,'Teams - Window 1'!AM$6:AM$94,1)</f>
        <v>0</v>
      </c>
      <c r="AN44" s="43">
        <f>SUMIFS('Points - Player Total'!$AA$9:$AA$97,'Points - Player Total'!$A$9:$A$97,'Points - Teams W1'!$A44,'Teams - Window 1'!AN$6:AN$94,1)</f>
        <v>0</v>
      </c>
      <c r="AO44" s="43">
        <f>SUMIFS('Points - Player Total'!$AA$9:$AA$97,'Points - Player Total'!$A$9:$A$97,'Points - Teams W1'!$A44,'Teams - Window 1'!AO$6:AO$94,1)</f>
        <v>0</v>
      </c>
      <c r="AP44" s="43">
        <f>SUMIFS('Points - Player Total'!$AA$9:$AA$97,'Points - Player Total'!$A$9:$A$97,'Points - Teams W1'!$A44,'Teams - Window 1'!AP$6:AP$94,1)</f>
        <v>0</v>
      </c>
      <c r="AQ44" s="43">
        <f>SUMIFS('Points - Player Total'!$AA$9:$AA$97,'Points - Player Total'!$A$9:$A$97,'Points - Teams W1'!$A44,'Teams - Window 1'!AQ$6:AQ$94,1)</f>
        <v>0</v>
      </c>
      <c r="AR44" s="43">
        <f>SUMIFS('Points - Player Total'!$AA$9:$AA$97,'Points - Player Total'!$A$9:$A$97,'Points - Teams W1'!$A44,'Teams - Window 1'!AR$6:AR$94,1)</f>
        <v>0</v>
      </c>
    </row>
    <row r="45" spans="1:44" x14ac:dyDescent="0.25">
      <c r="A45" t="s">
        <v>55</v>
      </c>
      <c r="B45" s="6" t="s">
        <v>52</v>
      </c>
      <c r="C45" t="s">
        <v>69</v>
      </c>
      <c r="D45" s="43">
        <f>SUMIFS('Points - Player Total'!$AA$9:$AA$97,'Points - Player Total'!$A$9:$A$97,'Points - Teams W1'!$A45,'Teams - Window 1'!D$6:D$94,1)</f>
        <v>0</v>
      </c>
      <c r="E45" s="43">
        <f>SUMIFS('Points - Player Total'!$AA$9:$AA$97,'Points - Player Total'!$A$9:$A$97,'Points - Teams W1'!$A45,'Teams - Window 1'!E$6:E$94,1)</f>
        <v>0</v>
      </c>
      <c r="F45" s="43">
        <f>SUMIFS('Points - Player Total'!$AA$9:$AA$97,'Points - Player Total'!$A$9:$A$97,'Points - Teams W1'!$A45,'Teams - Window 1'!F$6:F$94,1)</f>
        <v>0</v>
      </c>
      <c r="G45" s="43">
        <f>SUMIFS('Points - Player Total'!$AA$9:$AA$97,'Points - Player Total'!$A$9:$A$97,'Points - Teams W1'!$A45,'Teams - Window 1'!G$6:G$94,1)</f>
        <v>0</v>
      </c>
      <c r="H45" s="43">
        <f>SUMIFS('Points - Player Total'!$AA$9:$AA$97,'Points - Player Total'!$A$9:$A$97,'Points - Teams W1'!$A45,'Teams - Window 1'!H$6:H$94,1)</f>
        <v>0</v>
      </c>
      <c r="I45" s="43">
        <f>SUMIFS('Points - Player Total'!$AA$9:$AA$97,'Points - Player Total'!$A$9:$A$97,'Points - Teams W1'!$A45,'Teams - Window 1'!I$6:I$94,1)</f>
        <v>0</v>
      </c>
      <c r="J45" s="43">
        <f>SUMIFS('Points - Player Total'!$AA$9:$AA$97,'Points - Player Total'!$A$9:$A$97,'Points - Teams W1'!$A45,'Teams - Window 1'!J$6:J$94,1)</f>
        <v>0</v>
      </c>
      <c r="K45" s="43">
        <f>SUMIFS('Points - Player Total'!$AA$9:$AA$97,'Points - Player Total'!$A$9:$A$97,'Points - Teams W1'!$A45,'Teams - Window 1'!K$6:K$94,1)</f>
        <v>0</v>
      </c>
      <c r="L45" s="43">
        <f>SUMIFS('Points - Player Total'!$AA$9:$AA$97,'Points - Player Total'!$A$9:$A$97,'Points - Teams W1'!$A45,'Teams - Window 1'!L$6:L$94,1)</f>
        <v>0</v>
      </c>
      <c r="M45" s="43">
        <f>SUMIFS('Points - Player Total'!$AA$9:$AA$97,'Points - Player Total'!$A$9:$A$97,'Points - Teams W1'!$A45,'Teams - Window 1'!M$6:M$94,1)</f>
        <v>0</v>
      </c>
      <c r="N45" s="43">
        <f>SUMIFS('Points - Player Total'!$AA$9:$AA$97,'Points - Player Total'!$A$9:$A$97,'Points - Teams W1'!$A45,'Teams - Window 1'!N$6:N$94,1)</f>
        <v>240</v>
      </c>
      <c r="O45" s="43">
        <f>SUMIFS('Points - Player Total'!$AA$9:$AA$97,'Points - Player Total'!$A$9:$A$97,'Points - Teams W1'!$A45,'Teams - Window 1'!O$6:O$94,1)</f>
        <v>0</v>
      </c>
      <c r="P45" s="43">
        <f>SUMIFS('Points - Player Total'!$AA$9:$AA$97,'Points - Player Total'!$A$9:$A$97,'Points - Teams W1'!$A45,'Teams - Window 1'!P$6:P$94,1)</f>
        <v>0</v>
      </c>
      <c r="Q45" s="43">
        <f>SUMIFS('Points - Player Total'!$AA$9:$AA$97,'Points - Player Total'!$A$9:$A$97,'Points - Teams W1'!$A45,'Teams - Window 1'!Q$6:Q$94,1)</f>
        <v>0</v>
      </c>
      <c r="R45" s="43">
        <f>SUMIFS('Points - Player Total'!$AA$9:$AA$97,'Points - Player Total'!$A$9:$A$97,'Points - Teams W1'!$A45,'Teams - Window 1'!R$6:R$94,1)</f>
        <v>0</v>
      </c>
      <c r="S45" s="43">
        <f>SUMIFS('Points - Player Total'!$AA$9:$AA$97,'Points - Player Total'!$A$9:$A$97,'Points - Teams W1'!$A45,'Teams - Window 1'!S$6:S$94,1)</f>
        <v>0</v>
      </c>
      <c r="T45" s="43">
        <f>SUMIFS('Points - Player Total'!$AA$9:$AA$97,'Points - Player Total'!$A$9:$A$97,'Points - Teams W1'!$A45,'Teams - Window 1'!T$6:T$94,1)</f>
        <v>0</v>
      </c>
      <c r="U45" s="43">
        <f>SUMIFS('Points - Player Total'!$AA$9:$AA$97,'Points - Player Total'!$A$9:$A$97,'Points - Teams W1'!$A45,'Teams - Window 1'!U$6:U$94,1)</f>
        <v>0</v>
      </c>
      <c r="V45" s="43">
        <f>SUMIFS('Points - Player Total'!$AA$9:$AA$97,'Points - Player Total'!$A$9:$A$97,'Points - Teams W1'!$A45,'Teams - Window 1'!V$6:V$94,1)</f>
        <v>240</v>
      </c>
      <c r="W45" s="43">
        <f>SUMIFS('Points - Player Total'!$AA$9:$AA$97,'Points - Player Total'!$A$9:$A$97,'Points - Teams W1'!$A45,'Teams - Window 1'!W$6:W$94,1)</f>
        <v>0</v>
      </c>
      <c r="X45" s="43">
        <f>SUMIFS('Points - Player Total'!$AA$9:$AA$97,'Points - Player Total'!$A$9:$A$97,'Points - Teams W1'!$A45,'Teams - Window 1'!X$6:X$94,1)</f>
        <v>0</v>
      </c>
      <c r="Y45" s="43">
        <f>SUMIFS('Points - Player Total'!$AA$9:$AA$97,'Points - Player Total'!$A$9:$A$97,'Points - Teams W1'!$A45,'Teams - Window 1'!Y$6:Y$94,1)</f>
        <v>0</v>
      </c>
      <c r="Z45" s="43">
        <f>SUMIFS('Points - Player Total'!$AA$9:$AA$97,'Points - Player Total'!$A$9:$A$97,'Points - Teams W1'!$A45,'Teams - Window 1'!Z$6:Z$94,1)</f>
        <v>0</v>
      </c>
      <c r="AA45" s="43">
        <f>SUMIFS('Points - Player Total'!$AA$9:$AA$97,'Points - Player Total'!$A$9:$A$97,'Points - Teams W1'!$A45,'Teams - Window 1'!AA$6:AA$94,1)</f>
        <v>0</v>
      </c>
      <c r="AB45" s="43">
        <f>SUMIFS('Points - Player Total'!$AA$9:$AA$97,'Points - Player Total'!$A$9:$A$97,'Points - Teams W1'!$A45,'Teams - Window 1'!AB$6:AB$94,1)</f>
        <v>0</v>
      </c>
      <c r="AC45" s="43">
        <f>SUMIFS('Points - Player Total'!$AA$9:$AA$97,'Points - Player Total'!$A$9:$A$97,'Points - Teams W1'!$A45,'Teams - Window 1'!AC$6:AC$94,1)</f>
        <v>0</v>
      </c>
      <c r="AD45" s="43">
        <f>SUMIFS('Points - Player Total'!$AA$9:$AA$97,'Points - Player Total'!$A$9:$A$97,'Points - Teams W1'!$A45,'Teams - Window 1'!AD$6:AD$94,1)</f>
        <v>0</v>
      </c>
      <c r="AE45" s="43">
        <f>SUMIFS('Points - Player Total'!$AA$9:$AA$97,'Points - Player Total'!$A$9:$A$97,'Points - Teams W1'!$A45,'Teams - Window 1'!AE$6:AE$94,1)</f>
        <v>0</v>
      </c>
      <c r="AF45" s="43">
        <f>SUMIFS('Points - Player Total'!$AA$9:$AA$97,'Points - Player Total'!$A$9:$A$97,'Points - Teams W1'!$A45,'Teams - Window 1'!AF$6:AF$94,1)</f>
        <v>0</v>
      </c>
      <c r="AG45" s="43">
        <f>SUMIFS('Points - Player Total'!$AA$9:$AA$97,'Points - Player Total'!$A$9:$A$97,'Points - Teams W1'!$A45,'Teams - Window 1'!AG$6:AG$94,1)</f>
        <v>0</v>
      </c>
      <c r="AH45" s="43">
        <f>SUMIFS('Points - Player Total'!$AA$9:$AA$97,'Points - Player Total'!$A$9:$A$97,'Points - Teams W1'!$A45,'Teams - Window 1'!AH$6:AH$94,1)</f>
        <v>0</v>
      </c>
      <c r="AI45" s="43">
        <f>SUMIFS('Points - Player Total'!$AA$9:$AA$97,'Points - Player Total'!$A$9:$A$97,'Points - Teams W1'!$A45,'Teams - Window 1'!AI$6:AI$94,1)</f>
        <v>0</v>
      </c>
      <c r="AJ45" s="43">
        <f>SUMIFS('Points - Player Total'!$AA$9:$AA$97,'Points - Player Total'!$A$9:$A$97,'Points - Teams W1'!$A45,'Teams - Window 1'!AJ$6:AJ$94,1)</f>
        <v>0</v>
      </c>
      <c r="AK45" s="43">
        <f>SUMIFS('Points - Player Total'!$AA$9:$AA$97,'Points - Player Total'!$A$9:$A$97,'Points - Teams W1'!$A45,'Teams - Window 1'!AK$6:AK$94,1)</f>
        <v>0</v>
      </c>
      <c r="AL45" s="43">
        <f>SUMIFS('Points - Player Total'!$AA$9:$AA$97,'Points - Player Total'!$A$9:$A$97,'Points - Teams W1'!$A45,'Teams - Window 1'!AL$6:AL$94,1)</f>
        <v>0</v>
      </c>
      <c r="AM45" s="43">
        <f>SUMIFS('Points - Player Total'!$AA$9:$AA$97,'Points - Player Total'!$A$9:$A$97,'Points - Teams W1'!$A45,'Teams - Window 1'!AM$6:AM$94,1)</f>
        <v>0</v>
      </c>
      <c r="AN45" s="43">
        <f>SUMIFS('Points - Player Total'!$AA$9:$AA$97,'Points - Player Total'!$A$9:$A$97,'Points - Teams W1'!$A45,'Teams - Window 1'!AN$6:AN$94,1)</f>
        <v>0</v>
      </c>
      <c r="AO45" s="43">
        <f>SUMIFS('Points - Player Total'!$AA$9:$AA$97,'Points - Player Total'!$A$9:$A$97,'Points - Teams W1'!$A45,'Teams - Window 1'!AO$6:AO$94,1)</f>
        <v>0</v>
      </c>
      <c r="AP45" s="43">
        <f>SUMIFS('Points - Player Total'!$AA$9:$AA$97,'Points - Player Total'!$A$9:$A$97,'Points - Teams W1'!$A45,'Teams - Window 1'!AP$6:AP$94,1)</f>
        <v>0</v>
      </c>
      <c r="AQ45" s="43">
        <f>SUMIFS('Points - Player Total'!$AA$9:$AA$97,'Points - Player Total'!$A$9:$A$97,'Points - Teams W1'!$A45,'Teams - Window 1'!AQ$6:AQ$94,1)</f>
        <v>0</v>
      </c>
      <c r="AR45" s="43">
        <f>SUMIFS('Points - Player Total'!$AA$9:$AA$97,'Points - Player Total'!$A$9:$A$97,'Points - Teams W1'!$A45,'Teams - Window 1'!AR$6:AR$94,1)</f>
        <v>240</v>
      </c>
    </row>
    <row r="46" spans="1:44" x14ac:dyDescent="0.25">
      <c r="A46" t="s">
        <v>28</v>
      </c>
      <c r="B46" s="6" t="s">
        <v>53</v>
      </c>
      <c r="C46" t="s">
        <v>69</v>
      </c>
      <c r="D46" s="43">
        <f>SUMIFS('Points - Player Total'!$AA$9:$AA$97,'Points - Player Total'!$A$9:$A$97,'Points - Teams W1'!$A46,'Teams - Window 1'!D$6:D$94,1)</f>
        <v>261</v>
      </c>
      <c r="E46" s="43">
        <f>SUMIFS('Points - Player Total'!$AA$9:$AA$97,'Points - Player Total'!$A$9:$A$97,'Points - Teams W1'!$A46,'Teams - Window 1'!E$6:E$94,1)</f>
        <v>0</v>
      </c>
      <c r="F46" s="43">
        <f>SUMIFS('Points - Player Total'!$AA$9:$AA$97,'Points - Player Total'!$A$9:$A$97,'Points - Teams W1'!$A46,'Teams - Window 1'!F$6:F$94,1)</f>
        <v>261</v>
      </c>
      <c r="G46" s="43">
        <f>SUMIFS('Points - Player Total'!$AA$9:$AA$97,'Points - Player Total'!$A$9:$A$97,'Points - Teams W1'!$A46,'Teams - Window 1'!G$6:G$94,1)</f>
        <v>261</v>
      </c>
      <c r="H46" s="43">
        <f>SUMIFS('Points - Player Total'!$AA$9:$AA$97,'Points - Player Total'!$A$9:$A$97,'Points - Teams W1'!$A46,'Teams - Window 1'!H$6:H$94,1)</f>
        <v>0</v>
      </c>
      <c r="I46" s="43">
        <f>SUMIFS('Points - Player Total'!$AA$9:$AA$97,'Points - Player Total'!$A$9:$A$97,'Points - Teams W1'!$A46,'Teams - Window 1'!I$6:I$94,1)</f>
        <v>261</v>
      </c>
      <c r="J46" s="43">
        <f>SUMIFS('Points - Player Total'!$AA$9:$AA$97,'Points - Player Total'!$A$9:$A$97,'Points - Teams W1'!$A46,'Teams - Window 1'!J$6:J$94,1)</f>
        <v>261</v>
      </c>
      <c r="K46" s="43">
        <f>SUMIFS('Points - Player Total'!$AA$9:$AA$97,'Points - Player Total'!$A$9:$A$97,'Points - Teams W1'!$A46,'Teams - Window 1'!K$6:K$94,1)</f>
        <v>0</v>
      </c>
      <c r="L46" s="43">
        <f>SUMIFS('Points - Player Total'!$AA$9:$AA$97,'Points - Player Total'!$A$9:$A$97,'Points - Teams W1'!$A46,'Teams - Window 1'!L$6:L$94,1)</f>
        <v>261</v>
      </c>
      <c r="M46" s="43">
        <f>SUMIFS('Points - Player Total'!$AA$9:$AA$97,'Points - Player Total'!$A$9:$A$97,'Points - Teams W1'!$A46,'Teams - Window 1'!M$6:M$94,1)</f>
        <v>261</v>
      </c>
      <c r="N46" s="43">
        <f>SUMIFS('Points - Player Total'!$AA$9:$AA$97,'Points - Player Total'!$A$9:$A$97,'Points - Teams W1'!$A46,'Teams - Window 1'!N$6:N$94,1)</f>
        <v>261</v>
      </c>
      <c r="O46" s="43">
        <f>SUMIFS('Points - Player Total'!$AA$9:$AA$97,'Points - Player Total'!$A$9:$A$97,'Points - Teams W1'!$A46,'Teams - Window 1'!O$6:O$94,1)</f>
        <v>261</v>
      </c>
      <c r="P46" s="43">
        <f>SUMIFS('Points - Player Total'!$AA$9:$AA$97,'Points - Player Total'!$A$9:$A$97,'Points - Teams W1'!$A46,'Teams - Window 1'!P$6:P$94,1)</f>
        <v>261</v>
      </c>
      <c r="Q46" s="43">
        <f>SUMIFS('Points - Player Total'!$AA$9:$AA$97,'Points - Player Total'!$A$9:$A$97,'Points - Teams W1'!$A46,'Teams - Window 1'!Q$6:Q$94,1)</f>
        <v>261</v>
      </c>
      <c r="R46" s="43">
        <f>SUMIFS('Points - Player Total'!$AA$9:$AA$97,'Points - Player Total'!$A$9:$A$97,'Points - Teams W1'!$A46,'Teams - Window 1'!R$6:R$94,1)</f>
        <v>261</v>
      </c>
      <c r="S46" s="43">
        <f>SUMIFS('Points - Player Total'!$AA$9:$AA$97,'Points - Player Total'!$A$9:$A$97,'Points - Teams W1'!$A46,'Teams - Window 1'!S$6:S$94,1)</f>
        <v>261</v>
      </c>
      <c r="T46" s="43">
        <f>SUMIFS('Points - Player Total'!$AA$9:$AA$97,'Points - Player Total'!$A$9:$A$97,'Points - Teams W1'!$A46,'Teams - Window 1'!T$6:T$94,1)</f>
        <v>0</v>
      </c>
      <c r="U46" s="43">
        <f>SUMIFS('Points - Player Total'!$AA$9:$AA$97,'Points - Player Total'!$A$9:$A$97,'Points - Teams W1'!$A46,'Teams - Window 1'!U$6:U$94,1)</f>
        <v>0</v>
      </c>
      <c r="V46" s="43">
        <f>SUMIFS('Points - Player Total'!$AA$9:$AA$97,'Points - Player Total'!$A$9:$A$97,'Points - Teams W1'!$A46,'Teams - Window 1'!V$6:V$94,1)</f>
        <v>0</v>
      </c>
      <c r="W46" s="43">
        <f>SUMIFS('Points - Player Total'!$AA$9:$AA$97,'Points - Player Total'!$A$9:$A$97,'Points - Teams W1'!$A46,'Teams - Window 1'!W$6:W$94,1)</f>
        <v>261</v>
      </c>
      <c r="X46" s="43">
        <f>SUMIFS('Points - Player Total'!$AA$9:$AA$97,'Points - Player Total'!$A$9:$A$97,'Points - Teams W1'!$A46,'Teams - Window 1'!X$6:X$94,1)</f>
        <v>261</v>
      </c>
      <c r="Y46" s="43">
        <f>SUMIFS('Points - Player Total'!$AA$9:$AA$97,'Points - Player Total'!$A$9:$A$97,'Points - Teams W1'!$A46,'Teams - Window 1'!Y$6:Y$94,1)</f>
        <v>0</v>
      </c>
      <c r="Z46" s="43">
        <f>SUMIFS('Points - Player Total'!$AA$9:$AA$97,'Points - Player Total'!$A$9:$A$97,'Points - Teams W1'!$A46,'Teams - Window 1'!Z$6:Z$94,1)</f>
        <v>261</v>
      </c>
      <c r="AA46" s="43">
        <f>SUMIFS('Points - Player Total'!$AA$9:$AA$97,'Points - Player Total'!$A$9:$A$97,'Points - Teams W1'!$A46,'Teams - Window 1'!AA$6:AA$94,1)</f>
        <v>261</v>
      </c>
      <c r="AB46" s="43">
        <f>SUMIFS('Points - Player Total'!$AA$9:$AA$97,'Points - Player Total'!$A$9:$A$97,'Points - Teams W1'!$A46,'Teams - Window 1'!AB$6:AB$94,1)</f>
        <v>0</v>
      </c>
      <c r="AC46" s="43">
        <f>SUMIFS('Points - Player Total'!$AA$9:$AA$97,'Points - Player Total'!$A$9:$A$97,'Points - Teams W1'!$A46,'Teams - Window 1'!AC$6:AC$94,1)</f>
        <v>261</v>
      </c>
      <c r="AD46" s="43">
        <f>SUMIFS('Points - Player Total'!$AA$9:$AA$97,'Points - Player Total'!$A$9:$A$97,'Points - Teams W1'!$A46,'Teams - Window 1'!AD$6:AD$94,1)</f>
        <v>261</v>
      </c>
      <c r="AE46" s="43">
        <f>SUMIFS('Points - Player Total'!$AA$9:$AA$97,'Points - Player Total'!$A$9:$A$97,'Points - Teams W1'!$A46,'Teams - Window 1'!AE$6:AE$94,1)</f>
        <v>261</v>
      </c>
      <c r="AF46" s="43">
        <f>SUMIFS('Points - Player Total'!$AA$9:$AA$97,'Points - Player Total'!$A$9:$A$97,'Points - Teams W1'!$A46,'Teams - Window 1'!AF$6:AF$94,1)</f>
        <v>261</v>
      </c>
      <c r="AG46" s="43">
        <f>SUMIFS('Points - Player Total'!$AA$9:$AA$97,'Points - Player Total'!$A$9:$A$97,'Points - Teams W1'!$A46,'Teams - Window 1'!AG$6:AG$94,1)</f>
        <v>0</v>
      </c>
      <c r="AH46" s="43">
        <f>SUMIFS('Points - Player Total'!$AA$9:$AA$97,'Points - Player Total'!$A$9:$A$97,'Points - Teams W1'!$A46,'Teams - Window 1'!AH$6:AH$94,1)</f>
        <v>0</v>
      </c>
      <c r="AI46" s="43">
        <f>SUMIFS('Points - Player Total'!$AA$9:$AA$97,'Points - Player Total'!$A$9:$A$97,'Points - Teams W1'!$A46,'Teams - Window 1'!AI$6:AI$94,1)</f>
        <v>0</v>
      </c>
      <c r="AJ46" s="43">
        <f>SUMIFS('Points - Player Total'!$AA$9:$AA$97,'Points - Player Total'!$A$9:$A$97,'Points - Teams W1'!$A46,'Teams - Window 1'!AJ$6:AJ$94,1)</f>
        <v>261</v>
      </c>
      <c r="AK46" s="43">
        <f>SUMIFS('Points - Player Total'!$AA$9:$AA$97,'Points - Player Total'!$A$9:$A$97,'Points - Teams W1'!$A46,'Teams - Window 1'!AK$6:AK$94,1)</f>
        <v>261</v>
      </c>
      <c r="AL46" s="43">
        <f>SUMIFS('Points - Player Total'!$AA$9:$AA$97,'Points - Player Total'!$A$9:$A$97,'Points - Teams W1'!$A46,'Teams - Window 1'!AL$6:AL$94,1)</f>
        <v>0</v>
      </c>
      <c r="AM46" s="43">
        <f>SUMIFS('Points - Player Total'!$AA$9:$AA$97,'Points - Player Total'!$A$9:$A$97,'Points - Teams W1'!$A46,'Teams - Window 1'!AM$6:AM$94,1)</f>
        <v>0</v>
      </c>
      <c r="AN46" s="43">
        <f>SUMIFS('Points - Player Total'!$AA$9:$AA$97,'Points - Player Total'!$A$9:$A$97,'Points - Teams W1'!$A46,'Teams - Window 1'!AN$6:AN$94,1)</f>
        <v>261</v>
      </c>
      <c r="AO46" s="43">
        <f>SUMIFS('Points - Player Total'!$AA$9:$AA$97,'Points - Player Total'!$A$9:$A$97,'Points - Teams W1'!$A46,'Teams - Window 1'!AO$6:AO$94,1)</f>
        <v>261</v>
      </c>
      <c r="AP46" s="43">
        <f>SUMIFS('Points - Player Total'!$AA$9:$AA$97,'Points - Player Total'!$A$9:$A$97,'Points - Teams W1'!$A46,'Teams - Window 1'!AP$6:AP$94,1)</f>
        <v>261</v>
      </c>
      <c r="AQ46" s="43">
        <f>SUMIFS('Points - Player Total'!$AA$9:$AA$97,'Points - Player Total'!$A$9:$A$97,'Points - Teams W1'!$A46,'Teams - Window 1'!AQ$6:AQ$94,1)</f>
        <v>261</v>
      </c>
      <c r="AR46" s="43">
        <f>SUMIFS('Points - Player Total'!$AA$9:$AA$97,'Points - Player Total'!$A$9:$A$97,'Points - Teams W1'!$A46,'Teams - Window 1'!AR$6:AR$94,1)</f>
        <v>0</v>
      </c>
    </row>
    <row r="47" spans="1:44" x14ac:dyDescent="0.25">
      <c r="A47" t="s">
        <v>60</v>
      </c>
      <c r="B47" s="6" t="s">
        <v>54</v>
      </c>
      <c r="C47" t="s">
        <v>69</v>
      </c>
      <c r="D47" s="43">
        <f>SUMIFS('Points - Player Total'!$AA$9:$AA$97,'Points - Player Total'!$A$9:$A$97,'Points - Teams W1'!$A47,'Teams - Window 1'!D$6:D$94,1)</f>
        <v>0</v>
      </c>
      <c r="E47" s="43">
        <f>SUMIFS('Points - Player Total'!$AA$9:$AA$97,'Points - Player Total'!$A$9:$A$97,'Points - Teams W1'!$A47,'Teams - Window 1'!E$6:E$94,1)</f>
        <v>0</v>
      </c>
      <c r="F47" s="43">
        <f>SUMIFS('Points - Player Total'!$AA$9:$AA$97,'Points - Player Total'!$A$9:$A$97,'Points - Teams W1'!$A47,'Teams - Window 1'!F$6:F$94,1)</f>
        <v>0</v>
      </c>
      <c r="G47" s="43">
        <f>SUMIFS('Points - Player Total'!$AA$9:$AA$97,'Points - Player Total'!$A$9:$A$97,'Points - Teams W1'!$A47,'Teams - Window 1'!G$6:G$94,1)</f>
        <v>0</v>
      </c>
      <c r="H47" s="43">
        <f>SUMIFS('Points - Player Total'!$AA$9:$AA$97,'Points - Player Total'!$A$9:$A$97,'Points - Teams W1'!$A47,'Teams - Window 1'!H$6:H$94,1)</f>
        <v>0</v>
      </c>
      <c r="I47" s="43">
        <f>SUMIFS('Points - Player Total'!$AA$9:$AA$97,'Points - Player Total'!$A$9:$A$97,'Points - Teams W1'!$A47,'Teams - Window 1'!I$6:I$94,1)</f>
        <v>0</v>
      </c>
      <c r="J47" s="43">
        <f>SUMIFS('Points - Player Total'!$AA$9:$AA$97,'Points - Player Total'!$A$9:$A$97,'Points - Teams W1'!$A47,'Teams - Window 1'!J$6:J$94,1)</f>
        <v>0</v>
      </c>
      <c r="K47" s="43">
        <f>SUMIFS('Points - Player Total'!$AA$9:$AA$97,'Points - Player Total'!$A$9:$A$97,'Points - Teams W1'!$A47,'Teams - Window 1'!K$6:K$94,1)</f>
        <v>0</v>
      </c>
      <c r="L47" s="43">
        <f>SUMIFS('Points - Player Total'!$AA$9:$AA$97,'Points - Player Total'!$A$9:$A$97,'Points - Teams W1'!$A47,'Teams - Window 1'!L$6:L$94,1)</f>
        <v>0</v>
      </c>
      <c r="M47" s="43">
        <f>SUMIFS('Points - Player Total'!$AA$9:$AA$97,'Points - Player Total'!$A$9:$A$97,'Points - Teams W1'!$A47,'Teams - Window 1'!M$6:M$94,1)</f>
        <v>0</v>
      </c>
      <c r="N47" s="43">
        <f>SUMIFS('Points - Player Total'!$AA$9:$AA$97,'Points - Player Total'!$A$9:$A$97,'Points - Teams W1'!$A47,'Teams - Window 1'!N$6:N$94,1)</f>
        <v>0</v>
      </c>
      <c r="O47" s="43">
        <f>SUMIFS('Points - Player Total'!$AA$9:$AA$97,'Points - Player Total'!$A$9:$A$97,'Points - Teams W1'!$A47,'Teams - Window 1'!O$6:O$94,1)</f>
        <v>123</v>
      </c>
      <c r="P47" s="43">
        <f>SUMIFS('Points - Player Total'!$AA$9:$AA$97,'Points - Player Total'!$A$9:$A$97,'Points - Teams W1'!$A47,'Teams - Window 1'!P$6:P$94,1)</f>
        <v>0</v>
      </c>
      <c r="Q47" s="43">
        <f>SUMIFS('Points - Player Total'!$AA$9:$AA$97,'Points - Player Total'!$A$9:$A$97,'Points - Teams W1'!$A47,'Teams - Window 1'!Q$6:Q$94,1)</f>
        <v>0</v>
      </c>
      <c r="R47" s="43">
        <f>SUMIFS('Points - Player Total'!$AA$9:$AA$97,'Points - Player Total'!$A$9:$A$97,'Points - Teams W1'!$A47,'Teams - Window 1'!R$6:R$94,1)</f>
        <v>0</v>
      </c>
      <c r="S47" s="43">
        <f>SUMIFS('Points - Player Total'!$AA$9:$AA$97,'Points - Player Total'!$A$9:$A$97,'Points - Teams W1'!$A47,'Teams - Window 1'!S$6:S$94,1)</f>
        <v>0</v>
      </c>
      <c r="T47" s="43">
        <f>SUMIFS('Points - Player Total'!$AA$9:$AA$97,'Points - Player Total'!$A$9:$A$97,'Points - Teams W1'!$A47,'Teams - Window 1'!T$6:T$94,1)</f>
        <v>0</v>
      </c>
      <c r="U47" s="43">
        <f>SUMIFS('Points - Player Total'!$AA$9:$AA$97,'Points - Player Total'!$A$9:$A$97,'Points - Teams W1'!$A47,'Teams - Window 1'!U$6:U$94,1)</f>
        <v>0</v>
      </c>
      <c r="V47" s="43">
        <f>SUMIFS('Points - Player Total'!$AA$9:$AA$97,'Points - Player Total'!$A$9:$A$97,'Points - Teams W1'!$A47,'Teams - Window 1'!V$6:V$94,1)</f>
        <v>0</v>
      </c>
      <c r="W47" s="43">
        <f>SUMIFS('Points - Player Total'!$AA$9:$AA$97,'Points - Player Total'!$A$9:$A$97,'Points - Teams W1'!$A47,'Teams - Window 1'!W$6:W$94,1)</f>
        <v>0</v>
      </c>
      <c r="X47" s="43">
        <f>SUMIFS('Points - Player Total'!$AA$9:$AA$97,'Points - Player Total'!$A$9:$A$97,'Points - Teams W1'!$A47,'Teams - Window 1'!X$6:X$94,1)</f>
        <v>0</v>
      </c>
      <c r="Y47" s="43">
        <f>SUMIFS('Points - Player Total'!$AA$9:$AA$97,'Points - Player Total'!$A$9:$A$97,'Points - Teams W1'!$A47,'Teams - Window 1'!Y$6:Y$94,1)</f>
        <v>0</v>
      </c>
      <c r="Z47" s="43">
        <f>SUMIFS('Points - Player Total'!$AA$9:$AA$97,'Points - Player Total'!$A$9:$A$97,'Points - Teams W1'!$A47,'Teams - Window 1'!Z$6:Z$94,1)</f>
        <v>0</v>
      </c>
      <c r="AA47" s="43">
        <f>SUMIFS('Points - Player Total'!$AA$9:$AA$97,'Points - Player Total'!$A$9:$A$97,'Points - Teams W1'!$A47,'Teams - Window 1'!AA$6:AA$94,1)</f>
        <v>0</v>
      </c>
      <c r="AB47" s="43">
        <f>SUMIFS('Points - Player Total'!$AA$9:$AA$97,'Points - Player Total'!$A$9:$A$97,'Points - Teams W1'!$A47,'Teams - Window 1'!AB$6:AB$94,1)</f>
        <v>0</v>
      </c>
      <c r="AC47" s="43">
        <f>SUMIFS('Points - Player Total'!$AA$9:$AA$97,'Points - Player Total'!$A$9:$A$97,'Points - Teams W1'!$A47,'Teams - Window 1'!AC$6:AC$94,1)</f>
        <v>123</v>
      </c>
      <c r="AD47" s="43">
        <f>SUMIFS('Points - Player Total'!$AA$9:$AA$97,'Points - Player Total'!$A$9:$A$97,'Points - Teams W1'!$A47,'Teams - Window 1'!AD$6:AD$94,1)</f>
        <v>0</v>
      </c>
      <c r="AE47" s="43">
        <f>SUMIFS('Points - Player Total'!$AA$9:$AA$97,'Points - Player Total'!$A$9:$A$97,'Points - Teams W1'!$A47,'Teams - Window 1'!AE$6:AE$94,1)</f>
        <v>0</v>
      </c>
      <c r="AF47" s="43">
        <f>SUMIFS('Points - Player Total'!$AA$9:$AA$97,'Points - Player Total'!$A$9:$A$97,'Points - Teams W1'!$A47,'Teams - Window 1'!AF$6:AF$94,1)</f>
        <v>0</v>
      </c>
      <c r="AG47" s="43">
        <f>SUMIFS('Points - Player Total'!$AA$9:$AA$97,'Points - Player Total'!$A$9:$A$97,'Points - Teams W1'!$A47,'Teams - Window 1'!AG$6:AG$94,1)</f>
        <v>0</v>
      </c>
      <c r="AH47" s="43">
        <f>SUMIFS('Points - Player Total'!$AA$9:$AA$97,'Points - Player Total'!$A$9:$A$97,'Points - Teams W1'!$A47,'Teams - Window 1'!AH$6:AH$94,1)</f>
        <v>0</v>
      </c>
      <c r="AI47" s="43">
        <f>SUMIFS('Points - Player Total'!$AA$9:$AA$97,'Points - Player Total'!$A$9:$A$97,'Points - Teams W1'!$A47,'Teams - Window 1'!AI$6:AI$94,1)</f>
        <v>0</v>
      </c>
      <c r="AJ47" s="43">
        <f>SUMIFS('Points - Player Total'!$AA$9:$AA$97,'Points - Player Total'!$A$9:$A$97,'Points - Teams W1'!$A47,'Teams - Window 1'!AJ$6:AJ$94,1)</f>
        <v>0</v>
      </c>
      <c r="AK47" s="43">
        <f>SUMIFS('Points - Player Total'!$AA$9:$AA$97,'Points - Player Total'!$A$9:$A$97,'Points - Teams W1'!$A47,'Teams - Window 1'!AK$6:AK$94,1)</f>
        <v>0</v>
      </c>
      <c r="AL47" s="43">
        <f>SUMIFS('Points - Player Total'!$AA$9:$AA$97,'Points - Player Total'!$A$9:$A$97,'Points - Teams W1'!$A47,'Teams - Window 1'!AL$6:AL$94,1)</f>
        <v>0</v>
      </c>
      <c r="AM47" s="43">
        <f>SUMIFS('Points - Player Total'!$AA$9:$AA$97,'Points - Player Total'!$A$9:$A$97,'Points - Teams W1'!$A47,'Teams - Window 1'!AM$6:AM$94,1)</f>
        <v>0</v>
      </c>
      <c r="AN47" s="43">
        <f>SUMIFS('Points - Player Total'!$AA$9:$AA$97,'Points - Player Total'!$A$9:$A$97,'Points - Teams W1'!$A47,'Teams - Window 1'!AN$6:AN$94,1)</f>
        <v>123</v>
      </c>
      <c r="AO47" s="43">
        <f>SUMIFS('Points - Player Total'!$AA$9:$AA$97,'Points - Player Total'!$A$9:$A$97,'Points - Teams W1'!$A47,'Teams - Window 1'!AO$6:AO$94,1)</f>
        <v>0</v>
      </c>
      <c r="AP47" s="43">
        <f>SUMIFS('Points - Player Total'!$AA$9:$AA$97,'Points - Player Total'!$A$9:$A$97,'Points - Teams W1'!$A47,'Teams - Window 1'!AP$6:AP$94,1)</f>
        <v>0</v>
      </c>
      <c r="AQ47" s="43">
        <f>SUMIFS('Points - Player Total'!$AA$9:$AA$97,'Points - Player Total'!$A$9:$A$97,'Points - Teams W1'!$A47,'Teams - Window 1'!AQ$6:AQ$94,1)</f>
        <v>0</v>
      </c>
      <c r="AR47" s="43">
        <f>SUMIFS('Points - Player Total'!$AA$9:$AA$97,'Points - Player Total'!$A$9:$A$97,'Points - Teams W1'!$A47,'Teams - Window 1'!AR$6:AR$94,1)</f>
        <v>123</v>
      </c>
    </row>
    <row r="48" spans="1:44" x14ac:dyDescent="0.25">
      <c r="A48" t="s">
        <v>18</v>
      </c>
      <c r="B48" s="6" t="s">
        <v>54</v>
      </c>
      <c r="C48" t="s">
        <v>69</v>
      </c>
      <c r="D48" s="43">
        <f>SUMIFS('Points - Player Total'!$AA$9:$AA$97,'Points - Player Total'!$A$9:$A$97,'Points - Teams W1'!$A48,'Teams - Window 1'!D$6:D$94,1)</f>
        <v>22</v>
      </c>
      <c r="E48" s="43">
        <f>SUMIFS('Points - Player Total'!$AA$9:$AA$97,'Points - Player Total'!$A$9:$A$97,'Points - Teams W1'!$A48,'Teams - Window 1'!E$6:E$94,1)</f>
        <v>0</v>
      </c>
      <c r="F48" s="43">
        <f>SUMIFS('Points - Player Total'!$AA$9:$AA$97,'Points - Player Total'!$A$9:$A$97,'Points - Teams W1'!$A48,'Teams - Window 1'!F$6:F$94,1)</f>
        <v>0</v>
      </c>
      <c r="G48" s="43">
        <f>SUMIFS('Points - Player Total'!$AA$9:$AA$97,'Points - Player Total'!$A$9:$A$97,'Points - Teams W1'!$A48,'Teams - Window 1'!G$6:G$94,1)</f>
        <v>0</v>
      </c>
      <c r="H48" s="43">
        <f>SUMIFS('Points - Player Total'!$AA$9:$AA$97,'Points - Player Total'!$A$9:$A$97,'Points - Teams W1'!$A48,'Teams - Window 1'!H$6:H$94,1)</f>
        <v>0</v>
      </c>
      <c r="I48" s="43">
        <f>SUMIFS('Points - Player Total'!$AA$9:$AA$97,'Points - Player Total'!$A$9:$A$97,'Points - Teams W1'!$A48,'Teams - Window 1'!I$6:I$94,1)</f>
        <v>0</v>
      </c>
      <c r="J48" s="43">
        <f>SUMIFS('Points - Player Total'!$AA$9:$AA$97,'Points - Player Total'!$A$9:$A$97,'Points - Teams W1'!$A48,'Teams - Window 1'!J$6:J$94,1)</f>
        <v>22</v>
      </c>
      <c r="K48" s="43">
        <f>SUMIFS('Points - Player Total'!$AA$9:$AA$97,'Points - Player Total'!$A$9:$A$97,'Points - Teams W1'!$A48,'Teams - Window 1'!K$6:K$94,1)</f>
        <v>0</v>
      </c>
      <c r="L48" s="43">
        <f>SUMIFS('Points - Player Total'!$AA$9:$AA$97,'Points - Player Total'!$A$9:$A$97,'Points - Teams W1'!$A48,'Teams - Window 1'!L$6:L$94,1)</f>
        <v>0</v>
      </c>
      <c r="M48" s="43">
        <f>SUMIFS('Points - Player Total'!$AA$9:$AA$97,'Points - Player Total'!$A$9:$A$97,'Points - Teams W1'!$A48,'Teams - Window 1'!M$6:M$94,1)</f>
        <v>0</v>
      </c>
      <c r="N48" s="43">
        <f>SUMIFS('Points - Player Total'!$AA$9:$AA$97,'Points - Player Total'!$A$9:$A$97,'Points - Teams W1'!$A48,'Teams - Window 1'!N$6:N$94,1)</f>
        <v>0</v>
      </c>
      <c r="O48" s="43">
        <f>SUMIFS('Points - Player Total'!$AA$9:$AA$97,'Points - Player Total'!$A$9:$A$97,'Points - Teams W1'!$A48,'Teams - Window 1'!O$6:O$94,1)</f>
        <v>0</v>
      </c>
      <c r="P48" s="43">
        <f>SUMIFS('Points - Player Total'!$AA$9:$AA$97,'Points - Player Total'!$A$9:$A$97,'Points - Teams W1'!$A48,'Teams - Window 1'!P$6:P$94,1)</f>
        <v>0</v>
      </c>
      <c r="Q48" s="43">
        <f>SUMIFS('Points - Player Total'!$AA$9:$AA$97,'Points - Player Total'!$A$9:$A$97,'Points - Teams W1'!$A48,'Teams - Window 1'!Q$6:Q$94,1)</f>
        <v>0</v>
      </c>
      <c r="R48" s="43">
        <f>SUMIFS('Points - Player Total'!$AA$9:$AA$97,'Points - Player Total'!$A$9:$A$97,'Points - Teams W1'!$A48,'Teams - Window 1'!R$6:R$94,1)</f>
        <v>0</v>
      </c>
      <c r="S48" s="43">
        <f>SUMIFS('Points - Player Total'!$AA$9:$AA$97,'Points - Player Total'!$A$9:$A$97,'Points - Teams W1'!$A48,'Teams - Window 1'!S$6:S$94,1)</f>
        <v>0</v>
      </c>
      <c r="T48" s="43">
        <f>SUMIFS('Points - Player Total'!$AA$9:$AA$97,'Points - Player Total'!$A$9:$A$97,'Points - Teams W1'!$A48,'Teams - Window 1'!T$6:T$94,1)</f>
        <v>0</v>
      </c>
      <c r="U48" s="43">
        <f>SUMIFS('Points - Player Total'!$AA$9:$AA$97,'Points - Player Total'!$A$9:$A$97,'Points - Teams W1'!$A48,'Teams - Window 1'!U$6:U$94,1)</f>
        <v>0</v>
      </c>
      <c r="V48" s="43">
        <f>SUMIFS('Points - Player Total'!$AA$9:$AA$97,'Points - Player Total'!$A$9:$A$97,'Points - Teams W1'!$A48,'Teams - Window 1'!V$6:V$94,1)</f>
        <v>0</v>
      </c>
      <c r="W48" s="43">
        <f>SUMIFS('Points - Player Total'!$AA$9:$AA$97,'Points - Player Total'!$A$9:$A$97,'Points - Teams W1'!$A48,'Teams - Window 1'!W$6:W$94,1)</f>
        <v>22</v>
      </c>
      <c r="X48" s="43">
        <f>SUMIFS('Points - Player Total'!$AA$9:$AA$97,'Points - Player Total'!$A$9:$A$97,'Points - Teams W1'!$A48,'Teams - Window 1'!X$6:X$94,1)</f>
        <v>0</v>
      </c>
      <c r="Y48" s="43">
        <f>SUMIFS('Points - Player Total'!$AA$9:$AA$97,'Points - Player Total'!$A$9:$A$97,'Points - Teams W1'!$A48,'Teams - Window 1'!Y$6:Y$94,1)</f>
        <v>0</v>
      </c>
      <c r="Z48" s="43">
        <f>SUMIFS('Points - Player Total'!$AA$9:$AA$97,'Points - Player Total'!$A$9:$A$97,'Points - Teams W1'!$A48,'Teams - Window 1'!Z$6:Z$94,1)</f>
        <v>0</v>
      </c>
      <c r="AA48" s="43">
        <f>SUMIFS('Points - Player Total'!$AA$9:$AA$97,'Points - Player Total'!$A$9:$A$97,'Points - Teams W1'!$A48,'Teams - Window 1'!AA$6:AA$94,1)</f>
        <v>0</v>
      </c>
      <c r="AB48" s="43">
        <f>SUMIFS('Points - Player Total'!$AA$9:$AA$97,'Points - Player Total'!$A$9:$A$97,'Points - Teams W1'!$A48,'Teams - Window 1'!AB$6:AB$94,1)</f>
        <v>0</v>
      </c>
      <c r="AC48" s="43">
        <f>SUMIFS('Points - Player Total'!$AA$9:$AA$97,'Points - Player Total'!$A$9:$A$97,'Points - Teams W1'!$A48,'Teams - Window 1'!AC$6:AC$94,1)</f>
        <v>0</v>
      </c>
      <c r="AD48" s="43">
        <f>SUMIFS('Points - Player Total'!$AA$9:$AA$97,'Points - Player Total'!$A$9:$A$97,'Points - Teams W1'!$A48,'Teams - Window 1'!AD$6:AD$94,1)</f>
        <v>0</v>
      </c>
      <c r="AE48" s="43">
        <f>SUMIFS('Points - Player Total'!$AA$9:$AA$97,'Points - Player Total'!$A$9:$A$97,'Points - Teams W1'!$A48,'Teams - Window 1'!AE$6:AE$94,1)</f>
        <v>0</v>
      </c>
      <c r="AF48" s="43">
        <f>SUMIFS('Points - Player Total'!$AA$9:$AA$97,'Points - Player Total'!$A$9:$A$97,'Points - Teams W1'!$A48,'Teams - Window 1'!AF$6:AF$94,1)</f>
        <v>0</v>
      </c>
      <c r="AG48" s="43">
        <f>SUMIFS('Points - Player Total'!$AA$9:$AA$97,'Points - Player Total'!$A$9:$A$97,'Points - Teams W1'!$A48,'Teams - Window 1'!AG$6:AG$94,1)</f>
        <v>0</v>
      </c>
      <c r="AH48" s="43">
        <f>SUMIFS('Points - Player Total'!$AA$9:$AA$97,'Points - Player Total'!$A$9:$A$97,'Points - Teams W1'!$A48,'Teams - Window 1'!AH$6:AH$94,1)</f>
        <v>22</v>
      </c>
      <c r="AI48" s="43">
        <f>SUMIFS('Points - Player Total'!$AA$9:$AA$97,'Points - Player Total'!$A$9:$A$97,'Points - Teams W1'!$A48,'Teams - Window 1'!AI$6:AI$94,1)</f>
        <v>0</v>
      </c>
      <c r="AJ48" s="43">
        <f>SUMIFS('Points - Player Total'!$AA$9:$AA$97,'Points - Player Total'!$A$9:$A$97,'Points - Teams W1'!$A48,'Teams - Window 1'!AJ$6:AJ$94,1)</f>
        <v>0</v>
      </c>
      <c r="AK48" s="43">
        <f>SUMIFS('Points - Player Total'!$AA$9:$AA$97,'Points - Player Total'!$A$9:$A$97,'Points - Teams W1'!$A48,'Teams - Window 1'!AK$6:AK$94,1)</f>
        <v>0</v>
      </c>
      <c r="AL48" s="43">
        <f>SUMIFS('Points - Player Total'!$AA$9:$AA$97,'Points - Player Total'!$A$9:$A$97,'Points - Teams W1'!$A48,'Teams - Window 1'!AL$6:AL$94,1)</f>
        <v>0</v>
      </c>
      <c r="AM48" s="43">
        <f>SUMIFS('Points - Player Total'!$AA$9:$AA$97,'Points - Player Total'!$A$9:$A$97,'Points - Teams W1'!$A48,'Teams - Window 1'!AM$6:AM$94,1)</f>
        <v>0</v>
      </c>
      <c r="AN48" s="43">
        <f>SUMIFS('Points - Player Total'!$AA$9:$AA$97,'Points - Player Total'!$A$9:$A$97,'Points - Teams W1'!$A48,'Teams - Window 1'!AN$6:AN$94,1)</f>
        <v>0</v>
      </c>
      <c r="AO48" s="43">
        <f>SUMIFS('Points - Player Total'!$AA$9:$AA$97,'Points - Player Total'!$A$9:$A$97,'Points - Teams W1'!$A48,'Teams - Window 1'!AO$6:AO$94,1)</f>
        <v>0</v>
      </c>
      <c r="AP48" s="43">
        <f>SUMIFS('Points - Player Total'!$AA$9:$AA$97,'Points - Player Total'!$A$9:$A$97,'Points - Teams W1'!$A48,'Teams - Window 1'!AP$6:AP$94,1)</f>
        <v>0</v>
      </c>
      <c r="AQ48" s="43">
        <f>SUMIFS('Points - Player Total'!$AA$9:$AA$97,'Points - Player Total'!$A$9:$A$97,'Points - Teams W1'!$A48,'Teams - Window 1'!AQ$6:AQ$94,1)</f>
        <v>0</v>
      </c>
      <c r="AR48" s="43">
        <f>SUMIFS('Points - Player Total'!$AA$9:$AA$97,'Points - Player Total'!$A$9:$A$97,'Points - Teams W1'!$A48,'Teams - Window 1'!AR$6:AR$94,1)</f>
        <v>0</v>
      </c>
    </row>
    <row r="49" spans="1:44" x14ac:dyDescent="0.25">
      <c r="A49" t="s">
        <v>409</v>
      </c>
      <c r="B49" s="6" t="s">
        <v>54</v>
      </c>
      <c r="C49" t="s">
        <v>69</v>
      </c>
      <c r="D49" s="43">
        <f>SUMIFS('Points - Player Total'!$AA$9:$AA$97,'Points - Player Total'!$A$9:$A$97,'Points - Teams W1'!$A49,'Teams - Window 1'!D$6:D$94,1)</f>
        <v>0</v>
      </c>
      <c r="E49" s="43">
        <f>SUMIFS('Points - Player Total'!$AA$9:$AA$97,'Points - Player Total'!$A$9:$A$97,'Points - Teams W1'!$A49,'Teams - Window 1'!E$6:E$94,1)</f>
        <v>0</v>
      </c>
      <c r="F49" s="43">
        <f>SUMIFS('Points - Player Total'!$AA$9:$AA$97,'Points - Player Total'!$A$9:$A$97,'Points - Teams W1'!$A49,'Teams - Window 1'!F$6:F$94,1)</f>
        <v>0</v>
      </c>
      <c r="G49" s="43">
        <f>SUMIFS('Points - Player Total'!$AA$9:$AA$97,'Points - Player Total'!$A$9:$A$97,'Points - Teams W1'!$A49,'Teams - Window 1'!G$6:G$94,1)</f>
        <v>101</v>
      </c>
      <c r="H49" s="43">
        <f>SUMIFS('Points - Player Total'!$AA$9:$AA$97,'Points - Player Total'!$A$9:$A$97,'Points - Teams W1'!$A49,'Teams - Window 1'!H$6:H$94,1)</f>
        <v>0</v>
      </c>
      <c r="I49" s="43">
        <f>SUMIFS('Points - Player Total'!$AA$9:$AA$97,'Points - Player Total'!$A$9:$A$97,'Points - Teams W1'!$A49,'Teams - Window 1'!I$6:I$94,1)</f>
        <v>0</v>
      </c>
      <c r="J49" s="43">
        <f>SUMIFS('Points - Player Total'!$AA$9:$AA$97,'Points - Player Total'!$A$9:$A$97,'Points - Teams W1'!$A49,'Teams - Window 1'!J$6:J$94,1)</f>
        <v>0</v>
      </c>
      <c r="K49" s="43">
        <f>SUMIFS('Points - Player Total'!$AA$9:$AA$97,'Points - Player Total'!$A$9:$A$97,'Points - Teams W1'!$A49,'Teams - Window 1'!K$6:K$94,1)</f>
        <v>0</v>
      </c>
      <c r="L49" s="43">
        <f>SUMIFS('Points - Player Total'!$AA$9:$AA$97,'Points - Player Total'!$A$9:$A$97,'Points - Teams W1'!$A49,'Teams - Window 1'!L$6:L$94,1)</f>
        <v>0</v>
      </c>
      <c r="M49" s="43">
        <f>SUMIFS('Points - Player Total'!$AA$9:$AA$97,'Points - Player Total'!$A$9:$A$97,'Points - Teams W1'!$A49,'Teams - Window 1'!M$6:M$94,1)</f>
        <v>0</v>
      </c>
      <c r="N49" s="43">
        <f>SUMIFS('Points - Player Total'!$AA$9:$AA$97,'Points - Player Total'!$A$9:$A$97,'Points - Teams W1'!$A49,'Teams - Window 1'!N$6:N$94,1)</f>
        <v>0</v>
      </c>
      <c r="O49" s="43">
        <f>SUMIFS('Points - Player Total'!$AA$9:$AA$97,'Points - Player Total'!$A$9:$A$97,'Points - Teams W1'!$A49,'Teams - Window 1'!O$6:O$94,1)</f>
        <v>0</v>
      </c>
      <c r="P49" s="43">
        <f>SUMIFS('Points - Player Total'!$AA$9:$AA$97,'Points - Player Total'!$A$9:$A$97,'Points - Teams W1'!$A49,'Teams - Window 1'!P$6:P$94,1)</f>
        <v>0</v>
      </c>
      <c r="Q49" s="43">
        <f>SUMIFS('Points - Player Total'!$AA$9:$AA$97,'Points - Player Total'!$A$9:$A$97,'Points - Teams W1'!$A49,'Teams - Window 1'!Q$6:Q$94,1)</f>
        <v>0</v>
      </c>
      <c r="R49" s="43">
        <f>SUMIFS('Points - Player Total'!$AA$9:$AA$97,'Points - Player Total'!$A$9:$A$97,'Points - Teams W1'!$A49,'Teams - Window 1'!R$6:R$94,1)</f>
        <v>0</v>
      </c>
      <c r="S49" s="43">
        <f>SUMIFS('Points - Player Total'!$AA$9:$AA$97,'Points - Player Total'!$A$9:$A$97,'Points - Teams W1'!$A49,'Teams - Window 1'!S$6:S$94,1)</f>
        <v>0</v>
      </c>
      <c r="T49" s="43">
        <f>SUMIFS('Points - Player Total'!$AA$9:$AA$97,'Points - Player Total'!$A$9:$A$97,'Points - Teams W1'!$A49,'Teams - Window 1'!T$6:T$94,1)</f>
        <v>0</v>
      </c>
      <c r="U49" s="43">
        <f>SUMIFS('Points - Player Total'!$AA$9:$AA$97,'Points - Player Total'!$A$9:$A$97,'Points - Teams W1'!$A49,'Teams - Window 1'!U$6:U$94,1)</f>
        <v>101</v>
      </c>
      <c r="V49" s="43">
        <f>SUMIFS('Points - Player Total'!$AA$9:$AA$97,'Points - Player Total'!$A$9:$A$97,'Points - Teams W1'!$A49,'Teams - Window 1'!V$6:V$94,1)</f>
        <v>101</v>
      </c>
      <c r="W49" s="43">
        <f>SUMIFS('Points - Player Total'!$AA$9:$AA$97,'Points - Player Total'!$A$9:$A$97,'Points - Teams W1'!$A49,'Teams - Window 1'!W$6:W$94,1)</f>
        <v>101</v>
      </c>
      <c r="X49" s="43">
        <f>SUMIFS('Points - Player Total'!$AA$9:$AA$97,'Points - Player Total'!$A$9:$A$97,'Points - Teams W1'!$A49,'Teams - Window 1'!X$6:X$94,1)</f>
        <v>0</v>
      </c>
      <c r="Y49" s="43">
        <f>SUMIFS('Points - Player Total'!$AA$9:$AA$97,'Points - Player Total'!$A$9:$A$97,'Points - Teams W1'!$A49,'Teams - Window 1'!Y$6:Y$94,1)</f>
        <v>101</v>
      </c>
      <c r="Z49" s="43">
        <f>SUMIFS('Points - Player Total'!$AA$9:$AA$97,'Points - Player Total'!$A$9:$A$97,'Points - Teams W1'!$A49,'Teams - Window 1'!Z$6:Z$94,1)</f>
        <v>101</v>
      </c>
      <c r="AA49" s="43">
        <f>SUMIFS('Points - Player Total'!$AA$9:$AA$97,'Points - Player Total'!$A$9:$A$97,'Points - Teams W1'!$A49,'Teams - Window 1'!AA$6:AA$94,1)</f>
        <v>101</v>
      </c>
      <c r="AB49" s="43">
        <f>SUMIFS('Points - Player Total'!$AA$9:$AA$97,'Points - Player Total'!$A$9:$A$97,'Points - Teams W1'!$A49,'Teams - Window 1'!AB$6:AB$94,1)</f>
        <v>0</v>
      </c>
      <c r="AC49" s="43">
        <f>SUMIFS('Points - Player Total'!$AA$9:$AA$97,'Points - Player Total'!$A$9:$A$97,'Points - Teams W1'!$A49,'Teams - Window 1'!AC$6:AC$94,1)</f>
        <v>0</v>
      </c>
      <c r="AD49" s="43">
        <f>SUMIFS('Points - Player Total'!$AA$9:$AA$97,'Points - Player Total'!$A$9:$A$97,'Points - Teams W1'!$A49,'Teams - Window 1'!AD$6:AD$94,1)</f>
        <v>0</v>
      </c>
      <c r="AE49" s="43">
        <f>SUMIFS('Points - Player Total'!$AA$9:$AA$97,'Points - Player Total'!$A$9:$A$97,'Points - Teams W1'!$A49,'Teams - Window 1'!AE$6:AE$94,1)</f>
        <v>0</v>
      </c>
      <c r="AF49" s="43">
        <f>SUMIFS('Points - Player Total'!$AA$9:$AA$97,'Points - Player Total'!$A$9:$A$97,'Points - Teams W1'!$A49,'Teams - Window 1'!AF$6:AF$94,1)</f>
        <v>0</v>
      </c>
      <c r="AG49" s="43">
        <f>SUMIFS('Points - Player Total'!$AA$9:$AA$97,'Points - Player Total'!$A$9:$A$97,'Points - Teams W1'!$A49,'Teams - Window 1'!AG$6:AG$94,1)</f>
        <v>101</v>
      </c>
      <c r="AH49" s="43">
        <f>SUMIFS('Points - Player Total'!$AA$9:$AA$97,'Points - Player Total'!$A$9:$A$97,'Points - Teams W1'!$A49,'Teams - Window 1'!AH$6:AH$94,1)</f>
        <v>0</v>
      </c>
      <c r="AI49" s="43">
        <f>SUMIFS('Points - Player Total'!$AA$9:$AA$97,'Points - Player Total'!$A$9:$A$97,'Points - Teams W1'!$A49,'Teams - Window 1'!AI$6:AI$94,1)</f>
        <v>0</v>
      </c>
      <c r="AJ49" s="43">
        <f>SUMIFS('Points - Player Total'!$AA$9:$AA$97,'Points - Player Total'!$A$9:$A$97,'Points - Teams W1'!$A49,'Teams - Window 1'!AJ$6:AJ$94,1)</f>
        <v>0</v>
      </c>
      <c r="AK49" s="43">
        <f>SUMIFS('Points - Player Total'!$AA$9:$AA$97,'Points - Player Total'!$A$9:$A$97,'Points - Teams W1'!$A49,'Teams - Window 1'!AK$6:AK$94,1)</f>
        <v>101</v>
      </c>
      <c r="AL49" s="43">
        <f>SUMIFS('Points - Player Total'!$AA$9:$AA$97,'Points - Player Total'!$A$9:$A$97,'Points - Teams W1'!$A49,'Teams - Window 1'!AL$6:AL$94,1)</f>
        <v>0</v>
      </c>
      <c r="AM49" s="43">
        <f>SUMIFS('Points - Player Total'!$AA$9:$AA$97,'Points - Player Total'!$A$9:$A$97,'Points - Teams W1'!$A49,'Teams - Window 1'!AM$6:AM$94,1)</f>
        <v>0</v>
      </c>
      <c r="AN49" s="43">
        <f>SUMIFS('Points - Player Total'!$AA$9:$AA$97,'Points - Player Total'!$A$9:$A$97,'Points - Teams W1'!$A49,'Teams - Window 1'!AN$6:AN$94,1)</f>
        <v>0</v>
      </c>
      <c r="AO49" s="43">
        <f>SUMIFS('Points - Player Total'!$AA$9:$AA$97,'Points - Player Total'!$A$9:$A$97,'Points - Teams W1'!$A49,'Teams - Window 1'!AO$6:AO$94,1)</f>
        <v>0</v>
      </c>
      <c r="AP49" s="43">
        <f>SUMIFS('Points - Player Total'!$AA$9:$AA$97,'Points - Player Total'!$A$9:$A$97,'Points - Teams W1'!$A49,'Teams - Window 1'!AP$6:AP$94,1)</f>
        <v>0</v>
      </c>
      <c r="AQ49" s="43">
        <f>SUMIFS('Points - Player Total'!$AA$9:$AA$97,'Points - Player Total'!$A$9:$A$97,'Points - Teams W1'!$A49,'Teams - Window 1'!AQ$6:AQ$94,1)</f>
        <v>101</v>
      </c>
      <c r="AR49" s="43">
        <f>SUMIFS('Points - Player Total'!$AA$9:$AA$97,'Points - Player Total'!$A$9:$A$97,'Points - Teams W1'!$A49,'Teams - Window 1'!AR$6:AR$94,1)</f>
        <v>0</v>
      </c>
    </row>
    <row r="50" spans="1:44" x14ac:dyDescent="0.25">
      <c r="A50" t="s">
        <v>22</v>
      </c>
      <c r="B50" s="6" t="s">
        <v>53</v>
      </c>
      <c r="C50" t="s">
        <v>69</v>
      </c>
      <c r="D50" s="43">
        <f>SUMIFS('Points - Player Total'!$AA$9:$AA$97,'Points - Player Total'!$A$9:$A$97,'Points - Teams W1'!$A50,'Teams - Window 1'!D$6:D$94,1)</f>
        <v>0</v>
      </c>
      <c r="E50" s="43">
        <f>SUMIFS('Points - Player Total'!$AA$9:$AA$97,'Points - Player Total'!$A$9:$A$97,'Points - Teams W1'!$A50,'Teams - Window 1'!E$6:E$94,1)</f>
        <v>69</v>
      </c>
      <c r="F50" s="43">
        <f>SUMIFS('Points - Player Total'!$AA$9:$AA$97,'Points - Player Total'!$A$9:$A$97,'Points - Teams W1'!$A50,'Teams - Window 1'!F$6:F$94,1)</f>
        <v>0</v>
      </c>
      <c r="G50" s="43">
        <f>SUMIFS('Points - Player Total'!$AA$9:$AA$97,'Points - Player Total'!$A$9:$A$97,'Points - Teams W1'!$A50,'Teams - Window 1'!G$6:G$94,1)</f>
        <v>0</v>
      </c>
      <c r="H50" s="43">
        <f>SUMIFS('Points - Player Total'!$AA$9:$AA$97,'Points - Player Total'!$A$9:$A$97,'Points - Teams W1'!$A50,'Teams - Window 1'!H$6:H$94,1)</f>
        <v>69</v>
      </c>
      <c r="I50" s="43">
        <f>SUMIFS('Points - Player Total'!$AA$9:$AA$97,'Points - Player Total'!$A$9:$A$97,'Points - Teams W1'!$A50,'Teams - Window 1'!I$6:I$94,1)</f>
        <v>0</v>
      </c>
      <c r="J50" s="43">
        <f>SUMIFS('Points - Player Total'!$AA$9:$AA$97,'Points - Player Total'!$A$9:$A$97,'Points - Teams W1'!$A50,'Teams - Window 1'!J$6:J$94,1)</f>
        <v>0</v>
      </c>
      <c r="K50" s="43">
        <f>SUMIFS('Points - Player Total'!$AA$9:$AA$97,'Points - Player Total'!$A$9:$A$97,'Points - Teams W1'!$A50,'Teams - Window 1'!K$6:K$94,1)</f>
        <v>69</v>
      </c>
      <c r="L50" s="43">
        <f>SUMIFS('Points - Player Total'!$AA$9:$AA$97,'Points - Player Total'!$A$9:$A$97,'Points - Teams W1'!$A50,'Teams - Window 1'!L$6:L$94,1)</f>
        <v>0</v>
      </c>
      <c r="M50" s="43">
        <f>SUMIFS('Points - Player Total'!$AA$9:$AA$97,'Points - Player Total'!$A$9:$A$97,'Points - Teams W1'!$A50,'Teams - Window 1'!M$6:M$94,1)</f>
        <v>0</v>
      </c>
      <c r="N50" s="43">
        <f>SUMIFS('Points - Player Total'!$AA$9:$AA$97,'Points - Player Total'!$A$9:$A$97,'Points - Teams W1'!$A50,'Teams - Window 1'!N$6:N$94,1)</f>
        <v>0</v>
      </c>
      <c r="O50" s="43">
        <f>SUMIFS('Points - Player Total'!$AA$9:$AA$97,'Points - Player Total'!$A$9:$A$97,'Points - Teams W1'!$A50,'Teams - Window 1'!O$6:O$94,1)</f>
        <v>0</v>
      </c>
      <c r="P50" s="43">
        <f>SUMIFS('Points - Player Total'!$AA$9:$AA$97,'Points - Player Total'!$A$9:$A$97,'Points - Teams W1'!$A50,'Teams - Window 1'!P$6:P$94,1)</f>
        <v>0</v>
      </c>
      <c r="Q50" s="43">
        <f>SUMIFS('Points - Player Total'!$AA$9:$AA$97,'Points - Player Total'!$A$9:$A$97,'Points - Teams W1'!$A50,'Teams - Window 1'!Q$6:Q$94,1)</f>
        <v>0</v>
      </c>
      <c r="R50" s="43">
        <f>SUMIFS('Points - Player Total'!$AA$9:$AA$97,'Points - Player Total'!$A$9:$A$97,'Points - Teams W1'!$A50,'Teams - Window 1'!R$6:R$94,1)</f>
        <v>0</v>
      </c>
      <c r="S50" s="43">
        <f>SUMIFS('Points - Player Total'!$AA$9:$AA$97,'Points - Player Total'!$A$9:$A$97,'Points - Teams W1'!$A50,'Teams - Window 1'!S$6:S$94,1)</f>
        <v>0</v>
      </c>
      <c r="T50" s="43">
        <f>SUMIFS('Points - Player Total'!$AA$9:$AA$97,'Points - Player Total'!$A$9:$A$97,'Points - Teams W1'!$A50,'Teams - Window 1'!T$6:T$94,1)</f>
        <v>0</v>
      </c>
      <c r="U50" s="43">
        <f>SUMIFS('Points - Player Total'!$AA$9:$AA$97,'Points - Player Total'!$A$9:$A$97,'Points - Teams W1'!$A50,'Teams - Window 1'!U$6:U$94,1)</f>
        <v>0</v>
      </c>
      <c r="V50" s="43">
        <f>SUMIFS('Points - Player Total'!$AA$9:$AA$97,'Points - Player Total'!$A$9:$A$97,'Points - Teams W1'!$A50,'Teams - Window 1'!V$6:V$94,1)</f>
        <v>0</v>
      </c>
      <c r="W50" s="43">
        <f>SUMIFS('Points - Player Total'!$AA$9:$AA$97,'Points - Player Total'!$A$9:$A$97,'Points - Teams W1'!$A50,'Teams - Window 1'!W$6:W$94,1)</f>
        <v>0</v>
      </c>
      <c r="X50" s="43">
        <f>SUMIFS('Points - Player Total'!$AA$9:$AA$97,'Points - Player Total'!$A$9:$A$97,'Points - Teams W1'!$A50,'Teams - Window 1'!X$6:X$94,1)</f>
        <v>69</v>
      </c>
      <c r="Y50" s="43">
        <f>SUMIFS('Points - Player Total'!$AA$9:$AA$97,'Points - Player Total'!$A$9:$A$97,'Points - Teams W1'!$A50,'Teams - Window 1'!Y$6:Y$94,1)</f>
        <v>0</v>
      </c>
      <c r="Z50" s="43">
        <f>SUMIFS('Points - Player Total'!$AA$9:$AA$97,'Points - Player Total'!$A$9:$A$97,'Points - Teams W1'!$A50,'Teams - Window 1'!Z$6:Z$94,1)</f>
        <v>0</v>
      </c>
      <c r="AA50" s="43">
        <f>SUMIFS('Points - Player Total'!$AA$9:$AA$97,'Points - Player Total'!$A$9:$A$97,'Points - Teams W1'!$A50,'Teams - Window 1'!AA$6:AA$94,1)</f>
        <v>0</v>
      </c>
      <c r="AB50" s="43">
        <f>SUMIFS('Points - Player Total'!$AA$9:$AA$97,'Points - Player Total'!$A$9:$A$97,'Points - Teams W1'!$A50,'Teams - Window 1'!AB$6:AB$94,1)</f>
        <v>0</v>
      </c>
      <c r="AC50" s="43">
        <f>SUMIFS('Points - Player Total'!$AA$9:$AA$97,'Points - Player Total'!$A$9:$A$97,'Points - Teams W1'!$A50,'Teams - Window 1'!AC$6:AC$94,1)</f>
        <v>0</v>
      </c>
      <c r="AD50" s="43">
        <f>SUMIFS('Points - Player Total'!$AA$9:$AA$97,'Points - Player Total'!$A$9:$A$97,'Points - Teams W1'!$A50,'Teams - Window 1'!AD$6:AD$94,1)</f>
        <v>0</v>
      </c>
      <c r="AE50" s="43">
        <f>SUMIFS('Points - Player Total'!$AA$9:$AA$97,'Points - Player Total'!$A$9:$A$97,'Points - Teams W1'!$A50,'Teams - Window 1'!AE$6:AE$94,1)</f>
        <v>0</v>
      </c>
      <c r="AF50" s="43">
        <f>SUMIFS('Points - Player Total'!$AA$9:$AA$97,'Points - Player Total'!$A$9:$A$97,'Points - Teams W1'!$A50,'Teams - Window 1'!AF$6:AF$94,1)</f>
        <v>0</v>
      </c>
      <c r="AG50" s="43">
        <f>SUMIFS('Points - Player Total'!$AA$9:$AA$97,'Points - Player Total'!$A$9:$A$97,'Points - Teams W1'!$A50,'Teams - Window 1'!AG$6:AG$94,1)</f>
        <v>0</v>
      </c>
      <c r="AH50" s="43">
        <f>SUMIFS('Points - Player Total'!$AA$9:$AA$97,'Points - Player Total'!$A$9:$A$97,'Points - Teams W1'!$A50,'Teams - Window 1'!AH$6:AH$94,1)</f>
        <v>0</v>
      </c>
      <c r="AI50" s="43">
        <f>SUMIFS('Points - Player Total'!$AA$9:$AA$97,'Points - Player Total'!$A$9:$A$97,'Points - Teams W1'!$A50,'Teams - Window 1'!AI$6:AI$94,1)</f>
        <v>0</v>
      </c>
      <c r="AJ50" s="43">
        <f>SUMIFS('Points - Player Total'!$AA$9:$AA$97,'Points - Player Total'!$A$9:$A$97,'Points - Teams W1'!$A50,'Teams - Window 1'!AJ$6:AJ$94,1)</f>
        <v>0</v>
      </c>
      <c r="AK50" s="43">
        <f>SUMIFS('Points - Player Total'!$AA$9:$AA$97,'Points - Player Total'!$A$9:$A$97,'Points - Teams W1'!$A50,'Teams - Window 1'!AK$6:AK$94,1)</f>
        <v>0</v>
      </c>
      <c r="AL50" s="43">
        <f>SUMIFS('Points - Player Total'!$AA$9:$AA$97,'Points - Player Total'!$A$9:$A$97,'Points - Teams W1'!$A50,'Teams - Window 1'!AL$6:AL$94,1)</f>
        <v>0</v>
      </c>
      <c r="AM50" s="43">
        <f>SUMIFS('Points - Player Total'!$AA$9:$AA$97,'Points - Player Total'!$A$9:$A$97,'Points - Teams W1'!$A50,'Teams - Window 1'!AM$6:AM$94,1)</f>
        <v>0</v>
      </c>
      <c r="AN50" s="43">
        <f>SUMIFS('Points - Player Total'!$AA$9:$AA$97,'Points - Player Total'!$A$9:$A$97,'Points - Teams W1'!$A50,'Teams - Window 1'!AN$6:AN$94,1)</f>
        <v>0</v>
      </c>
      <c r="AO50" s="43">
        <f>SUMIFS('Points - Player Total'!$AA$9:$AA$97,'Points - Player Total'!$A$9:$A$97,'Points - Teams W1'!$A50,'Teams - Window 1'!AO$6:AO$94,1)</f>
        <v>0</v>
      </c>
      <c r="AP50" s="43">
        <f>SUMIFS('Points - Player Total'!$AA$9:$AA$97,'Points - Player Total'!$A$9:$A$97,'Points - Teams W1'!$A50,'Teams - Window 1'!AP$6:AP$94,1)</f>
        <v>0</v>
      </c>
      <c r="AQ50" s="43">
        <f>SUMIFS('Points - Player Total'!$AA$9:$AA$97,'Points - Player Total'!$A$9:$A$97,'Points - Teams W1'!$A50,'Teams - Window 1'!AQ$6:AQ$94,1)</f>
        <v>0</v>
      </c>
      <c r="AR50" s="43">
        <f>SUMIFS('Points - Player Total'!$AA$9:$AA$97,'Points - Player Total'!$A$9:$A$97,'Points - Teams W1'!$A50,'Teams - Window 1'!AR$6:AR$94,1)</f>
        <v>0</v>
      </c>
    </row>
    <row r="51" spans="1:44" x14ac:dyDescent="0.25">
      <c r="A51" t="s">
        <v>13</v>
      </c>
      <c r="B51" s="6" t="s">
        <v>54</v>
      </c>
      <c r="C51" t="s">
        <v>69</v>
      </c>
      <c r="D51" s="43">
        <f>SUMIFS('Points - Player Total'!$AA$9:$AA$97,'Points - Player Total'!$A$9:$A$97,'Points - Teams W1'!$A51,'Teams - Window 1'!D$6:D$94,1)</f>
        <v>0</v>
      </c>
      <c r="E51" s="43">
        <f>SUMIFS('Points - Player Total'!$AA$9:$AA$97,'Points - Player Total'!$A$9:$A$97,'Points - Teams W1'!$A51,'Teams - Window 1'!E$6:E$94,1)</f>
        <v>0</v>
      </c>
      <c r="F51" s="43">
        <f>SUMIFS('Points - Player Total'!$AA$9:$AA$97,'Points - Player Total'!$A$9:$A$97,'Points - Teams W1'!$A51,'Teams - Window 1'!F$6:F$94,1)</f>
        <v>0</v>
      </c>
      <c r="G51" s="43">
        <f>SUMIFS('Points - Player Total'!$AA$9:$AA$97,'Points - Player Total'!$A$9:$A$97,'Points - Teams W1'!$A51,'Teams - Window 1'!G$6:G$94,1)</f>
        <v>0</v>
      </c>
      <c r="H51" s="43">
        <f>SUMIFS('Points - Player Total'!$AA$9:$AA$97,'Points - Player Total'!$A$9:$A$97,'Points - Teams W1'!$A51,'Teams - Window 1'!H$6:H$94,1)</f>
        <v>0</v>
      </c>
      <c r="I51" s="43">
        <f>SUMIFS('Points - Player Total'!$AA$9:$AA$97,'Points - Player Total'!$A$9:$A$97,'Points - Teams W1'!$A51,'Teams - Window 1'!I$6:I$94,1)</f>
        <v>0</v>
      </c>
      <c r="J51" s="43">
        <f>SUMIFS('Points - Player Total'!$AA$9:$AA$97,'Points - Player Total'!$A$9:$A$97,'Points - Teams W1'!$A51,'Teams - Window 1'!J$6:J$94,1)</f>
        <v>0</v>
      </c>
      <c r="K51" s="43">
        <f>SUMIFS('Points - Player Total'!$AA$9:$AA$97,'Points - Player Total'!$A$9:$A$97,'Points - Teams W1'!$A51,'Teams - Window 1'!K$6:K$94,1)</f>
        <v>0</v>
      </c>
      <c r="L51" s="43">
        <f>SUMIFS('Points - Player Total'!$AA$9:$AA$97,'Points - Player Total'!$A$9:$A$97,'Points - Teams W1'!$A51,'Teams - Window 1'!L$6:L$94,1)</f>
        <v>0</v>
      </c>
      <c r="M51" s="43">
        <f>SUMIFS('Points - Player Total'!$AA$9:$AA$97,'Points - Player Total'!$A$9:$A$97,'Points - Teams W1'!$A51,'Teams - Window 1'!M$6:M$94,1)</f>
        <v>0</v>
      </c>
      <c r="N51" s="43">
        <f>SUMIFS('Points - Player Total'!$AA$9:$AA$97,'Points - Player Total'!$A$9:$A$97,'Points - Teams W1'!$A51,'Teams - Window 1'!N$6:N$94,1)</f>
        <v>0</v>
      </c>
      <c r="O51" s="43">
        <f>SUMIFS('Points - Player Total'!$AA$9:$AA$97,'Points - Player Total'!$A$9:$A$97,'Points - Teams W1'!$A51,'Teams - Window 1'!O$6:O$94,1)</f>
        <v>0</v>
      </c>
      <c r="P51" s="43">
        <f>SUMIFS('Points - Player Total'!$AA$9:$AA$97,'Points - Player Total'!$A$9:$A$97,'Points - Teams W1'!$A51,'Teams - Window 1'!P$6:P$94,1)</f>
        <v>0</v>
      </c>
      <c r="Q51" s="43">
        <f>SUMIFS('Points - Player Total'!$AA$9:$AA$97,'Points - Player Total'!$A$9:$A$97,'Points - Teams W1'!$A51,'Teams - Window 1'!Q$6:Q$94,1)</f>
        <v>0</v>
      </c>
      <c r="R51" s="43">
        <f>SUMIFS('Points - Player Total'!$AA$9:$AA$97,'Points - Player Total'!$A$9:$A$97,'Points - Teams W1'!$A51,'Teams - Window 1'!R$6:R$94,1)</f>
        <v>0</v>
      </c>
      <c r="S51" s="43">
        <f>SUMIFS('Points - Player Total'!$AA$9:$AA$97,'Points - Player Total'!$A$9:$A$97,'Points - Teams W1'!$A51,'Teams - Window 1'!S$6:S$94,1)</f>
        <v>0</v>
      </c>
      <c r="T51" s="43">
        <f>SUMIFS('Points - Player Total'!$AA$9:$AA$97,'Points - Player Total'!$A$9:$A$97,'Points - Teams W1'!$A51,'Teams - Window 1'!T$6:T$94,1)</f>
        <v>0</v>
      </c>
      <c r="U51" s="43">
        <f>SUMIFS('Points - Player Total'!$AA$9:$AA$97,'Points - Player Total'!$A$9:$A$97,'Points - Teams W1'!$A51,'Teams - Window 1'!U$6:U$94,1)</f>
        <v>0</v>
      </c>
      <c r="V51" s="43">
        <f>SUMIFS('Points - Player Total'!$AA$9:$AA$97,'Points - Player Total'!$A$9:$A$97,'Points - Teams W1'!$A51,'Teams - Window 1'!V$6:V$94,1)</f>
        <v>0</v>
      </c>
      <c r="W51" s="43">
        <f>SUMIFS('Points - Player Total'!$AA$9:$AA$97,'Points - Player Total'!$A$9:$A$97,'Points - Teams W1'!$A51,'Teams - Window 1'!W$6:W$94,1)</f>
        <v>0</v>
      </c>
      <c r="X51" s="43">
        <f>SUMIFS('Points - Player Total'!$AA$9:$AA$97,'Points - Player Total'!$A$9:$A$97,'Points - Teams W1'!$A51,'Teams - Window 1'!X$6:X$94,1)</f>
        <v>0</v>
      </c>
      <c r="Y51" s="43">
        <f>SUMIFS('Points - Player Total'!$AA$9:$AA$97,'Points - Player Total'!$A$9:$A$97,'Points - Teams W1'!$A51,'Teams - Window 1'!Y$6:Y$94,1)</f>
        <v>0</v>
      </c>
      <c r="Z51" s="43">
        <f>SUMIFS('Points - Player Total'!$AA$9:$AA$97,'Points - Player Total'!$A$9:$A$97,'Points - Teams W1'!$A51,'Teams - Window 1'!Z$6:Z$94,1)</f>
        <v>0</v>
      </c>
      <c r="AA51" s="43">
        <f>SUMIFS('Points - Player Total'!$AA$9:$AA$97,'Points - Player Total'!$A$9:$A$97,'Points - Teams W1'!$A51,'Teams - Window 1'!AA$6:AA$94,1)</f>
        <v>0</v>
      </c>
      <c r="AB51" s="43">
        <f>SUMIFS('Points - Player Total'!$AA$9:$AA$97,'Points - Player Total'!$A$9:$A$97,'Points - Teams W1'!$A51,'Teams - Window 1'!AB$6:AB$94,1)</f>
        <v>0</v>
      </c>
      <c r="AC51" s="43">
        <f>SUMIFS('Points - Player Total'!$AA$9:$AA$97,'Points - Player Total'!$A$9:$A$97,'Points - Teams W1'!$A51,'Teams - Window 1'!AC$6:AC$94,1)</f>
        <v>0</v>
      </c>
      <c r="AD51" s="43">
        <f>SUMIFS('Points - Player Total'!$AA$9:$AA$97,'Points - Player Total'!$A$9:$A$97,'Points - Teams W1'!$A51,'Teams - Window 1'!AD$6:AD$94,1)</f>
        <v>0</v>
      </c>
      <c r="AE51" s="43">
        <f>SUMIFS('Points - Player Total'!$AA$9:$AA$97,'Points - Player Total'!$A$9:$A$97,'Points - Teams W1'!$A51,'Teams - Window 1'!AE$6:AE$94,1)</f>
        <v>0</v>
      </c>
      <c r="AF51" s="43">
        <f>SUMIFS('Points - Player Total'!$AA$9:$AA$97,'Points - Player Total'!$A$9:$A$97,'Points - Teams W1'!$A51,'Teams - Window 1'!AF$6:AF$94,1)</f>
        <v>0</v>
      </c>
      <c r="AG51" s="43">
        <f>SUMIFS('Points - Player Total'!$AA$9:$AA$97,'Points - Player Total'!$A$9:$A$97,'Points - Teams W1'!$A51,'Teams - Window 1'!AG$6:AG$94,1)</f>
        <v>0</v>
      </c>
      <c r="AH51" s="43">
        <f>SUMIFS('Points - Player Total'!$AA$9:$AA$97,'Points - Player Total'!$A$9:$A$97,'Points - Teams W1'!$A51,'Teams - Window 1'!AH$6:AH$94,1)</f>
        <v>0</v>
      </c>
      <c r="AI51" s="43">
        <f>SUMIFS('Points - Player Total'!$AA$9:$AA$97,'Points - Player Total'!$A$9:$A$97,'Points - Teams W1'!$A51,'Teams - Window 1'!AI$6:AI$94,1)</f>
        <v>0</v>
      </c>
      <c r="AJ51" s="43">
        <f>SUMIFS('Points - Player Total'!$AA$9:$AA$97,'Points - Player Total'!$A$9:$A$97,'Points - Teams W1'!$A51,'Teams - Window 1'!AJ$6:AJ$94,1)</f>
        <v>0</v>
      </c>
      <c r="AK51" s="43">
        <f>SUMIFS('Points - Player Total'!$AA$9:$AA$97,'Points - Player Total'!$A$9:$A$97,'Points - Teams W1'!$A51,'Teams - Window 1'!AK$6:AK$94,1)</f>
        <v>0</v>
      </c>
      <c r="AL51" s="43">
        <f>SUMIFS('Points - Player Total'!$AA$9:$AA$97,'Points - Player Total'!$A$9:$A$97,'Points - Teams W1'!$A51,'Teams - Window 1'!AL$6:AL$94,1)</f>
        <v>0</v>
      </c>
      <c r="AM51" s="43">
        <f>SUMIFS('Points - Player Total'!$AA$9:$AA$97,'Points - Player Total'!$A$9:$A$97,'Points - Teams W1'!$A51,'Teams - Window 1'!AM$6:AM$94,1)</f>
        <v>0</v>
      </c>
      <c r="AN51" s="43">
        <f>SUMIFS('Points - Player Total'!$AA$9:$AA$97,'Points - Player Total'!$A$9:$A$97,'Points - Teams W1'!$A51,'Teams - Window 1'!AN$6:AN$94,1)</f>
        <v>0</v>
      </c>
      <c r="AO51" s="43">
        <f>SUMIFS('Points - Player Total'!$AA$9:$AA$97,'Points - Player Total'!$A$9:$A$97,'Points - Teams W1'!$A51,'Teams - Window 1'!AO$6:AO$94,1)</f>
        <v>0</v>
      </c>
      <c r="AP51" s="43">
        <f>SUMIFS('Points - Player Total'!$AA$9:$AA$97,'Points - Player Total'!$A$9:$A$97,'Points - Teams W1'!$A51,'Teams - Window 1'!AP$6:AP$94,1)</f>
        <v>0</v>
      </c>
      <c r="AQ51" s="43">
        <f>SUMIFS('Points - Player Total'!$AA$9:$AA$97,'Points - Player Total'!$A$9:$A$97,'Points - Teams W1'!$A51,'Teams - Window 1'!AQ$6:AQ$94,1)</f>
        <v>0</v>
      </c>
      <c r="AR51" s="43">
        <f>SUMIFS('Points - Player Total'!$AA$9:$AA$97,'Points - Player Total'!$A$9:$A$97,'Points - Teams W1'!$A51,'Teams - Window 1'!AR$6:AR$94,1)</f>
        <v>0</v>
      </c>
    </row>
    <row r="52" spans="1:44" x14ac:dyDescent="0.25">
      <c r="A52" t="s">
        <v>204</v>
      </c>
      <c r="B52" s="6" t="s">
        <v>251</v>
      </c>
      <c r="C52" t="s">
        <v>69</v>
      </c>
      <c r="D52" s="43">
        <f>SUMIFS('Points - Player Total'!$AA$9:$AA$97,'Points - Player Total'!$A$9:$A$97,'Points - Teams W1'!$A52,'Teams - Window 1'!D$6:D$94,1)</f>
        <v>0</v>
      </c>
      <c r="E52" s="43">
        <f>SUMIFS('Points - Player Total'!$AA$9:$AA$97,'Points - Player Total'!$A$9:$A$97,'Points - Teams W1'!$A52,'Teams - Window 1'!E$6:E$94,1)</f>
        <v>0</v>
      </c>
      <c r="F52" s="43">
        <f>SUMIFS('Points - Player Total'!$AA$9:$AA$97,'Points - Player Total'!$A$9:$A$97,'Points - Teams W1'!$A52,'Teams - Window 1'!F$6:F$94,1)</f>
        <v>0</v>
      </c>
      <c r="G52" s="43">
        <f>SUMIFS('Points - Player Total'!$AA$9:$AA$97,'Points - Player Total'!$A$9:$A$97,'Points - Teams W1'!$A52,'Teams - Window 1'!G$6:G$94,1)</f>
        <v>0</v>
      </c>
      <c r="H52" s="43">
        <f>SUMIFS('Points - Player Total'!$AA$9:$AA$97,'Points - Player Total'!$A$9:$A$97,'Points - Teams W1'!$A52,'Teams - Window 1'!H$6:H$94,1)</f>
        <v>0</v>
      </c>
      <c r="I52" s="43">
        <f>SUMIFS('Points - Player Total'!$AA$9:$AA$97,'Points - Player Total'!$A$9:$A$97,'Points - Teams W1'!$A52,'Teams - Window 1'!I$6:I$94,1)</f>
        <v>0</v>
      </c>
      <c r="J52" s="43">
        <f>SUMIFS('Points - Player Total'!$AA$9:$AA$97,'Points - Player Total'!$A$9:$A$97,'Points - Teams W1'!$A52,'Teams - Window 1'!J$6:J$94,1)</f>
        <v>0</v>
      </c>
      <c r="K52" s="43">
        <f>SUMIFS('Points - Player Total'!$AA$9:$AA$97,'Points - Player Total'!$A$9:$A$97,'Points - Teams W1'!$A52,'Teams - Window 1'!K$6:K$94,1)</f>
        <v>0</v>
      </c>
      <c r="L52" s="43">
        <f>SUMIFS('Points - Player Total'!$AA$9:$AA$97,'Points - Player Total'!$A$9:$A$97,'Points - Teams W1'!$A52,'Teams - Window 1'!L$6:L$94,1)</f>
        <v>0</v>
      </c>
      <c r="M52" s="43">
        <f>SUMIFS('Points - Player Total'!$AA$9:$AA$97,'Points - Player Total'!$A$9:$A$97,'Points - Teams W1'!$A52,'Teams - Window 1'!M$6:M$94,1)</f>
        <v>0</v>
      </c>
      <c r="N52" s="43">
        <f>SUMIFS('Points - Player Total'!$AA$9:$AA$97,'Points - Player Total'!$A$9:$A$97,'Points - Teams W1'!$A52,'Teams - Window 1'!N$6:N$94,1)</f>
        <v>0</v>
      </c>
      <c r="O52" s="43">
        <f>SUMIFS('Points - Player Total'!$AA$9:$AA$97,'Points - Player Total'!$A$9:$A$97,'Points - Teams W1'!$A52,'Teams - Window 1'!O$6:O$94,1)</f>
        <v>0</v>
      </c>
      <c r="P52" s="43">
        <f>SUMIFS('Points - Player Total'!$AA$9:$AA$97,'Points - Player Total'!$A$9:$A$97,'Points - Teams W1'!$A52,'Teams - Window 1'!P$6:P$94,1)</f>
        <v>0</v>
      </c>
      <c r="Q52" s="43">
        <f>SUMIFS('Points - Player Total'!$AA$9:$AA$97,'Points - Player Total'!$A$9:$A$97,'Points - Teams W1'!$A52,'Teams - Window 1'!Q$6:Q$94,1)</f>
        <v>0</v>
      </c>
      <c r="R52" s="43">
        <f>SUMIFS('Points - Player Total'!$AA$9:$AA$97,'Points - Player Total'!$A$9:$A$97,'Points - Teams W1'!$A52,'Teams - Window 1'!R$6:R$94,1)</f>
        <v>0</v>
      </c>
      <c r="S52" s="43">
        <f>SUMIFS('Points - Player Total'!$AA$9:$AA$97,'Points - Player Total'!$A$9:$A$97,'Points - Teams W1'!$A52,'Teams - Window 1'!S$6:S$94,1)</f>
        <v>119</v>
      </c>
      <c r="T52" s="43">
        <f>SUMIFS('Points - Player Total'!$AA$9:$AA$97,'Points - Player Total'!$A$9:$A$97,'Points - Teams W1'!$A52,'Teams - Window 1'!T$6:T$94,1)</f>
        <v>0</v>
      </c>
      <c r="U52" s="43">
        <f>SUMIFS('Points - Player Total'!$AA$9:$AA$97,'Points - Player Total'!$A$9:$A$97,'Points - Teams W1'!$A52,'Teams - Window 1'!U$6:U$94,1)</f>
        <v>0</v>
      </c>
      <c r="V52" s="43">
        <f>SUMIFS('Points - Player Total'!$AA$9:$AA$97,'Points - Player Total'!$A$9:$A$97,'Points - Teams W1'!$A52,'Teams - Window 1'!V$6:V$94,1)</f>
        <v>0</v>
      </c>
      <c r="W52" s="43">
        <f>SUMIFS('Points - Player Total'!$AA$9:$AA$97,'Points - Player Total'!$A$9:$A$97,'Points - Teams W1'!$A52,'Teams - Window 1'!W$6:W$94,1)</f>
        <v>0</v>
      </c>
      <c r="X52" s="43">
        <f>SUMIFS('Points - Player Total'!$AA$9:$AA$97,'Points - Player Total'!$A$9:$A$97,'Points - Teams W1'!$A52,'Teams - Window 1'!X$6:X$94,1)</f>
        <v>0</v>
      </c>
      <c r="Y52" s="43">
        <f>SUMIFS('Points - Player Total'!$AA$9:$AA$97,'Points - Player Total'!$A$9:$A$97,'Points - Teams W1'!$A52,'Teams - Window 1'!Y$6:Y$94,1)</f>
        <v>0</v>
      </c>
      <c r="Z52" s="43">
        <f>SUMIFS('Points - Player Total'!$AA$9:$AA$97,'Points - Player Total'!$A$9:$A$97,'Points - Teams W1'!$A52,'Teams - Window 1'!Z$6:Z$94,1)</f>
        <v>0</v>
      </c>
      <c r="AA52" s="43">
        <f>SUMIFS('Points - Player Total'!$AA$9:$AA$97,'Points - Player Total'!$A$9:$A$97,'Points - Teams W1'!$A52,'Teams - Window 1'!AA$6:AA$94,1)</f>
        <v>0</v>
      </c>
      <c r="AB52" s="43">
        <f>SUMIFS('Points - Player Total'!$AA$9:$AA$97,'Points - Player Total'!$A$9:$A$97,'Points - Teams W1'!$A52,'Teams - Window 1'!AB$6:AB$94,1)</f>
        <v>119</v>
      </c>
      <c r="AC52" s="43">
        <f>SUMIFS('Points - Player Total'!$AA$9:$AA$97,'Points - Player Total'!$A$9:$A$97,'Points - Teams W1'!$A52,'Teams - Window 1'!AC$6:AC$94,1)</f>
        <v>0</v>
      </c>
      <c r="AD52" s="43">
        <f>SUMIFS('Points - Player Total'!$AA$9:$AA$97,'Points - Player Total'!$A$9:$A$97,'Points - Teams W1'!$A52,'Teams - Window 1'!AD$6:AD$94,1)</f>
        <v>0</v>
      </c>
      <c r="AE52" s="43">
        <f>SUMIFS('Points - Player Total'!$AA$9:$AA$97,'Points - Player Total'!$A$9:$A$97,'Points - Teams W1'!$A52,'Teams - Window 1'!AE$6:AE$94,1)</f>
        <v>0</v>
      </c>
      <c r="AF52" s="43">
        <f>SUMIFS('Points - Player Total'!$AA$9:$AA$97,'Points - Player Total'!$A$9:$A$97,'Points - Teams W1'!$A52,'Teams - Window 1'!AF$6:AF$94,1)</f>
        <v>0</v>
      </c>
      <c r="AG52" s="43">
        <f>SUMIFS('Points - Player Total'!$AA$9:$AA$97,'Points - Player Total'!$A$9:$A$97,'Points - Teams W1'!$A52,'Teams - Window 1'!AG$6:AG$94,1)</f>
        <v>0</v>
      </c>
      <c r="AH52" s="43">
        <f>SUMIFS('Points - Player Total'!$AA$9:$AA$97,'Points - Player Total'!$A$9:$A$97,'Points - Teams W1'!$A52,'Teams - Window 1'!AH$6:AH$94,1)</f>
        <v>0</v>
      </c>
      <c r="AI52" s="43">
        <f>SUMIFS('Points - Player Total'!$AA$9:$AA$97,'Points - Player Total'!$A$9:$A$97,'Points - Teams W1'!$A52,'Teams - Window 1'!AI$6:AI$94,1)</f>
        <v>119</v>
      </c>
      <c r="AJ52" s="43">
        <f>SUMIFS('Points - Player Total'!$AA$9:$AA$97,'Points - Player Total'!$A$9:$A$97,'Points - Teams W1'!$A52,'Teams - Window 1'!AJ$6:AJ$94,1)</f>
        <v>0</v>
      </c>
      <c r="AK52" s="43">
        <f>SUMIFS('Points - Player Total'!$AA$9:$AA$97,'Points - Player Total'!$A$9:$A$97,'Points - Teams W1'!$A52,'Teams - Window 1'!AK$6:AK$94,1)</f>
        <v>0</v>
      </c>
      <c r="AL52" s="43">
        <f>SUMIFS('Points - Player Total'!$AA$9:$AA$97,'Points - Player Total'!$A$9:$A$97,'Points - Teams W1'!$A52,'Teams - Window 1'!AL$6:AL$94,1)</f>
        <v>0</v>
      </c>
      <c r="AM52" s="43">
        <f>SUMIFS('Points - Player Total'!$AA$9:$AA$97,'Points - Player Total'!$A$9:$A$97,'Points - Teams W1'!$A52,'Teams - Window 1'!AM$6:AM$94,1)</f>
        <v>0</v>
      </c>
      <c r="AN52" s="43">
        <f>SUMIFS('Points - Player Total'!$AA$9:$AA$97,'Points - Player Total'!$A$9:$A$97,'Points - Teams W1'!$A52,'Teams - Window 1'!AN$6:AN$94,1)</f>
        <v>0</v>
      </c>
      <c r="AO52" s="43">
        <f>SUMIFS('Points - Player Total'!$AA$9:$AA$97,'Points - Player Total'!$A$9:$A$97,'Points - Teams W1'!$A52,'Teams - Window 1'!AO$6:AO$94,1)</f>
        <v>0</v>
      </c>
      <c r="AP52" s="43">
        <f>SUMIFS('Points - Player Total'!$AA$9:$AA$97,'Points - Player Total'!$A$9:$A$97,'Points - Teams W1'!$A52,'Teams - Window 1'!AP$6:AP$94,1)</f>
        <v>0</v>
      </c>
      <c r="AQ52" s="43">
        <f>SUMIFS('Points - Player Total'!$AA$9:$AA$97,'Points - Player Total'!$A$9:$A$97,'Points - Teams W1'!$A52,'Teams - Window 1'!AQ$6:AQ$94,1)</f>
        <v>0</v>
      </c>
      <c r="AR52" s="43">
        <f>SUMIFS('Points - Player Total'!$AA$9:$AA$97,'Points - Player Total'!$A$9:$A$97,'Points - Teams W1'!$A52,'Teams - Window 1'!AR$6:AR$94,1)</f>
        <v>0</v>
      </c>
    </row>
    <row r="53" spans="1:44" x14ac:dyDescent="0.25">
      <c r="A53" t="s">
        <v>272</v>
      </c>
      <c r="B53" s="6" t="s">
        <v>251</v>
      </c>
      <c r="C53" t="s">
        <v>69</v>
      </c>
      <c r="D53" s="43">
        <f>SUMIFS('Points - Player Total'!$AA$9:$AA$97,'Points - Player Total'!$A$9:$A$97,'Points - Teams W1'!$A53,'Teams - Window 1'!D$6:D$94,1)</f>
        <v>0</v>
      </c>
      <c r="E53" s="43">
        <f>SUMIFS('Points - Player Total'!$AA$9:$AA$97,'Points - Player Total'!$A$9:$A$97,'Points - Teams W1'!$A53,'Teams - Window 1'!E$6:E$94,1)</f>
        <v>0</v>
      </c>
      <c r="F53" s="43">
        <f>SUMIFS('Points - Player Total'!$AA$9:$AA$97,'Points - Player Total'!$A$9:$A$97,'Points - Teams W1'!$A53,'Teams - Window 1'!F$6:F$94,1)</f>
        <v>0</v>
      </c>
      <c r="G53" s="43">
        <f>SUMIFS('Points - Player Total'!$AA$9:$AA$97,'Points - Player Total'!$A$9:$A$97,'Points - Teams W1'!$A53,'Teams - Window 1'!G$6:G$94,1)</f>
        <v>0</v>
      </c>
      <c r="H53" s="43">
        <f>SUMIFS('Points - Player Total'!$AA$9:$AA$97,'Points - Player Total'!$A$9:$A$97,'Points - Teams W1'!$A53,'Teams - Window 1'!H$6:H$94,1)</f>
        <v>0</v>
      </c>
      <c r="I53" s="43">
        <f>SUMIFS('Points - Player Total'!$AA$9:$AA$97,'Points - Player Total'!$A$9:$A$97,'Points - Teams W1'!$A53,'Teams - Window 1'!I$6:I$94,1)</f>
        <v>0</v>
      </c>
      <c r="J53" s="43">
        <f>SUMIFS('Points - Player Total'!$AA$9:$AA$97,'Points - Player Total'!$A$9:$A$97,'Points - Teams W1'!$A53,'Teams - Window 1'!J$6:J$94,1)</f>
        <v>0</v>
      </c>
      <c r="K53" s="43">
        <f>SUMIFS('Points - Player Total'!$AA$9:$AA$97,'Points - Player Total'!$A$9:$A$97,'Points - Teams W1'!$A53,'Teams - Window 1'!K$6:K$94,1)</f>
        <v>0</v>
      </c>
      <c r="L53" s="43">
        <f>SUMIFS('Points - Player Total'!$AA$9:$AA$97,'Points - Player Total'!$A$9:$A$97,'Points - Teams W1'!$A53,'Teams - Window 1'!L$6:L$94,1)</f>
        <v>0</v>
      </c>
      <c r="M53" s="43">
        <f>SUMIFS('Points - Player Total'!$AA$9:$AA$97,'Points - Player Total'!$A$9:$A$97,'Points - Teams W1'!$A53,'Teams - Window 1'!M$6:M$94,1)</f>
        <v>0</v>
      </c>
      <c r="N53" s="43">
        <f>SUMIFS('Points - Player Total'!$AA$9:$AA$97,'Points - Player Total'!$A$9:$A$97,'Points - Teams W1'!$A53,'Teams - Window 1'!N$6:N$94,1)</f>
        <v>0</v>
      </c>
      <c r="O53" s="43">
        <f>SUMIFS('Points - Player Total'!$AA$9:$AA$97,'Points - Player Total'!$A$9:$A$97,'Points - Teams W1'!$A53,'Teams - Window 1'!O$6:O$94,1)</f>
        <v>0</v>
      </c>
      <c r="P53" s="43">
        <f>SUMIFS('Points - Player Total'!$AA$9:$AA$97,'Points - Player Total'!$A$9:$A$97,'Points - Teams W1'!$A53,'Teams - Window 1'!P$6:P$94,1)</f>
        <v>0</v>
      </c>
      <c r="Q53" s="43">
        <f>SUMIFS('Points - Player Total'!$AA$9:$AA$97,'Points - Player Total'!$A$9:$A$97,'Points - Teams W1'!$A53,'Teams - Window 1'!Q$6:Q$94,1)</f>
        <v>0</v>
      </c>
      <c r="R53" s="43">
        <f>SUMIFS('Points - Player Total'!$AA$9:$AA$97,'Points - Player Total'!$A$9:$A$97,'Points - Teams W1'!$A53,'Teams - Window 1'!R$6:R$94,1)</f>
        <v>0</v>
      </c>
      <c r="S53" s="43">
        <f>SUMIFS('Points - Player Total'!$AA$9:$AA$97,'Points - Player Total'!$A$9:$A$97,'Points - Teams W1'!$A53,'Teams - Window 1'!S$6:S$94,1)</f>
        <v>0</v>
      </c>
      <c r="T53" s="43">
        <f>SUMIFS('Points - Player Total'!$AA$9:$AA$97,'Points - Player Total'!$A$9:$A$97,'Points - Teams W1'!$A53,'Teams - Window 1'!T$6:T$94,1)</f>
        <v>99</v>
      </c>
      <c r="U53" s="43">
        <f>SUMIFS('Points - Player Total'!$AA$9:$AA$97,'Points - Player Total'!$A$9:$A$97,'Points - Teams W1'!$A53,'Teams - Window 1'!U$6:U$94,1)</f>
        <v>0</v>
      </c>
      <c r="V53" s="43">
        <f>SUMIFS('Points - Player Total'!$AA$9:$AA$97,'Points - Player Total'!$A$9:$A$97,'Points - Teams W1'!$A53,'Teams - Window 1'!V$6:V$94,1)</f>
        <v>0</v>
      </c>
      <c r="W53" s="43">
        <f>SUMIFS('Points - Player Total'!$AA$9:$AA$97,'Points - Player Total'!$A$9:$A$97,'Points - Teams W1'!$A53,'Teams - Window 1'!W$6:W$94,1)</f>
        <v>0</v>
      </c>
      <c r="X53" s="43">
        <f>SUMIFS('Points - Player Total'!$AA$9:$AA$97,'Points - Player Total'!$A$9:$A$97,'Points - Teams W1'!$A53,'Teams - Window 1'!X$6:X$94,1)</f>
        <v>0</v>
      </c>
      <c r="Y53" s="43">
        <f>SUMIFS('Points - Player Total'!$AA$9:$AA$97,'Points - Player Total'!$A$9:$A$97,'Points - Teams W1'!$A53,'Teams - Window 1'!Y$6:Y$94,1)</f>
        <v>0</v>
      </c>
      <c r="Z53" s="43">
        <f>SUMIFS('Points - Player Total'!$AA$9:$AA$97,'Points - Player Total'!$A$9:$A$97,'Points - Teams W1'!$A53,'Teams - Window 1'!Z$6:Z$94,1)</f>
        <v>0</v>
      </c>
      <c r="AA53" s="43">
        <f>SUMIFS('Points - Player Total'!$AA$9:$AA$97,'Points - Player Total'!$A$9:$A$97,'Points - Teams W1'!$A53,'Teams - Window 1'!AA$6:AA$94,1)</f>
        <v>0</v>
      </c>
      <c r="AB53" s="43">
        <f>SUMIFS('Points - Player Total'!$AA$9:$AA$97,'Points - Player Total'!$A$9:$A$97,'Points - Teams W1'!$A53,'Teams - Window 1'!AB$6:AB$94,1)</f>
        <v>0</v>
      </c>
      <c r="AC53" s="43">
        <f>SUMIFS('Points - Player Total'!$AA$9:$AA$97,'Points - Player Total'!$A$9:$A$97,'Points - Teams W1'!$A53,'Teams - Window 1'!AC$6:AC$94,1)</f>
        <v>0</v>
      </c>
      <c r="AD53" s="43">
        <f>SUMIFS('Points - Player Total'!$AA$9:$AA$97,'Points - Player Total'!$A$9:$A$97,'Points - Teams W1'!$A53,'Teams - Window 1'!AD$6:AD$94,1)</f>
        <v>0</v>
      </c>
      <c r="AE53" s="43">
        <f>SUMIFS('Points - Player Total'!$AA$9:$AA$97,'Points - Player Total'!$A$9:$A$97,'Points - Teams W1'!$A53,'Teams - Window 1'!AE$6:AE$94,1)</f>
        <v>0</v>
      </c>
      <c r="AF53" s="43">
        <f>SUMIFS('Points - Player Total'!$AA$9:$AA$97,'Points - Player Total'!$A$9:$A$97,'Points - Teams W1'!$A53,'Teams - Window 1'!AF$6:AF$94,1)</f>
        <v>0</v>
      </c>
      <c r="AG53" s="43">
        <f>SUMIFS('Points - Player Total'!$AA$9:$AA$97,'Points - Player Total'!$A$9:$A$97,'Points - Teams W1'!$A53,'Teams - Window 1'!AG$6:AG$94,1)</f>
        <v>0</v>
      </c>
      <c r="AH53" s="43">
        <f>SUMIFS('Points - Player Total'!$AA$9:$AA$97,'Points - Player Total'!$A$9:$A$97,'Points - Teams W1'!$A53,'Teams - Window 1'!AH$6:AH$94,1)</f>
        <v>0</v>
      </c>
      <c r="AI53" s="43">
        <f>SUMIFS('Points - Player Total'!$AA$9:$AA$97,'Points - Player Total'!$A$9:$A$97,'Points - Teams W1'!$A53,'Teams - Window 1'!AI$6:AI$94,1)</f>
        <v>0</v>
      </c>
      <c r="AJ53" s="43">
        <f>SUMIFS('Points - Player Total'!$AA$9:$AA$97,'Points - Player Total'!$A$9:$A$97,'Points - Teams W1'!$A53,'Teams - Window 1'!AJ$6:AJ$94,1)</f>
        <v>0</v>
      </c>
      <c r="AK53" s="43">
        <f>SUMIFS('Points - Player Total'!$AA$9:$AA$97,'Points - Player Total'!$A$9:$A$97,'Points - Teams W1'!$A53,'Teams - Window 1'!AK$6:AK$94,1)</f>
        <v>0</v>
      </c>
      <c r="AL53" s="43">
        <f>SUMIFS('Points - Player Total'!$AA$9:$AA$97,'Points - Player Total'!$A$9:$A$97,'Points - Teams W1'!$A53,'Teams - Window 1'!AL$6:AL$94,1)</f>
        <v>0</v>
      </c>
      <c r="AM53" s="43">
        <f>SUMIFS('Points - Player Total'!$AA$9:$AA$97,'Points - Player Total'!$A$9:$A$97,'Points - Teams W1'!$A53,'Teams - Window 1'!AM$6:AM$94,1)</f>
        <v>0</v>
      </c>
      <c r="AN53" s="43">
        <f>SUMIFS('Points - Player Total'!$AA$9:$AA$97,'Points - Player Total'!$A$9:$A$97,'Points - Teams W1'!$A53,'Teams - Window 1'!AN$6:AN$94,1)</f>
        <v>0</v>
      </c>
      <c r="AO53" s="43">
        <f>SUMIFS('Points - Player Total'!$AA$9:$AA$97,'Points - Player Total'!$A$9:$A$97,'Points - Teams W1'!$A53,'Teams - Window 1'!AO$6:AO$94,1)</f>
        <v>0</v>
      </c>
      <c r="AP53" s="43">
        <f>SUMIFS('Points - Player Total'!$AA$9:$AA$97,'Points - Player Total'!$A$9:$A$97,'Points - Teams W1'!$A53,'Teams - Window 1'!AP$6:AP$94,1)</f>
        <v>0</v>
      </c>
      <c r="AQ53" s="43">
        <f>SUMIFS('Points - Player Total'!$AA$9:$AA$97,'Points - Player Total'!$A$9:$A$97,'Points - Teams W1'!$A53,'Teams - Window 1'!AQ$6:AQ$94,1)</f>
        <v>0</v>
      </c>
      <c r="AR53" s="43">
        <f>SUMIFS('Points - Player Total'!$AA$9:$AA$97,'Points - Player Total'!$A$9:$A$97,'Points - Teams W1'!$A53,'Teams - Window 1'!AR$6:AR$94,1)</f>
        <v>0</v>
      </c>
    </row>
    <row r="54" spans="1:44" x14ac:dyDescent="0.25">
      <c r="A54" t="s">
        <v>37</v>
      </c>
      <c r="B54" s="6" t="s">
        <v>251</v>
      </c>
      <c r="C54" t="s">
        <v>69</v>
      </c>
      <c r="D54" s="43">
        <f>SUMIFS('Points - Player Total'!$AA$9:$AA$97,'Points - Player Total'!$A$9:$A$97,'Points - Teams W1'!$A54,'Teams - Window 1'!D$6:D$94,1)</f>
        <v>0</v>
      </c>
      <c r="E54" s="43">
        <f>SUMIFS('Points - Player Total'!$AA$9:$AA$97,'Points - Player Total'!$A$9:$A$97,'Points - Teams W1'!$A54,'Teams - Window 1'!E$6:E$94,1)</f>
        <v>0</v>
      </c>
      <c r="F54" s="43">
        <f>SUMIFS('Points - Player Total'!$AA$9:$AA$97,'Points - Player Total'!$A$9:$A$97,'Points - Teams W1'!$A54,'Teams - Window 1'!F$6:F$94,1)</f>
        <v>0</v>
      </c>
      <c r="G54" s="43">
        <f>SUMIFS('Points - Player Total'!$AA$9:$AA$97,'Points - Player Total'!$A$9:$A$97,'Points - Teams W1'!$A54,'Teams - Window 1'!G$6:G$94,1)</f>
        <v>0</v>
      </c>
      <c r="H54" s="43">
        <f>SUMIFS('Points - Player Total'!$AA$9:$AA$97,'Points - Player Total'!$A$9:$A$97,'Points - Teams W1'!$A54,'Teams - Window 1'!H$6:H$94,1)</f>
        <v>0</v>
      </c>
      <c r="I54" s="43">
        <f>SUMIFS('Points - Player Total'!$AA$9:$AA$97,'Points - Player Total'!$A$9:$A$97,'Points - Teams W1'!$A54,'Teams - Window 1'!I$6:I$94,1)</f>
        <v>0</v>
      </c>
      <c r="J54" s="43">
        <f>SUMIFS('Points - Player Total'!$AA$9:$AA$97,'Points - Player Total'!$A$9:$A$97,'Points - Teams W1'!$A54,'Teams - Window 1'!J$6:J$94,1)</f>
        <v>0</v>
      </c>
      <c r="K54" s="43">
        <f>SUMIFS('Points - Player Total'!$AA$9:$AA$97,'Points - Player Total'!$A$9:$A$97,'Points - Teams W1'!$A54,'Teams - Window 1'!K$6:K$94,1)</f>
        <v>0</v>
      </c>
      <c r="L54" s="43">
        <f>SUMIFS('Points - Player Total'!$AA$9:$AA$97,'Points - Player Total'!$A$9:$A$97,'Points - Teams W1'!$A54,'Teams - Window 1'!L$6:L$94,1)</f>
        <v>0</v>
      </c>
      <c r="M54" s="43">
        <f>SUMIFS('Points - Player Total'!$AA$9:$AA$97,'Points - Player Total'!$A$9:$A$97,'Points - Teams W1'!$A54,'Teams - Window 1'!M$6:M$94,1)</f>
        <v>0</v>
      </c>
      <c r="N54" s="43">
        <f>SUMIFS('Points - Player Total'!$AA$9:$AA$97,'Points - Player Total'!$A$9:$A$97,'Points - Teams W1'!$A54,'Teams - Window 1'!N$6:N$94,1)</f>
        <v>0</v>
      </c>
      <c r="O54" s="43">
        <f>SUMIFS('Points - Player Total'!$AA$9:$AA$97,'Points - Player Total'!$A$9:$A$97,'Points - Teams W1'!$A54,'Teams - Window 1'!O$6:O$94,1)</f>
        <v>0</v>
      </c>
      <c r="P54" s="43">
        <f>SUMIFS('Points - Player Total'!$AA$9:$AA$97,'Points - Player Total'!$A$9:$A$97,'Points - Teams W1'!$A54,'Teams - Window 1'!P$6:P$94,1)</f>
        <v>0</v>
      </c>
      <c r="Q54" s="43">
        <f>SUMIFS('Points - Player Total'!$AA$9:$AA$97,'Points - Player Total'!$A$9:$A$97,'Points - Teams W1'!$A54,'Teams - Window 1'!Q$6:Q$94,1)</f>
        <v>0</v>
      </c>
      <c r="R54" s="43">
        <f>SUMIFS('Points - Player Total'!$AA$9:$AA$97,'Points - Player Total'!$A$9:$A$97,'Points - Teams W1'!$A54,'Teams - Window 1'!R$6:R$94,1)</f>
        <v>0</v>
      </c>
      <c r="S54" s="43">
        <f>SUMIFS('Points - Player Total'!$AA$9:$AA$97,'Points - Player Total'!$A$9:$A$97,'Points - Teams W1'!$A54,'Teams - Window 1'!S$6:S$94,1)</f>
        <v>0</v>
      </c>
      <c r="T54" s="43">
        <f>SUMIFS('Points - Player Total'!$AA$9:$AA$97,'Points - Player Total'!$A$9:$A$97,'Points - Teams W1'!$A54,'Teams - Window 1'!T$6:T$94,1)</f>
        <v>0</v>
      </c>
      <c r="U54" s="43">
        <f>SUMIFS('Points - Player Total'!$AA$9:$AA$97,'Points - Player Total'!$A$9:$A$97,'Points - Teams W1'!$A54,'Teams - Window 1'!U$6:U$94,1)</f>
        <v>0</v>
      </c>
      <c r="V54" s="43">
        <f>SUMIFS('Points - Player Total'!$AA$9:$AA$97,'Points - Player Total'!$A$9:$A$97,'Points - Teams W1'!$A54,'Teams - Window 1'!V$6:V$94,1)</f>
        <v>0</v>
      </c>
      <c r="W54" s="43">
        <f>SUMIFS('Points - Player Total'!$AA$9:$AA$97,'Points - Player Total'!$A$9:$A$97,'Points - Teams W1'!$A54,'Teams - Window 1'!W$6:W$94,1)</f>
        <v>0</v>
      </c>
      <c r="X54" s="43">
        <f>SUMIFS('Points - Player Total'!$AA$9:$AA$97,'Points - Player Total'!$A$9:$A$97,'Points - Teams W1'!$A54,'Teams - Window 1'!X$6:X$94,1)</f>
        <v>0</v>
      </c>
      <c r="Y54" s="43">
        <f>SUMIFS('Points - Player Total'!$AA$9:$AA$97,'Points - Player Total'!$A$9:$A$97,'Points - Teams W1'!$A54,'Teams - Window 1'!Y$6:Y$94,1)</f>
        <v>0</v>
      </c>
      <c r="Z54" s="43">
        <f>SUMIFS('Points - Player Total'!$AA$9:$AA$97,'Points - Player Total'!$A$9:$A$97,'Points - Teams W1'!$A54,'Teams - Window 1'!Z$6:Z$94,1)</f>
        <v>0</v>
      </c>
      <c r="AA54" s="43">
        <f>SUMIFS('Points - Player Total'!$AA$9:$AA$97,'Points - Player Total'!$A$9:$A$97,'Points - Teams W1'!$A54,'Teams - Window 1'!AA$6:AA$94,1)</f>
        <v>0</v>
      </c>
      <c r="AB54" s="43">
        <f>SUMIFS('Points - Player Total'!$AA$9:$AA$97,'Points - Player Total'!$A$9:$A$97,'Points - Teams W1'!$A54,'Teams - Window 1'!AB$6:AB$94,1)</f>
        <v>0</v>
      </c>
      <c r="AC54" s="43">
        <f>SUMIFS('Points - Player Total'!$AA$9:$AA$97,'Points - Player Total'!$A$9:$A$97,'Points - Teams W1'!$A54,'Teams - Window 1'!AC$6:AC$94,1)</f>
        <v>0</v>
      </c>
      <c r="AD54" s="43">
        <f>SUMIFS('Points - Player Total'!$AA$9:$AA$97,'Points - Player Total'!$A$9:$A$97,'Points - Teams W1'!$A54,'Teams - Window 1'!AD$6:AD$94,1)</f>
        <v>0</v>
      </c>
      <c r="AE54" s="43">
        <f>SUMIFS('Points - Player Total'!$AA$9:$AA$97,'Points - Player Total'!$A$9:$A$97,'Points - Teams W1'!$A54,'Teams - Window 1'!AE$6:AE$94,1)</f>
        <v>0</v>
      </c>
      <c r="AF54" s="43">
        <f>SUMIFS('Points - Player Total'!$AA$9:$AA$97,'Points - Player Total'!$A$9:$A$97,'Points - Teams W1'!$A54,'Teams - Window 1'!AF$6:AF$94,1)</f>
        <v>0</v>
      </c>
      <c r="AG54" s="43">
        <f>SUMIFS('Points - Player Total'!$AA$9:$AA$97,'Points - Player Total'!$A$9:$A$97,'Points - Teams W1'!$A54,'Teams - Window 1'!AG$6:AG$94,1)</f>
        <v>0</v>
      </c>
      <c r="AH54" s="43">
        <f>SUMIFS('Points - Player Total'!$AA$9:$AA$97,'Points - Player Total'!$A$9:$A$97,'Points - Teams W1'!$A54,'Teams - Window 1'!AH$6:AH$94,1)</f>
        <v>0</v>
      </c>
      <c r="AI54" s="43">
        <f>SUMIFS('Points - Player Total'!$AA$9:$AA$97,'Points - Player Total'!$A$9:$A$97,'Points - Teams W1'!$A54,'Teams - Window 1'!AI$6:AI$94,1)</f>
        <v>0</v>
      </c>
      <c r="AJ54" s="43">
        <f>SUMIFS('Points - Player Total'!$AA$9:$AA$97,'Points - Player Total'!$A$9:$A$97,'Points - Teams W1'!$A54,'Teams - Window 1'!AJ$6:AJ$94,1)</f>
        <v>0</v>
      </c>
      <c r="AK54" s="43">
        <f>SUMIFS('Points - Player Total'!$AA$9:$AA$97,'Points - Player Total'!$A$9:$A$97,'Points - Teams W1'!$A54,'Teams - Window 1'!AK$6:AK$94,1)</f>
        <v>0</v>
      </c>
      <c r="AL54" s="43">
        <f>SUMIFS('Points - Player Total'!$AA$9:$AA$97,'Points - Player Total'!$A$9:$A$97,'Points - Teams W1'!$A54,'Teams - Window 1'!AL$6:AL$94,1)</f>
        <v>0</v>
      </c>
      <c r="AM54" s="43">
        <f>SUMIFS('Points - Player Total'!$AA$9:$AA$97,'Points - Player Total'!$A$9:$A$97,'Points - Teams W1'!$A54,'Teams - Window 1'!AM$6:AM$94,1)</f>
        <v>0</v>
      </c>
      <c r="AN54" s="43">
        <f>SUMIFS('Points - Player Total'!$AA$9:$AA$97,'Points - Player Total'!$A$9:$A$97,'Points - Teams W1'!$A54,'Teams - Window 1'!AN$6:AN$94,1)</f>
        <v>0</v>
      </c>
      <c r="AO54" s="43">
        <f>SUMIFS('Points - Player Total'!$AA$9:$AA$97,'Points - Player Total'!$A$9:$A$97,'Points - Teams W1'!$A54,'Teams - Window 1'!AO$6:AO$94,1)</f>
        <v>0</v>
      </c>
      <c r="AP54" s="43">
        <f>SUMIFS('Points - Player Total'!$AA$9:$AA$97,'Points - Player Total'!$A$9:$A$97,'Points - Teams W1'!$A54,'Teams - Window 1'!AP$6:AP$94,1)</f>
        <v>0</v>
      </c>
      <c r="AQ54" s="43">
        <f>SUMIFS('Points - Player Total'!$AA$9:$AA$97,'Points - Player Total'!$A$9:$A$97,'Points - Teams W1'!$A54,'Teams - Window 1'!AQ$6:AQ$94,1)</f>
        <v>0</v>
      </c>
      <c r="AR54" s="43">
        <f>SUMIFS('Points - Player Total'!$AA$9:$AA$97,'Points - Player Total'!$A$9:$A$97,'Points - Teams W1'!$A54,'Teams - Window 1'!AR$6:AR$94,1)</f>
        <v>0</v>
      </c>
    </row>
    <row r="55" spans="1:44" x14ac:dyDescent="0.25">
      <c r="A55" t="s">
        <v>199</v>
      </c>
      <c r="B55" s="6" t="s">
        <v>251</v>
      </c>
      <c r="C55" t="s">
        <v>69</v>
      </c>
      <c r="D55" s="43">
        <f>SUMIFS('Points - Player Total'!$AA$9:$AA$97,'Points - Player Total'!$A$9:$A$97,'Points - Teams W1'!$A55,'Teams - Window 1'!D$6:D$94,1)</f>
        <v>0</v>
      </c>
      <c r="E55" s="43">
        <f>SUMIFS('Points - Player Total'!$AA$9:$AA$97,'Points - Player Total'!$A$9:$A$97,'Points - Teams W1'!$A55,'Teams - Window 1'!E$6:E$94,1)</f>
        <v>0</v>
      </c>
      <c r="F55" s="43">
        <f>SUMIFS('Points - Player Total'!$AA$9:$AA$97,'Points - Player Total'!$A$9:$A$97,'Points - Teams W1'!$A55,'Teams - Window 1'!F$6:F$94,1)</f>
        <v>0</v>
      </c>
      <c r="G55" s="43">
        <f>SUMIFS('Points - Player Total'!$AA$9:$AA$97,'Points - Player Total'!$A$9:$A$97,'Points - Teams W1'!$A55,'Teams - Window 1'!G$6:G$94,1)</f>
        <v>0</v>
      </c>
      <c r="H55" s="43">
        <f>SUMIFS('Points - Player Total'!$AA$9:$AA$97,'Points - Player Total'!$A$9:$A$97,'Points - Teams W1'!$A55,'Teams - Window 1'!H$6:H$94,1)</f>
        <v>0</v>
      </c>
      <c r="I55" s="43">
        <f>SUMIFS('Points - Player Total'!$AA$9:$AA$97,'Points - Player Total'!$A$9:$A$97,'Points - Teams W1'!$A55,'Teams - Window 1'!I$6:I$94,1)</f>
        <v>0</v>
      </c>
      <c r="J55" s="43">
        <f>SUMIFS('Points - Player Total'!$AA$9:$AA$97,'Points - Player Total'!$A$9:$A$97,'Points - Teams W1'!$A55,'Teams - Window 1'!J$6:J$94,1)</f>
        <v>0</v>
      </c>
      <c r="K55" s="43">
        <f>SUMIFS('Points - Player Total'!$AA$9:$AA$97,'Points - Player Total'!$A$9:$A$97,'Points - Teams W1'!$A55,'Teams - Window 1'!K$6:K$94,1)</f>
        <v>0</v>
      </c>
      <c r="L55" s="43">
        <f>SUMIFS('Points - Player Total'!$AA$9:$AA$97,'Points - Player Total'!$A$9:$A$97,'Points - Teams W1'!$A55,'Teams - Window 1'!L$6:L$94,1)</f>
        <v>0</v>
      </c>
      <c r="M55" s="43">
        <f>SUMIFS('Points - Player Total'!$AA$9:$AA$97,'Points - Player Total'!$A$9:$A$97,'Points - Teams W1'!$A55,'Teams - Window 1'!M$6:M$94,1)</f>
        <v>0</v>
      </c>
      <c r="N55" s="43">
        <f>SUMIFS('Points - Player Total'!$AA$9:$AA$97,'Points - Player Total'!$A$9:$A$97,'Points - Teams W1'!$A55,'Teams - Window 1'!N$6:N$94,1)</f>
        <v>0</v>
      </c>
      <c r="O55" s="43">
        <f>SUMIFS('Points - Player Total'!$AA$9:$AA$97,'Points - Player Total'!$A$9:$A$97,'Points - Teams W1'!$A55,'Teams - Window 1'!O$6:O$94,1)</f>
        <v>0</v>
      </c>
      <c r="P55" s="43">
        <f>SUMIFS('Points - Player Total'!$AA$9:$AA$97,'Points - Player Total'!$A$9:$A$97,'Points - Teams W1'!$A55,'Teams - Window 1'!P$6:P$94,1)</f>
        <v>0</v>
      </c>
      <c r="Q55" s="43">
        <f>SUMIFS('Points - Player Total'!$AA$9:$AA$97,'Points - Player Total'!$A$9:$A$97,'Points - Teams W1'!$A55,'Teams - Window 1'!Q$6:Q$94,1)</f>
        <v>0</v>
      </c>
      <c r="R55" s="43">
        <f>SUMIFS('Points - Player Total'!$AA$9:$AA$97,'Points - Player Total'!$A$9:$A$97,'Points - Teams W1'!$A55,'Teams - Window 1'!R$6:R$94,1)</f>
        <v>0</v>
      </c>
      <c r="S55" s="43">
        <f>SUMIFS('Points - Player Total'!$AA$9:$AA$97,'Points - Player Total'!$A$9:$A$97,'Points - Teams W1'!$A55,'Teams - Window 1'!S$6:S$94,1)</f>
        <v>0</v>
      </c>
      <c r="T55" s="43">
        <f>SUMIFS('Points - Player Total'!$AA$9:$AA$97,'Points - Player Total'!$A$9:$A$97,'Points - Teams W1'!$A55,'Teams - Window 1'!T$6:T$94,1)</f>
        <v>0</v>
      </c>
      <c r="U55" s="43">
        <f>SUMIFS('Points - Player Total'!$AA$9:$AA$97,'Points - Player Total'!$A$9:$A$97,'Points - Teams W1'!$A55,'Teams - Window 1'!U$6:U$94,1)</f>
        <v>0</v>
      </c>
      <c r="V55" s="43">
        <f>SUMIFS('Points - Player Total'!$AA$9:$AA$97,'Points - Player Total'!$A$9:$A$97,'Points - Teams W1'!$A55,'Teams - Window 1'!V$6:V$94,1)</f>
        <v>0</v>
      </c>
      <c r="W55" s="43">
        <f>SUMIFS('Points - Player Total'!$AA$9:$AA$97,'Points - Player Total'!$A$9:$A$97,'Points - Teams W1'!$A55,'Teams - Window 1'!W$6:W$94,1)</f>
        <v>0</v>
      </c>
      <c r="X55" s="43">
        <f>SUMIFS('Points - Player Total'!$AA$9:$AA$97,'Points - Player Total'!$A$9:$A$97,'Points - Teams W1'!$A55,'Teams - Window 1'!X$6:X$94,1)</f>
        <v>0</v>
      </c>
      <c r="Y55" s="43">
        <f>SUMIFS('Points - Player Total'!$AA$9:$AA$97,'Points - Player Total'!$A$9:$A$97,'Points - Teams W1'!$A55,'Teams - Window 1'!Y$6:Y$94,1)</f>
        <v>0</v>
      </c>
      <c r="Z55" s="43">
        <f>SUMIFS('Points - Player Total'!$AA$9:$AA$97,'Points - Player Total'!$A$9:$A$97,'Points - Teams W1'!$A55,'Teams - Window 1'!Z$6:Z$94,1)</f>
        <v>0</v>
      </c>
      <c r="AA55" s="43">
        <f>SUMIFS('Points - Player Total'!$AA$9:$AA$97,'Points - Player Total'!$A$9:$A$97,'Points - Teams W1'!$A55,'Teams - Window 1'!AA$6:AA$94,1)</f>
        <v>0</v>
      </c>
      <c r="AB55" s="43">
        <f>SUMIFS('Points - Player Total'!$AA$9:$AA$97,'Points - Player Total'!$A$9:$A$97,'Points - Teams W1'!$A55,'Teams - Window 1'!AB$6:AB$94,1)</f>
        <v>0</v>
      </c>
      <c r="AC55" s="43">
        <f>SUMIFS('Points - Player Total'!$AA$9:$AA$97,'Points - Player Total'!$A$9:$A$97,'Points - Teams W1'!$A55,'Teams - Window 1'!AC$6:AC$94,1)</f>
        <v>0</v>
      </c>
      <c r="AD55" s="43">
        <f>SUMIFS('Points - Player Total'!$AA$9:$AA$97,'Points - Player Total'!$A$9:$A$97,'Points - Teams W1'!$A55,'Teams - Window 1'!AD$6:AD$94,1)</f>
        <v>0</v>
      </c>
      <c r="AE55" s="43">
        <f>SUMIFS('Points - Player Total'!$AA$9:$AA$97,'Points - Player Total'!$A$9:$A$97,'Points - Teams W1'!$A55,'Teams - Window 1'!AE$6:AE$94,1)</f>
        <v>0</v>
      </c>
      <c r="AF55" s="43">
        <f>SUMIFS('Points - Player Total'!$AA$9:$AA$97,'Points - Player Total'!$A$9:$A$97,'Points - Teams W1'!$A55,'Teams - Window 1'!AF$6:AF$94,1)</f>
        <v>0</v>
      </c>
      <c r="AG55" s="43">
        <f>SUMIFS('Points - Player Total'!$AA$9:$AA$97,'Points - Player Total'!$A$9:$A$97,'Points - Teams W1'!$A55,'Teams - Window 1'!AG$6:AG$94,1)</f>
        <v>0</v>
      </c>
      <c r="AH55" s="43">
        <f>SUMIFS('Points - Player Total'!$AA$9:$AA$97,'Points - Player Total'!$A$9:$A$97,'Points - Teams W1'!$A55,'Teams - Window 1'!AH$6:AH$94,1)</f>
        <v>0</v>
      </c>
      <c r="AI55" s="43">
        <f>SUMIFS('Points - Player Total'!$AA$9:$AA$97,'Points - Player Total'!$A$9:$A$97,'Points - Teams W1'!$A55,'Teams - Window 1'!AI$6:AI$94,1)</f>
        <v>0</v>
      </c>
      <c r="AJ55" s="43">
        <f>SUMIFS('Points - Player Total'!$AA$9:$AA$97,'Points - Player Total'!$A$9:$A$97,'Points - Teams W1'!$A55,'Teams - Window 1'!AJ$6:AJ$94,1)</f>
        <v>0</v>
      </c>
      <c r="AK55" s="43">
        <f>SUMIFS('Points - Player Total'!$AA$9:$AA$97,'Points - Player Total'!$A$9:$A$97,'Points - Teams W1'!$A55,'Teams - Window 1'!AK$6:AK$94,1)</f>
        <v>0</v>
      </c>
      <c r="AL55" s="43">
        <f>SUMIFS('Points - Player Total'!$AA$9:$AA$97,'Points - Player Total'!$A$9:$A$97,'Points - Teams W1'!$A55,'Teams - Window 1'!AL$6:AL$94,1)</f>
        <v>0</v>
      </c>
      <c r="AM55" s="43">
        <f>SUMIFS('Points - Player Total'!$AA$9:$AA$97,'Points - Player Total'!$A$9:$A$97,'Points - Teams W1'!$A55,'Teams - Window 1'!AM$6:AM$94,1)</f>
        <v>0</v>
      </c>
      <c r="AN55" s="43">
        <f>SUMIFS('Points - Player Total'!$AA$9:$AA$97,'Points - Player Total'!$A$9:$A$97,'Points - Teams W1'!$A55,'Teams - Window 1'!AN$6:AN$94,1)</f>
        <v>0</v>
      </c>
      <c r="AO55" s="43">
        <f>SUMIFS('Points - Player Total'!$AA$9:$AA$97,'Points - Player Total'!$A$9:$A$97,'Points - Teams W1'!$A55,'Teams - Window 1'!AO$6:AO$94,1)</f>
        <v>0</v>
      </c>
      <c r="AP55" s="43">
        <f>SUMIFS('Points - Player Total'!$AA$9:$AA$97,'Points - Player Total'!$A$9:$A$97,'Points - Teams W1'!$A55,'Teams - Window 1'!AP$6:AP$94,1)</f>
        <v>0</v>
      </c>
      <c r="AQ55" s="43">
        <f>SUMIFS('Points - Player Total'!$AA$9:$AA$97,'Points - Player Total'!$A$9:$A$97,'Points - Teams W1'!$A55,'Teams - Window 1'!AQ$6:AQ$94,1)</f>
        <v>0</v>
      </c>
      <c r="AR55" s="43">
        <f>SUMIFS('Points - Player Total'!$AA$9:$AA$97,'Points - Player Total'!$A$9:$A$97,'Points - Teams W1'!$A55,'Teams - Window 1'!AR$6:AR$94,1)</f>
        <v>0</v>
      </c>
    </row>
    <row r="56" spans="1:44" x14ac:dyDescent="0.25">
      <c r="A56" t="s">
        <v>232</v>
      </c>
      <c r="B56" s="6" t="s">
        <v>251</v>
      </c>
      <c r="C56" t="s">
        <v>69</v>
      </c>
      <c r="D56" s="43">
        <f>SUMIFS('Points - Player Total'!$AA$9:$AA$97,'Points - Player Total'!$A$9:$A$97,'Points - Teams W1'!$A56,'Teams - Window 1'!D$6:D$94,1)</f>
        <v>0</v>
      </c>
      <c r="E56" s="43">
        <f>SUMIFS('Points - Player Total'!$AA$9:$AA$97,'Points - Player Total'!$A$9:$A$97,'Points - Teams W1'!$A56,'Teams - Window 1'!E$6:E$94,1)</f>
        <v>0</v>
      </c>
      <c r="F56" s="43">
        <f>SUMIFS('Points - Player Total'!$AA$9:$AA$97,'Points - Player Total'!$A$9:$A$97,'Points - Teams W1'!$A56,'Teams - Window 1'!F$6:F$94,1)</f>
        <v>0</v>
      </c>
      <c r="G56" s="43">
        <f>SUMIFS('Points - Player Total'!$AA$9:$AA$97,'Points - Player Total'!$A$9:$A$97,'Points - Teams W1'!$A56,'Teams - Window 1'!G$6:G$94,1)</f>
        <v>0</v>
      </c>
      <c r="H56" s="43">
        <f>SUMIFS('Points - Player Total'!$AA$9:$AA$97,'Points - Player Total'!$A$9:$A$97,'Points - Teams W1'!$A56,'Teams - Window 1'!H$6:H$94,1)</f>
        <v>0</v>
      </c>
      <c r="I56" s="43">
        <f>SUMIFS('Points - Player Total'!$AA$9:$AA$97,'Points - Player Total'!$A$9:$A$97,'Points - Teams W1'!$A56,'Teams - Window 1'!I$6:I$94,1)</f>
        <v>122</v>
      </c>
      <c r="J56" s="43">
        <f>SUMIFS('Points - Player Total'!$AA$9:$AA$97,'Points - Player Total'!$A$9:$A$97,'Points - Teams W1'!$A56,'Teams - Window 1'!J$6:J$94,1)</f>
        <v>0</v>
      </c>
      <c r="K56" s="43">
        <f>SUMIFS('Points - Player Total'!$AA$9:$AA$97,'Points - Player Total'!$A$9:$A$97,'Points - Teams W1'!$A56,'Teams - Window 1'!K$6:K$94,1)</f>
        <v>0</v>
      </c>
      <c r="L56" s="43">
        <f>SUMIFS('Points - Player Total'!$AA$9:$AA$97,'Points - Player Total'!$A$9:$A$97,'Points - Teams W1'!$A56,'Teams - Window 1'!L$6:L$94,1)</f>
        <v>0</v>
      </c>
      <c r="M56" s="43">
        <f>SUMIFS('Points - Player Total'!$AA$9:$AA$97,'Points - Player Total'!$A$9:$A$97,'Points - Teams W1'!$A56,'Teams - Window 1'!M$6:M$94,1)</f>
        <v>122</v>
      </c>
      <c r="N56" s="43">
        <f>SUMIFS('Points - Player Total'!$AA$9:$AA$97,'Points - Player Total'!$A$9:$A$97,'Points - Teams W1'!$A56,'Teams - Window 1'!N$6:N$94,1)</f>
        <v>0</v>
      </c>
      <c r="O56" s="43">
        <f>SUMIFS('Points - Player Total'!$AA$9:$AA$97,'Points - Player Total'!$A$9:$A$97,'Points - Teams W1'!$A56,'Teams - Window 1'!O$6:O$94,1)</f>
        <v>0</v>
      </c>
      <c r="P56" s="43">
        <f>SUMIFS('Points - Player Total'!$AA$9:$AA$97,'Points - Player Total'!$A$9:$A$97,'Points - Teams W1'!$A56,'Teams - Window 1'!P$6:P$94,1)</f>
        <v>0</v>
      </c>
      <c r="Q56" s="43">
        <f>SUMIFS('Points - Player Total'!$AA$9:$AA$97,'Points - Player Total'!$A$9:$A$97,'Points - Teams W1'!$A56,'Teams - Window 1'!Q$6:Q$94,1)</f>
        <v>0</v>
      </c>
      <c r="R56" s="43">
        <f>SUMIFS('Points - Player Total'!$AA$9:$AA$97,'Points - Player Total'!$A$9:$A$97,'Points - Teams W1'!$A56,'Teams - Window 1'!R$6:R$94,1)</f>
        <v>0</v>
      </c>
      <c r="S56" s="43">
        <f>SUMIFS('Points - Player Total'!$AA$9:$AA$97,'Points - Player Total'!$A$9:$A$97,'Points - Teams W1'!$A56,'Teams - Window 1'!S$6:S$94,1)</f>
        <v>122</v>
      </c>
      <c r="T56" s="43">
        <f>SUMIFS('Points - Player Total'!$AA$9:$AA$97,'Points - Player Total'!$A$9:$A$97,'Points - Teams W1'!$A56,'Teams - Window 1'!T$6:T$94,1)</f>
        <v>0</v>
      </c>
      <c r="U56" s="43">
        <f>SUMIFS('Points - Player Total'!$AA$9:$AA$97,'Points - Player Total'!$A$9:$A$97,'Points - Teams W1'!$A56,'Teams - Window 1'!U$6:U$94,1)</f>
        <v>0</v>
      </c>
      <c r="V56" s="43">
        <f>SUMIFS('Points - Player Total'!$AA$9:$AA$97,'Points - Player Total'!$A$9:$A$97,'Points - Teams W1'!$A56,'Teams - Window 1'!V$6:V$94,1)</f>
        <v>0</v>
      </c>
      <c r="W56" s="43">
        <f>SUMIFS('Points - Player Total'!$AA$9:$AA$97,'Points - Player Total'!$A$9:$A$97,'Points - Teams W1'!$A56,'Teams - Window 1'!W$6:W$94,1)</f>
        <v>0</v>
      </c>
      <c r="X56" s="43">
        <f>SUMIFS('Points - Player Total'!$AA$9:$AA$97,'Points - Player Total'!$A$9:$A$97,'Points - Teams W1'!$A56,'Teams - Window 1'!X$6:X$94,1)</f>
        <v>0</v>
      </c>
      <c r="Y56" s="43">
        <f>SUMIFS('Points - Player Total'!$AA$9:$AA$97,'Points - Player Total'!$A$9:$A$97,'Points - Teams W1'!$A56,'Teams - Window 1'!Y$6:Y$94,1)</f>
        <v>0</v>
      </c>
      <c r="Z56" s="43">
        <f>SUMIFS('Points - Player Total'!$AA$9:$AA$97,'Points - Player Total'!$A$9:$A$97,'Points - Teams W1'!$A56,'Teams - Window 1'!Z$6:Z$94,1)</f>
        <v>0</v>
      </c>
      <c r="AA56" s="43">
        <f>SUMIFS('Points - Player Total'!$AA$9:$AA$97,'Points - Player Total'!$A$9:$A$97,'Points - Teams W1'!$A56,'Teams - Window 1'!AA$6:AA$94,1)</f>
        <v>0</v>
      </c>
      <c r="AB56" s="43">
        <f>SUMIFS('Points - Player Total'!$AA$9:$AA$97,'Points - Player Total'!$A$9:$A$97,'Points - Teams W1'!$A56,'Teams - Window 1'!AB$6:AB$94,1)</f>
        <v>122</v>
      </c>
      <c r="AC56" s="43">
        <f>SUMIFS('Points - Player Total'!$AA$9:$AA$97,'Points - Player Total'!$A$9:$A$97,'Points - Teams W1'!$A56,'Teams - Window 1'!AC$6:AC$94,1)</f>
        <v>0</v>
      </c>
      <c r="AD56" s="43">
        <f>SUMIFS('Points - Player Total'!$AA$9:$AA$97,'Points - Player Total'!$A$9:$A$97,'Points - Teams W1'!$A56,'Teams - Window 1'!AD$6:AD$94,1)</f>
        <v>0</v>
      </c>
      <c r="AE56" s="43">
        <f>SUMIFS('Points - Player Total'!$AA$9:$AA$97,'Points - Player Total'!$A$9:$A$97,'Points - Teams W1'!$A56,'Teams - Window 1'!AE$6:AE$94,1)</f>
        <v>0</v>
      </c>
      <c r="AF56" s="43">
        <f>SUMIFS('Points - Player Total'!$AA$9:$AA$97,'Points - Player Total'!$A$9:$A$97,'Points - Teams W1'!$A56,'Teams - Window 1'!AF$6:AF$94,1)</f>
        <v>0</v>
      </c>
      <c r="AG56" s="43">
        <f>SUMIFS('Points - Player Total'!$AA$9:$AA$97,'Points - Player Total'!$A$9:$A$97,'Points - Teams W1'!$A56,'Teams - Window 1'!AG$6:AG$94,1)</f>
        <v>0</v>
      </c>
      <c r="AH56" s="43">
        <f>SUMIFS('Points - Player Total'!$AA$9:$AA$97,'Points - Player Total'!$A$9:$A$97,'Points - Teams W1'!$A56,'Teams - Window 1'!AH$6:AH$94,1)</f>
        <v>0</v>
      </c>
      <c r="AI56" s="43">
        <f>SUMIFS('Points - Player Total'!$AA$9:$AA$97,'Points - Player Total'!$A$9:$A$97,'Points - Teams W1'!$A56,'Teams - Window 1'!AI$6:AI$94,1)</f>
        <v>0</v>
      </c>
      <c r="AJ56" s="43">
        <f>SUMIFS('Points - Player Total'!$AA$9:$AA$97,'Points - Player Total'!$A$9:$A$97,'Points - Teams W1'!$A56,'Teams - Window 1'!AJ$6:AJ$94,1)</f>
        <v>0</v>
      </c>
      <c r="AK56" s="43">
        <f>SUMIFS('Points - Player Total'!$AA$9:$AA$97,'Points - Player Total'!$A$9:$A$97,'Points - Teams W1'!$A56,'Teams - Window 1'!AK$6:AK$94,1)</f>
        <v>0</v>
      </c>
      <c r="AL56" s="43">
        <f>SUMIFS('Points - Player Total'!$AA$9:$AA$97,'Points - Player Total'!$A$9:$A$97,'Points - Teams W1'!$A56,'Teams - Window 1'!AL$6:AL$94,1)</f>
        <v>0</v>
      </c>
      <c r="AM56" s="43">
        <f>SUMIFS('Points - Player Total'!$AA$9:$AA$97,'Points - Player Total'!$A$9:$A$97,'Points - Teams W1'!$A56,'Teams - Window 1'!AM$6:AM$94,1)</f>
        <v>0</v>
      </c>
      <c r="AN56" s="43">
        <f>SUMIFS('Points - Player Total'!$AA$9:$AA$97,'Points - Player Total'!$A$9:$A$97,'Points - Teams W1'!$A56,'Teams - Window 1'!AN$6:AN$94,1)</f>
        <v>0</v>
      </c>
      <c r="AO56" s="43">
        <f>SUMIFS('Points - Player Total'!$AA$9:$AA$97,'Points - Player Total'!$A$9:$A$97,'Points - Teams W1'!$A56,'Teams - Window 1'!AO$6:AO$94,1)</f>
        <v>0</v>
      </c>
      <c r="AP56" s="43">
        <f>SUMIFS('Points - Player Total'!$AA$9:$AA$97,'Points - Player Total'!$A$9:$A$97,'Points - Teams W1'!$A56,'Teams - Window 1'!AP$6:AP$94,1)</f>
        <v>0</v>
      </c>
      <c r="AQ56" s="43">
        <f>SUMIFS('Points - Player Total'!$AA$9:$AA$97,'Points - Player Total'!$A$9:$A$97,'Points - Teams W1'!$A56,'Teams - Window 1'!AQ$6:AQ$94,1)</f>
        <v>0</v>
      </c>
      <c r="AR56" s="43">
        <f>SUMIFS('Points - Player Total'!$AA$9:$AA$97,'Points - Player Total'!$A$9:$A$97,'Points - Teams W1'!$A56,'Teams - Window 1'!AR$6:AR$94,1)</f>
        <v>122</v>
      </c>
    </row>
    <row r="57" spans="1:44" x14ac:dyDescent="0.25">
      <c r="A57" t="s">
        <v>271</v>
      </c>
      <c r="B57" s="6" t="s">
        <v>251</v>
      </c>
      <c r="C57" t="s">
        <v>69</v>
      </c>
      <c r="D57" s="43">
        <f>SUMIFS('Points - Player Total'!$AA$9:$AA$97,'Points - Player Total'!$A$9:$A$97,'Points - Teams W1'!$A57,'Teams - Window 1'!D$6:D$94,1)</f>
        <v>0</v>
      </c>
      <c r="E57" s="43">
        <f>SUMIFS('Points - Player Total'!$AA$9:$AA$97,'Points - Player Total'!$A$9:$A$97,'Points - Teams W1'!$A57,'Teams - Window 1'!E$6:E$94,1)</f>
        <v>362</v>
      </c>
      <c r="F57" s="43">
        <f>SUMIFS('Points - Player Total'!$AA$9:$AA$97,'Points - Player Total'!$A$9:$A$97,'Points - Teams W1'!$A57,'Teams - Window 1'!F$6:F$94,1)</f>
        <v>362</v>
      </c>
      <c r="G57" s="43">
        <f>SUMIFS('Points - Player Total'!$AA$9:$AA$97,'Points - Player Total'!$A$9:$A$97,'Points - Teams W1'!$A57,'Teams - Window 1'!G$6:G$94,1)</f>
        <v>0</v>
      </c>
      <c r="H57" s="43">
        <f>SUMIFS('Points - Player Total'!$AA$9:$AA$97,'Points - Player Total'!$A$9:$A$97,'Points - Teams W1'!$A57,'Teams - Window 1'!H$6:H$94,1)</f>
        <v>0</v>
      </c>
      <c r="I57" s="43">
        <f>SUMIFS('Points - Player Total'!$AA$9:$AA$97,'Points - Player Total'!$A$9:$A$97,'Points - Teams W1'!$A57,'Teams - Window 1'!I$6:I$94,1)</f>
        <v>0</v>
      </c>
      <c r="J57" s="43">
        <f>SUMIFS('Points - Player Total'!$AA$9:$AA$97,'Points - Player Total'!$A$9:$A$97,'Points - Teams W1'!$A57,'Teams - Window 1'!J$6:J$94,1)</f>
        <v>0</v>
      </c>
      <c r="K57" s="43">
        <f>SUMIFS('Points - Player Total'!$AA$9:$AA$97,'Points - Player Total'!$A$9:$A$97,'Points - Teams W1'!$A57,'Teams - Window 1'!K$6:K$94,1)</f>
        <v>362</v>
      </c>
      <c r="L57" s="43">
        <f>SUMIFS('Points - Player Total'!$AA$9:$AA$97,'Points - Player Total'!$A$9:$A$97,'Points - Teams W1'!$A57,'Teams - Window 1'!L$6:L$94,1)</f>
        <v>362</v>
      </c>
      <c r="M57" s="43">
        <f>SUMIFS('Points - Player Total'!$AA$9:$AA$97,'Points - Player Total'!$A$9:$A$97,'Points - Teams W1'!$A57,'Teams - Window 1'!M$6:M$94,1)</f>
        <v>362</v>
      </c>
      <c r="N57" s="43">
        <f>SUMIFS('Points - Player Total'!$AA$9:$AA$97,'Points - Player Total'!$A$9:$A$97,'Points - Teams W1'!$A57,'Teams - Window 1'!N$6:N$94,1)</f>
        <v>0</v>
      </c>
      <c r="O57" s="43">
        <f>SUMIFS('Points - Player Total'!$AA$9:$AA$97,'Points - Player Total'!$A$9:$A$97,'Points - Teams W1'!$A57,'Teams - Window 1'!O$6:O$94,1)</f>
        <v>0</v>
      </c>
      <c r="P57" s="43">
        <f>SUMIFS('Points - Player Total'!$AA$9:$AA$97,'Points - Player Total'!$A$9:$A$97,'Points - Teams W1'!$A57,'Teams - Window 1'!P$6:P$94,1)</f>
        <v>362</v>
      </c>
      <c r="Q57" s="43">
        <f>SUMIFS('Points - Player Total'!$AA$9:$AA$97,'Points - Player Total'!$A$9:$A$97,'Points - Teams W1'!$A57,'Teams - Window 1'!Q$6:Q$94,1)</f>
        <v>0</v>
      </c>
      <c r="R57" s="43">
        <f>SUMIFS('Points - Player Total'!$AA$9:$AA$97,'Points - Player Total'!$A$9:$A$97,'Points - Teams W1'!$A57,'Teams - Window 1'!R$6:R$94,1)</f>
        <v>362</v>
      </c>
      <c r="S57" s="43">
        <f>SUMIFS('Points - Player Total'!$AA$9:$AA$97,'Points - Player Total'!$A$9:$A$97,'Points - Teams W1'!$A57,'Teams - Window 1'!S$6:S$94,1)</f>
        <v>0</v>
      </c>
      <c r="T57" s="43">
        <f>SUMIFS('Points - Player Total'!$AA$9:$AA$97,'Points - Player Total'!$A$9:$A$97,'Points - Teams W1'!$A57,'Teams - Window 1'!T$6:T$94,1)</f>
        <v>0</v>
      </c>
      <c r="U57" s="43">
        <f>SUMIFS('Points - Player Total'!$AA$9:$AA$97,'Points - Player Total'!$A$9:$A$97,'Points - Teams W1'!$A57,'Teams - Window 1'!U$6:U$94,1)</f>
        <v>362</v>
      </c>
      <c r="V57" s="43">
        <f>SUMIFS('Points - Player Total'!$AA$9:$AA$97,'Points - Player Total'!$A$9:$A$97,'Points - Teams W1'!$A57,'Teams - Window 1'!V$6:V$94,1)</f>
        <v>0</v>
      </c>
      <c r="W57" s="43">
        <f>SUMIFS('Points - Player Total'!$AA$9:$AA$97,'Points - Player Total'!$A$9:$A$97,'Points - Teams W1'!$A57,'Teams - Window 1'!W$6:W$94,1)</f>
        <v>362</v>
      </c>
      <c r="X57" s="43">
        <f>SUMIFS('Points - Player Total'!$AA$9:$AA$97,'Points - Player Total'!$A$9:$A$97,'Points - Teams W1'!$A57,'Teams - Window 1'!X$6:X$94,1)</f>
        <v>0</v>
      </c>
      <c r="Y57" s="43">
        <f>SUMIFS('Points - Player Total'!$AA$9:$AA$97,'Points - Player Total'!$A$9:$A$97,'Points - Teams W1'!$A57,'Teams - Window 1'!Y$6:Y$94,1)</f>
        <v>0</v>
      </c>
      <c r="Z57" s="43">
        <f>SUMIFS('Points - Player Total'!$AA$9:$AA$97,'Points - Player Total'!$A$9:$A$97,'Points - Teams W1'!$A57,'Teams - Window 1'!Z$6:Z$94,1)</f>
        <v>0</v>
      </c>
      <c r="AA57" s="43">
        <f>SUMIFS('Points - Player Total'!$AA$9:$AA$97,'Points - Player Total'!$A$9:$A$97,'Points - Teams W1'!$A57,'Teams - Window 1'!AA$6:AA$94,1)</f>
        <v>0</v>
      </c>
      <c r="AB57" s="43">
        <f>SUMIFS('Points - Player Total'!$AA$9:$AA$97,'Points - Player Total'!$A$9:$A$97,'Points - Teams W1'!$A57,'Teams - Window 1'!AB$6:AB$94,1)</f>
        <v>362</v>
      </c>
      <c r="AC57" s="43">
        <f>SUMIFS('Points - Player Total'!$AA$9:$AA$97,'Points - Player Total'!$A$9:$A$97,'Points - Teams W1'!$A57,'Teams - Window 1'!AC$6:AC$94,1)</f>
        <v>0</v>
      </c>
      <c r="AD57" s="43">
        <f>SUMIFS('Points - Player Total'!$AA$9:$AA$97,'Points - Player Total'!$A$9:$A$97,'Points - Teams W1'!$A57,'Teams - Window 1'!AD$6:AD$94,1)</f>
        <v>0</v>
      </c>
      <c r="AE57" s="43">
        <f>SUMIFS('Points - Player Total'!$AA$9:$AA$97,'Points - Player Total'!$A$9:$A$97,'Points - Teams W1'!$A57,'Teams - Window 1'!AE$6:AE$94,1)</f>
        <v>362</v>
      </c>
      <c r="AF57" s="43">
        <f>SUMIFS('Points - Player Total'!$AA$9:$AA$97,'Points - Player Total'!$A$9:$A$97,'Points - Teams W1'!$A57,'Teams - Window 1'!AF$6:AF$94,1)</f>
        <v>0</v>
      </c>
      <c r="AG57" s="43">
        <f>SUMIFS('Points - Player Total'!$AA$9:$AA$97,'Points - Player Total'!$A$9:$A$97,'Points - Teams W1'!$A57,'Teams - Window 1'!AG$6:AG$94,1)</f>
        <v>362</v>
      </c>
      <c r="AH57" s="43">
        <f>SUMIFS('Points - Player Total'!$AA$9:$AA$97,'Points - Player Total'!$A$9:$A$97,'Points - Teams W1'!$A57,'Teams - Window 1'!AH$6:AH$94,1)</f>
        <v>362</v>
      </c>
      <c r="AI57" s="43">
        <f>SUMIFS('Points - Player Total'!$AA$9:$AA$97,'Points - Player Total'!$A$9:$A$97,'Points - Teams W1'!$A57,'Teams - Window 1'!AI$6:AI$94,1)</f>
        <v>362</v>
      </c>
      <c r="AJ57" s="43">
        <f>SUMIFS('Points - Player Total'!$AA$9:$AA$97,'Points - Player Total'!$A$9:$A$97,'Points - Teams W1'!$A57,'Teams - Window 1'!AJ$6:AJ$94,1)</f>
        <v>0</v>
      </c>
      <c r="AK57" s="43">
        <f>SUMIFS('Points - Player Total'!$AA$9:$AA$97,'Points - Player Total'!$A$9:$A$97,'Points - Teams W1'!$A57,'Teams - Window 1'!AK$6:AK$94,1)</f>
        <v>0</v>
      </c>
      <c r="AL57" s="43">
        <f>SUMIFS('Points - Player Total'!$AA$9:$AA$97,'Points - Player Total'!$A$9:$A$97,'Points - Teams W1'!$A57,'Teams - Window 1'!AL$6:AL$94,1)</f>
        <v>0</v>
      </c>
      <c r="AM57" s="43">
        <f>SUMIFS('Points - Player Total'!$AA$9:$AA$97,'Points - Player Total'!$A$9:$A$97,'Points - Teams W1'!$A57,'Teams - Window 1'!AM$6:AM$94,1)</f>
        <v>362</v>
      </c>
      <c r="AN57" s="43">
        <f>SUMIFS('Points - Player Total'!$AA$9:$AA$97,'Points - Player Total'!$A$9:$A$97,'Points - Teams W1'!$A57,'Teams - Window 1'!AN$6:AN$94,1)</f>
        <v>0</v>
      </c>
      <c r="AO57" s="43">
        <f>SUMIFS('Points - Player Total'!$AA$9:$AA$97,'Points - Player Total'!$A$9:$A$97,'Points - Teams W1'!$A57,'Teams - Window 1'!AO$6:AO$94,1)</f>
        <v>0</v>
      </c>
      <c r="AP57" s="43">
        <f>SUMIFS('Points - Player Total'!$AA$9:$AA$97,'Points - Player Total'!$A$9:$A$97,'Points - Teams W1'!$A57,'Teams - Window 1'!AP$6:AP$94,1)</f>
        <v>362</v>
      </c>
      <c r="AQ57" s="43">
        <f>SUMIFS('Points - Player Total'!$AA$9:$AA$97,'Points - Player Total'!$A$9:$A$97,'Points - Teams W1'!$A57,'Teams - Window 1'!AQ$6:AQ$94,1)</f>
        <v>0</v>
      </c>
      <c r="AR57" s="43">
        <f>SUMIFS('Points - Player Total'!$AA$9:$AA$97,'Points - Player Total'!$A$9:$A$97,'Points - Teams W1'!$A57,'Teams - Window 1'!AR$6:AR$94,1)</f>
        <v>0</v>
      </c>
    </row>
    <row r="58" spans="1:44" x14ac:dyDescent="0.25">
      <c r="A58" t="s">
        <v>274</v>
      </c>
      <c r="B58" s="6" t="s">
        <v>251</v>
      </c>
      <c r="C58" t="s">
        <v>69</v>
      </c>
      <c r="D58" s="43">
        <f>SUMIFS('Points - Player Total'!$AA$9:$AA$97,'Points - Player Total'!$A$9:$A$97,'Points - Teams W1'!$A58,'Teams - Window 1'!D$6:D$94,1)</f>
        <v>0</v>
      </c>
      <c r="E58" s="43">
        <f>SUMIFS('Points - Player Total'!$AA$9:$AA$97,'Points - Player Total'!$A$9:$A$97,'Points - Teams W1'!$A58,'Teams - Window 1'!E$6:E$94,1)</f>
        <v>0</v>
      </c>
      <c r="F58" s="43">
        <f>SUMIFS('Points - Player Total'!$AA$9:$AA$97,'Points - Player Total'!$A$9:$A$97,'Points - Teams W1'!$A58,'Teams - Window 1'!F$6:F$94,1)</f>
        <v>0</v>
      </c>
      <c r="G58" s="43">
        <f>SUMIFS('Points - Player Total'!$AA$9:$AA$97,'Points - Player Total'!$A$9:$A$97,'Points - Teams W1'!$A58,'Teams - Window 1'!G$6:G$94,1)</f>
        <v>0</v>
      </c>
      <c r="H58" s="43">
        <f>SUMIFS('Points - Player Total'!$AA$9:$AA$97,'Points - Player Total'!$A$9:$A$97,'Points - Teams W1'!$A58,'Teams - Window 1'!H$6:H$94,1)</f>
        <v>0</v>
      </c>
      <c r="I58" s="43">
        <f>SUMIFS('Points - Player Total'!$AA$9:$AA$97,'Points - Player Total'!$A$9:$A$97,'Points - Teams W1'!$A58,'Teams - Window 1'!I$6:I$94,1)</f>
        <v>0</v>
      </c>
      <c r="J58" s="43">
        <f>SUMIFS('Points - Player Total'!$AA$9:$AA$97,'Points - Player Total'!$A$9:$A$97,'Points - Teams W1'!$A58,'Teams - Window 1'!J$6:J$94,1)</f>
        <v>0</v>
      </c>
      <c r="K58" s="43">
        <f>SUMIFS('Points - Player Total'!$AA$9:$AA$97,'Points - Player Total'!$A$9:$A$97,'Points - Teams W1'!$A58,'Teams - Window 1'!K$6:K$94,1)</f>
        <v>0</v>
      </c>
      <c r="L58" s="43">
        <f>SUMIFS('Points - Player Total'!$AA$9:$AA$97,'Points - Player Total'!$A$9:$A$97,'Points - Teams W1'!$A58,'Teams - Window 1'!L$6:L$94,1)</f>
        <v>0</v>
      </c>
      <c r="M58" s="43">
        <f>SUMIFS('Points - Player Total'!$AA$9:$AA$97,'Points - Player Total'!$A$9:$A$97,'Points - Teams W1'!$A58,'Teams - Window 1'!M$6:M$94,1)</f>
        <v>0</v>
      </c>
      <c r="N58" s="43">
        <f>SUMIFS('Points - Player Total'!$AA$9:$AA$97,'Points - Player Total'!$A$9:$A$97,'Points - Teams W1'!$A58,'Teams - Window 1'!N$6:N$94,1)</f>
        <v>0</v>
      </c>
      <c r="O58" s="43">
        <f>SUMIFS('Points - Player Total'!$AA$9:$AA$97,'Points - Player Total'!$A$9:$A$97,'Points - Teams W1'!$A58,'Teams - Window 1'!O$6:O$94,1)</f>
        <v>0</v>
      </c>
      <c r="P58" s="43">
        <f>SUMIFS('Points - Player Total'!$AA$9:$AA$97,'Points - Player Total'!$A$9:$A$97,'Points - Teams W1'!$A58,'Teams - Window 1'!P$6:P$94,1)</f>
        <v>0</v>
      </c>
      <c r="Q58" s="43">
        <f>SUMIFS('Points - Player Total'!$AA$9:$AA$97,'Points - Player Total'!$A$9:$A$97,'Points - Teams W1'!$A58,'Teams - Window 1'!Q$6:Q$94,1)</f>
        <v>0</v>
      </c>
      <c r="R58" s="43">
        <f>SUMIFS('Points - Player Total'!$AA$9:$AA$97,'Points - Player Total'!$A$9:$A$97,'Points - Teams W1'!$A58,'Teams - Window 1'!R$6:R$94,1)</f>
        <v>0</v>
      </c>
      <c r="S58" s="43">
        <f>SUMIFS('Points - Player Total'!$AA$9:$AA$97,'Points - Player Total'!$A$9:$A$97,'Points - Teams W1'!$A58,'Teams - Window 1'!S$6:S$94,1)</f>
        <v>0</v>
      </c>
      <c r="T58" s="43">
        <f>SUMIFS('Points - Player Total'!$AA$9:$AA$97,'Points - Player Total'!$A$9:$A$97,'Points - Teams W1'!$A58,'Teams - Window 1'!T$6:T$94,1)</f>
        <v>0</v>
      </c>
      <c r="U58" s="43">
        <f>SUMIFS('Points - Player Total'!$AA$9:$AA$97,'Points - Player Total'!$A$9:$A$97,'Points - Teams W1'!$A58,'Teams - Window 1'!U$6:U$94,1)</f>
        <v>0</v>
      </c>
      <c r="V58" s="43">
        <f>SUMIFS('Points - Player Total'!$AA$9:$AA$97,'Points - Player Total'!$A$9:$A$97,'Points - Teams W1'!$A58,'Teams - Window 1'!V$6:V$94,1)</f>
        <v>0</v>
      </c>
      <c r="W58" s="43">
        <f>SUMIFS('Points - Player Total'!$AA$9:$AA$97,'Points - Player Total'!$A$9:$A$97,'Points - Teams W1'!$A58,'Teams - Window 1'!W$6:W$94,1)</f>
        <v>0</v>
      </c>
      <c r="X58" s="43">
        <f>SUMIFS('Points - Player Total'!$AA$9:$AA$97,'Points - Player Total'!$A$9:$A$97,'Points - Teams W1'!$A58,'Teams - Window 1'!X$6:X$94,1)</f>
        <v>0</v>
      </c>
      <c r="Y58" s="43">
        <f>SUMIFS('Points - Player Total'!$AA$9:$AA$97,'Points - Player Total'!$A$9:$A$97,'Points - Teams W1'!$A58,'Teams - Window 1'!Y$6:Y$94,1)</f>
        <v>0</v>
      </c>
      <c r="Z58" s="43">
        <f>SUMIFS('Points - Player Total'!$AA$9:$AA$97,'Points - Player Total'!$A$9:$A$97,'Points - Teams W1'!$A58,'Teams - Window 1'!Z$6:Z$94,1)</f>
        <v>0</v>
      </c>
      <c r="AA58" s="43">
        <f>SUMIFS('Points - Player Total'!$AA$9:$AA$97,'Points - Player Total'!$A$9:$A$97,'Points - Teams W1'!$A58,'Teams - Window 1'!AA$6:AA$94,1)</f>
        <v>0</v>
      </c>
      <c r="AB58" s="43">
        <f>SUMIFS('Points - Player Total'!$AA$9:$AA$97,'Points - Player Total'!$A$9:$A$97,'Points - Teams W1'!$A58,'Teams - Window 1'!AB$6:AB$94,1)</f>
        <v>0</v>
      </c>
      <c r="AC58" s="43">
        <f>SUMIFS('Points - Player Total'!$AA$9:$AA$97,'Points - Player Total'!$A$9:$A$97,'Points - Teams W1'!$A58,'Teams - Window 1'!AC$6:AC$94,1)</f>
        <v>0</v>
      </c>
      <c r="AD58" s="43">
        <f>SUMIFS('Points - Player Total'!$AA$9:$AA$97,'Points - Player Total'!$A$9:$A$97,'Points - Teams W1'!$A58,'Teams - Window 1'!AD$6:AD$94,1)</f>
        <v>0</v>
      </c>
      <c r="AE58" s="43">
        <f>SUMIFS('Points - Player Total'!$AA$9:$AA$97,'Points - Player Total'!$A$9:$A$97,'Points - Teams W1'!$A58,'Teams - Window 1'!AE$6:AE$94,1)</f>
        <v>0</v>
      </c>
      <c r="AF58" s="43">
        <f>SUMIFS('Points - Player Total'!$AA$9:$AA$97,'Points - Player Total'!$A$9:$A$97,'Points - Teams W1'!$A58,'Teams - Window 1'!AF$6:AF$94,1)</f>
        <v>0</v>
      </c>
      <c r="AG58" s="43">
        <f>SUMIFS('Points - Player Total'!$AA$9:$AA$97,'Points - Player Total'!$A$9:$A$97,'Points - Teams W1'!$A58,'Teams - Window 1'!AG$6:AG$94,1)</f>
        <v>0</v>
      </c>
      <c r="AH58" s="43">
        <f>SUMIFS('Points - Player Total'!$AA$9:$AA$97,'Points - Player Total'!$A$9:$A$97,'Points - Teams W1'!$A58,'Teams - Window 1'!AH$6:AH$94,1)</f>
        <v>0</v>
      </c>
      <c r="AI58" s="43">
        <f>SUMIFS('Points - Player Total'!$AA$9:$AA$97,'Points - Player Total'!$A$9:$A$97,'Points - Teams W1'!$A58,'Teams - Window 1'!AI$6:AI$94,1)</f>
        <v>0</v>
      </c>
      <c r="AJ58" s="43">
        <f>SUMIFS('Points - Player Total'!$AA$9:$AA$97,'Points - Player Total'!$A$9:$A$97,'Points - Teams W1'!$A58,'Teams - Window 1'!AJ$6:AJ$94,1)</f>
        <v>0</v>
      </c>
      <c r="AK58" s="43">
        <f>SUMIFS('Points - Player Total'!$AA$9:$AA$97,'Points - Player Total'!$A$9:$A$97,'Points - Teams W1'!$A58,'Teams - Window 1'!AK$6:AK$94,1)</f>
        <v>0</v>
      </c>
      <c r="AL58" s="43">
        <f>SUMIFS('Points - Player Total'!$AA$9:$AA$97,'Points - Player Total'!$A$9:$A$97,'Points - Teams W1'!$A58,'Teams - Window 1'!AL$6:AL$94,1)</f>
        <v>0</v>
      </c>
      <c r="AM58" s="43">
        <f>SUMIFS('Points - Player Total'!$AA$9:$AA$97,'Points - Player Total'!$A$9:$A$97,'Points - Teams W1'!$A58,'Teams - Window 1'!AM$6:AM$94,1)</f>
        <v>0</v>
      </c>
      <c r="AN58" s="43">
        <f>SUMIFS('Points - Player Total'!$AA$9:$AA$97,'Points - Player Total'!$A$9:$A$97,'Points - Teams W1'!$A58,'Teams - Window 1'!AN$6:AN$94,1)</f>
        <v>0</v>
      </c>
      <c r="AO58" s="43">
        <f>SUMIFS('Points - Player Total'!$AA$9:$AA$97,'Points - Player Total'!$A$9:$A$97,'Points - Teams W1'!$A58,'Teams - Window 1'!AO$6:AO$94,1)</f>
        <v>0</v>
      </c>
      <c r="AP58" s="43">
        <f>SUMIFS('Points - Player Total'!$AA$9:$AA$97,'Points - Player Total'!$A$9:$A$97,'Points - Teams W1'!$A58,'Teams - Window 1'!AP$6:AP$94,1)</f>
        <v>0</v>
      </c>
      <c r="AQ58" s="43">
        <f>SUMIFS('Points - Player Total'!$AA$9:$AA$97,'Points - Player Total'!$A$9:$A$97,'Points - Teams W1'!$A58,'Teams - Window 1'!AQ$6:AQ$94,1)</f>
        <v>0</v>
      </c>
      <c r="AR58" s="43">
        <f>SUMIFS('Points - Player Total'!$AA$9:$AA$97,'Points - Player Total'!$A$9:$A$97,'Points - Teams W1'!$A58,'Teams - Window 1'!AR$6:AR$94,1)</f>
        <v>0</v>
      </c>
    </row>
    <row r="59" spans="1:44" x14ac:dyDescent="0.25">
      <c r="A59" t="s">
        <v>203</v>
      </c>
      <c r="B59" s="6" t="s">
        <v>251</v>
      </c>
      <c r="C59" t="s">
        <v>69</v>
      </c>
      <c r="D59" s="43">
        <f>SUMIFS('Points - Player Total'!$AA$9:$AA$97,'Points - Player Total'!$A$9:$A$97,'Points - Teams W1'!$A59,'Teams - Window 1'!D$6:D$94,1)</f>
        <v>0</v>
      </c>
      <c r="E59" s="43">
        <f>SUMIFS('Points - Player Total'!$AA$9:$AA$97,'Points - Player Total'!$A$9:$A$97,'Points - Teams W1'!$A59,'Teams - Window 1'!E$6:E$94,1)</f>
        <v>0</v>
      </c>
      <c r="F59" s="43">
        <f>SUMIFS('Points - Player Total'!$AA$9:$AA$97,'Points - Player Total'!$A$9:$A$97,'Points - Teams W1'!$A59,'Teams - Window 1'!F$6:F$94,1)</f>
        <v>0</v>
      </c>
      <c r="G59" s="43">
        <f>SUMIFS('Points - Player Total'!$AA$9:$AA$97,'Points - Player Total'!$A$9:$A$97,'Points - Teams W1'!$A59,'Teams - Window 1'!G$6:G$94,1)</f>
        <v>0</v>
      </c>
      <c r="H59" s="43">
        <f>SUMIFS('Points - Player Total'!$AA$9:$AA$97,'Points - Player Total'!$A$9:$A$97,'Points - Teams W1'!$A59,'Teams - Window 1'!H$6:H$94,1)</f>
        <v>40</v>
      </c>
      <c r="I59" s="43">
        <f>SUMIFS('Points - Player Total'!$AA$9:$AA$97,'Points - Player Total'!$A$9:$A$97,'Points - Teams W1'!$A59,'Teams - Window 1'!I$6:I$94,1)</f>
        <v>0</v>
      </c>
      <c r="J59" s="43">
        <f>SUMIFS('Points - Player Total'!$AA$9:$AA$97,'Points - Player Total'!$A$9:$A$97,'Points - Teams W1'!$A59,'Teams - Window 1'!J$6:J$94,1)</f>
        <v>0</v>
      </c>
      <c r="K59" s="43">
        <f>SUMIFS('Points - Player Total'!$AA$9:$AA$97,'Points - Player Total'!$A$9:$A$97,'Points - Teams W1'!$A59,'Teams - Window 1'!K$6:K$94,1)</f>
        <v>0</v>
      </c>
      <c r="L59" s="43">
        <f>SUMIFS('Points - Player Total'!$AA$9:$AA$97,'Points - Player Total'!$A$9:$A$97,'Points - Teams W1'!$A59,'Teams - Window 1'!L$6:L$94,1)</f>
        <v>0</v>
      </c>
      <c r="M59" s="43">
        <f>SUMIFS('Points - Player Total'!$AA$9:$AA$97,'Points - Player Total'!$A$9:$A$97,'Points - Teams W1'!$A59,'Teams - Window 1'!M$6:M$94,1)</f>
        <v>0</v>
      </c>
      <c r="N59" s="43">
        <f>SUMIFS('Points - Player Total'!$AA$9:$AA$97,'Points - Player Total'!$A$9:$A$97,'Points - Teams W1'!$A59,'Teams - Window 1'!N$6:N$94,1)</f>
        <v>0</v>
      </c>
      <c r="O59" s="43">
        <f>SUMIFS('Points - Player Total'!$AA$9:$AA$97,'Points - Player Total'!$A$9:$A$97,'Points - Teams W1'!$A59,'Teams - Window 1'!O$6:O$94,1)</f>
        <v>0</v>
      </c>
      <c r="P59" s="43">
        <f>SUMIFS('Points - Player Total'!$AA$9:$AA$97,'Points - Player Total'!$A$9:$A$97,'Points - Teams W1'!$A59,'Teams - Window 1'!P$6:P$94,1)</f>
        <v>0</v>
      </c>
      <c r="Q59" s="43">
        <f>SUMIFS('Points - Player Total'!$AA$9:$AA$97,'Points - Player Total'!$A$9:$A$97,'Points - Teams W1'!$A59,'Teams - Window 1'!Q$6:Q$94,1)</f>
        <v>0</v>
      </c>
      <c r="R59" s="43">
        <f>SUMIFS('Points - Player Total'!$AA$9:$AA$97,'Points - Player Total'!$A$9:$A$97,'Points - Teams W1'!$A59,'Teams - Window 1'!R$6:R$94,1)</f>
        <v>0</v>
      </c>
      <c r="S59" s="43">
        <f>SUMIFS('Points - Player Total'!$AA$9:$AA$97,'Points - Player Total'!$A$9:$A$97,'Points - Teams W1'!$A59,'Teams - Window 1'!S$6:S$94,1)</f>
        <v>0</v>
      </c>
      <c r="T59" s="43">
        <f>SUMIFS('Points - Player Total'!$AA$9:$AA$97,'Points - Player Total'!$A$9:$A$97,'Points - Teams W1'!$A59,'Teams - Window 1'!T$6:T$94,1)</f>
        <v>0</v>
      </c>
      <c r="U59" s="43">
        <f>SUMIFS('Points - Player Total'!$AA$9:$AA$97,'Points - Player Total'!$A$9:$A$97,'Points - Teams W1'!$A59,'Teams - Window 1'!U$6:U$94,1)</f>
        <v>0</v>
      </c>
      <c r="V59" s="43">
        <f>SUMIFS('Points - Player Total'!$AA$9:$AA$97,'Points - Player Total'!$A$9:$A$97,'Points - Teams W1'!$A59,'Teams - Window 1'!V$6:V$94,1)</f>
        <v>0</v>
      </c>
      <c r="W59" s="43">
        <f>SUMIFS('Points - Player Total'!$AA$9:$AA$97,'Points - Player Total'!$A$9:$A$97,'Points - Teams W1'!$A59,'Teams - Window 1'!W$6:W$94,1)</f>
        <v>0</v>
      </c>
      <c r="X59" s="43">
        <f>SUMIFS('Points - Player Total'!$AA$9:$AA$97,'Points - Player Total'!$A$9:$A$97,'Points - Teams W1'!$A59,'Teams - Window 1'!X$6:X$94,1)</f>
        <v>0</v>
      </c>
      <c r="Y59" s="43">
        <f>SUMIFS('Points - Player Total'!$AA$9:$AA$97,'Points - Player Total'!$A$9:$A$97,'Points - Teams W1'!$A59,'Teams - Window 1'!Y$6:Y$94,1)</f>
        <v>0</v>
      </c>
      <c r="Z59" s="43">
        <f>SUMIFS('Points - Player Total'!$AA$9:$AA$97,'Points - Player Total'!$A$9:$A$97,'Points - Teams W1'!$A59,'Teams - Window 1'!Z$6:Z$94,1)</f>
        <v>0</v>
      </c>
      <c r="AA59" s="43">
        <f>SUMIFS('Points - Player Total'!$AA$9:$AA$97,'Points - Player Total'!$A$9:$A$97,'Points - Teams W1'!$A59,'Teams - Window 1'!AA$6:AA$94,1)</f>
        <v>40</v>
      </c>
      <c r="AB59" s="43">
        <f>SUMIFS('Points - Player Total'!$AA$9:$AA$97,'Points - Player Total'!$A$9:$A$97,'Points - Teams W1'!$A59,'Teams - Window 1'!AB$6:AB$94,1)</f>
        <v>0</v>
      </c>
      <c r="AC59" s="43">
        <f>SUMIFS('Points - Player Total'!$AA$9:$AA$97,'Points - Player Total'!$A$9:$A$97,'Points - Teams W1'!$A59,'Teams - Window 1'!AC$6:AC$94,1)</f>
        <v>0</v>
      </c>
      <c r="AD59" s="43">
        <f>SUMIFS('Points - Player Total'!$AA$9:$AA$97,'Points - Player Total'!$A$9:$A$97,'Points - Teams W1'!$A59,'Teams - Window 1'!AD$6:AD$94,1)</f>
        <v>40</v>
      </c>
      <c r="AE59" s="43">
        <f>SUMIFS('Points - Player Total'!$AA$9:$AA$97,'Points - Player Total'!$A$9:$A$97,'Points - Teams W1'!$A59,'Teams - Window 1'!AE$6:AE$94,1)</f>
        <v>0</v>
      </c>
      <c r="AF59" s="43">
        <f>SUMIFS('Points - Player Total'!$AA$9:$AA$97,'Points - Player Total'!$A$9:$A$97,'Points - Teams W1'!$A59,'Teams - Window 1'!AF$6:AF$94,1)</f>
        <v>0</v>
      </c>
      <c r="AG59" s="43">
        <f>SUMIFS('Points - Player Total'!$AA$9:$AA$97,'Points - Player Total'!$A$9:$A$97,'Points - Teams W1'!$A59,'Teams - Window 1'!AG$6:AG$94,1)</f>
        <v>0</v>
      </c>
      <c r="AH59" s="43">
        <f>SUMIFS('Points - Player Total'!$AA$9:$AA$97,'Points - Player Total'!$A$9:$A$97,'Points - Teams W1'!$A59,'Teams - Window 1'!AH$6:AH$94,1)</f>
        <v>0</v>
      </c>
      <c r="AI59" s="43">
        <f>SUMIFS('Points - Player Total'!$AA$9:$AA$97,'Points - Player Total'!$A$9:$A$97,'Points - Teams W1'!$A59,'Teams - Window 1'!AI$6:AI$94,1)</f>
        <v>0</v>
      </c>
      <c r="AJ59" s="43">
        <f>SUMIFS('Points - Player Total'!$AA$9:$AA$97,'Points - Player Total'!$A$9:$A$97,'Points - Teams W1'!$A59,'Teams - Window 1'!AJ$6:AJ$94,1)</f>
        <v>0</v>
      </c>
      <c r="AK59" s="43">
        <f>SUMIFS('Points - Player Total'!$AA$9:$AA$97,'Points - Player Total'!$A$9:$A$97,'Points - Teams W1'!$A59,'Teams - Window 1'!AK$6:AK$94,1)</f>
        <v>0</v>
      </c>
      <c r="AL59" s="43">
        <f>SUMIFS('Points - Player Total'!$AA$9:$AA$97,'Points - Player Total'!$A$9:$A$97,'Points - Teams W1'!$A59,'Teams - Window 1'!AL$6:AL$94,1)</f>
        <v>0</v>
      </c>
      <c r="AM59" s="43">
        <f>SUMIFS('Points - Player Total'!$AA$9:$AA$97,'Points - Player Total'!$A$9:$A$97,'Points - Teams W1'!$A59,'Teams - Window 1'!AM$6:AM$94,1)</f>
        <v>40</v>
      </c>
      <c r="AN59" s="43">
        <f>SUMIFS('Points - Player Total'!$AA$9:$AA$97,'Points - Player Total'!$A$9:$A$97,'Points - Teams W1'!$A59,'Teams - Window 1'!AN$6:AN$94,1)</f>
        <v>0</v>
      </c>
      <c r="AO59" s="43">
        <f>SUMIFS('Points - Player Total'!$AA$9:$AA$97,'Points - Player Total'!$A$9:$A$97,'Points - Teams W1'!$A59,'Teams - Window 1'!AO$6:AO$94,1)</f>
        <v>40</v>
      </c>
      <c r="AP59" s="43">
        <f>SUMIFS('Points - Player Total'!$AA$9:$AA$97,'Points - Player Total'!$A$9:$A$97,'Points - Teams W1'!$A59,'Teams - Window 1'!AP$6:AP$94,1)</f>
        <v>0</v>
      </c>
      <c r="AQ59" s="43">
        <f>SUMIFS('Points - Player Total'!$AA$9:$AA$97,'Points - Player Total'!$A$9:$A$97,'Points - Teams W1'!$A59,'Teams - Window 1'!AQ$6:AQ$94,1)</f>
        <v>0</v>
      </c>
      <c r="AR59" s="43">
        <f>SUMIFS('Points - Player Total'!$AA$9:$AA$97,'Points - Player Total'!$A$9:$A$97,'Points - Teams W1'!$A59,'Teams - Window 1'!AR$6:AR$94,1)</f>
        <v>0</v>
      </c>
    </row>
    <row r="60" spans="1:44" x14ac:dyDescent="0.25">
      <c r="A60" t="s">
        <v>227</v>
      </c>
      <c r="B60" s="6" t="s">
        <v>251</v>
      </c>
      <c r="C60" t="s">
        <v>69</v>
      </c>
      <c r="D60" s="43">
        <f>SUMIFS('Points - Player Total'!$AA$9:$AA$97,'Points - Player Total'!$A$9:$A$97,'Points - Teams W1'!$A60,'Teams - Window 1'!D$6:D$94,1)</f>
        <v>0</v>
      </c>
      <c r="E60" s="43">
        <f>SUMIFS('Points - Player Total'!$AA$9:$AA$97,'Points - Player Total'!$A$9:$A$97,'Points - Teams W1'!$A60,'Teams - Window 1'!E$6:E$94,1)</f>
        <v>0</v>
      </c>
      <c r="F60" s="43">
        <f>SUMIFS('Points - Player Total'!$AA$9:$AA$97,'Points - Player Total'!$A$9:$A$97,'Points - Teams W1'!$A60,'Teams - Window 1'!F$6:F$94,1)</f>
        <v>0</v>
      </c>
      <c r="G60" s="43">
        <f>SUMIFS('Points - Player Total'!$AA$9:$AA$97,'Points - Player Total'!$A$9:$A$97,'Points - Teams W1'!$A60,'Teams - Window 1'!G$6:G$94,1)</f>
        <v>0</v>
      </c>
      <c r="H60" s="43">
        <f>SUMIFS('Points - Player Total'!$AA$9:$AA$97,'Points - Player Total'!$A$9:$A$97,'Points - Teams W1'!$A60,'Teams - Window 1'!H$6:H$94,1)</f>
        <v>0</v>
      </c>
      <c r="I60" s="43">
        <f>SUMIFS('Points - Player Total'!$AA$9:$AA$97,'Points - Player Total'!$A$9:$A$97,'Points - Teams W1'!$A60,'Teams - Window 1'!I$6:I$94,1)</f>
        <v>0</v>
      </c>
      <c r="J60" s="43">
        <f>SUMIFS('Points - Player Total'!$AA$9:$AA$97,'Points - Player Total'!$A$9:$A$97,'Points - Teams W1'!$A60,'Teams - Window 1'!J$6:J$94,1)</f>
        <v>0</v>
      </c>
      <c r="K60" s="43">
        <f>SUMIFS('Points - Player Total'!$AA$9:$AA$97,'Points - Player Total'!$A$9:$A$97,'Points - Teams W1'!$A60,'Teams - Window 1'!K$6:K$94,1)</f>
        <v>0</v>
      </c>
      <c r="L60" s="43">
        <f>SUMIFS('Points - Player Total'!$AA$9:$AA$97,'Points - Player Total'!$A$9:$A$97,'Points - Teams W1'!$A60,'Teams - Window 1'!L$6:L$94,1)</f>
        <v>0</v>
      </c>
      <c r="M60" s="43">
        <f>SUMIFS('Points - Player Total'!$AA$9:$AA$97,'Points - Player Total'!$A$9:$A$97,'Points - Teams W1'!$A60,'Teams - Window 1'!M$6:M$94,1)</f>
        <v>0</v>
      </c>
      <c r="N60" s="43">
        <f>SUMIFS('Points - Player Total'!$AA$9:$AA$97,'Points - Player Total'!$A$9:$A$97,'Points - Teams W1'!$A60,'Teams - Window 1'!N$6:N$94,1)</f>
        <v>76</v>
      </c>
      <c r="O60" s="43">
        <f>SUMIFS('Points - Player Total'!$AA$9:$AA$97,'Points - Player Total'!$A$9:$A$97,'Points - Teams W1'!$A60,'Teams - Window 1'!O$6:O$94,1)</f>
        <v>76</v>
      </c>
      <c r="P60" s="43">
        <f>SUMIFS('Points - Player Total'!$AA$9:$AA$97,'Points - Player Total'!$A$9:$A$97,'Points - Teams W1'!$A60,'Teams - Window 1'!P$6:P$94,1)</f>
        <v>0</v>
      </c>
      <c r="Q60" s="43">
        <f>SUMIFS('Points - Player Total'!$AA$9:$AA$97,'Points - Player Total'!$A$9:$A$97,'Points - Teams W1'!$A60,'Teams - Window 1'!Q$6:Q$94,1)</f>
        <v>76</v>
      </c>
      <c r="R60" s="43">
        <f>SUMIFS('Points - Player Total'!$AA$9:$AA$97,'Points - Player Total'!$A$9:$A$97,'Points - Teams W1'!$A60,'Teams - Window 1'!R$6:R$94,1)</f>
        <v>0</v>
      </c>
      <c r="S60" s="43">
        <f>SUMIFS('Points - Player Total'!$AA$9:$AA$97,'Points - Player Total'!$A$9:$A$97,'Points - Teams W1'!$A60,'Teams - Window 1'!S$6:S$94,1)</f>
        <v>0</v>
      </c>
      <c r="T60" s="43">
        <f>SUMIFS('Points - Player Total'!$AA$9:$AA$97,'Points - Player Total'!$A$9:$A$97,'Points - Teams W1'!$A60,'Teams - Window 1'!T$6:T$94,1)</f>
        <v>0</v>
      </c>
      <c r="U60" s="43">
        <f>SUMIFS('Points - Player Total'!$AA$9:$AA$97,'Points - Player Total'!$A$9:$A$97,'Points - Teams W1'!$A60,'Teams - Window 1'!U$6:U$94,1)</f>
        <v>0</v>
      </c>
      <c r="V60" s="43">
        <f>SUMIFS('Points - Player Total'!$AA$9:$AA$97,'Points - Player Total'!$A$9:$A$97,'Points - Teams W1'!$A60,'Teams - Window 1'!V$6:V$94,1)</f>
        <v>0</v>
      </c>
      <c r="W60" s="43">
        <f>SUMIFS('Points - Player Total'!$AA$9:$AA$97,'Points - Player Total'!$A$9:$A$97,'Points - Teams W1'!$A60,'Teams - Window 1'!W$6:W$94,1)</f>
        <v>0</v>
      </c>
      <c r="X60" s="43">
        <f>SUMIFS('Points - Player Total'!$AA$9:$AA$97,'Points - Player Total'!$A$9:$A$97,'Points - Teams W1'!$A60,'Teams - Window 1'!X$6:X$94,1)</f>
        <v>0</v>
      </c>
      <c r="Y60" s="43">
        <f>SUMIFS('Points - Player Total'!$AA$9:$AA$97,'Points - Player Total'!$A$9:$A$97,'Points - Teams W1'!$A60,'Teams - Window 1'!Y$6:Y$94,1)</f>
        <v>0</v>
      </c>
      <c r="Z60" s="43">
        <f>SUMIFS('Points - Player Total'!$AA$9:$AA$97,'Points - Player Total'!$A$9:$A$97,'Points - Teams W1'!$A60,'Teams - Window 1'!Z$6:Z$94,1)</f>
        <v>0</v>
      </c>
      <c r="AA60" s="43">
        <f>SUMIFS('Points - Player Total'!$AA$9:$AA$97,'Points - Player Total'!$A$9:$A$97,'Points - Teams W1'!$A60,'Teams - Window 1'!AA$6:AA$94,1)</f>
        <v>0</v>
      </c>
      <c r="AB60" s="43">
        <f>SUMIFS('Points - Player Total'!$AA$9:$AA$97,'Points - Player Total'!$A$9:$A$97,'Points - Teams W1'!$A60,'Teams - Window 1'!AB$6:AB$94,1)</f>
        <v>0</v>
      </c>
      <c r="AC60" s="43">
        <f>SUMIFS('Points - Player Total'!$AA$9:$AA$97,'Points - Player Total'!$A$9:$A$97,'Points - Teams W1'!$A60,'Teams - Window 1'!AC$6:AC$94,1)</f>
        <v>0</v>
      </c>
      <c r="AD60" s="43">
        <f>SUMIFS('Points - Player Total'!$AA$9:$AA$97,'Points - Player Total'!$A$9:$A$97,'Points - Teams W1'!$A60,'Teams - Window 1'!AD$6:AD$94,1)</f>
        <v>0</v>
      </c>
      <c r="AE60" s="43">
        <f>SUMIFS('Points - Player Total'!$AA$9:$AA$97,'Points - Player Total'!$A$9:$A$97,'Points - Teams W1'!$A60,'Teams - Window 1'!AE$6:AE$94,1)</f>
        <v>0</v>
      </c>
      <c r="AF60" s="43">
        <f>SUMIFS('Points - Player Total'!$AA$9:$AA$97,'Points - Player Total'!$A$9:$A$97,'Points - Teams W1'!$A60,'Teams - Window 1'!AF$6:AF$94,1)</f>
        <v>0</v>
      </c>
      <c r="AG60" s="43">
        <f>SUMIFS('Points - Player Total'!$AA$9:$AA$97,'Points - Player Total'!$A$9:$A$97,'Points - Teams W1'!$A60,'Teams - Window 1'!AG$6:AG$94,1)</f>
        <v>0</v>
      </c>
      <c r="AH60" s="43">
        <f>SUMIFS('Points - Player Total'!$AA$9:$AA$97,'Points - Player Total'!$A$9:$A$97,'Points - Teams W1'!$A60,'Teams - Window 1'!AH$6:AH$94,1)</f>
        <v>0</v>
      </c>
      <c r="AI60" s="43">
        <f>SUMIFS('Points - Player Total'!$AA$9:$AA$97,'Points - Player Total'!$A$9:$A$97,'Points - Teams W1'!$A60,'Teams - Window 1'!AI$6:AI$94,1)</f>
        <v>0</v>
      </c>
      <c r="AJ60" s="43">
        <f>SUMIFS('Points - Player Total'!$AA$9:$AA$97,'Points - Player Total'!$A$9:$A$97,'Points - Teams W1'!$A60,'Teams - Window 1'!AJ$6:AJ$94,1)</f>
        <v>76</v>
      </c>
      <c r="AK60" s="43">
        <f>SUMIFS('Points - Player Total'!$AA$9:$AA$97,'Points - Player Total'!$A$9:$A$97,'Points - Teams W1'!$A60,'Teams - Window 1'!AK$6:AK$94,1)</f>
        <v>0</v>
      </c>
      <c r="AL60" s="43">
        <f>SUMIFS('Points - Player Total'!$AA$9:$AA$97,'Points - Player Total'!$A$9:$A$97,'Points - Teams W1'!$A60,'Teams - Window 1'!AL$6:AL$94,1)</f>
        <v>76</v>
      </c>
      <c r="AM60" s="43">
        <f>SUMIFS('Points - Player Total'!$AA$9:$AA$97,'Points - Player Total'!$A$9:$A$97,'Points - Teams W1'!$A60,'Teams - Window 1'!AM$6:AM$94,1)</f>
        <v>0</v>
      </c>
      <c r="AN60" s="43">
        <f>SUMIFS('Points - Player Total'!$AA$9:$AA$97,'Points - Player Total'!$A$9:$A$97,'Points - Teams W1'!$A60,'Teams - Window 1'!AN$6:AN$94,1)</f>
        <v>0</v>
      </c>
      <c r="AO60" s="43">
        <f>SUMIFS('Points - Player Total'!$AA$9:$AA$97,'Points - Player Total'!$A$9:$A$97,'Points - Teams W1'!$A60,'Teams - Window 1'!AO$6:AO$94,1)</f>
        <v>0</v>
      </c>
      <c r="AP60" s="43">
        <f>SUMIFS('Points - Player Total'!$AA$9:$AA$97,'Points - Player Total'!$A$9:$A$97,'Points - Teams W1'!$A60,'Teams - Window 1'!AP$6:AP$94,1)</f>
        <v>0</v>
      </c>
      <c r="AQ60" s="43">
        <f>SUMIFS('Points - Player Total'!$AA$9:$AA$97,'Points - Player Total'!$A$9:$A$97,'Points - Teams W1'!$A60,'Teams - Window 1'!AQ$6:AQ$94,1)</f>
        <v>76</v>
      </c>
      <c r="AR60" s="43">
        <f>SUMIFS('Points - Player Total'!$AA$9:$AA$97,'Points - Player Total'!$A$9:$A$97,'Points - Teams W1'!$A60,'Teams - Window 1'!AR$6:AR$94,1)</f>
        <v>0</v>
      </c>
    </row>
    <row r="61" spans="1:44" x14ac:dyDescent="0.25">
      <c r="A61" t="s">
        <v>276</v>
      </c>
      <c r="B61" s="6" t="s">
        <v>251</v>
      </c>
      <c r="C61" t="s">
        <v>69</v>
      </c>
      <c r="D61" s="43">
        <f>SUMIFS('Points - Player Total'!$AA$9:$AA$97,'Points - Player Total'!$A$9:$A$97,'Points - Teams W1'!$A61,'Teams - Window 1'!D$6:D$94,1)</f>
        <v>0</v>
      </c>
      <c r="E61" s="43">
        <f>SUMIFS('Points - Player Total'!$AA$9:$AA$97,'Points - Player Total'!$A$9:$A$97,'Points - Teams W1'!$A61,'Teams - Window 1'!E$6:E$94,1)</f>
        <v>0</v>
      </c>
      <c r="F61" s="43">
        <f>SUMIFS('Points - Player Total'!$AA$9:$AA$97,'Points - Player Total'!$A$9:$A$97,'Points - Teams W1'!$A61,'Teams - Window 1'!F$6:F$94,1)</f>
        <v>0</v>
      </c>
      <c r="G61" s="43">
        <f>SUMIFS('Points - Player Total'!$AA$9:$AA$97,'Points - Player Total'!$A$9:$A$97,'Points - Teams W1'!$A61,'Teams - Window 1'!G$6:G$94,1)</f>
        <v>0</v>
      </c>
      <c r="H61" s="43">
        <f>SUMIFS('Points - Player Total'!$AA$9:$AA$97,'Points - Player Total'!$A$9:$A$97,'Points - Teams W1'!$A61,'Teams - Window 1'!H$6:H$94,1)</f>
        <v>0</v>
      </c>
      <c r="I61" s="43">
        <f>SUMIFS('Points - Player Total'!$AA$9:$AA$97,'Points - Player Total'!$A$9:$A$97,'Points - Teams W1'!$A61,'Teams - Window 1'!I$6:I$94,1)</f>
        <v>0</v>
      </c>
      <c r="J61" s="43">
        <f>SUMIFS('Points - Player Total'!$AA$9:$AA$97,'Points - Player Total'!$A$9:$A$97,'Points - Teams W1'!$A61,'Teams - Window 1'!J$6:J$94,1)</f>
        <v>0</v>
      </c>
      <c r="K61" s="43">
        <f>SUMIFS('Points - Player Total'!$AA$9:$AA$97,'Points - Player Total'!$A$9:$A$97,'Points - Teams W1'!$A61,'Teams - Window 1'!K$6:K$94,1)</f>
        <v>0</v>
      </c>
      <c r="L61" s="43">
        <f>SUMIFS('Points - Player Total'!$AA$9:$AA$97,'Points - Player Total'!$A$9:$A$97,'Points - Teams W1'!$A61,'Teams - Window 1'!L$6:L$94,1)</f>
        <v>0</v>
      </c>
      <c r="M61" s="43">
        <f>SUMIFS('Points - Player Total'!$AA$9:$AA$97,'Points - Player Total'!$A$9:$A$97,'Points - Teams W1'!$A61,'Teams - Window 1'!M$6:M$94,1)</f>
        <v>0</v>
      </c>
      <c r="N61" s="43">
        <f>SUMIFS('Points - Player Total'!$AA$9:$AA$97,'Points - Player Total'!$A$9:$A$97,'Points - Teams W1'!$A61,'Teams - Window 1'!N$6:N$94,1)</f>
        <v>0</v>
      </c>
      <c r="O61" s="43">
        <f>SUMIFS('Points - Player Total'!$AA$9:$AA$97,'Points - Player Total'!$A$9:$A$97,'Points - Teams W1'!$A61,'Teams - Window 1'!O$6:O$94,1)</f>
        <v>0</v>
      </c>
      <c r="P61" s="43">
        <f>SUMIFS('Points - Player Total'!$AA$9:$AA$97,'Points - Player Total'!$A$9:$A$97,'Points - Teams W1'!$A61,'Teams - Window 1'!P$6:P$94,1)</f>
        <v>0</v>
      </c>
      <c r="Q61" s="43">
        <f>SUMIFS('Points - Player Total'!$AA$9:$AA$97,'Points - Player Total'!$A$9:$A$97,'Points - Teams W1'!$A61,'Teams - Window 1'!Q$6:Q$94,1)</f>
        <v>0</v>
      </c>
      <c r="R61" s="43">
        <f>SUMIFS('Points - Player Total'!$AA$9:$AA$97,'Points - Player Total'!$A$9:$A$97,'Points - Teams W1'!$A61,'Teams - Window 1'!R$6:R$94,1)</f>
        <v>0</v>
      </c>
      <c r="S61" s="43">
        <f>SUMIFS('Points - Player Total'!$AA$9:$AA$97,'Points - Player Total'!$A$9:$A$97,'Points - Teams W1'!$A61,'Teams - Window 1'!S$6:S$94,1)</f>
        <v>0</v>
      </c>
      <c r="T61" s="43">
        <f>SUMIFS('Points - Player Total'!$AA$9:$AA$97,'Points - Player Total'!$A$9:$A$97,'Points - Teams W1'!$A61,'Teams - Window 1'!T$6:T$94,1)</f>
        <v>0</v>
      </c>
      <c r="U61" s="43">
        <f>SUMIFS('Points - Player Total'!$AA$9:$AA$97,'Points - Player Total'!$A$9:$A$97,'Points - Teams W1'!$A61,'Teams - Window 1'!U$6:U$94,1)</f>
        <v>0</v>
      </c>
      <c r="V61" s="43">
        <f>SUMIFS('Points - Player Total'!$AA$9:$AA$97,'Points - Player Total'!$A$9:$A$97,'Points - Teams W1'!$A61,'Teams - Window 1'!V$6:V$94,1)</f>
        <v>0</v>
      </c>
      <c r="W61" s="43">
        <f>SUMIFS('Points - Player Total'!$AA$9:$AA$97,'Points - Player Total'!$A$9:$A$97,'Points - Teams W1'!$A61,'Teams - Window 1'!W$6:W$94,1)</f>
        <v>0</v>
      </c>
      <c r="X61" s="43">
        <f>SUMIFS('Points - Player Total'!$AA$9:$AA$97,'Points - Player Total'!$A$9:$A$97,'Points - Teams W1'!$A61,'Teams - Window 1'!X$6:X$94,1)</f>
        <v>0</v>
      </c>
      <c r="Y61" s="43">
        <f>SUMIFS('Points - Player Total'!$AA$9:$AA$97,'Points - Player Total'!$A$9:$A$97,'Points - Teams W1'!$A61,'Teams - Window 1'!Y$6:Y$94,1)</f>
        <v>0</v>
      </c>
      <c r="Z61" s="43">
        <f>SUMIFS('Points - Player Total'!$AA$9:$AA$97,'Points - Player Total'!$A$9:$A$97,'Points - Teams W1'!$A61,'Teams - Window 1'!Z$6:Z$94,1)</f>
        <v>0</v>
      </c>
      <c r="AA61" s="43">
        <f>SUMIFS('Points - Player Total'!$AA$9:$AA$97,'Points - Player Total'!$A$9:$A$97,'Points - Teams W1'!$A61,'Teams - Window 1'!AA$6:AA$94,1)</f>
        <v>0</v>
      </c>
      <c r="AB61" s="43">
        <f>SUMIFS('Points - Player Total'!$AA$9:$AA$97,'Points - Player Total'!$A$9:$A$97,'Points - Teams W1'!$A61,'Teams - Window 1'!AB$6:AB$94,1)</f>
        <v>0</v>
      </c>
      <c r="AC61" s="43">
        <f>SUMIFS('Points - Player Total'!$AA$9:$AA$97,'Points - Player Total'!$A$9:$A$97,'Points - Teams W1'!$A61,'Teams - Window 1'!AC$6:AC$94,1)</f>
        <v>0</v>
      </c>
      <c r="AD61" s="43">
        <f>SUMIFS('Points - Player Total'!$AA$9:$AA$97,'Points - Player Total'!$A$9:$A$97,'Points - Teams W1'!$A61,'Teams - Window 1'!AD$6:AD$94,1)</f>
        <v>0</v>
      </c>
      <c r="AE61" s="43">
        <f>SUMIFS('Points - Player Total'!$AA$9:$AA$97,'Points - Player Total'!$A$9:$A$97,'Points - Teams W1'!$A61,'Teams - Window 1'!AE$6:AE$94,1)</f>
        <v>0</v>
      </c>
      <c r="AF61" s="43">
        <f>SUMIFS('Points - Player Total'!$AA$9:$AA$97,'Points - Player Total'!$A$9:$A$97,'Points - Teams W1'!$A61,'Teams - Window 1'!AF$6:AF$94,1)</f>
        <v>0</v>
      </c>
      <c r="AG61" s="43">
        <f>SUMIFS('Points - Player Total'!$AA$9:$AA$97,'Points - Player Total'!$A$9:$A$97,'Points - Teams W1'!$A61,'Teams - Window 1'!AG$6:AG$94,1)</f>
        <v>0</v>
      </c>
      <c r="AH61" s="43">
        <f>SUMIFS('Points - Player Total'!$AA$9:$AA$97,'Points - Player Total'!$A$9:$A$97,'Points - Teams W1'!$A61,'Teams - Window 1'!AH$6:AH$94,1)</f>
        <v>0</v>
      </c>
      <c r="AI61" s="43">
        <f>SUMIFS('Points - Player Total'!$AA$9:$AA$97,'Points - Player Total'!$A$9:$A$97,'Points - Teams W1'!$A61,'Teams - Window 1'!AI$6:AI$94,1)</f>
        <v>0</v>
      </c>
      <c r="AJ61" s="43">
        <f>SUMIFS('Points - Player Total'!$AA$9:$AA$97,'Points - Player Total'!$A$9:$A$97,'Points - Teams W1'!$A61,'Teams - Window 1'!AJ$6:AJ$94,1)</f>
        <v>0</v>
      </c>
      <c r="AK61" s="43">
        <f>SUMIFS('Points - Player Total'!$AA$9:$AA$97,'Points - Player Total'!$A$9:$A$97,'Points - Teams W1'!$A61,'Teams - Window 1'!AK$6:AK$94,1)</f>
        <v>0</v>
      </c>
      <c r="AL61" s="43">
        <f>SUMIFS('Points - Player Total'!$AA$9:$AA$97,'Points - Player Total'!$A$9:$A$97,'Points - Teams W1'!$A61,'Teams - Window 1'!AL$6:AL$94,1)</f>
        <v>0</v>
      </c>
      <c r="AM61" s="43">
        <f>SUMIFS('Points - Player Total'!$AA$9:$AA$97,'Points - Player Total'!$A$9:$A$97,'Points - Teams W1'!$A61,'Teams - Window 1'!AM$6:AM$94,1)</f>
        <v>0</v>
      </c>
      <c r="AN61" s="43">
        <f>SUMIFS('Points - Player Total'!$AA$9:$AA$97,'Points - Player Total'!$A$9:$A$97,'Points - Teams W1'!$A61,'Teams - Window 1'!AN$6:AN$94,1)</f>
        <v>0</v>
      </c>
      <c r="AO61" s="43">
        <f>SUMIFS('Points - Player Total'!$AA$9:$AA$97,'Points - Player Total'!$A$9:$A$97,'Points - Teams W1'!$A61,'Teams - Window 1'!AO$6:AO$94,1)</f>
        <v>0</v>
      </c>
      <c r="AP61" s="43">
        <f>SUMIFS('Points - Player Total'!$AA$9:$AA$97,'Points - Player Total'!$A$9:$A$97,'Points - Teams W1'!$A61,'Teams - Window 1'!AP$6:AP$94,1)</f>
        <v>0</v>
      </c>
      <c r="AQ61" s="43">
        <f>SUMIFS('Points - Player Total'!$AA$9:$AA$97,'Points - Player Total'!$A$9:$A$97,'Points - Teams W1'!$A61,'Teams - Window 1'!AQ$6:AQ$94,1)</f>
        <v>0</v>
      </c>
      <c r="AR61" s="43">
        <f>SUMIFS('Points - Player Total'!$AA$9:$AA$97,'Points - Player Total'!$A$9:$A$97,'Points - Teams W1'!$A61,'Teams - Window 1'!AR$6:AR$94,1)</f>
        <v>0</v>
      </c>
    </row>
    <row r="62" spans="1:44" outlineLevel="1" x14ac:dyDescent="0.25">
      <c r="A62" t="s">
        <v>253</v>
      </c>
      <c r="B62" s="6"/>
      <c r="C62" t="s">
        <v>69</v>
      </c>
      <c r="D62" s="43">
        <f>SUMIFS('Points - Player Total'!$AA$9:$AA$97,'Points - Player Total'!$A$9:$A$97,'Points - Teams W1'!$A62,'Teams - Window 1'!D$6:D$94,1)</f>
        <v>0</v>
      </c>
      <c r="E62" s="43">
        <f>SUMIFS('Points - Player Total'!$AA$9:$AA$97,'Points - Player Total'!$A$9:$A$97,'Points - Teams W1'!$A62,'Teams - Window 1'!E$6:E$94,1)</f>
        <v>0</v>
      </c>
      <c r="F62" s="43">
        <f>SUMIFS('Points - Player Total'!$AA$9:$AA$97,'Points - Player Total'!$A$9:$A$97,'Points - Teams W1'!$A62,'Teams - Window 1'!F$6:F$94,1)</f>
        <v>0</v>
      </c>
      <c r="G62" s="43">
        <f>SUMIFS('Points - Player Total'!$AA$9:$AA$97,'Points - Player Total'!$A$9:$A$97,'Points - Teams W1'!$A62,'Teams - Window 1'!G$6:G$94,1)</f>
        <v>0</v>
      </c>
      <c r="H62" s="43">
        <f>SUMIFS('Points - Player Total'!$AA$9:$AA$97,'Points - Player Total'!$A$9:$A$97,'Points - Teams W1'!$A62,'Teams - Window 1'!H$6:H$94,1)</f>
        <v>0</v>
      </c>
      <c r="I62" s="43">
        <f>SUMIFS('Points - Player Total'!$AA$9:$AA$97,'Points - Player Total'!$A$9:$A$97,'Points - Teams W1'!$A62,'Teams - Window 1'!I$6:I$94,1)</f>
        <v>0</v>
      </c>
      <c r="J62" s="43">
        <f>SUMIFS('Points - Player Total'!$AA$9:$AA$97,'Points - Player Total'!$A$9:$A$97,'Points - Teams W1'!$A62,'Teams - Window 1'!J$6:J$94,1)</f>
        <v>0</v>
      </c>
      <c r="K62" s="43">
        <f>SUMIFS('Points - Player Total'!$AA$9:$AA$97,'Points - Player Total'!$A$9:$A$97,'Points - Teams W1'!$A62,'Teams - Window 1'!K$6:K$94,1)</f>
        <v>0</v>
      </c>
      <c r="L62" s="43">
        <f>SUMIFS('Points - Player Total'!$AA$9:$AA$97,'Points - Player Total'!$A$9:$A$97,'Points - Teams W1'!$A62,'Teams - Window 1'!L$6:L$94,1)</f>
        <v>0</v>
      </c>
      <c r="M62" s="43">
        <f>SUMIFS('Points - Player Total'!$AA$9:$AA$97,'Points - Player Total'!$A$9:$A$97,'Points - Teams W1'!$A62,'Teams - Window 1'!M$6:M$94,1)</f>
        <v>0</v>
      </c>
      <c r="N62" s="43">
        <f>SUMIFS('Points - Player Total'!$AA$9:$AA$97,'Points - Player Total'!$A$9:$A$97,'Points - Teams W1'!$A62,'Teams - Window 1'!N$6:N$94,1)</f>
        <v>0</v>
      </c>
      <c r="O62" s="43">
        <f>SUMIFS('Points - Player Total'!$AA$9:$AA$97,'Points - Player Total'!$A$9:$A$97,'Points - Teams W1'!$A62,'Teams - Window 1'!O$6:O$94,1)</f>
        <v>0</v>
      </c>
      <c r="P62" s="43">
        <f>SUMIFS('Points - Player Total'!$AA$9:$AA$97,'Points - Player Total'!$A$9:$A$97,'Points - Teams W1'!$A62,'Teams - Window 1'!P$6:P$94,1)</f>
        <v>0</v>
      </c>
      <c r="Q62" s="43">
        <f>SUMIFS('Points - Player Total'!$AA$9:$AA$97,'Points - Player Total'!$A$9:$A$97,'Points - Teams W1'!$A62,'Teams - Window 1'!Q$6:Q$94,1)</f>
        <v>0</v>
      </c>
      <c r="R62" s="43">
        <f>SUMIFS('Points - Player Total'!$AA$9:$AA$97,'Points - Player Total'!$A$9:$A$97,'Points - Teams W1'!$A62,'Teams - Window 1'!R$6:R$94,1)</f>
        <v>0</v>
      </c>
      <c r="S62" s="43">
        <f>SUMIFS('Points - Player Total'!$AA$9:$AA$97,'Points - Player Total'!$A$9:$A$97,'Points - Teams W1'!$A62,'Teams - Window 1'!S$6:S$94,1)</f>
        <v>0</v>
      </c>
      <c r="T62" s="43">
        <f>SUMIFS('Points - Player Total'!$AA$9:$AA$97,'Points - Player Total'!$A$9:$A$97,'Points - Teams W1'!$A62,'Teams - Window 1'!T$6:T$94,1)</f>
        <v>0</v>
      </c>
      <c r="U62" s="43">
        <f>SUMIFS('Points - Player Total'!$AA$9:$AA$97,'Points - Player Total'!$A$9:$A$97,'Points - Teams W1'!$A62,'Teams - Window 1'!U$6:U$94,1)</f>
        <v>0</v>
      </c>
      <c r="V62" s="43">
        <f>SUMIFS('Points - Player Total'!$AA$9:$AA$97,'Points - Player Total'!$A$9:$A$97,'Points - Teams W1'!$A62,'Teams - Window 1'!V$6:V$94,1)</f>
        <v>0</v>
      </c>
      <c r="W62" s="43">
        <f>SUMIFS('Points - Player Total'!$AA$9:$AA$97,'Points - Player Total'!$A$9:$A$97,'Points - Teams W1'!$A62,'Teams - Window 1'!W$6:W$94,1)</f>
        <v>0</v>
      </c>
      <c r="X62" s="43">
        <f>SUMIFS('Points - Player Total'!$AA$9:$AA$97,'Points - Player Total'!$A$9:$A$97,'Points - Teams W1'!$A62,'Teams - Window 1'!X$6:X$94,1)</f>
        <v>0</v>
      </c>
      <c r="Y62" s="43">
        <f>SUMIFS('Points - Player Total'!$AA$9:$AA$97,'Points - Player Total'!$A$9:$A$97,'Points - Teams W1'!$A62,'Teams - Window 1'!Y$6:Y$94,1)</f>
        <v>0</v>
      </c>
      <c r="Z62" s="43">
        <f>SUMIFS('Points - Player Total'!$AA$9:$AA$97,'Points - Player Total'!$A$9:$A$97,'Points - Teams W1'!$A62,'Teams - Window 1'!Z$6:Z$94,1)</f>
        <v>0</v>
      </c>
      <c r="AA62" s="43">
        <f>SUMIFS('Points - Player Total'!$AA$9:$AA$97,'Points - Player Total'!$A$9:$A$97,'Points - Teams W1'!$A62,'Teams - Window 1'!AA$6:AA$94,1)</f>
        <v>0</v>
      </c>
      <c r="AB62" s="43">
        <f>SUMIFS('Points - Player Total'!$AA$9:$AA$97,'Points - Player Total'!$A$9:$A$97,'Points - Teams W1'!$A62,'Teams - Window 1'!AB$6:AB$94,1)</f>
        <v>0</v>
      </c>
      <c r="AC62" s="43">
        <f>SUMIFS('Points - Player Total'!$AA$9:$AA$97,'Points - Player Total'!$A$9:$A$97,'Points - Teams W1'!$A62,'Teams - Window 1'!AC$6:AC$94,1)</f>
        <v>0</v>
      </c>
      <c r="AD62" s="43">
        <f>SUMIFS('Points - Player Total'!$AA$9:$AA$97,'Points - Player Total'!$A$9:$A$97,'Points - Teams W1'!$A62,'Teams - Window 1'!AD$6:AD$94,1)</f>
        <v>0</v>
      </c>
      <c r="AE62" s="43">
        <f>SUMIFS('Points - Player Total'!$AA$9:$AA$97,'Points - Player Total'!$A$9:$A$97,'Points - Teams W1'!$A62,'Teams - Window 1'!AE$6:AE$94,1)</f>
        <v>0</v>
      </c>
      <c r="AF62" s="43">
        <f>SUMIFS('Points - Player Total'!$AA$9:$AA$97,'Points - Player Total'!$A$9:$A$97,'Points - Teams W1'!$A62,'Teams - Window 1'!AF$6:AF$94,1)</f>
        <v>0</v>
      </c>
      <c r="AG62" s="43">
        <f>SUMIFS('Points - Player Total'!$AA$9:$AA$97,'Points - Player Total'!$A$9:$A$97,'Points - Teams W1'!$A62,'Teams - Window 1'!AG$6:AG$94,1)</f>
        <v>0</v>
      </c>
      <c r="AH62" s="43">
        <f>SUMIFS('Points - Player Total'!$AA$9:$AA$97,'Points - Player Total'!$A$9:$A$97,'Points - Teams W1'!$A62,'Teams - Window 1'!AH$6:AH$94,1)</f>
        <v>0</v>
      </c>
      <c r="AI62" s="43">
        <f>SUMIFS('Points - Player Total'!$AA$9:$AA$97,'Points - Player Total'!$A$9:$A$97,'Points - Teams W1'!$A62,'Teams - Window 1'!AI$6:AI$94,1)</f>
        <v>0</v>
      </c>
      <c r="AJ62" s="43">
        <f>SUMIFS('Points - Player Total'!$AA$9:$AA$97,'Points - Player Total'!$A$9:$A$97,'Points - Teams W1'!$A62,'Teams - Window 1'!AJ$6:AJ$94,1)</f>
        <v>0</v>
      </c>
      <c r="AK62" s="43">
        <f>SUMIFS('Points - Player Total'!$AA$9:$AA$97,'Points - Player Total'!$A$9:$A$97,'Points - Teams W1'!$A62,'Teams - Window 1'!AK$6:AK$94,1)</f>
        <v>0</v>
      </c>
      <c r="AL62" s="43">
        <f>SUMIFS('Points - Player Total'!$AA$9:$AA$97,'Points - Player Total'!$A$9:$A$97,'Points - Teams W1'!$A62,'Teams - Window 1'!AL$6:AL$94,1)</f>
        <v>0</v>
      </c>
      <c r="AM62" s="43">
        <f>SUMIFS('Points - Player Total'!$AA$9:$AA$97,'Points - Player Total'!$A$9:$A$97,'Points - Teams W1'!$A62,'Teams - Window 1'!AM$6:AM$94,1)</f>
        <v>0</v>
      </c>
      <c r="AN62" s="43">
        <f>SUMIFS('Points - Player Total'!$AA$9:$AA$97,'Points - Player Total'!$A$9:$A$97,'Points - Teams W1'!$A62,'Teams - Window 1'!AN$6:AN$94,1)</f>
        <v>0</v>
      </c>
      <c r="AO62" s="43">
        <f>SUMIFS('Points - Player Total'!$AA$9:$AA$97,'Points - Player Total'!$A$9:$A$97,'Points - Teams W1'!$A62,'Teams - Window 1'!AO$6:AO$94,1)</f>
        <v>0</v>
      </c>
      <c r="AP62" s="43">
        <f>SUMIFS('Points - Player Total'!$AA$9:$AA$97,'Points - Player Total'!$A$9:$A$97,'Points - Teams W1'!$A62,'Teams - Window 1'!AP$6:AP$94,1)</f>
        <v>0</v>
      </c>
      <c r="AQ62" s="43">
        <f>SUMIFS('Points - Player Total'!$AA$9:$AA$97,'Points - Player Total'!$A$9:$A$97,'Points - Teams W1'!$A62,'Teams - Window 1'!AQ$6:AQ$94,1)</f>
        <v>0</v>
      </c>
      <c r="AR62" s="43">
        <f>SUMIFS('Points - Player Total'!$AA$9:$AA$97,'Points - Player Total'!$A$9:$A$97,'Points - Teams W1'!$A62,'Teams - Window 1'!AR$6:AR$94,1)</f>
        <v>0</v>
      </c>
    </row>
    <row r="63" spans="1:44" outlineLevel="1" x14ac:dyDescent="0.25">
      <c r="A63" t="s">
        <v>254</v>
      </c>
      <c r="B63" s="6"/>
      <c r="C63" t="s">
        <v>69</v>
      </c>
      <c r="D63" s="43">
        <f>SUMIFS('Points - Player Total'!$AA$9:$AA$97,'Points - Player Total'!$A$9:$A$97,'Points - Teams W1'!$A63,'Teams - Window 1'!D$6:D$94,1)</f>
        <v>0</v>
      </c>
      <c r="E63" s="43">
        <f>SUMIFS('Points - Player Total'!$AA$9:$AA$97,'Points - Player Total'!$A$9:$A$97,'Points - Teams W1'!$A63,'Teams - Window 1'!E$6:E$94,1)</f>
        <v>0</v>
      </c>
      <c r="F63" s="43">
        <f>SUMIFS('Points - Player Total'!$AA$9:$AA$97,'Points - Player Total'!$A$9:$A$97,'Points - Teams W1'!$A63,'Teams - Window 1'!F$6:F$94,1)</f>
        <v>0</v>
      </c>
      <c r="G63" s="43">
        <f>SUMIFS('Points - Player Total'!$AA$9:$AA$97,'Points - Player Total'!$A$9:$A$97,'Points - Teams W1'!$A63,'Teams - Window 1'!G$6:G$94,1)</f>
        <v>0</v>
      </c>
      <c r="H63" s="43">
        <f>SUMIFS('Points - Player Total'!$AA$9:$AA$97,'Points - Player Total'!$A$9:$A$97,'Points - Teams W1'!$A63,'Teams - Window 1'!H$6:H$94,1)</f>
        <v>0</v>
      </c>
      <c r="I63" s="43">
        <f>SUMIFS('Points - Player Total'!$AA$9:$AA$97,'Points - Player Total'!$A$9:$A$97,'Points - Teams W1'!$A63,'Teams - Window 1'!I$6:I$94,1)</f>
        <v>0</v>
      </c>
      <c r="J63" s="43">
        <f>SUMIFS('Points - Player Total'!$AA$9:$AA$97,'Points - Player Total'!$A$9:$A$97,'Points - Teams W1'!$A63,'Teams - Window 1'!J$6:J$94,1)</f>
        <v>0</v>
      </c>
      <c r="K63" s="43">
        <f>SUMIFS('Points - Player Total'!$AA$9:$AA$97,'Points - Player Total'!$A$9:$A$97,'Points - Teams W1'!$A63,'Teams - Window 1'!K$6:K$94,1)</f>
        <v>0</v>
      </c>
      <c r="L63" s="43">
        <f>SUMIFS('Points - Player Total'!$AA$9:$AA$97,'Points - Player Total'!$A$9:$A$97,'Points - Teams W1'!$A63,'Teams - Window 1'!L$6:L$94,1)</f>
        <v>0</v>
      </c>
      <c r="M63" s="43">
        <f>SUMIFS('Points - Player Total'!$AA$9:$AA$97,'Points - Player Total'!$A$9:$A$97,'Points - Teams W1'!$A63,'Teams - Window 1'!M$6:M$94,1)</f>
        <v>0</v>
      </c>
      <c r="N63" s="43">
        <f>SUMIFS('Points - Player Total'!$AA$9:$AA$97,'Points - Player Total'!$A$9:$A$97,'Points - Teams W1'!$A63,'Teams - Window 1'!N$6:N$94,1)</f>
        <v>0</v>
      </c>
      <c r="O63" s="43">
        <f>SUMIFS('Points - Player Total'!$AA$9:$AA$97,'Points - Player Total'!$A$9:$A$97,'Points - Teams W1'!$A63,'Teams - Window 1'!O$6:O$94,1)</f>
        <v>0</v>
      </c>
      <c r="P63" s="43">
        <f>SUMIFS('Points - Player Total'!$AA$9:$AA$97,'Points - Player Total'!$A$9:$A$97,'Points - Teams W1'!$A63,'Teams - Window 1'!P$6:P$94,1)</f>
        <v>0</v>
      </c>
      <c r="Q63" s="43">
        <f>SUMIFS('Points - Player Total'!$AA$9:$AA$97,'Points - Player Total'!$A$9:$A$97,'Points - Teams W1'!$A63,'Teams - Window 1'!Q$6:Q$94,1)</f>
        <v>0</v>
      </c>
      <c r="R63" s="43">
        <f>SUMIFS('Points - Player Total'!$AA$9:$AA$97,'Points - Player Total'!$A$9:$A$97,'Points - Teams W1'!$A63,'Teams - Window 1'!R$6:R$94,1)</f>
        <v>0</v>
      </c>
      <c r="S63" s="43">
        <f>SUMIFS('Points - Player Total'!$AA$9:$AA$97,'Points - Player Total'!$A$9:$A$97,'Points - Teams W1'!$A63,'Teams - Window 1'!S$6:S$94,1)</f>
        <v>0</v>
      </c>
      <c r="T63" s="43">
        <f>SUMIFS('Points - Player Total'!$AA$9:$AA$97,'Points - Player Total'!$A$9:$A$97,'Points - Teams W1'!$A63,'Teams - Window 1'!T$6:T$94,1)</f>
        <v>0</v>
      </c>
      <c r="U63" s="43">
        <f>SUMIFS('Points - Player Total'!$AA$9:$AA$97,'Points - Player Total'!$A$9:$A$97,'Points - Teams W1'!$A63,'Teams - Window 1'!U$6:U$94,1)</f>
        <v>0</v>
      </c>
      <c r="V63" s="43">
        <f>SUMIFS('Points - Player Total'!$AA$9:$AA$97,'Points - Player Total'!$A$9:$A$97,'Points - Teams W1'!$A63,'Teams - Window 1'!V$6:V$94,1)</f>
        <v>0</v>
      </c>
      <c r="W63" s="43">
        <f>SUMIFS('Points - Player Total'!$AA$9:$AA$97,'Points - Player Total'!$A$9:$A$97,'Points - Teams W1'!$A63,'Teams - Window 1'!W$6:W$94,1)</f>
        <v>0</v>
      </c>
      <c r="X63" s="43">
        <f>SUMIFS('Points - Player Total'!$AA$9:$AA$97,'Points - Player Total'!$A$9:$A$97,'Points - Teams W1'!$A63,'Teams - Window 1'!X$6:X$94,1)</f>
        <v>0</v>
      </c>
      <c r="Y63" s="43">
        <f>SUMIFS('Points - Player Total'!$AA$9:$AA$97,'Points - Player Total'!$A$9:$A$97,'Points - Teams W1'!$A63,'Teams - Window 1'!Y$6:Y$94,1)</f>
        <v>0</v>
      </c>
      <c r="Z63" s="43">
        <f>SUMIFS('Points - Player Total'!$AA$9:$AA$97,'Points - Player Total'!$A$9:$A$97,'Points - Teams W1'!$A63,'Teams - Window 1'!Z$6:Z$94,1)</f>
        <v>0</v>
      </c>
      <c r="AA63" s="43">
        <f>SUMIFS('Points - Player Total'!$AA$9:$AA$97,'Points - Player Total'!$A$9:$A$97,'Points - Teams W1'!$A63,'Teams - Window 1'!AA$6:AA$94,1)</f>
        <v>0</v>
      </c>
      <c r="AB63" s="43">
        <f>SUMIFS('Points - Player Total'!$AA$9:$AA$97,'Points - Player Total'!$A$9:$A$97,'Points - Teams W1'!$A63,'Teams - Window 1'!AB$6:AB$94,1)</f>
        <v>0</v>
      </c>
      <c r="AC63" s="43">
        <f>SUMIFS('Points - Player Total'!$AA$9:$AA$97,'Points - Player Total'!$A$9:$A$97,'Points - Teams W1'!$A63,'Teams - Window 1'!AC$6:AC$94,1)</f>
        <v>0</v>
      </c>
      <c r="AD63" s="43">
        <f>SUMIFS('Points - Player Total'!$AA$9:$AA$97,'Points - Player Total'!$A$9:$A$97,'Points - Teams W1'!$A63,'Teams - Window 1'!AD$6:AD$94,1)</f>
        <v>0</v>
      </c>
      <c r="AE63" s="43">
        <f>SUMIFS('Points - Player Total'!$AA$9:$AA$97,'Points - Player Total'!$A$9:$A$97,'Points - Teams W1'!$A63,'Teams - Window 1'!AE$6:AE$94,1)</f>
        <v>0</v>
      </c>
      <c r="AF63" s="43">
        <f>SUMIFS('Points - Player Total'!$AA$9:$AA$97,'Points - Player Total'!$A$9:$A$97,'Points - Teams W1'!$A63,'Teams - Window 1'!AF$6:AF$94,1)</f>
        <v>0</v>
      </c>
      <c r="AG63" s="43">
        <f>SUMIFS('Points - Player Total'!$AA$9:$AA$97,'Points - Player Total'!$A$9:$A$97,'Points - Teams W1'!$A63,'Teams - Window 1'!AG$6:AG$94,1)</f>
        <v>0</v>
      </c>
      <c r="AH63" s="43">
        <f>SUMIFS('Points - Player Total'!$AA$9:$AA$97,'Points - Player Total'!$A$9:$A$97,'Points - Teams W1'!$A63,'Teams - Window 1'!AH$6:AH$94,1)</f>
        <v>0</v>
      </c>
      <c r="AI63" s="43">
        <f>SUMIFS('Points - Player Total'!$AA$9:$AA$97,'Points - Player Total'!$A$9:$A$97,'Points - Teams W1'!$A63,'Teams - Window 1'!AI$6:AI$94,1)</f>
        <v>0</v>
      </c>
      <c r="AJ63" s="43">
        <f>SUMIFS('Points - Player Total'!$AA$9:$AA$97,'Points - Player Total'!$A$9:$A$97,'Points - Teams W1'!$A63,'Teams - Window 1'!AJ$6:AJ$94,1)</f>
        <v>0</v>
      </c>
      <c r="AK63" s="43">
        <f>SUMIFS('Points - Player Total'!$AA$9:$AA$97,'Points - Player Total'!$A$9:$A$97,'Points - Teams W1'!$A63,'Teams - Window 1'!AK$6:AK$94,1)</f>
        <v>0</v>
      </c>
      <c r="AL63" s="43">
        <f>SUMIFS('Points - Player Total'!$AA$9:$AA$97,'Points - Player Total'!$A$9:$A$97,'Points - Teams W1'!$A63,'Teams - Window 1'!AL$6:AL$94,1)</f>
        <v>0</v>
      </c>
      <c r="AM63" s="43">
        <f>SUMIFS('Points - Player Total'!$AA$9:$AA$97,'Points - Player Total'!$A$9:$A$97,'Points - Teams W1'!$A63,'Teams - Window 1'!AM$6:AM$94,1)</f>
        <v>0</v>
      </c>
      <c r="AN63" s="43">
        <f>SUMIFS('Points - Player Total'!$AA$9:$AA$97,'Points - Player Total'!$A$9:$A$97,'Points - Teams W1'!$A63,'Teams - Window 1'!AN$6:AN$94,1)</f>
        <v>0</v>
      </c>
      <c r="AO63" s="43">
        <f>SUMIFS('Points - Player Total'!$AA$9:$AA$97,'Points - Player Total'!$A$9:$A$97,'Points - Teams W1'!$A63,'Teams - Window 1'!AO$6:AO$94,1)</f>
        <v>0</v>
      </c>
      <c r="AP63" s="43">
        <f>SUMIFS('Points - Player Total'!$AA$9:$AA$97,'Points - Player Total'!$A$9:$A$97,'Points - Teams W1'!$A63,'Teams - Window 1'!AP$6:AP$94,1)</f>
        <v>0</v>
      </c>
      <c r="AQ63" s="43">
        <f>SUMIFS('Points - Player Total'!$AA$9:$AA$97,'Points - Player Total'!$A$9:$A$97,'Points - Teams W1'!$A63,'Teams - Window 1'!AQ$6:AQ$94,1)</f>
        <v>0</v>
      </c>
      <c r="AR63" s="43">
        <f>SUMIFS('Points - Player Total'!$AA$9:$AA$97,'Points - Player Total'!$A$9:$A$97,'Points - Teams W1'!$A63,'Teams - Window 1'!AR$6:AR$94,1)</f>
        <v>0</v>
      </c>
    </row>
    <row r="64" spans="1:44" outlineLevel="1" x14ac:dyDescent="0.25">
      <c r="A64" t="s">
        <v>255</v>
      </c>
      <c r="B64" s="6"/>
      <c r="C64" t="s">
        <v>69</v>
      </c>
      <c r="D64" s="43">
        <f>SUMIFS('Points - Player Total'!$AA$9:$AA$97,'Points - Player Total'!$A$9:$A$97,'Points - Teams W1'!$A64,'Teams - Window 1'!D$6:D$94,1)</f>
        <v>0</v>
      </c>
      <c r="E64" s="43">
        <f>SUMIFS('Points - Player Total'!$AA$9:$AA$97,'Points - Player Total'!$A$9:$A$97,'Points - Teams W1'!$A64,'Teams - Window 1'!E$6:E$94,1)</f>
        <v>0</v>
      </c>
      <c r="F64" s="43">
        <f>SUMIFS('Points - Player Total'!$AA$9:$AA$97,'Points - Player Total'!$A$9:$A$97,'Points - Teams W1'!$A64,'Teams - Window 1'!F$6:F$94,1)</f>
        <v>0</v>
      </c>
      <c r="G64" s="43">
        <f>SUMIFS('Points - Player Total'!$AA$9:$AA$97,'Points - Player Total'!$A$9:$A$97,'Points - Teams W1'!$A64,'Teams - Window 1'!G$6:G$94,1)</f>
        <v>0</v>
      </c>
      <c r="H64" s="43">
        <f>SUMIFS('Points - Player Total'!$AA$9:$AA$97,'Points - Player Total'!$A$9:$A$97,'Points - Teams W1'!$A64,'Teams - Window 1'!H$6:H$94,1)</f>
        <v>0</v>
      </c>
      <c r="I64" s="43">
        <f>SUMIFS('Points - Player Total'!$AA$9:$AA$97,'Points - Player Total'!$A$9:$A$97,'Points - Teams W1'!$A64,'Teams - Window 1'!I$6:I$94,1)</f>
        <v>0</v>
      </c>
      <c r="J64" s="43">
        <f>SUMIFS('Points - Player Total'!$AA$9:$AA$97,'Points - Player Total'!$A$9:$A$97,'Points - Teams W1'!$A64,'Teams - Window 1'!J$6:J$94,1)</f>
        <v>0</v>
      </c>
      <c r="K64" s="43">
        <f>SUMIFS('Points - Player Total'!$AA$9:$AA$97,'Points - Player Total'!$A$9:$A$97,'Points - Teams W1'!$A64,'Teams - Window 1'!K$6:K$94,1)</f>
        <v>0</v>
      </c>
      <c r="L64" s="43">
        <f>SUMIFS('Points - Player Total'!$AA$9:$AA$97,'Points - Player Total'!$A$9:$A$97,'Points - Teams W1'!$A64,'Teams - Window 1'!L$6:L$94,1)</f>
        <v>0</v>
      </c>
      <c r="M64" s="43">
        <f>SUMIFS('Points - Player Total'!$AA$9:$AA$97,'Points - Player Total'!$A$9:$A$97,'Points - Teams W1'!$A64,'Teams - Window 1'!M$6:M$94,1)</f>
        <v>0</v>
      </c>
      <c r="N64" s="43">
        <f>SUMIFS('Points - Player Total'!$AA$9:$AA$97,'Points - Player Total'!$A$9:$A$97,'Points - Teams W1'!$A64,'Teams - Window 1'!N$6:N$94,1)</f>
        <v>0</v>
      </c>
      <c r="O64" s="43">
        <f>SUMIFS('Points - Player Total'!$AA$9:$AA$97,'Points - Player Total'!$A$9:$A$97,'Points - Teams W1'!$A64,'Teams - Window 1'!O$6:O$94,1)</f>
        <v>0</v>
      </c>
      <c r="P64" s="43">
        <f>SUMIFS('Points - Player Total'!$AA$9:$AA$97,'Points - Player Total'!$A$9:$A$97,'Points - Teams W1'!$A64,'Teams - Window 1'!P$6:P$94,1)</f>
        <v>0</v>
      </c>
      <c r="Q64" s="43">
        <f>SUMIFS('Points - Player Total'!$AA$9:$AA$97,'Points - Player Total'!$A$9:$A$97,'Points - Teams W1'!$A64,'Teams - Window 1'!Q$6:Q$94,1)</f>
        <v>0</v>
      </c>
      <c r="R64" s="43">
        <f>SUMIFS('Points - Player Total'!$AA$9:$AA$97,'Points - Player Total'!$A$9:$A$97,'Points - Teams W1'!$A64,'Teams - Window 1'!R$6:R$94,1)</f>
        <v>0</v>
      </c>
      <c r="S64" s="43">
        <f>SUMIFS('Points - Player Total'!$AA$9:$AA$97,'Points - Player Total'!$A$9:$A$97,'Points - Teams W1'!$A64,'Teams - Window 1'!S$6:S$94,1)</f>
        <v>0</v>
      </c>
      <c r="T64" s="43">
        <f>SUMIFS('Points - Player Total'!$AA$9:$AA$97,'Points - Player Total'!$A$9:$A$97,'Points - Teams W1'!$A64,'Teams - Window 1'!T$6:T$94,1)</f>
        <v>0</v>
      </c>
      <c r="U64" s="43">
        <f>SUMIFS('Points - Player Total'!$AA$9:$AA$97,'Points - Player Total'!$A$9:$A$97,'Points - Teams W1'!$A64,'Teams - Window 1'!U$6:U$94,1)</f>
        <v>0</v>
      </c>
      <c r="V64" s="43">
        <f>SUMIFS('Points - Player Total'!$AA$9:$AA$97,'Points - Player Total'!$A$9:$A$97,'Points - Teams W1'!$A64,'Teams - Window 1'!V$6:V$94,1)</f>
        <v>0</v>
      </c>
      <c r="W64" s="43">
        <f>SUMIFS('Points - Player Total'!$AA$9:$AA$97,'Points - Player Total'!$A$9:$A$97,'Points - Teams W1'!$A64,'Teams - Window 1'!W$6:W$94,1)</f>
        <v>0</v>
      </c>
      <c r="X64" s="43">
        <f>SUMIFS('Points - Player Total'!$AA$9:$AA$97,'Points - Player Total'!$A$9:$A$97,'Points - Teams W1'!$A64,'Teams - Window 1'!X$6:X$94,1)</f>
        <v>0</v>
      </c>
      <c r="Y64" s="43">
        <f>SUMIFS('Points - Player Total'!$AA$9:$AA$97,'Points - Player Total'!$A$9:$A$97,'Points - Teams W1'!$A64,'Teams - Window 1'!Y$6:Y$94,1)</f>
        <v>0</v>
      </c>
      <c r="Z64" s="43">
        <f>SUMIFS('Points - Player Total'!$AA$9:$AA$97,'Points - Player Total'!$A$9:$A$97,'Points - Teams W1'!$A64,'Teams - Window 1'!Z$6:Z$94,1)</f>
        <v>0</v>
      </c>
      <c r="AA64" s="43">
        <f>SUMIFS('Points - Player Total'!$AA$9:$AA$97,'Points - Player Total'!$A$9:$A$97,'Points - Teams W1'!$A64,'Teams - Window 1'!AA$6:AA$94,1)</f>
        <v>0</v>
      </c>
      <c r="AB64" s="43">
        <f>SUMIFS('Points - Player Total'!$AA$9:$AA$97,'Points - Player Total'!$A$9:$A$97,'Points - Teams W1'!$A64,'Teams - Window 1'!AB$6:AB$94,1)</f>
        <v>0</v>
      </c>
      <c r="AC64" s="43">
        <f>SUMIFS('Points - Player Total'!$AA$9:$AA$97,'Points - Player Total'!$A$9:$A$97,'Points - Teams W1'!$A64,'Teams - Window 1'!AC$6:AC$94,1)</f>
        <v>0</v>
      </c>
      <c r="AD64" s="43">
        <f>SUMIFS('Points - Player Total'!$AA$9:$AA$97,'Points - Player Total'!$A$9:$A$97,'Points - Teams W1'!$A64,'Teams - Window 1'!AD$6:AD$94,1)</f>
        <v>0</v>
      </c>
      <c r="AE64" s="43">
        <f>SUMIFS('Points - Player Total'!$AA$9:$AA$97,'Points - Player Total'!$A$9:$A$97,'Points - Teams W1'!$A64,'Teams - Window 1'!AE$6:AE$94,1)</f>
        <v>0</v>
      </c>
      <c r="AF64" s="43">
        <f>SUMIFS('Points - Player Total'!$AA$9:$AA$97,'Points - Player Total'!$A$9:$A$97,'Points - Teams W1'!$A64,'Teams - Window 1'!AF$6:AF$94,1)</f>
        <v>0</v>
      </c>
      <c r="AG64" s="43">
        <f>SUMIFS('Points - Player Total'!$AA$9:$AA$97,'Points - Player Total'!$A$9:$A$97,'Points - Teams W1'!$A64,'Teams - Window 1'!AG$6:AG$94,1)</f>
        <v>0</v>
      </c>
      <c r="AH64" s="43">
        <f>SUMIFS('Points - Player Total'!$AA$9:$AA$97,'Points - Player Total'!$A$9:$A$97,'Points - Teams W1'!$A64,'Teams - Window 1'!AH$6:AH$94,1)</f>
        <v>0</v>
      </c>
      <c r="AI64" s="43">
        <f>SUMIFS('Points - Player Total'!$AA$9:$AA$97,'Points - Player Total'!$A$9:$A$97,'Points - Teams W1'!$A64,'Teams - Window 1'!AI$6:AI$94,1)</f>
        <v>0</v>
      </c>
      <c r="AJ64" s="43">
        <f>SUMIFS('Points - Player Total'!$AA$9:$AA$97,'Points - Player Total'!$A$9:$A$97,'Points - Teams W1'!$A64,'Teams - Window 1'!AJ$6:AJ$94,1)</f>
        <v>0</v>
      </c>
      <c r="AK64" s="43">
        <f>SUMIFS('Points - Player Total'!$AA$9:$AA$97,'Points - Player Total'!$A$9:$A$97,'Points - Teams W1'!$A64,'Teams - Window 1'!AK$6:AK$94,1)</f>
        <v>0</v>
      </c>
      <c r="AL64" s="43">
        <f>SUMIFS('Points - Player Total'!$AA$9:$AA$97,'Points - Player Total'!$A$9:$A$97,'Points - Teams W1'!$A64,'Teams - Window 1'!AL$6:AL$94,1)</f>
        <v>0</v>
      </c>
      <c r="AM64" s="43">
        <f>SUMIFS('Points - Player Total'!$AA$9:$AA$97,'Points - Player Total'!$A$9:$A$97,'Points - Teams W1'!$A64,'Teams - Window 1'!AM$6:AM$94,1)</f>
        <v>0</v>
      </c>
      <c r="AN64" s="43">
        <f>SUMIFS('Points - Player Total'!$AA$9:$AA$97,'Points - Player Total'!$A$9:$A$97,'Points - Teams W1'!$A64,'Teams - Window 1'!AN$6:AN$94,1)</f>
        <v>0</v>
      </c>
      <c r="AO64" s="43">
        <f>SUMIFS('Points - Player Total'!$AA$9:$AA$97,'Points - Player Total'!$A$9:$A$97,'Points - Teams W1'!$A64,'Teams - Window 1'!AO$6:AO$94,1)</f>
        <v>0</v>
      </c>
      <c r="AP64" s="43">
        <f>SUMIFS('Points - Player Total'!$AA$9:$AA$97,'Points - Player Total'!$A$9:$A$97,'Points - Teams W1'!$A64,'Teams - Window 1'!AP$6:AP$94,1)</f>
        <v>0</v>
      </c>
      <c r="AQ64" s="43">
        <f>SUMIFS('Points - Player Total'!$AA$9:$AA$97,'Points - Player Total'!$A$9:$A$97,'Points - Teams W1'!$A64,'Teams - Window 1'!AQ$6:AQ$94,1)</f>
        <v>0</v>
      </c>
      <c r="AR64" s="43">
        <f>SUMIFS('Points - Player Total'!$AA$9:$AA$97,'Points - Player Total'!$A$9:$A$97,'Points - Teams W1'!$A64,'Teams - Window 1'!AR$6:AR$94,1)</f>
        <v>0</v>
      </c>
    </row>
    <row r="65" spans="1:44" outlineLevel="1" x14ac:dyDescent="0.25">
      <c r="A65" t="s">
        <v>256</v>
      </c>
      <c r="B65" s="6"/>
      <c r="C65" t="s">
        <v>69</v>
      </c>
      <c r="D65" s="43">
        <f>SUMIFS('Points - Player Total'!$AA$9:$AA$97,'Points - Player Total'!$A$9:$A$97,'Points - Teams W1'!$A65,'Teams - Window 1'!D$6:D$94,1)</f>
        <v>0</v>
      </c>
      <c r="E65" s="43">
        <f>SUMIFS('Points - Player Total'!$AA$9:$AA$97,'Points - Player Total'!$A$9:$A$97,'Points - Teams W1'!$A65,'Teams - Window 1'!E$6:E$94,1)</f>
        <v>0</v>
      </c>
      <c r="F65" s="43">
        <f>SUMIFS('Points - Player Total'!$AA$9:$AA$97,'Points - Player Total'!$A$9:$A$97,'Points - Teams W1'!$A65,'Teams - Window 1'!F$6:F$94,1)</f>
        <v>0</v>
      </c>
      <c r="G65" s="43">
        <f>SUMIFS('Points - Player Total'!$AA$9:$AA$97,'Points - Player Total'!$A$9:$A$97,'Points - Teams W1'!$A65,'Teams - Window 1'!G$6:G$94,1)</f>
        <v>0</v>
      </c>
      <c r="H65" s="43">
        <f>SUMIFS('Points - Player Total'!$AA$9:$AA$97,'Points - Player Total'!$A$9:$A$97,'Points - Teams W1'!$A65,'Teams - Window 1'!H$6:H$94,1)</f>
        <v>0</v>
      </c>
      <c r="I65" s="43">
        <f>SUMIFS('Points - Player Total'!$AA$9:$AA$97,'Points - Player Total'!$A$9:$A$97,'Points - Teams W1'!$A65,'Teams - Window 1'!I$6:I$94,1)</f>
        <v>0</v>
      </c>
      <c r="J65" s="43">
        <f>SUMIFS('Points - Player Total'!$AA$9:$AA$97,'Points - Player Total'!$A$9:$A$97,'Points - Teams W1'!$A65,'Teams - Window 1'!J$6:J$94,1)</f>
        <v>0</v>
      </c>
      <c r="K65" s="43">
        <f>SUMIFS('Points - Player Total'!$AA$9:$AA$97,'Points - Player Total'!$A$9:$A$97,'Points - Teams W1'!$A65,'Teams - Window 1'!K$6:K$94,1)</f>
        <v>0</v>
      </c>
      <c r="L65" s="43">
        <f>SUMIFS('Points - Player Total'!$AA$9:$AA$97,'Points - Player Total'!$A$9:$A$97,'Points - Teams W1'!$A65,'Teams - Window 1'!L$6:L$94,1)</f>
        <v>0</v>
      </c>
      <c r="M65" s="43">
        <f>SUMIFS('Points - Player Total'!$AA$9:$AA$97,'Points - Player Total'!$A$9:$A$97,'Points - Teams W1'!$A65,'Teams - Window 1'!M$6:M$94,1)</f>
        <v>0</v>
      </c>
      <c r="N65" s="43">
        <f>SUMIFS('Points - Player Total'!$AA$9:$AA$97,'Points - Player Total'!$A$9:$A$97,'Points - Teams W1'!$A65,'Teams - Window 1'!N$6:N$94,1)</f>
        <v>0</v>
      </c>
      <c r="O65" s="43">
        <f>SUMIFS('Points - Player Total'!$AA$9:$AA$97,'Points - Player Total'!$A$9:$A$97,'Points - Teams W1'!$A65,'Teams - Window 1'!O$6:O$94,1)</f>
        <v>0</v>
      </c>
      <c r="P65" s="43">
        <f>SUMIFS('Points - Player Total'!$AA$9:$AA$97,'Points - Player Total'!$A$9:$A$97,'Points - Teams W1'!$A65,'Teams - Window 1'!P$6:P$94,1)</f>
        <v>0</v>
      </c>
      <c r="Q65" s="43">
        <f>SUMIFS('Points - Player Total'!$AA$9:$AA$97,'Points - Player Total'!$A$9:$A$97,'Points - Teams W1'!$A65,'Teams - Window 1'!Q$6:Q$94,1)</f>
        <v>0</v>
      </c>
      <c r="R65" s="43">
        <f>SUMIFS('Points - Player Total'!$AA$9:$AA$97,'Points - Player Total'!$A$9:$A$97,'Points - Teams W1'!$A65,'Teams - Window 1'!R$6:R$94,1)</f>
        <v>0</v>
      </c>
      <c r="S65" s="43">
        <f>SUMIFS('Points - Player Total'!$AA$9:$AA$97,'Points - Player Total'!$A$9:$A$97,'Points - Teams W1'!$A65,'Teams - Window 1'!S$6:S$94,1)</f>
        <v>0</v>
      </c>
      <c r="T65" s="43">
        <f>SUMIFS('Points - Player Total'!$AA$9:$AA$97,'Points - Player Total'!$A$9:$A$97,'Points - Teams W1'!$A65,'Teams - Window 1'!T$6:T$94,1)</f>
        <v>0</v>
      </c>
      <c r="U65" s="43">
        <f>SUMIFS('Points - Player Total'!$AA$9:$AA$97,'Points - Player Total'!$A$9:$A$97,'Points - Teams W1'!$A65,'Teams - Window 1'!U$6:U$94,1)</f>
        <v>0</v>
      </c>
      <c r="V65" s="43">
        <f>SUMIFS('Points - Player Total'!$AA$9:$AA$97,'Points - Player Total'!$A$9:$A$97,'Points - Teams W1'!$A65,'Teams - Window 1'!V$6:V$94,1)</f>
        <v>0</v>
      </c>
      <c r="W65" s="43">
        <f>SUMIFS('Points - Player Total'!$AA$9:$AA$97,'Points - Player Total'!$A$9:$A$97,'Points - Teams W1'!$A65,'Teams - Window 1'!W$6:W$94,1)</f>
        <v>0</v>
      </c>
      <c r="X65" s="43">
        <f>SUMIFS('Points - Player Total'!$AA$9:$AA$97,'Points - Player Total'!$A$9:$A$97,'Points - Teams W1'!$A65,'Teams - Window 1'!X$6:X$94,1)</f>
        <v>0</v>
      </c>
      <c r="Y65" s="43">
        <f>SUMIFS('Points - Player Total'!$AA$9:$AA$97,'Points - Player Total'!$A$9:$A$97,'Points - Teams W1'!$A65,'Teams - Window 1'!Y$6:Y$94,1)</f>
        <v>0</v>
      </c>
      <c r="Z65" s="43">
        <f>SUMIFS('Points - Player Total'!$AA$9:$AA$97,'Points - Player Total'!$A$9:$A$97,'Points - Teams W1'!$A65,'Teams - Window 1'!Z$6:Z$94,1)</f>
        <v>0</v>
      </c>
      <c r="AA65" s="43">
        <f>SUMIFS('Points - Player Total'!$AA$9:$AA$97,'Points - Player Total'!$A$9:$A$97,'Points - Teams W1'!$A65,'Teams - Window 1'!AA$6:AA$94,1)</f>
        <v>0</v>
      </c>
      <c r="AB65" s="43">
        <f>SUMIFS('Points - Player Total'!$AA$9:$AA$97,'Points - Player Total'!$A$9:$A$97,'Points - Teams W1'!$A65,'Teams - Window 1'!AB$6:AB$94,1)</f>
        <v>0</v>
      </c>
      <c r="AC65" s="43">
        <f>SUMIFS('Points - Player Total'!$AA$9:$AA$97,'Points - Player Total'!$A$9:$A$97,'Points - Teams W1'!$A65,'Teams - Window 1'!AC$6:AC$94,1)</f>
        <v>0</v>
      </c>
      <c r="AD65" s="43">
        <f>SUMIFS('Points - Player Total'!$AA$9:$AA$97,'Points - Player Total'!$A$9:$A$97,'Points - Teams W1'!$A65,'Teams - Window 1'!AD$6:AD$94,1)</f>
        <v>0</v>
      </c>
      <c r="AE65" s="43">
        <f>SUMIFS('Points - Player Total'!$AA$9:$AA$97,'Points - Player Total'!$A$9:$A$97,'Points - Teams W1'!$A65,'Teams - Window 1'!AE$6:AE$94,1)</f>
        <v>0</v>
      </c>
      <c r="AF65" s="43">
        <f>SUMIFS('Points - Player Total'!$AA$9:$AA$97,'Points - Player Total'!$A$9:$A$97,'Points - Teams W1'!$A65,'Teams - Window 1'!AF$6:AF$94,1)</f>
        <v>0</v>
      </c>
      <c r="AG65" s="43">
        <f>SUMIFS('Points - Player Total'!$AA$9:$AA$97,'Points - Player Total'!$A$9:$A$97,'Points - Teams W1'!$A65,'Teams - Window 1'!AG$6:AG$94,1)</f>
        <v>0</v>
      </c>
      <c r="AH65" s="43">
        <f>SUMIFS('Points - Player Total'!$AA$9:$AA$97,'Points - Player Total'!$A$9:$A$97,'Points - Teams W1'!$A65,'Teams - Window 1'!AH$6:AH$94,1)</f>
        <v>0</v>
      </c>
      <c r="AI65" s="43">
        <f>SUMIFS('Points - Player Total'!$AA$9:$AA$97,'Points - Player Total'!$A$9:$A$97,'Points - Teams W1'!$A65,'Teams - Window 1'!AI$6:AI$94,1)</f>
        <v>0</v>
      </c>
      <c r="AJ65" s="43">
        <f>SUMIFS('Points - Player Total'!$AA$9:$AA$97,'Points - Player Total'!$A$9:$A$97,'Points - Teams W1'!$A65,'Teams - Window 1'!AJ$6:AJ$94,1)</f>
        <v>0</v>
      </c>
      <c r="AK65" s="43">
        <f>SUMIFS('Points - Player Total'!$AA$9:$AA$97,'Points - Player Total'!$A$9:$A$97,'Points - Teams W1'!$A65,'Teams - Window 1'!AK$6:AK$94,1)</f>
        <v>0</v>
      </c>
      <c r="AL65" s="43">
        <f>SUMIFS('Points - Player Total'!$AA$9:$AA$97,'Points - Player Total'!$A$9:$A$97,'Points - Teams W1'!$A65,'Teams - Window 1'!AL$6:AL$94,1)</f>
        <v>0</v>
      </c>
      <c r="AM65" s="43">
        <f>SUMIFS('Points - Player Total'!$AA$9:$AA$97,'Points - Player Total'!$A$9:$A$97,'Points - Teams W1'!$A65,'Teams - Window 1'!AM$6:AM$94,1)</f>
        <v>0</v>
      </c>
      <c r="AN65" s="43">
        <f>SUMIFS('Points - Player Total'!$AA$9:$AA$97,'Points - Player Total'!$A$9:$A$97,'Points - Teams W1'!$A65,'Teams - Window 1'!AN$6:AN$94,1)</f>
        <v>0</v>
      </c>
      <c r="AO65" s="43">
        <f>SUMIFS('Points - Player Total'!$AA$9:$AA$97,'Points - Player Total'!$A$9:$A$97,'Points - Teams W1'!$A65,'Teams - Window 1'!AO$6:AO$94,1)</f>
        <v>0</v>
      </c>
      <c r="AP65" s="43">
        <f>SUMIFS('Points - Player Total'!$AA$9:$AA$97,'Points - Player Total'!$A$9:$A$97,'Points - Teams W1'!$A65,'Teams - Window 1'!AP$6:AP$94,1)</f>
        <v>0</v>
      </c>
      <c r="AQ65" s="43">
        <f>SUMIFS('Points - Player Total'!$AA$9:$AA$97,'Points - Player Total'!$A$9:$A$97,'Points - Teams W1'!$A65,'Teams - Window 1'!AQ$6:AQ$94,1)</f>
        <v>0</v>
      </c>
      <c r="AR65" s="43">
        <f>SUMIFS('Points - Player Total'!$AA$9:$AA$97,'Points - Player Total'!$A$9:$A$97,'Points - Teams W1'!$A65,'Teams - Window 1'!AR$6:AR$94,1)</f>
        <v>0</v>
      </c>
    </row>
    <row r="66" spans="1:44" outlineLevel="1" x14ac:dyDescent="0.25">
      <c r="A66" t="s">
        <v>257</v>
      </c>
      <c r="B66" s="6"/>
      <c r="C66" t="s">
        <v>69</v>
      </c>
      <c r="D66" s="43">
        <f>SUMIFS('Points - Player Total'!$AA$9:$AA$97,'Points - Player Total'!$A$9:$A$97,'Points - Teams W1'!$A66,'Teams - Window 1'!D$6:D$94,1)</f>
        <v>0</v>
      </c>
      <c r="E66" s="43">
        <f>SUMIFS('Points - Player Total'!$AA$9:$AA$97,'Points - Player Total'!$A$9:$A$97,'Points - Teams W1'!$A66,'Teams - Window 1'!E$6:E$94,1)</f>
        <v>0</v>
      </c>
      <c r="F66" s="43">
        <f>SUMIFS('Points - Player Total'!$AA$9:$AA$97,'Points - Player Total'!$A$9:$A$97,'Points - Teams W1'!$A66,'Teams - Window 1'!F$6:F$94,1)</f>
        <v>0</v>
      </c>
      <c r="G66" s="43">
        <f>SUMIFS('Points - Player Total'!$AA$9:$AA$97,'Points - Player Total'!$A$9:$A$97,'Points - Teams W1'!$A66,'Teams - Window 1'!G$6:G$94,1)</f>
        <v>0</v>
      </c>
      <c r="H66" s="43">
        <f>SUMIFS('Points - Player Total'!$AA$9:$AA$97,'Points - Player Total'!$A$9:$A$97,'Points - Teams W1'!$A66,'Teams - Window 1'!H$6:H$94,1)</f>
        <v>0</v>
      </c>
      <c r="I66" s="43">
        <f>SUMIFS('Points - Player Total'!$AA$9:$AA$97,'Points - Player Total'!$A$9:$A$97,'Points - Teams W1'!$A66,'Teams - Window 1'!I$6:I$94,1)</f>
        <v>0</v>
      </c>
      <c r="J66" s="43">
        <f>SUMIFS('Points - Player Total'!$AA$9:$AA$97,'Points - Player Total'!$A$9:$A$97,'Points - Teams W1'!$A66,'Teams - Window 1'!J$6:J$94,1)</f>
        <v>0</v>
      </c>
      <c r="K66" s="43">
        <f>SUMIFS('Points - Player Total'!$AA$9:$AA$97,'Points - Player Total'!$A$9:$A$97,'Points - Teams W1'!$A66,'Teams - Window 1'!K$6:K$94,1)</f>
        <v>0</v>
      </c>
      <c r="L66" s="43">
        <f>SUMIFS('Points - Player Total'!$AA$9:$AA$97,'Points - Player Total'!$A$9:$A$97,'Points - Teams W1'!$A66,'Teams - Window 1'!L$6:L$94,1)</f>
        <v>0</v>
      </c>
      <c r="M66" s="43">
        <f>SUMIFS('Points - Player Total'!$AA$9:$AA$97,'Points - Player Total'!$A$9:$A$97,'Points - Teams W1'!$A66,'Teams - Window 1'!M$6:M$94,1)</f>
        <v>0</v>
      </c>
      <c r="N66" s="43">
        <f>SUMIFS('Points - Player Total'!$AA$9:$AA$97,'Points - Player Total'!$A$9:$A$97,'Points - Teams W1'!$A66,'Teams - Window 1'!N$6:N$94,1)</f>
        <v>0</v>
      </c>
      <c r="O66" s="43">
        <f>SUMIFS('Points - Player Total'!$AA$9:$AA$97,'Points - Player Total'!$A$9:$A$97,'Points - Teams W1'!$A66,'Teams - Window 1'!O$6:O$94,1)</f>
        <v>0</v>
      </c>
      <c r="P66" s="43">
        <f>SUMIFS('Points - Player Total'!$AA$9:$AA$97,'Points - Player Total'!$A$9:$A$97,'Points - Teams W1'!$A66,'Teams - Window 1'!P$6:P$94,1)</f>
        <v>0</v>
      </c>
      <c r="Q66" s="43">
        <f>SUMIFS('Points - Player Total'!$AA$9:$AA$97,'Points - Player Total'!$A$9:$A$97,'Points - Teams W1'!$A66,'Teams - Window 1'!Q$6:Q$94,1)</f>
        <v>0</v>
      </c>
      <c r="R66" s="43">
        <f>SUMIFS('Points - Player Total'!$AA$9:$AA$97,'Points - Player Total'!$A$9:$A$97,'Points - Teams W1'!$A66,'Teams - Window 1'!R$6:R$94,1)</f>
        <v>0</v>
      </c>
      <c r="S66" s="43">
        <f>SUMIFS('Points - Player Total'!$AA$9:$AA$97,'Points - Player Total'!$A$9:$A$97,'Points - Teams W1'!$A66,'Teams - Window 1'!S$6:S$94,1)</f>
        <v>0</v>
      </c>
      <c r="T66" s="43">
        <f>SUMIFS('Points - Player Total'!$AA$9:$AA$97,'Points - Player Total'!$A$9:$A$97,'Points - Teams W1'!$A66,'Teams - Window 1'!T$6:T$94,1)</f>
        <v>0</v>
      </c>
      <c r="U66" s="43">
        <f>SUMIFS('Points - Player Total'!$AA$9:$AA$97,'Points - Player Total'!$A$9:$A$97,'Points - Teams W1'!$A66,'Teams - Window 1'!U$6:U$94,1)</f>
        <v>0</v>
      </c>
      <c r="V66" s="43">
        <f>SUMIFS('Points - Player Total'!$AA$9:$AA$97,'Points - Player Total'!$A$9:$A$97,'Points - Teams W1'!$A66,'Teams - Window 1'!V$6:V$94,1)</f>
        <v>0</v>
      </c>
      <c r="W66" s="43">
        <f>SUMIFS('Points - Player Total'!$AA$9:$AA$97,'Points - Player Total'!$A$9:$A$97,'Points - Teams W1'!$A66,'Teams - Window 1'!W$6:W$94,1)</f>
        <v>0</v>
      </c>
      <c r="X66" s="43">
        <f>SUMIFS('Points - Player Total'!$AA$9:$AA$97,'Points - Player Total'!$A$9:$A$97,'Points - Teams W1'!$A66,'Teams - Window 1'!X$6:X$94,1)</f>
        <v>0</v>
      </c>
      <c r="Y66" s="43">
        <f>SUMIFS('Points - Player Total'!$AA$9:$AA$97,'Points - Player Total'!$A$9:$A$97,'Points - Teams W1'!$A66,'Teams - Window 1'!Y$6:Y$94,1)</f>
        <v>0</v>
      </c>
      <c r="Z66" s="43">
        <f>SUMIFS('Points - Player Total'!$AA$9:$AA$97,'Points - Player Total'!$A$9:$A$97,'Points - Teams W1'!$A66,'Teams - Window 1'!Z$6:Z$94,1)</f>
        <v>0</v>
      </c>
      <c r="AA66" s="43">
        <f>SUMIFS('Points - Player Total'!$AA$9:$AA$97,'Points - Player Total'!$A$9:$A$97,'Points - Teams W1'!$A66,'Teams - Window 1'!AA$6:AA$94,1)</f>
        <v>0</v>
      </c>
      <c r="AB66" s="43">
        <f>SUMIFS('Points - Player Total'!$AA$9:$AA$97,'Points - Player Total'!$A$9:$A$97,'Points - Teams W1'!$A66,'Teams - Window 1'!AB$6:AB$94,1)</f>
        <v>0</v>
      </c>
      <c r="AC66" s="43">
        <f>SUMIFS('Points - Player Total'!$AA$9:$AA$97,'Points - Player Total'!$A$9:$A$97,'Points - Teams W1'!$A66,'Teams - Window 1'!AC$6:AC$94,1)</f>
        <v>0</v>
      </c>
      <c r="AD66" s="43">
        <f>SUMIFS('Points - Player Total'!$AA$9:$AA$97,'Points - Player Total'!$A$9:$A$97,'Points - Teams W1'!$A66,'Teams - Window 1'!AD$6:AD$94,1)</f>
        <v>0</v>
      </c>
      <c r="AE66" s="43">
        <f>SUMIFS('Points - Player Total'!$AA$9:$AA$97,'Points - Player Total'!$A$9:$A$97,'Points - Teams W1'!$A66,'Teams - Window 1'!AE$6:AE$94,1)</f>
        <v>0</v>
      </c>
      <c r="AF66" s="43">
        <f>SUMIFS('Points - Player Total'!$AA$9:$AA$97,'Points - Player Total'!$A$9:$A$97,'Points - Teams W1'!$A66,'Teams - Window 1'!AF$6:AF$94,1)</f>
        <v>0</v>
      </c>
      <c r="AG66" s="43">
        <f>SUMIFS('Points - Player Total'!$AA$9:$AA$97,'Points - Player Total'!$A$9:$A$97,'Points - Teams W1'!$A66,'Teams - Window 1'!AG$6:AG$94,1)</f>
        <v>0</v>
      </c>
      <c r="AH66" s="43">
        <f>SUMIFS('Points - Player Total'!$AA$9:$AA$97,'Points - Player Total'!$A$9:$A$97,'Points - Teams W1'!$A66,'Teams - Window 1'!AH$6:AH$94,1)</f>
        <v>0</v>
      </c>
      <c r="AI66" s="43">
        <f>SUMIFS('Points - Player Total'!$AA$9:$AA$97,'Points - Player Total'!$A$9:$A$97,'Points - Teams W1'!$A66,'Teams - Window 1'!AI$6:AI$94,1)</f>
        <v>0</v>
      </c>
      <c r="AJ66" s="43">
        <f>SUMIFS('Points - Player Total'!$AA$9:$AA$97,'Points - Player Total'!$A$9:$A$97,'Points - Teams W1'!$A66,'Teams - Window 1'!AJ$6:AJ$94,1)</f>
        <v>0</v>
      </c>
      <c r="AK66" s="43">
        <f>SUMIFS('Points - Player Total'!$AA$9:$AA$97,'Points - Player Total'!$A$9:$A$97,'Points - Teams W1'!$A66,'Teams - Window 1'!AK$6:AK$94,1)</f>
        <v>0</v>
      </c>
      <c r="AL66" s="43">
        <f>SUMIFS('Points - Player Total'!$AA$9:$AA$97,'Points - Player Total'!$A$9:$A$97,'Points - Teams W1'!$A66,'Teams - Window 1'!AL$6:AL$94,1)</f>
        <v>0</v>
      </c>
      <c r="AM66" s="43">
        <f>SUMIFS('Points - Player Total'!$AA$9:$AA$97,'Points - Player Total'!$A$9:$A$97,'Points - Teams W1'!$A66,'Teams - Window 1'!AM$6:AM$94,1)</f>
        <v>0</v>
      </c>
      <c r="AN66" s="43">
        <f>SUMIFS('Points - Player Total'!$AA$9:$AA$97,'Points - Player Total'!$A$9:$A$97,'Points - Teams W1'!$A66,'Teams - Window 1'!AN$6:AN$94,1)</f>
        <v>0</v>
      </c>
      <c r="AO66" s="43">
        <f>SUMIFS('Points - Player Total'!$AA$9:$AA$97,'Points - Player Total'!$A$9:$A$97,'Points - Teams W1'!$A66,'Teams - Window 1'!AO$6:AO$94,1)</f>
        <v>0</v>
      </c>
      <c r="AP66" s="43">
        <f>SUMIFS('Points - Player Total'!$AA$9:$AA$97,'Points - Player Total'!$A$9:$A$97,'Points - Teams W1'!$A66,'Teams - Window 1'!AP$6:AP$94,1)</f>
        <v>0</v>
      </c>
      <c r="AQ66" s="43">
        <f>SUMIFS('Points - Player Total'!$AA$9:$AA$97,'Points - Player Total'!$A$9:$A$97,'Points - Teams W1'!$A66,'Teams - Window 1'!AQ$6:AQ$94,1)</f>
        <v>0</v>
      </c>
      <c r="AR66" s="43">
        <f>SUMIFS('Points - Player Total'!$AA$9:$AA$97,'Points - Player Total'!$A$9:$A$97,'Points - Teams W1'!$A66,'Teams - Window 1'!AR$6:AR$94,1)</f>
        <v>0</v>
      </c>
    </row>
    <row r="67" spans="1:44" x14ac:dyDescent="0.25">
      <c r="A67" t="s">
        <v>57</v>
      </c>
      <c r="B67" s="6" t="s">
        <v>53</v>
      </c>
      <c r="C67" t="s">
        <v>63</v>
      </c>
      <c r="D67" s="43">
        <f>SUMIFS('Points - Player Total'!$AA$9:$AA$97,'Points - Player Total'!$A$9:$A$97,'Points - Teams W1'!$A67,'Teams - Window 1'!D$6:D$94,1)</f>
        <v>0</v>
      </c>
      <c r="E67" s="43">
        <f>SUMIFS('Points - Player Total'!$AA$9:$AA$97,'Points - Player Total'!$A$9:$A$97,'Points - Teams W1'!$A67,'Teams - Window 1'!E$6:E$94,1)</f>
        <v>0</v>
      </c>
      <c r="F67" s="43">
        <f>SUMIFS('Points - Player Total'!$AA$9:$AA$97,'Points - Player Total'!$A$9:$A$97,'Points - Teams W1'!$A67,'Teams - Window 1'!F$6:F$94,1)</f>
        <v>207</v>
      </c>
      <c r="G67" s="43">
        <f>SUMIFS('Points - Player Total'!$AA$9:$AA$97,'Points - Player Total'!$A$9:$A$97,'Points - Teams W1'!$A67,'Teams - Window 1'!G$6:G$94,1)</f>
        <v>0</v>
      </c>
      <c r="H67" s="43">
        <f>SUMIFS('Points - Player Total'!$AA$9:$AA$97,'Points - Player Total'!$A$9:$A$97,'Points - Teams W1'!$A67,'Teams - Window 1'!H$6:H$94,1)</f>
        <v>0</v>
      </c>
      <c r="I67" s="43">
        <f>SUMIFS('Points - Player Total'!$AA$9:$AA$97,'Points - Player Total'!$A$9:$A$97,'Points - Teams W1'!$A67,'Teams - Window 1'!I$6:I$94,1)</f>
        <v>0</v>
      </c>
      <c r="J67" s="43">
        <f>SUMIFS('Points - Player Total'!$AA$9:$AA$97,'Points - Player Total'!$A$9:$A$97,'Points - Teams W1'!$A67,'Teams - Window 1'!J$6:J$94,1)</f>
        <v>0</v>
      </c>
      <c r="K67" s="43">
        <f>SUMIFS('Points - Player Total'!$AA$9:$AA$97,'Points - Player Total'!$A$9:$A$97,'Points - Teams W1'!$A67,'Teams - Window 1'!K$6:K$94,1)</f>
        <v>0</v>
      </c>
      <c r="L67" s="43">
        <f>SUMIFS('Points - Player Total'!$AA$9:$AA$97,'Points - Player Total'!$A$9:$A$97,'Points - Teams W1'!$A67,'Teams - Window 1'!L$6:L$94,1)</f>
        <v>0</v>
      </c>
      <c r="M67" s="43">
        <f>SUMIFS('Points - Player Total'!$AA$9:$AA$97,'Points - Player Total'!$A$9:$A$97,'Points - Teams W1'!$A67,'Teams - Window 1'!M$6:M$94,1)</f>
        <v>0</v>
      </c>
      <c r="N67" s="43">
        <f>SUMIFS('Points - Player Total'!$AA$9:$AA$97,'Points - Player Total'!$A$9:$A$97,'Points - Teams W1'!$A67,'Teams - Window 1'!N$6:N$94,1)</f>
        <v>0</v>
      </c>
      <c r="O67" s="43">
        <f>SUMIFS('Points - Player Total'!$AA$9:$AA$97,'Points - Player Total'!$A$9:$A$97,'Points - Teams W1'!$A67,'Teams - Window 1'!O$6:O$94,1)</f>
        <v>207</v>
      </c>
      <c r="P67" s="43">
        <f>SUMIFS('Points - Player Total'!$AA$9:$AA$97,'Points - Player Total'!$A$9:$A$97,'Points - Teams W1'!$A67,'Teams - Window 1'!P$6:P$94,1)</f>
        <v>207</v>
      </c>
      <c r="Q67" s="43">
        <f>SUMIFS('Points - Player Total'!$AA$9:$AA$97,'Points - Player Total'!$A$9:$A$97,'Points - Teams W1'!$A67,'Teams - Window 1'!Q$6:Q$94,1)</f>
        <v>207</v>
      </c>
      <c r="R67" s="43">
        <f>SUMIFS('Points - Player Total'!$AA$9:$AA$97,'Points - Player Total'!$A$9:$A$97,'Points - Teams W1'!$A67,'Teams - Window 1'!R$6:R$94,1)</f>
        <v>0</v>
      </c>
      <c r="S67" s="43">
        <f>SUMIFS('Points - Player Total'!$AA$9:$AA$97,'Points - Player Total'!$A$9:$A$97,'Points - Teams W1'!$A67,'Teams - Window 1'!S$6:S$94,1)</f>
        <v>207</v>
      </c>
      <c r="T67" s="43">
        <f>SUMIFS('Points - Player Total'!$AA$9:$AA$97,'Points - Player Total'!$A$9:$A$97,'Points - Teams W1'!$A67,'Teams - Window 1'!T$6:T$94,1)</f>
        <v>207</v>
      </c>
      <c r="U67" s="43">
        <f>SUMIFS('Points - Player Total'!$AA$9:$AA$97,'Points - Player Total'!$A$9:$A$97,'Points - Teams W1'!$A67,'Teams - Window 1'!U$6:U$94,1)</f>
        <v>0</v>
      </c>
      <c r="V67" s="43">
        <f>SUMIFS('Points - Player Total'!$AA$9:$AA$97,'Points - Player Total'!$A$9:$A$97,'Points - Teams W1'!$A67,'Teams - Window 1'!V$6:V$94,1)</f>
        <v>0</v>
      </c>
      <c r="W67" s="43">
        <f>SUMIFS('Points - Player Total'!$AA$9:$AA$97,'Points - Player Total'!$A$9:$A$97,'Points - Teams W1'!$A67,'Teams - Window 1'!W$6:W$94,1)</f>
        <v>207</v>
      </c>
      <c r="X67" s="43">
        <f>SUMIFS('Points - Player Total'!$AA$9:$AA$97,'Points - Player Total'!$A$9:$A$97,'Points - Teams W1'!$A67,'Teams - Window 1'!X$6:X$94,1)</f>
        <v>0</v>
      </c>
      <c r="Y67" s="43">
        <f>SUMIFS('Points - Player Total'!$AA$9:$AA$97,'Points - Player Total'!$A$9:$A$97,'Points - Teams W1'!$A67,'Teams - Window 1'!Y$6:Y$94,1)</f>
        <v>207</v>
      </c>
      <c r="Z67" s="43">
        <f>SUMIFS('Points - Player Total'!$AA$9:$AA$97,'Points - Player Total'!$A$9:$A$97,'Points - Teams W1'!$A67,'Teams - Window 1'!Z$6:Z$94,1)</f>
        <v>0</v>
      </c>
      <c r="AA67" s="43">
        <f>SUMIFS('Points - Player Total'!$AA$9:$AA$97,'Points - Player Total'!$A$9:$A$97,'Points - Teams W1'!$A67,'Teams - Window 1'!AA$6:AA$94,1)</f>
        <v>207</v>
      </c>
      <c r="AB67" s="43">
        <f>SUMIFS('Points - Player Total'!$AA$9:$AA$97,'Points - Player Total'!$A$9:$A$97,'Points - Teams W1'!$A67,'Teams - Window 1'!AB$6:AB$94,1)</f>
        <v>0</v>
      </c>
      <c r="AC67" s="43">
        <f>SUMIFS('Points - Player Total'!$AA$9:$AA$97,'Points - Player Total'!$A$9:$A$97,'Points - Teams W1'!$A67,'Teams - Window 1'!AC$6:AC$94,1)</f>
        <v>0</v>
      </c>
      <c r="AD67" s="43">
        <f>SUMIFS('Points - Player Total'!$AA$9:$AA$97,'Points - Player Total'!$A$9:$A$97,'Points - Teams W1'!$A67,'Teams - Window 1'!AD$6:AD$94,1)</f>
        <v>0</v>
      </c>
      <c r="AE67" s="43">
        <f>SUMIFS('Points - Player Total'!$AA$9:$AA$97,'Points - Player Total'!$A$9:$A$97,'Points - Teams W1'!$A67,'Teams - Window 1'!AE$6:AE$94,1)</f>
        <v>0</v>
      </c>
      <c r="AF67" s="43">
        <f>SUMIFS('Points - Player Total'!$AA$9:$AA$97,'Points - Player Total'!$A$9:$A$97,'Points - Teams W1'!$A67,'Teams - Window 1'!AF$6:AF$94,1)</f>
        <v>0</v>
      </c>
      <c r="AG67" s="43">
        <f>SUMIFS('Points - Player Total'!$AA$9:$AA$97,'Points - Player Total'!$A$9:$A$97,'Points - Teams W1'!$A67,'Teams - Window 1'!AG$6:AG$94,1)</f>
        <v>0</v>
      </c>
      <c r="AH67" s="43">
        <f>SUMIFS('Points - Player Total'!$AA$9:$AA$97,'Points - Player Total'!$A$9:$A$97,'Points - Teams W1'!$A67,'Teams - Window 1'!AH$6:AH$94,1)</f>
        <v>0</v>
      </c>
      <c r="AI67" s="43">
        <f>SUMIFS('Points - Player Total'!$AA$9:$AA$97,'Points - Player Total'!$A$9:$A$97,'Points - Teams W1'!$A67,'Teams - Window 1'!AI$6:AI$94,1)</f>
        <v>0</v>
      </c>
      <c r="AJ67" s="43">
        <f>SUMIFS('Points - Player Total'!$AA$9:$AA$97,'Points - Player Total'!$A$9:$A$97,'Points - Teams W1'!$A67,'Teams - Window 1'!AJ$6:AJ$94,1)</f>
        <v>0</v>
      </c>
      <c r="AK67" s="43">
        <f>SUMIFS('Points - Player Total'!$AA$9:$AA$97,'Points - Player Total'!$A$9:$A$97,'Points - Teams W1'!$A67,'Teams - Window 1'!AK$6:AK$94,1)</f>
        <v>0</v>
      </c>
      <c r="AL67" s="43">
        <f>SUMIFS('Points - Player Total'!$AA$9:$AA$97,'Points - Player Total'!$A$9:$A$97,'Points - Teams W1'!$A67,'Teams - Window 1'!AL$6:AL$94,1)</f>
        <v>0</v>
      </c>
      <c r="AM67" s="43">
        <f>SUMIFS('Points - Player Total'!$AA$9:$AA$97,'Points - Player Total'!$A$9:$A$97,'Points - Teams W1'!$A67,'Teams - Window 1'!AM$6:AM$94,1)</f>
        <v>207</v>
      </c>
      <c r="AN67" s="43">
        <f>SUMIFS('Points - Player Total'!$AA$9:$AA$97,'Points - Player Total'!$A$9:$A$97,'Points - Teams W1'!$A67,'Teams - Window 1'!AN$6:AN$94,1)</f>
        <v>0</v>
      </c>
      <c r="AO67" s="43">
        <f>SUMIFS('Points - Player Total'!$AA$9:$AA$97,'Points - Player Total'!$A$9:$A$97,'Points - Teams W1'!$A67,'Teams - Window 1'!AO$6:AO$94,1)</f>
        <v>0</v>
      </c>
      <c r="AP67" s="43">
        <f>SUMIFS('Points - Player Total'!$AA$9:$AA$97,'Points - Player Total'!$A$9:$A$97,'Points - Teams W1'!$A67,'Teams - Window 1'!AP$6:AP$94,1)</f>
        <v>0</v>
      </c>
      <c r="AQ67" s="43">
        <f>SUMIFS('Points - Player Total'!$AA$9:$AA$97,'Points - Player Total'!$A$9:$A$97,'Points - Teams W1'!$A67,'Teams - Window 1'!AQ$6:AQ$94,1)</f>
        <v>0</v>
      </c>
      <c r="AR67" s="43">
        <f>SUMIFS('Points - Player Total'!$AA$9:$AA$97,'Points - Player Total'!$A$9:$A$97,'Points - Teams W1'!$A67,'Teams - Window 1'!AR$6:AR$94,1)</f>
        <v>207</v>
      </c>
    </row>
    <row r="68" spans="1:44" x14ac:dyDescent="0.25">
      <c r="A68" t="s">
        <v>29</v>
      </c>
      <c r="B68" s="6" t="s">
        <v>53</v>
      </c>
      <c r="C68" t="s">
        <v>63</v>
      </c>
      <c r="D68" s="43">
        <f>SUMIFS('Points - Player Total'!$AA$9:$AA$97,'Points - Player Total'!$A$9:$A$97,'Points - Teams W1'!$A68,'Teams - Window 1'!D$6:D$94,1)</f>
        <v>0</v>
      </c>
      <c r="E68" s="43">
        <f>SUMIFS('Points - Player Total'!$AA$9:$AA$97,'Points - Player Total'!$A$9:$A$97,'Points - Teams W1'!$A68,'Teams - Window 1'!E$6:E$94,1)</f>
        <v>0</v>
      </c>
      <c r="F68" s="43">
        <f>SUMIFS('Points - Player Total'!$AA$9:$AA$97,'Points - Player Total'!$A$9:$A$97,'Points - Teams W1'!$A68,'Teams - Window 1'!F$6:F$94,1)</f>
        <v>0</v>
      </c>
      <c r="G68" s="43">
        <f>SUMIFS('Points - Player Total'!$AA$9:$AA$97,'Points - Player Total'!$A$9:$A$97,'Points - Teams W1'!$A68,'Teams - Window 1'!G$6:G$94,1)</f>
        <v>0</v>
      </c>
      <c r="H68" s="43">
        <f>SUMIFS('Points - Player Total'!$AA$9:$AA$97,'Points - Player Total'!$A$9:$A$97,'Points - Teams W1'!$A68,'Teams - Window 1'!H$6:H$94,1)</f>
        <v>0</v>
      </c>
      <c r="I68" s="43">
        <f>SUMIFS('Points - Player Total'!$AA$9:$AA$97,'Points - Player Total'!$A$9:$A$97,'Points - Teams W1'!$A68,'Teams - Window 1'!I$6:I$94,1)</f>
        <v>0</v>
      </c>
      <c r="J68" s="43">
        <f>SUMIFS('Points - Player Total'!$AA$9:$AA$97,'Points - Player Total'!$A$9:$A$97,'Points - Teams W1'!$A68,'Teams - Window 1'!J$6:J$94,1)</f>
        <v>0</v>
      </c>
      <c r="K68" s="43">
        <f>SUMIFS('Points - Player Total'!$AA$9:$AA$97,'Points - Player Total'!$A$9:$A$97,'Points - Teams W1'!$A68,'Teams - Window 1'!K$6:K$94,1)</f>
        <v>0</v>
      </c>
      <c r="L68" s="43">
        <f>SUMIFS('Points - Player Total'!$AA$9:$AA$97,'Points - Player Total'!$A$9:$A$97,'Points - Teams W1'!$A68,'Teams - Window 1'!L$6:L$94,1)</f>
        <v>0</v>
      </c>
      <c r="M68" s="43">
        <f>SUMIFS('Points - Player Total'!$AA$9:$AA$97,'Points - Player Total'!$A$9:$A$97,'Points - Teams W1'!$A68,'Teams - Window 1'!M$6:M$94,1)</f>
        <v>0</v>
      </c>
      <c r="N68" s="43">
        <f>SUMIFS('Points - Player Total'!$AA$9:$AA$97,'Points - Player Total'!$A$9:$A$97,'Points - Teams W1'!$A68,'Teams - Window 1'!N$6:N$94,1)</f>
        <v>0</v>
      </c>
      <c r="O68" s="43">
        <f>SUMIFS('Points - Player Total'!$AA$9:$AA$97,'Points - Player Total'!$A$9:$A$97,'Points - Teams W1'!$A68,'Teams - Window 1'!O$6:O$94,1)</f>
        <v>0</v>
      </c>
      <c r="P68" s="43">
        <f>SUMIFS('Points - Player Total'!$AA$9:$AA$97,'Points - Player Total'!$A$9:$A$97,'Points - Teams W1'!$A68,'Teams - Window 1'!P$6:P$94,1)</f>
        <v>0</v>
      </c>
      <c r="Q68" s="43">
        <f>SUMIFS('Points - Player Total'!$AA$9:$AA$97,'Points - Player Total'!$A$9:$A$97,'Points - Teams W1'!$A68,'Teams - Window 1'!Q$6:Q$94,1)</f>
        <v>0</v>
      </c>
      <c r="R68" s="43">
        <f>SUMIFS('Points - Player Total'!$AA$9:$AA$97,'Points - Player Total'!$A$9:$A$97,'Points - Teams W1'!$A68,'Teams - Window 1'!R$6:R$94,1)</f>
        <v>0</v>
      </c>
      <c r="S68" s="43">
        <f>SUMIFS('Points - Player Total'!$AA$9:$AA$97,'Points - Player Total'!$A$9:$A$97,'Points - Teams W1'!$A68,'Teams - Window 1'!S$6:S$94,1)</f>
        <v>0</v>
      </c>
      <c r="T68" s="43">
        <f>SUMIFS('Points - Player Total'!$AA$9:$AA$97,'Points - Player Total'!$A$9:$A$97,'Points - Teams W1'!$A68,'Teams - Window 1'!T$6:T$94,1)</f>
        <v>0</v>
      </c>
      <c r="U68" s="43">
        <f>SUMIFS('Points - Player Total'!$AA$9:$AA$97,'Points - Player Total'!$A$9:$A$97,'Points - Teams W1'!$A68,'Teams - Window 1'!U$6:U$94,1)</f>
        <v>0</v>
      </c>
      <c r="V68" s="43">
        <f>SUMIFS('Points - Player Total'!$AA$9:$AA$97,'Points - Player Total'!$A$9:$A$97,'Points - Teams W1'!$A68,'Teams - Window 1'!V$6:V$94,1)</f>
        <v>159</v>
      </c>
      <c r="W68" s="43">
        <f>SUMIFS('Points - Player Total'!$AA$9:$AA$97,'Points - Player Total'!$A$9:$A$97,'Points - Teams W1'!$A68,'Teams - Window 1'!W$6:W$94,1)</f>
        <v>0</v>
      </c>
      <c r="X68" s="43">
        <f>SUMIFS('Points - Player Total'!$AA$9:$AA$97,'Points - Player Total'!$A$9:$A$97,'Points - Teams W1'!$A68,'Teams - Window 1'!X$6:X$94,1)</f>
        <v>0</v>
      </c>
      <c r="Y68" s="43">
        <f>SUMIFS('Points - Player Total'!$AA$9:$AA$97,'Points - Player Total'!$A$9:$A$97,'Points - Teams W1'!$A68,'Teams - Window 1'!Y$6:Y$94,1)</f>
        <v>0</v>
      </c>
      <c r="Z68" s="43">
        <f>SUMIFS('Points - Player Total'!$AA$9:$AA$97,'Points - Player Total'!$A$9:$A$97,'Points - Teams W1'!$A68,'Teams - Window 1'!Z$6:Z$94,1)</f>
        <v>0</v>
      </c>
      <c r="AA68" s="43">
        <f>SUMIFS('Points - Player Total'!$AA$9:$AA$97,'Points - Player Total'!$A$9:$A$97,'Points - Teams W1'!$A68,'Teams - Window 1'!AA$6:AA$94,1)</f>
        <v>0</v>
      </c>
      <c r="AB68" s="43">
        <f>SUMIFS('Points - Player Total'!$AA$9:$AA$97,'Points - Player Total'!$A$9:$A$97,'Points - Teams W1'!$A68,'Teams - Window 1'!AB$6:AB$94,1)</f>
        <v>0</v>
      </c>
      <c r="AC68" s="43">
        <f>SUMIFS('Points - Player Total'!$AA$9:$AA$97,'Points - Player Total'!$A$9:$A$97,'Points - Teams W1'!$A68,'Teams - Window 1'!AC$6:AC$94,1)</f>
        <v>0</v>
      </c>
      <c r="AD68" s="43">
        <f>SUMIFS('Points - Player Total'!$AA$9:$AA$97,'Points - Player Total'!$A$9:$A$97,'Points - Teams W1'!$A68,'Teams - Window 1'!AD$6:AD$94,1)</f>
        <v>0</v>
      </c>
      <c r="AE68" s="43">
        <f>SUMIFS('Points - Player Total'!$AA$9:$AA$97,'Points - Player Total'!$A$9:$A$97,'Points - Teams W1'!$A68,'Teams - Window 1'!AE$6:AE$94,1)</f>
        <v>0</v>
      </c>
      <c r="AF68" s="43">
        <f>SUMIFS('Points - Player Total'!$AA$9:$AA$97,'Points - Player Total'!$A$9:$A$97,'Points - Teams W1'!$A68,'Teams - Window 1'!AF$6:AF$94,1)</f>
        <v>0</v>
      </c>
      <c r="AG68" s="43">
        <f>SUMIFS('Points - Player Total'!$AA$9:$AA$97,'Points - Player Total'!$A$9:$A$97,'Points - Teams W1'!$A68,'Teams - Window 1'!AG$6:AG$94,1)</f>
        <v>159</v>
      </c>
      <c r="AH68" s="43">
        <f>SUMIFS('Points - Player Total'!$AA$9:$AA$97,'Points - Player Total'!$A$9:$A$97,'Points - Teams W1'!$A68,'Teams - Window 1'!AH$6:AH$94,1)</f>
        <v>0</v>
      </c>
      <c r="AI68" s="43">
        <f>SUMIFS('Points - Player Total'!$AA$9:$AA$97,'Points - Player Total'!$A$9:$A$97,'Points - Teams W1'!$A68,'Teams - Window 1'!AI$6:AI$94,1)</f>
        <v>0</v>
      </c>
      <c r="AJ68" s="43">
        <f>SUMIFS('Points - Player Total'!$AA$9:$AA$97,'Points - Player Total'!$A$9:$A$97,'Points - Teams W1'!$A68,'Teams - Window 1'!AJ$6:AJ$94,1)</f>
        <v>0</v>
      </c>
      <c r="AK68" s="43">
        <f>SUMIFS('Points - Player Total'!$AA$9:$AA$97,'Points - Player Total'!$A$9:$A$97,'Points - Teams W1'!$A68,'Teams - Window 1'!AK$6:AK$94,1)</f>
        <v>0</v>
      </c>
      <c r="AL68" s="43">
        <f>SUMIFS('Points - Player Total'!$AA$9:$AA$97,'Points - Player Total'!$A$9:$A$97,'Points - Teams W1'!$A68,'Teams - Window 1'!AL$6:AL$94,1)</f>
        <v>0</v>
      </c>
      <c r="AM68" s="43">
        <f>SUMIFS('Points - Player Total'!$AA$9:$AA$97,'Points - Player Total'!$A$9:$A$97,'Points - Teams W1'!$A68,'Teams - Window 1'!AM$6:AM$94,1)</f>
        <v>0</v>
      </c>
      <c r="AN68" s="43">
        <f>SUMIFS('Points - Player Total'!$AA$9:$AA$97,'Points - Player Total'!$A$9:$A$97,'Points - Teams W1'!$A68,'Teams - Window 1'!AN$6:AN$94,1)</f>
        <v>0</v>
      </c>
      <c r="AO68" s="43">
        <f>SUMIFS('Points - Player Total'!$AA$9:$AA$97,'Points - Player Total'!$A$9:$A$97,'Points - Teams W1'!$A68,'Teams - Window 1'!AO$6:AO$94,1)</f>
        <v>0</v>
      </c>
      <c r="AP68" s="43">
        <f>SUMIFS('Points - Player Total'!$AA$9:$AA$97,'Points - Player Total'!$A$9:$A$97,'Points - Teams W1'!$A68,'Teams - Window 1'!AP$6:AP$94,1)</f>
        <v>0</v>
      </c>
      <c r="AQ68" s="43">
        <f>SUMIFS('Points - Player Total'!$AA$9:$AA$97,'Points - Player Total'!$A$9:$A$97,'Points - Teams W1'!$A68,'Teams - Window 1'!AQ$6:AQ$94,1)</f>
        <v>0</v>
      </c>
      <c r="AR68" s="43">
        <f>SUMIFS('Points - Player Total'!$AA$9:$AA$97,'Points - Player Total'!$A$9:$A$97,'Points - Teams W1'!$A68,'Teams - Window 1'!AR$6:AR$94,1)</f>
        <v>0</v>
      </c>
    </row>
    <row r="69" spans="1:44" x14ac:dyDescent="0.25">
      <c r="A69" t="s">
        <v>27</v>
      </c>
      <c r="B69" s="6" t="s">
        <v>54</v>
      </c>
      <c r="C69" t="s">
        <v>63</v>
      </c>
      <c r="D69" s="43">
        <f>SUMIFS('Points - Player Total'!$AA$9:$AA$97,'Points - Player Total'!$A$9:$A$97,'Points - Teams W1'!$A69,'Teams - Window 1'!D$6:D$94,1)</f>
        <v>267</v>
      </c>
      <c r="E69" s="43">
        <f>SUMIFS('Points - Player Total'!$AA$9:$AA$97,'Points - Player Total'!$A$9:$A$97,'Points - Teams W1'!$A69,'Teams - Window 1'!E$6:E$94,1)</f>
        <v>267</v>
      </c>
      <c r="F69" s="43">
        <f>SUMIFS('Points - Player Total'!$AA$9:$AA$97,'Points - Player Total'!$A$9:$A$97,'Points - Teams W1'!$A69,'Teams - Window 1'!F$6:F$94,1)</f>
        <v>0</v>
      </c>
      <c r="G69" s="43">
        <f>SUMIFS('Points - Player Total'!$AA$9:$AA$97,'Points - Player Total'!$A$9:$A$97,'Points - Teams W1'!$A69,'Teams - Window 1'!G$6:G$94,1)</f>
        <v>267</v>
      </c>
      <c r="H69" s="43">
        <f>SUMIFS('Points - Player Total'!$AA$9:$AA$97,'Points - Player Total'!$A$9:$A$97,'Points - Teams W1'!$A69,'Teams - Window 1'!H$6:H$94,1)</f>
        <v>267</v>
      </c>
      <c r="I69" s="43">
        <f>SUMIFS('Points - Player Total'!$AA$9:$AA$97,'Points - Player Total'!$A$9:$A$97,'Points - Teams W1'!$A69,'Teams - Window 1'!I$6:I$94,1)</f>
        <v>267</v>
      </c>
      <c r="J69" s="43">
        <f>SUMIFS('Points - Player Total'!$AA$9:$AA$97,'Points - Player Total'!$A$9:$A$97,'Points - Teams W1'!$A69,'Teams - Window 1'!J$6:J$94,1)</f>
        <v>0</v>
      </c>
      <c r="K69" s="43">
        <f>SUMIFS('Points - Player Total'!$AA$9:$AA$97,'Points - Player Total'!$A$9:$A$97,'Points - Teams W1'!$A69,'Teams - Window 1'!K$6:K$94,1)</f>
        <v>267</v>
      </c>
      <c r="L69" s="43">
        <f>SUMIFS('Points - Player Total'!$AA$9:$AA$97,'Points - Player Total'!$A$9:$A$97,'Points - Teams W1'!$A69,'Teams - Window 1'!L$6:L$94,1)</f>
        <v>267</v>
      </c>
      <c r="M69" s="43">
        <f>SUMIFS('Points - Player Total'!$AA$9:$AA$97,'Points - Player Total'!$A$9:$A$97,'Points - Teams W1'!$A69,'Teams - Window 1'!M$6:M$94,1)</f>
        <v>267</v>
      </c>
      <c r="N69" s="43">
        <f>SUMIFS('Points - Player Total'!$AA$9:$AA$97,'Points - Player Total'!$A$9:$A$97,'Points - Teams W1'!$A69,'Teams - Window 1'!N$6:N$94,1)</f>
        <v>267</v>
      </c>
      <c r="O69" s="43">
        <f>SUMIFS('Points - Player Total'!$AA$9:$AA$97,'Points - Player Total'!$A$9:$A$97,'Points - Teams W1'!$A69,'Teams - Window 1'!O$6:O$94,1)</f>
        <v>0</v>
      </c>
      <c r="P69" s="43">
        <f>SUMIFS('Points - Player Total'!$AA$9:$AA$97,'Points - Player Total'!$A$9:$A$97,'Points - Teams W1'!$A69,'Teams - Window 1'!P$6:P$94,1)</f>
        <v>0</v>
      </c>
      <c r="Q69" s="43">
        <f>SUMIFS('Points - Player Total'!$AA$9:$AA$97,'Points - Player Total'!$A$9:$A$97,'Points - Teams W1'!$A69,'Teams - Window 1'!Q$6:Q$94,1)</f>
        <v>0</v>
      </c>
      <c r="R69" s="43">
        <f>SUMIFS('Points - Player Total'!$AA$9:$AA$97,'Points - Player Total'!$A$9:$A$97,'Points - Teams W1'!$A69,'Teams - Window 1'!R$6:R$94,1)</f>
        <v>267</v>
      </c>
      <c r="S69" s="43">
        <f>SUMIFS('Points - Player Total'!$AA$9:$AA$97,'Points - Player Total'!$A$9:$A$97,'Points - Teams W1'!$A69,'Teams - Window 1'!S$6:S$94,1)</f>
        <v>267</v>
      </c>
      <c r="T69" s="43">
        <f>SUMIFS('Points - Player Total'!$AA$9:$AA$97,'Points - Player Total'!$A$9:$A$97,'Points - Teams W1'!$A69,'Teams - Window 1'!T$6:T$94,1)</f>
        <v>0</v>
      </c>
      <c r="U69" s="43">
        <f>SUMIFS('Points - Player Total'!$AA$9:$AA$97,'Points - Player Total'!$A$9:$A$97,'Points - Teams W1'!$A69,'Teams - Window 1'!U$6:U$94,1)</f>
        <v>0</v>
      </c>
      <c r="V69" s="43">
        <f>SUMIFS('Points - Player Total'!$AA$9:$AA$97,'Points - Player Total'!$A$9:$A$97,'Points - Teams W1'!$A69,'Teams - Window 1'!V$6:V$94,1)</f>
        <v>0</v>
      </c>
      <c r="W69" s="43">
        <f>SUMIFS('Points - Player Total'!$AA$9:$AA$97,'Points - Player Total'!$A$9:$A$97,'Points - Teams W1'!$A69,'Teams - Window 1'!W$6:W$94,1)</f>
        <v>267</v>
      </c>
      <c r="X69" s="43">
        <f>SUMIFS('Points - Player Total'!$AA$9:$AA$97,'Points - Player Total'!$A$9:$A$97,'Points - Teams W1'!$A69,'Teams - Window 1'!X$6:X$94,1)</f>
        <v>0</v>
      </c>
      <c r="Y69" s="43">
        <f>SUMIFS('Points - Player Total'!$AA$9:$AA$97,'Points - Player Total'!$A$9:$A$97,'Points - Teams W1'!$A69,'Teams - Window 1'!Y$6:Y$94,1)</f>
        <v>267</v>
      </c>
      <c r="Z69" s="43">
        <f>SUMIFS('Points - Player Total'!$AA$9:$AA$97,'Points - Player Total'!$A$9:$A$97,'Points - Teams W1'!$A69,'Teams - Window 1'!Z$6:Z$94,1)</f>
        <v>0</v>
      </c>
      <c r="AA69" s="43">
        <f>SUMIFS('Points - Player Total'!$AA$9:$AA$97,'Points - Player Total'!$A$9:$A$97,'Points - Teams W1'!$A69,'Teams - Window 1'!AA$6:AA$94,1)</f>
        <v>0</v>
      </c>
      <c r="AB69" s="43">
        <f>SUMIFS('Points - Player Total'!$AA$9:$AA$97,'Points - Player Total'!$A$9:$A$97,'Points - Teams W1'!$A69,'Teams - Window 1'!AB$6:AB$94,1)</f>
        <v>267</v>
      </c>
      <c r="AC69" s="43">
        <f>SUMIFS('Points - Player Total'!$AA$9:$AA$97,'Points - Player Total'!$A$9:$A$97,'Points - Teams W1'!$A69,'Teams - Window 1'!AC$6:AC$94,1)</f>
        <v>0</v>
      </c>
      <c r="AD69" s="43">
        <f>SUMIFS('Points - Player Total'!$AA$9:$AA$97,'Points - Player Total'!$A$9:$A$97,'Points - Teams W1'!$A69,'Teams - Window 1'!AD$6:AD$94,1)</f>
        <v>267</v>
      </c>
      <c r="AE69" s="43">
        <f>SUMIFS('Points - Player Total'!$AA$9:$AA$97,'Points - Player Total'!$A$9:$A$97,'Points - Teams W1'!$A69,'Teams - Window 1'!AE$6:AE$94,1)</f>
        <v>267</v>
      </c>
      <c r="AF69" s="43">
        <f>SUMIFS('Points - Player Total'!$AA$9:$AA$97,'Points - Player Total'!$A$9:$A$97,'Points - Teams W1'!$A69,'Teams - Window 1'!AF$6:AF$94,1)</f>
        <v>0</v>
      </c>
      <c r="AG69" s="43">
        <f>SUMIFS('Points - Player Total'!$AA$9:$AA$97,'Points - Player Total'!$A$9:$A$97,'Points - Teams W1'!$A69,'Teams - Window 1'!AG$6:AG$94,1)</f>
        <v>0</v>
      </c>
      <c r="AH69" s="43">
        <f>SUMIFS('Points - Player Total'!$AA$9:$AA$97,'Points - Player Total'!$A$9:$A$97,'Points - Teams W1'!$A69,'Teams - Window 1'!AH$6:AH$94,1)</f>
        <v>267</v>
      </c>
      <c r="AI69" s="43">
        <f>SUMIFS('Points - Player Total'!$AA$9:$AA$97,'Points - Player Total'!$A$9:$A$97,'Points - Teams W1'!$A69,'Teams - Window 1'!AI$6:AI$94,1)</f>
        <v>267</v>
      </c>
      <c r="AJ69" s="43">
        <f>SUMIFS('Points - Player Total'!$AA$9:$AA$97,'Points - Player Total'!$A$9:$A$97,'Points - Teams W1'!$A69,'Teams - Window 1'!AJ$6:AJ$94,1)</f>
        <v>267</v>
      </c>
      <c r="AK69" s="43">
        <f>SUMIFS('Points - Player Total'!$AA$9:$AA$97,'Points - Player Total'!$A$9:$A$97,'Points - Teams W1'!$A69,'Teams - Window 1'!AK$6:AK$94,1)</f>
        <v>267</v>
      </c>
      <c r="AL69" s="43">
        <f>SUMIFS('Points - Player Total'!$AA$9:$AA$97,'Points - Player Total'!$A$9:$A$97,'Points - Teams W1'!$A69,'Teams - Window 1'!AL$6:AL$94,1)</f>
        <v>0</v>
      </c>
      <c r="AM69" s="43">
        <f>SUMIFS('Points - Player Total'!$AA$9:$AA$97,'Points - Player Total'!$A$9:$A$97,'Points - Teams W1'!$A69,'Teams - Window 1'!AM$6:AM$94,1)</f>
        <v>0</v>
      </c>
      <c r="AN69" s="43">
        <f>SUMIFS('Points - Player Total'!$AA$9:$AA$97,'Points - Player Total'!$A$9:$A$97,'Points - Teams W1'!$A69,'Teams - Window 1'!AN$6:AN$94,1)</f>
        <v>0</v>
      </c>
      <c r="AO69" s="43">
        <f>SUMIFS('Points - Player Total'!$AA$9:$AA$97,'Points - Player Total'!$A$9:$A$97,'Points - Teams W1'!$A69,'Teams - Window 1'!AO$6:AO$94,1)</f>
        <v>267</v>
      </c>
      <c r="AP69" s="43">
        <f>SUMIFS('Points - Player Total'!$AA$9:$AA$97,'Points - Player Total'!$A$9:$A$97,'Points - Teams W1'!$A69,'Teams - Window 1'!AP$6:AP$94,1)</f>
        <v>267</v>
      </c>
      <c r="AQ69" s="43">
        <f>SUMIFS('Points - Player Total'!$AA$9:$AA$97,'Points - Player Total'!$A$9:$A$97,'Points - Teams W1'!$A69,'Teams - Window 1'!AQ$6:AQ$94,1)</f>
        <v>267</v>
      </c>
      <c r="AR69" s="43">
        <f>SUMIFS('Points - Player Total'!$AA$9:$AA$97,'Points - Player Total'!$A$9:$A$97,'Points - Teams W1'!$A69,'Teams - Window 1'!AR$6:AR$94,1)</f>
        <v>0</v>
      </c>
    </row>
    <row r="70" spans="1:44" x14ac:dyDescent="0.25">
      <c r="A70" t="s">
        <v>25</v>
      </c>
      <c r="B70" s="6" t="s">
        <v>52</v>
      </c>
      <c r="C70" t="s">
        <v>63</v>
      </c>
      <c r="D70" s="43">
        <f>SUMIFS('Points - Player Total'!$AA$9:$AA$97,'Points - Player Total'!$A$9:$A$97,'Points - Teams W1'!$A70,'Teams - Window 1'!D$6:D$94,1)</f>
        <v>0</v>
      </c>
      <c r="E70" s="43">
        <f>SUMIFS('Points - Player Total'!$AA$9:$AA$97,'Points - Player Total'!$A$9:$A$97,'Points - Teams W1'!$A70,'Teams - Window 1'!E$6:E$94,1)</f>
        <v>0</v>
      </c>
      <c r="F70" s="43">
        <f>SUMIFS('Points - Player Total'!$AA$9:$AA$97,'Points - Player Total'!$A$9:$A$97,'Points - Teams W1'!$A70,'Teams - Window 1'!F$6:F$94,1)</f>
        <v>113</v>
      </c>
      <c r="G70" s="43">
        <f>SUMIFS('Points - Player Total'!$AA$9:$AA$97,'Points - Player Total'!$A$9:$A$97,'Points - Teams W1'!$A70,'Teams - Window 1'!G$6:G$94,1)</f>
        <v>113</v>
      </c>
      <c r="H70" s="43">
        <f>SUMIFS('Points - Player Total'!$AA$9:$AA$97,'Points - Player Total'!$A$9:$A$97,'Points - Teams W1'!$A70,'Teams - Window 1'!H$6:H$94,1)</f>
        <v>113</v>
      </c>
      <c r="I70" s="43">
        <f>SUMIFS('Points - Player Total'!$AA$9:$AA$97,'Points - Player Total'!$A$9:$A$97,'Points - Teams W1'!$A70,'Teams - Window 1'!I$6:I$94,1)</f>
        <v>113</v>
      </c>
      <c r="J70" s="43">
        <f>SUMIFS('Points - Player Total'!$AA$9:$AA$97,'Points - Player Total'!$A$9:$A$97,'Points - Teams W1'!$A70,'Teams - Window 1'!J$6:J$94,1)</f>
        <v>0</v>
      </c>
      <c r="K70" s="43">
        <f>SUMIFS('Points - Player Total'!$AA$9:$AA$97,'Points - Player Total'!$A$9:$A$97,'Points - Teams W1'!$A70,'Teams - Window 1'!K$6:K$94,1)</f>
        <v>0</v>
      </c>
      <c r="L70" s="43">
        <f>SUMIFS('Points - Player Total'!$AA$9:$AA$97,'Points - Player Total'!$A$9:$A$97,'Points - Teams W1'!$A70,'Teams - Window 1'!L$6:L$94,1)</f>
        <v>113</v>
      </c>
      <c r="M70" s="43">
        <f>SUMIFS('Points - Player Total'!$AA$9:$AA$97,'Points - Player Total'!$A$9:$A$97,'Points - Teams W1'!$A70,'Teams - Window 1'!M$6:M$94,1)</f>
        <v>0</v>
      </c>
      <c r="N70" s="43">
        <f>SUMIFS('Points - Player Total'!$AA$9:$AA$97,'Points - Player Total'!$A$9:$A$97,'Points - Teams W1'!$A70,'Teams - Window 1'!N$6:N$94,1)</f>
        <v>0</v>
      </c>
      <c r="O70" s="43">
        <f>SUMIFS('Points - Player Total'!$AA$9:$AA$97,'Points - Player Total'!$A$9:$A$97,'Points - Teams W1'!$A70,'Teams - Window 1'!O$6:O$94,1)</f>
        <v>0</v>
      </c>
      <c r="P70" s="43">
        <f>SUMIFS('Points - Player Total'!$AA$9:$AA$97,'Points - Player Total'!$A$9:$A$97,'Points - Teams W1'!$A70,'Teams - Window 1'!P$6:P$94,1)</f>
        <v>0</v>
      </c>
      <c r="Q70" s="43">
        <f>SUMIFS('Points - Player Total'!$AA$9:$AA$97,'Points - Player Total'!$A$9:$A$97,'Points - Teams W1'!$A70,'Teams - Window 1'!Q$6:Q$94,1)</f>
        <v>113</v>
      </c>
      <c r="R70" s="43">
        <f>SUMIFS('Points - Player Total'!$AA$9:$AA$97,'Points - Player Total'!$A$9:$A$97,'Points - Teams W1'!$A70,'Teams - Window 1'!R$6:R$94,1)</f>
        <v>113</v>
      </c>
      <c r="S70" s="43">
        <f>SUMIFS('Points - Player Total'!$AA$9:$AA$97,'Points - Player Total'!$A$9:$A$97,'Points - Teams W1'!$A70,'Teams - Window 1'!S$6:S$94,1)</f>
        <v>0</v>
      </c>
      <c r="T70" s="43">
        <f>SUMIFS('Points - Player Total'!$AA$9:$AA$97,'Points - Player Total'!$A$9:$A$97,'Points - Teams W1'!$A70,'Teams - Window 1'!T$6:T$94,1)</f>
        <v>113</v>
      </c>
      <c r="U70" s="43">
        <f>SUMIFS('Points - Player Total'!$AA$9:$AA$97,'Points - Player Total'!$A$9:$A$97,'Points - Teams W1'!$A70,'Teams - Window 1'!U$6:U$94,1)</f>
        <v>113</v>
      </c>
      <c r="V70" s="43">
        <f>SUMIFS('Points - Player Total'!$AA$9:$AA$97,'Points - Player Total'!$A$9:$A$97,'Points - Teams W1'!$A70,'Teams - Window 1'!V$6:V$94,1)</f>
        <v>0</v>
      </c>
      <c r="W70" s="43">
        <f>SUMIFS('Points - Player Total'!$AA$9:$AA$97,'Points - Player Total'!$A$9:$A$97,'Points - Teams W1'!$A70,'Teams - Window 1'!W$6:W$94,1)</f>
        <v>0</v>
      </c>
      <c r="X70" s="43">
        <f>SUMIFS('Points - Player Total'!$AA$9:$AA$97,'Points - Player Total'!$A$9:$A$97,'Points - Teams W1'!$A70,'Teams - Window 1'!X$6:X$94,1)</f>
        <v>113</v>
      </c>
      <c r="Y70" s="43">
        <f>SUMIFS('Points - Player Total'!$AA$9:$AA$97,'Points - Player Total'!$A$9:$A$97,'Points - Teams W1'!$A70,'Teams - Window 1'!Y$6:Y$94,1)</f>
        <v>113</v>
      </c>
      <c r="Z70" s="43">
        <f>SUMIFS('Points - Player Total'!$AA$9:$AA$97,'Points - Player Total'!$A$9:$A$97,'Points - Teams W1'!$A70,'Teams - Window 1'!Z$6:Z$94,1)</f>
        <v>0</v>
      </c>
      <c r="AA70" s="43">
        <f>SUMIFS('Points - Player Total'!$AA$9:$AA$97,'Points - Player Total'!$A$9:$A$97,'Points - Teams W1'!$A70,'Teams - Window 1'!AA$6:AA$94,1)</f>
        <v>0</v>
      </c>
      <c r="AB70" s="43">
        <f>SUMIFS('Points - Player Total'!$AA$9:$AA$97,'Points - Player Total'!$A$9:$A$97,'Points - Teams W1'!$A70,'Teams - Window 1'!AB$6:AB$94,1)</f>
        <v>0</v>
      </c>
      <c r="AC70" s="43">
        <f>SUMIFS('Points - Player Total'!$AA$9:$AA$97,'Points - Player Total'!$A$9:$A$97,'Points - Teams W1'!$A70,'Teams - Window 1'!AC$6:AC$94,1)</f>
        <v>0</v>
      </c>
      <c r="AD70" s="43">
        <f>SUMIFS('Points - Player Total'!$AA$9:$AA$97,'Points - Player Total'!$A$9:$A$97,'Points - Teams W1'!$A70,'Teams - Window 1'!AD$6:AD$94,1)</f>
        <v>0</v>
      </c>
      <c r="AE70" s="43">
        <f>SUMIFS('Points - Player Total'!$AA$9:$AA$97,'Points - Player Total'!$A$9:$A$97,'Points - Teams W1'!$A70,'Teams - Window 1'!AE$6:AE$94,1)</f>
        <v>0</v>
      </c>
      <c r="AF70" s="43">
        <f>SUMIFS('Points - Player Total'!$AA$9:$AA$97,'Points - Player Total'!$A$9:$A$97,'Points - Teams W1'!$A70,'Teams - Window 1'!AF$6:AF$94,1)</f>
        <v>0</v>
      </c>
      <c r="AG70" s="43">
        <f>SUMIFS('Points - Player Total'!$AA$9:$AA$97,'Points - Player Total'!$A$9:$A$97,'Points - Teams W1'!$A70,'Teams - Window 1'!AG$6:AG$94,1)</f>
        <v>113</v>
      </c>
      <c r="AH70" s="43">
        <f>SUMIFS('Points - Player Total'!$AA$9:$AA$97,'Points - Player Total'!$A$9:$A$97,'Points - Teams W1'!$A70,'Teams - Window 1'!AH$6:AH$94,1)</f>
        <v>0</v>
      </c>
      <c r="AI70" s="43">
        <f>SUMIFS('Points - Player Total'!$AA$9:$AA$97,'Points - Player Total'!$A$9:$A$97,'Points - Teams W1'!$A70,'Teams - Window 1'!AI$6:AI$94,1)</f>
        <v>0</v>
      </c>
      <c r="AJ70" s="43">
        <f>SUMIFS('Points - Player Total'!$AA$9:$AA$97,'Points - Player Total'!$A$9:$A$97,'Points - Teams W1'!$A70,'Teams - Window 1'!AJ$6:AJ$94,1)</f>
        <v>0</v>
      </c>
      <c r="AK70" s="43">
        <f>SUMIFS('Points - Player Total'!$AA$9:$AA$97,'Points - Player Total'!$A$9:$A$97,'Points - Teams W1'!$A70,'Teams - Window 1'!AK$6:AK$94,1)</f>
        <v>0</v>
      </c>
      <c r="AL70" s="43">
        <f>SUMIFS('Points - Player Total'!$AA$9:$AA$97,'Points - Player Total'!$A$9:$A$97,'Points - Teams W1'!$A70,'Teams - Window 1'!AL$6:AL$94,1)</f>
        <v>113</v>
      </c>
      <c r="AM70" s="43">
        <f>SUMIFS('Points - Player Total'!$AA$9:$AA$97,'Points - Player Total'!$A$9:$A$97,'Points - Teams W1'!$A70,'Teams - Window 1'!AM$6:AM$94,1)</f>
        <v>0</v>
      </c>
      <c r="AN70" s="43">
        <f>SUMIFS('Points - Player Total'!$AA$9:$AA$97,'Points - Player Total'!$A$9:$A$97,'Points - Teams W1'!$A70,'Teams - Window 1'!AN$6:AN$94,1)</f>
        <v>0</v>
      </c>
      <c r="AO70" s="43">
        <f>SUMIFS('Points - Player Total'!$AA$9:$AA$97,'Points - Player Total'!$A$9:$A$97,'Points - Teams W1'!$A70,'Teams - Window 1'!AO$6:AO$94,1)</f>
        <v>113</v>
      </c>
      <c r="AP70" s="43">
        <f>SUMIFS('Points - Player Total'!$AA$9:$AA$97,'Points - Player Total'!$A$9:$A$97,'Points - Teams W1'!$A70,'Teams - Window 1'!AP$6:AP$94,1)</f>
        <v>0</v>
      </c>
      <c r="AQ70" s="43">
        <f>SUMIFS('Points - Player Total'!$AA$9:$AA$97,'Points - Player Total'!$A$9:$A$97,'Points - Teams W1'!$A70,'Teams - Window 1'!AQ$6:AQ$94,1)</f>
        <v>0</v>
      </c>
      <c r="AR70" s="43">
        <f>SUMIFS('Points - Player Total'!$AA$9:$AA$97,'Points - Player Total'!$A$9:$A$97,'Points - Teams W1'!$A70,'Teams - Window 1'!AR$6:AR$94,1)</f>
        <v>0</v>
      </c>
    </row>
    <row r="71" spans="1:44" x14ac:dyDescent="0.25">
      <c r="A71" t="s">
        <v>58</v>
      </c>
      <c r="B71" s="6" t="s">
        <v>53</v>
      </c>
      <c r="C71" t="s">
        <v>63</v>
      </c>
      <c r="D71" s="43">
        <f>SUMIFS('Points - Player Total'!$AA$9:$AA$97,'Points - Player Total'!$A$9:$A$97,'Points - Teams W1'!$A71,'Teams - Window 1'!D$6:D$94,1)</f>
        <v>0</v>
      </c>
      <c r="E71" s="43">
        <f>SUMIFS('Points - Player Total'!$AA$9:$AA$97,'Points - Player Total'!$A$9:$A$97,'Points - Teams W1'!$A71,'Teams - Window 1'!E$6:E$94,1)</f>
        <v>0</v>
      </c>
      <c r="F71" s="43">
        <f>SUMIFS('Points - Player Total'!$AA$9:$AA$97,'Points - Player Total'!$A$9:$A$97,'Points - Teams W1'!$A71,'Teams - Window 1'!F$6:F$94,1)</f>
        <v>0</v>
      </c>
      <c r="G71" s="43">
        <f>SUMIFS('Points - Player Total'!$AA$9:$AA$97,'Points - Player Total'!$A$9:$A$97,'Points - Teams W1'!$A71,'Teams - Window 1'!G$6:G$94,1)</f>
        <v>0</v>
      </c>
      <c r="H71" s="43">
        <f>SUMIFS('Points - Player Total'!$AA$9:$AA$97,'Points - Player Total'!$A$9:$A$97,'Points - Teams W1'!$A71,'Teams - Window 1'!H$6:H$94,1)</f>
        <v>0</v>
      </c>
      <c r="I71" s="43">
        <f>SUMIFS('Points - Player Total'!$AA$9:$AA$97,'Points - Player Total'!$A$9:$A$97,'Points - Teams W1'!$A71,'Teams - Window 1'!I$6:I$94,1)</f>
        <v>174</v>
      </c>
      <c r="J71" s="43">
        <f>SUMIFS('Points - Player Total'!$AA$9:$AA$97,'Points - Player Total'!$A$9:$A$97,'Points - Teams W1'!$A71,'Teams - Window 1'!J$6:J$94,1)</f>
        <v>174</v>
      </c>
      <c r="K71" s="43">
        <f>SUMIFS('Points - Player Total'!$AA$9:$AA$97,'Points - Player Total'!$A$9:$A$97,'Points - Teams W1'!$A71,'Teams - Window 1'!K$6:K$94,1)</f>
        <v>0</v>
      </c>
      <c r="L71" s="43">
        <f>SUMIFS('Points - Player Total'!$AA$9:$AA$97,'Points - Player Total'!$A$9:$A$97,'Points - Teams W1'!$A71,'Teams - Window 1'!L$6:L$94,1)</f>
        <v>0</v>
      </c>
      <c r="M71" s="43">
        <f>SUMIFS('Points - Player Total'!$AA$9:$AA$97,'Points - Player Total'!$A$9:$A$97,'Points - Teams W1'!$A71,'Teams - Window 1'!M$6:M$94,1)</f>
        <v>174</v>
      </c>
      <c r="N71" s="43">
        <f>SUMIFS('Points - Player Total'!$AA$9:$AA$97,'Points - Player Total'!$A$9:$A$97,'Points - Teams W1'!$A71,'Teams - Window 1'!N$6:N$94,1)</f>
        <v>0</v>
      </c>
      <c r="O71" s="43">
        <f>SUMIFS('Points - Player Total'!$AA$9:$AA$97,'Points - Player Total'!$A$9:$A$97,'Points - Teams W1'!$A71,'Teams - Window 1'!O$6:O$94,1)</f>
        <v>0</v>
      </c>
      <c r="P71" s="43">
        <f>SUMIFS('Points - Player Total'!$AA$9:$AA$97,'Points - Player Total'!$A$9:$A$97,'Points - Teams W1'!$A71,'Teams - Window 1'!P$6:P$94,1)</f>
        <v>0</v>
      </c>
      <c r="Q71" s="43">
        <f>SUMIFS('Points - Player Total'!$AA$9:$AA$97,'Points - Player Total'!$A$9:$A$97,'Points - Teams W1'!$A71,'Teams - Window 1'!Q$6:Q$94,1)</f>
        <v>0</v>
      </c>
      <c r="R71" s="43">
        <f>SUMIFS('Points - Player Total'!$AA$9:$AA$97,'Points - Player Total'!$A$9:$A$97,'Points - Teams W1'!$A71,'Teams - Window 1'!R$6:R$94,1)</f>
        <v>0</v>
      </c>
      <c r="S71" s="43">
        <f>SUMIFS('Points - Player Total'!$AA$9:$AA$97,'Points - Player Total'!$A$9:$A$97,'Points - Teams W1'!$A71,'Teams - Window 1'!S$6:S$94,1)</f>
        <v>0</v>
      </c>
      <c r="T71" s="43">
        <f>SUMIFS('Points - Player Total'!$AA$9:$AA$97,'Points - Player Total'!$A$9:$A$97,'Points - Teams W1'!$A71,'Teams - Window 1'!T$6:T$94,1)</f>
        <v>0</v>
      </c>
      <c r="U71" s="43">
        <f>SUMIFS('Points - Player Total'!$AA$9:$AA$97,'Points - Player Total'!$A$9:$A$97,'Points - Teams W1'!$A71,'Teams - Window 1'!U$6:U$94,1)</f>
        <v>0</v>
      </c>
      <c r="V71" s="43">
        <f>SUMIFS('Points - Player Total'!$AA$9:$AA$97,'Points - Player Total'!$A$9:$A$97,'Points - Teams W1'!$A71,'Teams - Window 1'!V$6:V$94,1)</f>
        <v>0</v>
      </c>
      <c r="W71" s="43">
        <f>SUMIFS('Points - Player Total'!$AA$9:$AA$97,'Points - Player Total'!$A$9:$A$97,'Points - Teams W1'!$A71,'Teams - Window 1'!W$6:W$94,1)</f>
        <v>0</v>
      </c>
      <c r="X71" s="43">
        <f>SUMIFS('Points - Player Total'!$AA$9:$AA$97,'Points - Player Total'!$A$9:$A$97,'Points - Teams W1'!$A71,'Teams - Window 1'!X$6:X$94,1)</f>
        <v>0</v>
      </c>
      <c r="Y71" s="43">
        <f>SUMIFS('Points - Player Total'!$AA$9:$AA$97,'Points - Player Total'!$A$9:$A$97,'Points - Teams W1'!$A71,'Teams - Window 1'!Y$6:Y$94,1)</f>
        <v>0</v>
      </c>
      <c r="Z71" s="43">
        <f>SUMIFS('Points - Player Total'!$AA$9:$AA$97,'Points - Player Total'!$A$9:$A$97,'Points - Teams W1'!$A71,'Teams - Window 1'!Z$6:Z$94,1)</f>
        <v>0</v>
      </c>
      <c r="AA71" s="43">
        <f>SUMIFS('Points - Player Total'!$AA$9:$AA$97,'Points - Player Total'!$A$9:$A$97,'Points - Teams W1'!$A71,'Teams - Window 1'!AA$6:AA$94,1)</f>
        <v>0</v>
      </c>
      <c r="AB71" s="43">
        <f>SUMIFS('Points - Player Total'!$AA$9:$AA$97,'Points - Player Total'!$A$9:$A$97,'Points - Teams W1'!$A71,'Teams - Window 1'!AB$6:AB$94,1)</f>
        <v>174</v>
      </c>
      <c r="AC71" s="43">
        <f>SUMIFS('Points - Player Total'!$AA$9:$AA$97,'Points - Player Total'!$A$9:$A$97,'Points - Teams W1'!$A71,'Teams - Window 1'!AC$6:AC$94,1)</f>
        <v>174</v>
      </c>
      <c r="AD71" s="43">
        <f>SUMIFS('Points - Player Total'!$AA$9:$AA$97,'Points - Player Total'!$A$9:$A$97,'Points - Teams W1'!$A71,'Teams - Window 1'!AD$6:AD$94,1)</f>
        <v>174</v>
      </c>
      <c r="AE71" s="43">
        <f>SUMIFS('Points - Player Total'!$AA$9:$AA$97,'Points - Player Total'!$A$9:$A$97,'Points - Teams W1'!$A71,'Teams - Window 1'!AE$6:AE$94,1)</f>
        <v>174</v>
      </c>
      <c r="AF71" s="43">
        <f>SUMIFS('Points - Player Total'!$AA$9:$AA$97,'Points - Player Total'!$A$9:$A$97,'Points - Teams W1'!$A71,'Teams - Window 1'!AF$6:AF$94,1)</f>
        <v>0</v>
      </c>
      <c r="AG71" s="43">
        <f>SUMIFS('Points - Player Total'!$AA$9:$AA$97,'Points - Player Total'!$A$9:$A$97,'Points - Teams W1'!$A71,'Teams - Window 1'!AG$6:AG$94,1)</f>
        <v>0</v>
      </c>
      <c r="AH71" s="43">
        <f>SUMIFS('Points - Player Total'!$AA$9:$AA$97,'Points - Player Total'!$A$9:$A$97,'Points - Teams W1'!$A71,'Teams - Window 1'!AH$6:AH$94,1)</f>
        <v>174</v>
      </c>
      <c r="AI71" s="43">
        <f>SUMIFS('Points - Player Total'!$AA$9:$AA$97,'Points - Player Total'!$A$9:$A$97,'Points - Teams W1'!$A71,'Teams - Window 1'!AI$6:AI$94,1)</f>
        <v>0</v>
      </c>
      <c r="AJ71" s="43">
        <f>SUMIFS('Points - Player Total'!$AA$9:$AA$97,'Points - Player Total'!$A$9:$A$97,'Points - Teams W1'!$A71,'Teams - Window 1'!AJ$6:AJ$94,1)</f>
        <v>174</v>
      </c>
      <c r="AK71" s="43">
        <f>SUMIFS('Points - Player Total'!$AA$9:$AA$97,'Points - Player Total'!$A$9:$A$97,'Points - Teams W1'!$A71,'Teams - Window 1'!AK$6:AK$94,1)</f>
        <v>0</v>
      </c>
      <c r="AL71" s="43">
        <f>SUMIFS('Points - Player Total'!$AA$9:$AA$97,'Points - Player Total'!$A$9:$A$97,'Points - Teams W1'!$A71,'Teams - Window 1'!AL$6:AL$94,1)</f>
        <v>0</v>
      </c>
      <c r="AM71" s="43">
        <f>SUMIFS('Points - Player Total'!$AA$9:$AA$97,'Points - Player Total'!$A$9:$A$97,'Points - Teams W1'!$A71,'Teams - Window 1'!AM$6:AM$94,1)</f>
        <v>174</v>
      </c>
      <c r="AN71" s="43">
        <f>SUMIFS('Points - Player Total'!$AA$9:$AA$97,'Points - Player Total'!$A$9:$A$97,'Points - Teams W1'!$A71,'Teams - Window 1'!AN$6:AN$94,1)</f>
        <v>0</v>
      </c>
      <c r="AO71" s="43">
        <f>SUMIFS('Points - Player Total'!$AA$9:$AA$97,'Points - Player Total'!$A$9:$A$97,'Points - Teams W1'!$A71,'Teams - Window 1'!AO$6:AO$94,1)</f>
        <v>0</v>
      </c>
      <c r="AP71" s="43">
        <f>SUMIFS('Points - Player Total'!$AA$9:$AA$97,'Points - Player Total'!$A$9:$A$97,'Points - Teams W1'!$A71,'Teams - Window 1'!AP$6:AP$94,1)</f>
        <v>0</v>
      </c>
      <c r="AQ71" s="43">
        <f>SUMIFS('Points - Player Total'!$AA$9:$AA$97,'Points - Player Total'!$A$9:$A$97,'Points - Teams W1'!$A71,'Teams - Window 1'!AQ$6:AQ$94,1)</f>
        <v>174</v>
      </c>
      <c r="AR71" s="43">
        <f>SUMIFS('Points - Player Total'!$AA$9:$AA$97,'Points - Player Total'!$A$9:$A$97,'Points - Teams W1'!$A71,'Teams - Window 1'!AR$6:AR$94,1)</f>
        <v>0</v>
      </c>
    </row>
    <row r="72" spans="1:44" x14ac:dyDescent="0.25">
      <c r="A72" t="s">
        <v>59</v>
      </c>
      <c r="B72" s="6" t="s">
        <v>54</v>
      </c>
      <c r="C72" t="s">
        <v>63</v>
      </c>
      <c r="D72" s="43">
        <f>SUMIFS('Points - Player Total'!$AA$9:$AA$97,'Points - Player Total'!$A$9:$A$97,'Points - Teams W1'!$A72,'Teams - Window 1'!D$6:D$94,1)</f>
        <v>0</v>
      </c>
      <c r="E72" s="43">
        <f>SUMIFS('Points - Player Total'!$AA$9:$AA$97,'Points - Player Total'!$A$9:$A$97,'Points - Teams W1'!$A72,'Teams - Window 1'!E$6:E$94,1)</f>
        <v>0</v>
      </c>
      <c r="F72" s="43">
        <f>SUMIFS('Points - Player Total'!$AA$9:$AA$97,'Points - Player Total'!$A$9:$A$97,'Points - Teams W1'!$A72,'Teams - Window 1'!F$6:F$94,1)</f>
        <v>199</v>
      </c>
      <c r="G72" s="43">
        <f>SUMIFS('Points - Player Total'!$AA$9:$AA$97,'Points - Player Total'!$A$9:$A$97,'Points - Teams W1'!$A72,'Teams - Window 1'!G$6:G$94,1)</f>
        <v>0</v>
      </c>
      <c r="H72" s="43">
        <f>SUMIFS('Points - Player Total'!$AA$9:$AA$97,'Points - Player Total'!$A$9:$A$97,'Points - Teams W1'!$A72,'Teams - Window 1'!H$6:H$94,1)</f>
        <v>0</v>
      </c>
      <c r="I72" s="43">
        <f>SUMIFS('Points - Player Total'!$AA$9:$AA$97,'Points - Player Total'!$A$9:$A$97,'Points - Teams W1'!$A72,'Teams - Window 1'!I$6:I$94,1)</f>
        <v>0</v>
      </c>
      <c r="J72" s="43">
        <f>SUMIFS('Points - Player Total'!$AA$9:$AA$97,'Points - Player Total'!$A$9:$A$97,'Points - Teams W1'!$A72,'Teams - Window 1'!J$6:J$94,1)</f>
        <v>199</v>
      </c>
      <c r="K72" s="43">
        <f>SUMIFS('Points - Player Total'!$AA$9:$AA$97,'Points - Player Total'!$A$9:$A$97,'Points - Teams W1'!$A72,'Teams - Window 1'!K$6:K$94,1)</f>
        <v>0</v>
      </c>
      <c r="L72" s="43">
        <f>SUMIFS('Points - Player Total'!$AA$9:$AA$97,'Points - Player Total'!$A$9:$A$97,'Points - Teams W1'!$A72,'Teams - Window 1'!L$6:L$94,1)</f>
        <v>0</v>
      </c>
      <c r="M72" s="43">
        <f>SUMIFS('Points - Player Total'!$AA$9:$AA$97,'Points - Player Total'!$A$9:$A$97,'Points - Teams W1'!$A72,'Teams - Window 1'!M$6:M$94,1)</f>
        <v>0</v>
      </c>
      <c r="N72" s="43">
        <f>SUMIFS('Points - Player Total'!$AA$9:$AA$97,'Points - Player Total'!$A$9:$A$97,'Points - Teams W1'!$A72,'Teams - Window 1'!N$6:N$94,1)</f>
        <v>199</v>
      </c>
      <c r="O72" s="43">
        <f>SUMIFS('Points - Player Total'!$AA$9:$AA$97,'Points - Player Total'!$A$9:$A$97,'Points - Teams W1'!$A72,'Teams - Window 1'!O$6:O$94,1)</f>
        <v>199</v>
      </c>
      <c r="P72" s="43">
        <f>SUMIFS('Points - Player Total'!$AA$9:$AA$97,'Points - Player Total'!$A$9:$A$97,'Points - Teams W1'!$A72,'Teams - Window 1'!P$6:P$94,1)</f>
        <v>0</v>
      </c>
      <c r="Q72" s="43">
        <f>SUMIFS('Points - Player Total'!$AA$9:$AA$97,'Points - Player Total'!$A$9:$A$97,'Points - Teams W1'!$A72,'Teams - Window 1'!Q$6:Q$94,1)</f>
        <v>0</v>
      </c>
      <c r="R72" s="43">
        <f>SUMIFS('Points - Player Total'!$AA$9:$AA$97,'Points - Player Total'!$A$9:$A$97,'Points - Teams W1'!$A72,'Teams - Window 1'!R$6:R$94,1)</f>
        <v>199</v>
      </c>
      <c r="S72" s="43">
        <f>SUMIFS('Points - Player Total'!$AA$9:$AA$97,'Points - Player Total'!$A$9:$A$97,'Points - Teams W1'!$A72,'Teams - Window 1'!S$6:S$94,1)</f>
        <v>0</v>
      </c>
      <c r="T72" s="43">
        <f>SUMIFS('Points - Player Total'!$AA$9:$AA$97,'Points - Player Total'!$A$9:$A$97,'Points - Teams W1'!$A72,'Teams - Window 1'!T$6:T$94,1)</f>
        <v>0</v>
      </c>
      <c r="U72" s="43">
        <f>SUMIFS('Points - Player Total'!$AA$9:$AA$97,'Points - Player Total'!$A$9:$A$97,'Points - Teams W1'!$A72,'Teams - Window 1'!U$6:U$94,1)</f>
        <v>0</v>
      </c>
      <c r="V72" s="43">
        <f>SUMIFS('Points - Player Total'!$AA$9:$AA$97,'Points - Player Total'!$A$9:$A$97,'Points - Teams W1'!$A72,'Teams - Window 1'!V$6:V$94,1)</f>
        <v>0</v>
      </c>
      <c r="W72" s="43">
        <f>SUMIFS('Points - Player Total'!$AA$9:$AA$97,'Points - Player Total'!$A$9:$A$97,'Points - Teams W1'!$A72,'Teams - Window 1'!W$6:W$94,1)</f>
        <v>199</v>
      </c>
      <c r="X72" s="43">
        <f>SUMIFS('Points - Player Total'!$AA$9:$AA$97,'Points - Player Total'!$A$9:$A$97,'Points - Teams W1'!$A72,'Teams - Window 1'!X$6:X$94,1)</f>
        <v>0</v>
      </c>
      <c r="Y72" s="43">
        <f>SUMIFS('Points - Player Total'!$AA$9:$AA$97,'Points - Player Total'!$A$9:$A$97,'Points - Teams W1'!$A72,'Teams - Window 1'!Y$6:Y$94,1)</f>
        <v>0</v>
      </c>
      <c r="Z72" s="43">
        <f>SUMIFS('Points - Player Total'!$AA$9:$AA$97,'Points - Player Total'!$A$9:$A$97,'Points - Teams W1'!$A72,'Teams - Window 1'!Z$6:Z$94,1)</f>
        <v>0</v>
      </c>
      <c r="AA72" s="43">
        <f>SUMIFS('Points - Player Total'!$AA$9:$AA$97,'Points - Player Total'!$A$9:$A$97,'Points - Teams W1'!$A72,'Teams - Window 1'!AA$6:AA$94,1)</f>
        <v>0</v>
      </c>
      <c r="AB72" s="43">
        <f>SUMIFS('Points - Player Total'!$AA$9:$AA$97,'Points - Player Total'!$A$9:$A$97,'Points - Teams W1'!$A72,'Teams - Window 1'!AB$6:AB$94,1)</f>
        <v>199</v>
      </c>
      <c r="AC72" s="43">
        <f>SUMIFS('Points - Player Total'!$AA$9:$AA$97,'Points - Player Total'!$A$9:$A$97,'Points - Teams W1'!$A72,'Teams - Window 1'!AC$6:AC$94,1)</f>
        <v>199</v>
      </c>
      <c r="AD72" s="43">
        <f>SUMIFS('Points - Player Total'!$AA$9:$AA$97,'Points - Player Total'!$A$9:$A$97,'Points - Teams W1'!$A72,'Teams - Window 1'!AD$6:AD$94,1)</f>
        <v>0</v>
      </c>
      <c r="AE72" s="43">
        <f>SUMIFS('Points - Player Total'!$AA$9:$AA$97,'Points - Player Total'!$A$9:$A$97,'Points - Teams W1'!$A72,'Teams - Window 1'!AE$6:AE$94,1)</f>
        <v>199</v>
      </c>
      <c r="AF72" s="43">
        <f>SUMIFS('Points - Player Total'!$AA$9:$AA$97,'Points - Player Total'!$A$9:$A$97,'Points - Teams W1'!$A72,'Teams - Window 1'!AF$6:AF$94,1)</f>
        <v>0</v>
      </c>
      <c r="AG72" s="43">
        <f>SUMIFS('Points - Player Total'!$AA$9:$AA$97,'Points - Player Total'!$A$9:$A$97,'Points - Teams W1'!$A72,'Teams - Window 1'!AG$6:AG$94,1)</f>
        <v>0</v>
      </c>
      <c r="AH72" s="43">
        <f>SUMIFS('Points - Player Total'!$AA$9:$AA$97,'Points - Player Total'!$A$9:$A$97,'Points - Teams W1'!$A72,'Teams - Window 1'!AH$6:AH$94,1)</f>
        <v>0</v>
      </c>
      <c r="AI72" s="43">
        <f>SUMIFS('Points - Player Total'!$AA$9:$AA$97,'Points - Player Total'!$A$9:$A$97,'Points - Teams W1'!$A72,'Teams - Window 1'!AI$6:AI$94,1)</f>
        <v>0</v>
      </c>
      <c r="AJ72" s="43">
        <f>SUMIFS('Points - Player Total'!$AA$9:$AA$97,'Points - Player Total'!$A$9:$A$97,'Points - Teams W1'!$A72,'Teams - Window 1'!AJ$6:AJ$94,1)</f>
        <v>0</v>
      </c>
      <c r="AK72" s="43">
        <f>SUMIFS('Points - Player Total'!$AA$9:$AA$97,'Points - Player Total'!$A$9:$A$97,'Points - Teams W1'!$A72,'Teams - Window 1'!AK$6:AK$94,1)</f>
        <v>0</v>
      </c>
      <c r="AL72" s="43">
        <f>SUMIFS('Points - Player Total'!$AA$9:$AA$97,'Points - Player Total'!$A$9:$A$97,'Points - Teams W1'!$A72,'Teams - Window 1'!AL$6:AL$94,1)</f>
        <v>0</v>
      </c>
      <c r="AM72" s="43">
        <f>SUMIFS('Points - Player Total'!$AA$9:$AA$97,'Points - Player Total'!$A$9:$A$97,'Points - Teams W1'!$A72,'Teams - Window 1'!AM$6:AM$94,1)</f>
        <v>199</v>
      </c>
      <c r="AN72" s="43">
        <f>SUMIFS('Points - Player Total'!$AA$9:$AA$97,'Points - Player Total'!$A$9:$A$97,'Points - Teams W1'!$A72,'Teams - Window 1'!AN$6:AN$94,1)</f>
        <v>0</v>
      </c>
      <c r="AO72" s="43">
        <f>SUMIFS('Points - Player Total'!$AA$9:$AA$97,'Points - Player Total'!$A$9:$A$97,'Points - Teams W1'!$A72,'Teams - Window 1'!AO$6:AO$94,1)</f>
        <v>0</v>
      </c>
      <c r="AP72" s="43">
        <f>SUMIFS('Points - Player Total'!$AA$9:$AA$97,'Points - Player Total'!$A$9:$A$97,'Points - Teams W1'!$A72,'Teams - Window 1'!AP$6:AP$94,1)</f>
        <v>199</v>
      </c>
      <c r="AQ72" s="43">
        <f>SUMIFS('Points - Player Total'!$AA$9:$AA$97,'Points - Player Total'!$A$9:$A$97,'Points - Teams W1'!$A72,'Teams - Window 1'!AQ$6:AQ$94,1)</f>
        <v>0</v>
      </c>
      <c r="AR72" s="43">
        <f>SUMIFS('Points - Player Total'!$AA$9:$AA$97,'Points - Player Total'!$A$9:$A$97,'Points - Teams W1'!$A72,'Teams - Window 1'!AR$6:AR$94,1)</f>
        <v>0</v>
      </c>
    </row>
    <row r="73" spans="1:44" x14ac:dyDescent="0.25">
      <c r="A73" t="s">
        <v>408</v>
      </c>
      <c r="B73" s="6" t="s">
        <v>52</v>
      </c>
      <c r="C73" t="s">
        <v>63</v>
      </c>
      <c r="D73" s="43">
        <f>SUMIFS('Points - Player Total'!$AA$9:$AA$97,'Points - Player Total'!$A$9:$A$97,'Points - Teams W1'!$A73,'Teams - Window 1'!D$6:D$94,1)</f>
        <v>233</v>
      </c>
      <c r="E73" s="43">
        <f>SUMIFS('Points - Player Total'!$AA$9:$AA$97,'Points - Player Total'!$A$9:$A$97,'Points - Teams W1'!$A73,'Teams - Window 1'!E$6:E$94,1)</f>
        <v>0</v>
      </c>
      <c r="F73" s="43">
        <f>SUMIFS('Points - Player Total'!$AA$9:$AA$97,'Points - Player Total'!$A$9:$A$97,'Points - Teams W1'!$A73,'Teams - Window 1'!F$6:F$94,1)</f>
        <v>0</v>
      </c>
      <c r="G73" s="43">
        <f>SUMIFS('Points - Player Total'!$AA$9:$AA$97,'Points - Player Total'!$A$9:$A$97,'Points - Teams W1'!$A73,'Teams - Window 1'!G$6:G$94,1)</f>
        <v>233</v>
      </c>
      <c r="H73" s="43">
        <f>SUMIFS('Points - Player Total'!$AA$9:$AA$97,'Points - Player Total'!$A$9:$A$97,'Points - Teams W1'!$A73,'Teams - Window 1'!H$6:H$94,1)</f>
        <v>0</v>
      </c>
      <c r="I73" s="43">
        <f>SUMIFS('Points - Player Total'!$AA$9:$AA$97,'Points - Player Total'!$A$9:$A$97,'Points - Teams W1'!$A73,'Teams - Window 1'!I$6:I$94,1)</f>
        <v>0</v>
      </c>
      <c r="J73" s="43">
        <f>SUMIFS('Points - Player Total'!$AA$9:$AA$97,'Points - Player Total'!$A$9:$A$97,'Points - Teams W1'!$A73,'Teams - Window 1'!J$6:J$94,1)</f>
        <v>0</v>
      </c>
      <c r="K73" s="43">
        <f>SUMIFS('Points - Player Total'!$AA$9:$AA$97,'Points - Player Total'!$A$9:$A$97,'Points - Teams W1'!$A73,'Teams - Window 1'!K$6:K$94,1)</f>
        <v>0</v>
      </c>
      <c r="L73" s="43">
        <f>SUMIFS('Points - Player Total'!$AA$9:$AA$97,'Points - Player Total'!$A$9:$A$97,'Points - Teams W1'!$A73,'Teams - Window 1'!L$6:L$94,1)</f>
        <v>0</v>
      </c>
      <c r="M73" s="43">
        <f>SUMIFS('Points - Player Total'!$AA$9:$AA$97,'Points - Player Total'!$A$9:$A$97,'Points - Teams W1'!$A73,'Teams - Window 1'!M$6:M$94,1)</f>
        <v>0</v>
      </c>
      <c r="N73" s="43">
        <f>SUMIFS('Points - Player Total'!$AA$9:$AA$97,'Points - Player Total'!$A$9:$A$97,'Points - Teams W1'!$A73,'Teams - Window 1'!N$6:N$94,1)</f>
        <v>0</v>
      </c>
      <c r="O73" s="43">
        <f>SUMIFS('Points - Player Total'!$AA$9:$AA$97,'Points - Player Total'!$A$9:$A$97,'Points - Teams W1'!$A73,'Teams - Window 1'!O$6:O$94,1)</f>
        <v>0</v>
      </c>
      <c r="P73" s="43">
        <f>SUMIFS('Points - Player Total'!$AA$9:$AA$97,'Points - Player Total'!$A$9:$A$97,'Points - Teams W1'!$A73,'Teams - Window 1'!P$6:P$94,1)</f>
        <v>0</v>
      </c>
      <c r="Q73" s="43">
        <f>SUMIFS('Points - Player Total'!$AA$9:$AA$97,'Points - Player Total'!$A$9:$A$97,'Points - Teams W1'!$A73,'Teams - Window 1'!Q$6:Q$94,1)</f>
        <v>0</v>
      </c>
      <c r="R73" s="43">
        <f>SUMIFS('Points - Player Total'!$AA$9:$AA$97,'Points - Player Total'!$A$9:$A$97,'Points - Teams W1'!$A73,'Teams - Window 1'!R$6:R$94,1)</f>
        <v>0</v>
      </c>
      <c r="S73" s="43">
        <f>SUMIFS('Points - Player Total'!$AA$9:$AA$97,'Points - Player Total'!$A$9:$A$97,'Points - Teams W1'!$A73,'Teams - Window 1'!S$6:S$94,1)</f>
        <v>233</v>
      </c>
      <c r="T73" s="43">
        <f>SUMIFS('Points - Player Total'!$AA$9:$AA$97,'Points - Player Total'!$A$9:$A$97,'Points - Teams W1'!$A73,'Teams - Window 1'!T$6:T$94,1)</f>
        <v>0</v>
      </c>
      <c r="U73" s="43">
        <f>SUMIFS('Points - Player Total'!$AA$9:$AA$97,'Points - Player Total'!$A$9:$A$97,'Points - Teams W1'!$A73,'Teams - Window 1'!U$6:U$94,1)</f>
        <v>0</v>
      </c>
      <c r="V73" s="43">
        <f>SUMIFS('Points - Player Total'!$AA$9:$AA$97,'Points - Player Total'!$A$9:$A$97,'Points - Teams W1'!$A73,'Teams - Window 1'!V$6:V$94,1)</f>
        <v>0</v>
      </c>
      <c r="W73" s="43">
        <f>SUMIFS('Points - Player Total'!$AA$9:$AA$97,'Points - Player Total'!$A$9:$A$97,'Points - Teams W1'!$A73,'Teams - Window 1'!W$6:W$94,1)</f>
        <v>0</v>
      </c>
      <c r="X73" s="43">
        <f>SUMIFS('Points - Player Total'!$AA$9:$AA$97,'Points - Player Total'!$A$9:$A$97,'Points - Teams W1'!$A73,'Teams - Window 1'!X$6:X$94,1)</f>
        <v>0</v>
      </c>
      <c r="Y73" s="43">
        <f>SUMIFS('Points - Player Total'!$AA$9:$AA$97,'Points - Player Total'!$A$9:$A$97,'Points - Teams W1'!$A73,'Teams - Window 1'!Y$6:Y$94,1)</f>
        <v>0</v>
      </c>
      <c r="Z73" s="43">
        <f>SUMIFS('Points - Player Total'!$AA$9:$AA$97,'Points - Player Total'!$A$9:$A$97,'Points - Teams W1'!$A73,'Teams - Window 1'!Z$6:Z$94,1)</f>
        <v>0</v>
      </c>
      <c r="AA73" s="43">
        <f>SUMIFS('Points - Player Total'!$AA$9:$AA$97,'Points - Player Total'!$A$9:$A$97,'Points - Teams W1'!$A73,'Teams - Window 1'!AA$6:AA$94,1)</f>
        <v>0</v>
      </c>
      <c r="AB73" s="43">
        <f>SUMIFS('Points - Player Total'!$AA$9:$AA$97,'Points - Player Total'!$A$9:$A$97,'Points - Teams W1'!$A73,'Teams - Window 1'!AB$6:AB$94,1)</f>
        <v>0</v>
      </c>
      <c r="AC73" s="43">
        <f>SUMIFS('Points - Player Total'!$AA$9:$AA$97,'Points - Player Total'!$A$9:$A$97,'Points - Teams W1'!$A73,'Teams - Window 1'!AC$6:AC$94,1)</f>
        <v>0</v>
      </c>
      <c r="AD73" s="43">
        <f>SUMIFS('Points - Player Total'!$AA$9:$AA$97,'Points - Player Total'!$A$9:$A$97,'Points - Teams W1'!$A73,'Teams - Window 1'!AD$6:AD$94,1)</f>
        <v>0</v>
      </c>
      <c r="AE73" s="43">
        <f>SUMIFS('Points - Player Total'!$AA$9:$AA$97,'Points - Player Total'!$A$9:$A$97,'Points - Teams W1'!$A73,'Teams - Window 1'!AE$6:AE$94,1)</f>
        <v>0</v>
      </c>
      <c r="AF73" s="43">
        <f>SUMIFS('Points - Player Total'!$AA$9:$AA$97,'Points - Player Total'!$A$9:$A$97,'Points - Teams W1'!$A73,'Teams - Window 1'!AF$6:AF$94,1)</f>
        <v>0</v>
      </c>
      <c r="AG73" s="43">
        <f>SUMIFS('Points - Player Total'!$AA$9:$AA$97,'Points - Player Total'!$A$9:$A$97,'Points - Teams W1'!$A73,'Teams - Window 1'!AG$6:AG$94,1)</f>
        <v>0</v>
      </c>
      <c r="AH73" s="43">
        <f>SUMIFS('Points - Player Total'!$AA$9:$AA$97,'Points - Player Total'!$A$9:$A$97,'Points - Teams W1'!$A73,'Teams - Window 1'!AH$6:AH$94,1)</f>
        <v>0</v>
      </c>
      <c r="AI73" s="43">
        <f>SUMIFS('Points - Player Total'!$AA$9:$AA$97,'Points - Player Total'!$A$9:$A$97,'Points - Teams W1'!$A73,'Teams - Window 1'!AI$6:AI$94,1)</f>
        <v>233</v>
      </c>
      <c r="AJ73" s="43">
        <f>SUMIFS('Points - Player Total'!$AA$9:$AA$97,'Points - Player Total'!$A$9:$A$97,'Points - Teams W1'!$A73,'Teams - Window 1'!AJ$6:AJ$94,1)</f>
        <v>0</v>
      </c>
      <c r="AK73" s="43">
        <f>SUMIFS('Points - Player Total'!$AA$9:$AA$97,'Points - Player Total'!$A$9:$A$97,'Points - Teams W1'!$A73,'Teams - Window 1'!AK$6:AK$94,1)</f>
        <v>0</v>
      </c>
      <c r="AL73" s="43">
        <f>SUMIFS('Points - Player Total'!$AA$9:$AA$97,'Points - Player Total'!$A$9:$A$97,'Points - Teams W1'!$A73,'Teams - Window 1'!AL$6:AL$94,1)</f>
        <v>0</v>
      </c>
      <c r="AM73" s="43">
        <f>SUMIFS('Points - Player Total'!$AA$9:$AA$97,'Points - Player Total'!$A$9:$A$97,'Points - Teams W1'!$A73,'Teams - Window 1'!AM$6:AM$94,1)</f>
        <v>0</v>
      </c>
      <c r="AN73" s="43">
        <f>SUMIFS('Points - Player Total'!$AA$9:$AA$97,'Points - Player Total'!$A$9:$A$97,'Points - Teams W1'!$A73,'Teams - Window 1'!AN$6:AN$94,1)</f>
        <v>0</v>
      </c>
      <c r="AO73" s="43">
        <f>SUMIFS('Points - Player Total'!$AA$9:$AA$97,'Points - Player Total'!$A$9:$A$97,'Points - Teams W1'!$A73,'Teams - Window 1'!AO$6:AO$94,1)</f>
        <v>0</v>
      </c>
      <c r="AP73" s="43">
        <f>SUMIFS('Points - Player Total'!$AA$9:$AA$97,'Points - Player Total'!$A$9:$A$97,'Points - Teams W1'!$A73,'Teams - Window 1'!AP$6:AP$94,1)</f>
        <v>0</v>
      </c>
      <c r="AQ73" s="43">
        <f>SUMIFS('Points - Player Total'!$AA$9:$AA$97,'Points - Player Total'!$A$9:$A$97,'Points - Teams W1'!$A73,'Teams - Window 1'!AQ$6:AQ$94,1)</f>
        <v>0</v>
      </c>
      <c r="AR73" s="43">
        <f>SUMIFS('Points - Player Total'!$AA$9:$AA$97,'Points - Player Total'!$A$9:$A$97,'Points - Teams W1'!$A73,'Teams - Window 1'!AR$6:AR$94,1)</f>
        <v>0</v>
      </c>
    </row>
    <row r="74" spans="1:44" x14ac:dyDescent="0.25">
      <c r="A74" t="s">
        <v>23</v>
      </c>
      <c r="B74" s="6" t="s">
        <v>52</v>
      </c>
      <c r="C74" t="s">
        <v>63</v>
      </c>
      <c r="D74" s="43">
        <f>SUMIFS('Points - Player Total'!$AA$9:$AA$97,'Points - Player Total'!$A$9:$A$97,'Points - Teams W1'!$A74,'Teams - Window 1'!D$6:D$94,1)</f>
        <v>0</v>
      </c>
      <c r="E74" s="43">
        <f>SUMIFS('Points - Player Total'!$AA$9:$AA$97,'Points - Player Total'!$A$9:$A$97,'Points - Teams W1'!$A74,'Teams - Window 1'!E$6:E$94,1)</f>
        <v>0</v>
      </c>
      <c r="F74" s="43">
        <f>SUMIFS('Points - Player Total'!$AA$9:$AA$97,'Points - Player Total'!$A$9:$A$97,'Points - Teams W1'!$A74,'Teams - Window 1'!F$6:F$94,1)</f>
        <v>0</v>
      </c>
      <c r="G74" s="43">
        <f>SUMIFS('Points - Player Total'!$AA$9:$AA$97,'Points - Player Total'!$A$9:$A$97,'Points - Teams W1'!$A74,'Teams - Window 1'!G$6:G$94,1)</f>
        <v>0</v>
      </c>
      <c r="H74" s="43">
        <f>SUMIFS('Points - Player Total'!$AA$9:$AA$97,'Points - Player Total'!$A$9:$A$97,'Points - Teams W1'!$A74,'Teams - Window 1'!H$6:H$94,1)</f>
        <v>148</v>
      </c>
      <c r="I74" s="43">
        <f>SUMIFS('Points - Player Total'!$AA$9:$AA$97,'Points - Player Total'!$A$9:$A$97,'Points - Teams W1'!$A74,'Teams - Window 1'!I$6:I$94,1)</f>
        <v>0</v>
      </c>
      <c r="J74" s="43">
        <f>SUMIFS('Points - Player Total'!$AA$9:$AA$97,'Points - Player Total'!$A$9:$A$97,'Points - Teams W1'!$A74,'Teams - Window 1'!J$6:J$94,1)</f>
        <v>0</v>
      </c>
      <c r="K74" s="43">
        <f>SUMIFS('Points - Player Total'!$AA$9:$AA$97,'Points - Player Total'!$A$9:$A$97,'Points - Teams W1'!$A74,'Teams - Window 1'!K$6:K$94,1)</f>
        <v>0</v>
      </c>
      <c r="L74" s="43">
        <f>SUMIFS('Points - Player Total'!$AA$9:$AA$97,'Points - Player Total'!$A$9:$A$97,'Points - Teams W1'!$A74,'Teams - Window 1'!L$6:L$94,1)</f>
        <v>0</v>
      </c>
      <c r="M74" s="43">
        <f>SUMIFS('Points - Player Total'!$AA$9:$AA$97,'Points - Player Total'!$A$9:$A$97,'Points - Teams W1'!$A74,'Teams - Window 1'!M$6:M$94,1)</f>
        <v>148</v>
      </c>
      <c r="N74" s="43">
        <f>SUMIFS('Points - Player Total'!$AA$9:$AA$97,'Points - Player Total'!$A$9:$A$97,'Points - Teams W1'!$A74,'Teams - Window 1'!N$6:N$94,1)</f>
        <v>0</v>
      </c>
      <c r="O74" s="43">
        <f>SUMIFS('Points - Player Total'!$AA$9:$AA$97,'Points - Player Total'!$A$9:$A$97,'Points - Teams W1'!$A74,'Teams - Window 1'!O$6:O$94,1)</f>
        <v>0</v>
      </c>
      <c r="P74" s="43">
        <f>SUMIFS('Points - Player Total'!$AA$9:$AA$97,'Points - Player Total'!$A$9:$A$97,'Points - Teams W1'!$A74,'Teams - Window 1'!P$6:P$94,1)</f>
        <v>148</v>
      </c>
      <c r="Q74" s="43">
        <f>SUMIFS('Points - Player Total'!$AA$9:$AA$97,'Points - Player Total'!$A$9:$A$97,'Points - Teams W1'!$A74,'Teams - Window 1'!Q$6:Q$94,1)</f>
        <v>0</v>
      </c>
      <c r="R74" s="43">
        <f>SUMIFS('Points - Player Total'!$AA$9:$AA$97,'Points - Player Total'!$A$9:$A$97,'Points - Teams W1'!$A74,'Teams - Window 1'!R$6:R$94,1)</f>
        <v>0</v>
      </c>
      <c r="S74" s="43">
        <f>SUMIFS('Points - Player Total'!$AA$9:$AA$97,'Points - Player Total'!$A$9:$A$97,'Points - Teams W1'!$A74,'Teams - Window 1'!S$6:S$94,1)</f>
        <v>0</v>
      </c>
      <c r="T74" s="43">
        <f>SUMIFS('Points - Player Total'!$AA$9:$AA$97,'Points - Player Total'!$A$9:$A$97,'Points - Teams W1'!$A74,'Teams - Window 1'!T$6:T$94,1)</f>
        <v>0</v>
      </c>
      <c r="U74" s="43">
        <f>SUMIFS('Points - Player Total'!$AA$9:$AA$97,'Points - Player Total'!$A$9:$A$97,'Points - Teams W1'!$A74,'Teams - Window 1'!U$6:U$94,1)</f>
        <v>0</v>
      </c>
      <c r="V74" s="43">
        <f>SUMIFS('Points - Player Total'!$AA$9:$AA$97,'Points - Player Total'!$A$9:$A$97,'Points - Teams W1'!$A74,'Teams - Window 1'!V$6:V$94,1)</f>
        <v>0</v>
      </c>
      <c r="W74" s="43">
        <f>SUMIFS('Points - Player Total'!$AA$9:$AA$97,'Points - Player Total'!$A$9:$A$97,'Points - Teams W1'!$A74,'Teams - Window 1'!W$6:W$94,1)</f>
        <v>0</v>
      </c>
      <c r="X74" s="43">
        <f>SUMIFS('Points - Player Total'!$AA$9:$AA$97,'Points - Player Total'!$A$9:$A$97,'Points - Teams W1'!$A74,'Teams - Window 1'!X$6:X$94,1)</f>
        <v>0</v>
      </c>
      <c r="Y74" s="43">
        <f>SUMIFS('Points - Player Total'!$AA$9:$AA$97,'Points - Player Total'!$A$9:$A$97,'Points - Teams W1'!$A74,'Teams - Window 1'!Y$6:Y$94,1)</f>
        <v>148</v>
      </c>
      <c r="Z74" s="43">
        <f>SUMIFS('Points - Player Total'!$AA$9:$AA$97,'Points - Player Total'!$A$9:$A$97,'Points - Teams W1'!$A74,'Teams - Window 1'!Z$6:Z$94,1)</f>
        <v>148</v>
      </c>
      <c r="AA74" s="43">
        <f>SUMIFS('Points - Player Total'!$AA$9:$AA$97,'Points - Player Total'!$A$9:$A$97,'Points - Teams W1'!$A74,'Teams - Window 1'!AA$6:AA$94,1)</f>
        <v>0</v>
      </c>
      <c r="AB74" s="43">
        <f>SUMIFS('Points - Player Total'!$AA$9:$AA$97,'Points - Player Total'!$A$9:$A$97,'Points - Teams W1'!$A74,'Teams - Window 1'!AB$6:AB$94,1)</f>
        <v>0</v>
      </c>
      <c r="AC74" s="43">
        <f>SUMIFS('Points - Player Total'!$AA$9:$AA$97,'Points - Player Total'!$A$9:$A$97,'Points - Teams W1'!$A74,'Teams - Window 1'!AC$6:AC$94,1)</f>
        <v>0</v>
      </c>
      <c r="AD74" s="43">
        <f>SUMIFS('Points - Player Total'!$AA$9:$AA$97,'Points - Player Total'!$A$9:$A$97,'Points - Teams W1'!$A74,'Teams - Window 1'!AD$6:AD$94,1)</f>
        <v>148</v>
      </c>
      <c r="AE74" s="43">
        <f>SUMIFS('Points - Player Total'!$AA$9:$AA$97,'Points - Player Total'!$A$9:$A$97,'Points - Teams W1'!$A74,'Teams - Window 1'!AE$6:AE$94,1)</f>
        <v>0</v>
      </c>
      <c r="AF74" s="43">
        <f>SUMIFS('Points - Player Total'!$AA$9:$AA$97,'Points - Player Total'!$A$9:$A$97,'Points - Teams W1'!$A74,'Teams - Window 1'!AF$6:AF$94,1)</f>
        <v>0</v>
      </c>
      <c r="AG74" s="43">
        <f>SUMIFS('Points - Player Total'!$AA$9:$AA$97,'Points - Player Total'!$A$9:$A$97,'Points - Teams W1'!$A74,'Teams - Window 1'!AG$6:AG$94,1)</f>
        <v>148</v>
      </c>
      <c r="AH74" s="43">
        <f>SUMIFS('Points - Player Total'!$AA$9:$AA$97,'Points - Player Total'!$A$9:$A$97,'Points - Teams W1'!$A74,'Teams - Window 1'!AH$6:AH$94,1)</f>
        <v>0</v>
      </c>
      <c r="AI74" s="43">
        <f>SUMIFS('Points - Player Total'!$AA$9:$AA$97,'Points - Player Total'!$A$9:$A$97,'Points - Teams W1'!$A74,'Teams - Window 1'!AI$6:AI$94,1)</f>
        <v>0</v>
      </c>
      <c r="AJ74" s="43">
        <f>SUMIFS('Points - Player Total'!$AA$9:$AA$97,'Points - Player Total'!$A$9:$A$97,'Points - Teams W1'!$A74,'Teams - Window 1'!AJ$6:AJ$94,1)</f>
        <v>148</v>
      </c>
      <c r="AK74" s="43">
        <f>SUMIFS('Points - Player Total'!$AA$9:$AA$97,'Points - Player Total'!$A$9:$A$97,'Points - Teams W1'!$A74,'Teams - Window 1'!AK$6:AK$94,1)</f>
        <v>0</v>
      </c>
      <c r="AL74" s="43">
        <f>SUMIFS('Points - Player Total'!$AA$9:$AA$97,'Points - Player Total'!$A$9:$A$97,'Points - Teams W1'!$A74,'Teams - Window 1'!AL$6:AL$94,1)</f>
        <v>0</v>
      </c>
      <c r="AM74" s="43">
        <f>SUMIFS('Points - Player Total'!$AA$9:$AA$97,'Points - Player Total'!$A$9:$A$97,'Points - Teams W1'!$A74,'Teams - Window 1'!AM$6:AM$94,1)</f>
        <v>0</v>
      </c>
      <c r="AN74" s="43">
        <f>SUMIFS('Points - Player Total'!$AA$9:$AA$97,'Points - Player Total'!$A$9:$A$97,'Points - Teams W1'!$A74,'Teams - Window 1'!AN$6:AN$94,1)</f>
        <v>0</v>
      </c>
      <c r="AO74" s="43">
        <f>SUMIFS('Points - Player Total'!$AA$9:$AA$97,'Points - Player Total'!$A$9:$A$97,'Points - Teams W1'!$A74,'Teams - Window 1'!AO$6:AO$94,1)</f>
        <v>0</v>
      </c>
      <c r="AP74" s="43">
        <f>SUMIFS('Points - Player Total'!$AA$9:$AA$97,'Points - Player Total'!$A$9:$A$97,'Points - Teams W1'!$A74,'Teams - Window 1'!AP$6:AP$94,1)</f>
        <v>0</v>
      </c>
      <c r="AQ74" s="43">
        <f>SUMIFS('Points - Player Total'!$AA$9:$AA$97,'Points - Player Total'!$A$9:$A$97,'Points - Teams W1'!$A74,'Teams - Window 1'!AQ$6:AQ$94,1)</f>
        <v>0</v>
      </c>
      <c r="AR74" s="43">
        <f>SUMIFS('Points - Player Total'!$AA$9:$AA$97,'Points - Player Total'!$A$9:$A$97,'Points - Teams W1'!$A74,'Teams - Window 1'!AR$6:AR$94,1)</f>
        <v>0</v>
      </c>
    </row>
    <row r="75" spans="1:44" x14ac:dyDescent="0.25">
      <c r="A75" t="s">
        <v>201</v>
      </c>
      <c r="B75" s="6" t="s">
        <v>52</v>
      </c>
      <c r="C75" t="s">
        <v>63</v>
      </c>
      <c r="D75" s="43">
        <f>SUMIFS('Points - Player Total'!$AA$9:$AA$97,'Points - Player Total'!$A$9:$A$97,'Points - Teams W1'!$A75,'Teams - Window 1'!D$6:D$94,1)</f>
        <v>0</v>
      </c>
      <c r="E75" s="43">
        <f>SUMIFS('Points - Player Total'!$AA$9:$AA$97,'Points - Player Total'!$A$9:$A$97,'Points - Teams W1'!$A75,'Teams - Window 1'!E$6:E$94,1)</f>
        <v>0</v>
      </c>
      <c r="F75" s="43">
        <f>SUMIFS('Points - Player Total'!$AA$9:$AA$97,'Points - Player Total'!$A$9:$A$97,'Points - Teams W1'!$A75,'Teams - Window 1'!F$6:F$94,1)</f>
        <v>0</v>
      </c>
      <c r="G75" s="43">
        <f>SUMIFS('Points - Player Total'!$AA$9:$AA$97,'Points - Player Total'!$A$9:$A$97,'Points - Teams W1'!$A75,'Teams - Window 1'!G$6:G$94,1)</f>
        <v>0</v>
      </c>
      <c r="H75" s="43">
        <f>SUMIFS('Points - Player Total'!$AA$9:$AA$97,'Points - Player Total'!$A$9:$A$97,'Points - Teams W1'!$A75,'Teams - Window 1'!H$6:H$94,1)</f>
        <v>0</v>
      </c>
      <c r="I75" s="43">
        <f>SUMIFS('Points - Player Total'!$AA$9:$AA$97,'Points - Player Total'!$A$9:$A$97,'Points - Teams W1'!$A75,'Teams - Window 1'!I$6:I$94,1)</f>
        <v>0</v>
      </c>
      <c r="J75" s="43">
        <f>SUMIFS('Points - Player Total'!$AA$9:$AA$97,'Points - Player Total'!$A$9:$A$97,'Points - Teams W1'!$A75,'Teams - Window 1'!J$6:J$94,1)</f>
        <v>0</v>
      </c>
      <c r="K75" s="43">
        <f>SUMIFS('Points - Player Total'!$AA$9:$AA$97,'Points - Player Total'!$A$9:$A$97,'Points - Teams W1'!$A75,'Teams - Window 1'!K$6:K$94,1)</f>
        <v>0</v>
      </c>
      <c r="L75" s="43">
        <f>SUMIFS('Points - Player Total'!$AA$9:$AA$97,'Points - Player Total'!$A$9:$A$97,'Points - Teams W1'!$A75,'Teams - Window 1'!L$6:L$94,1)</f>
        <v>0</v>
      </c>
      <c r="M75" s="43">
        <f>SUMIFS('Points - Player Total'!$AA$9:$AA$97,'Points - Player Total'!$A$9:$A$97,'Points - Teams W1'!$A75,'Teams - Window 1'!M$6:M$94,1)</f>
        <v>0</v>
      </c>
      <c r="N75" s="43">
        <f>SUMIFS('Points - Player Total'!$AA$9:$AA$97,'Points - Player Total'!$A$9:$A$97,'Points - Teams W1'!$A75,'Teams - Window 1'!N$6:N$94,1)</f>
        <v>0</v>
      </c>
      <c r="O75" s="43">
        <f>SUMIFS('Points - Player Total'!$AA$9:$AA$97,'Points - Player Total'!$A$9:$A$97,'Points - Teams W1'!$A75,'Teams - Window 1'!O$6:O$94,1)</f>
        <v>0</v>
      </c>
      <c r="P75" s="43">
        <f>SUMIFS('Points - Player Total'!$AA$9:$AA$97,'Points - Player Total'!$A$9:$A$97,'Points - Teams W1'!$A75,'Teams - Window 1'!P$6:P$94,1)</f>
        <v>0</v>
      </c>
      <c r="Q75" s="43">
        <f>SUMIFS('Points - Player Total'!$AA$9:$AA$97,'Points - Player Total'!$A$9:$A$97,'Points - Teams W1'!$A75,'Teams - Window 1'!Q$6:Q$94,1)</f>
        <v>0</v>
      </c>
      <c r="R75" s="43">
        <f>SUMIFS('Points - Player Total'!$AA$9:$AA$97,'Points - Player Total'!$A$9:$A$97,'Points - Teams W1'!$A75,'Teams - Window 1'!R$6:R$94,1)</f>
        <v>0</v>
      </c>
      <c r="S75" s="43">
        <f>SUMIFS('Points - Player Total'!$AA$9:$AA$97,'Points - Player Total'!$A$9:$A$97,'Points - Teams W1'!$A75,'Teams - Window 1'!S$6:S$94,1)</f>
        <v>0</v>
      </c>
      <c r="T75" s="43">
        <f>SUMIFS('Points - Player Total'!$AA$9:$AA$97,'Points - Player Total'!$A$9:$A$97,'Points - Teams W1'!$A75,'Teams - Window 1'!T$6:T$94,1)</f>
        <v>0</v>
      </c>
      <c r="U75" s="43">
        <f>SUMIFS('Points - Player Total'!$AA$9:$AA$97,'Points - Player Total'!$A$9:$A$97,'Points - Teams W1'!$A75,'Teams - Window 1'!U$6:U$94,1)</f>
        <v>0</v>
      </c>
      <c r="V75" s="43">
        <f>SUMIFS('Points - Player Total'!$AA$9:$AA$97,'Points - Player Total'!$A$9:$A$97,'Points - Teams W1'!$A75,'Teams - Window 1'!V$6:V$94,1)</f>
        <v>0</v>
      </c>
      <c r="W75" s="43">
        <f>SUMIFS('Points - Player Total'!$AA$9:$AA$97,'Points - Player Total'!$A$9:$A$97,'Points - Teams W1'!$A75,'Teams - Window 1'!W$6:W$94,1)</f>
        <v>0</v>
      </c>
      <c r="X75" s="43">
        <f>SUMIFS('Points - Player Total'!$AA$9:$AA$97,'Points - Player Total'!$A$9:$A$97,'Points - Teams W1'!$A75,'Teams - Window 1'!X$6:X$94,1)</f>
        <v>0</v>
      </c>
      <c r="Y75" s="43">
        <f>SUMIFS('Points - Player Total'!$AA$9:$AA$97,'Points - Player Total'!$A$9:$A$97,'Points - Teams W1'!$A75,'Teams - Window 1'!Y$6:Y$94,1)</f>
        <v>0</v>
      </c>
      <c r="Z75" s="43">
        <f>SUMIFS('Points - Player Total'!$AA$9:$AA$97,'Points - Player Total'!$A$9:$A$97,'Points - Teams W1'!$A75,'Teams - Window 1'!Z$6:Z$94,1)</f>
        <v>0</v>
      </c>
      <c r="AA75" s="43">
        <f>SUMIFS('Points - Player Total'!$AA$9:$AA$97,'Points - Player Total'!$A$9:$A$97,'Points - Teams W1'!$A75,'Teams - Window 1'!AA$6:AA$94,1)</f>
        <v>0</v>
      </c>
      <c r="AB75" s="43">
        <f>SUMIFS('Points - Player Total'!$AA$9:$AA$97,'Points - Player Total'!$A$9:$A$97,'Points - Teams W1'!$A75,'Teams - Window 1'!AB$6:AB$94,1)</f>
        <v>0</v>
      </c>
      <c r="AC75" s="43">
        <f>SUMIFS('Points - Player Total'!$AA$9:$AA$97,'Points - Player Total'!$A$9:$A$97,'Points - Teams W1'!$A75,'Teams - Window 1'!AC$6:AC$94,1)</f>
        <v>0</v>
      </c>
      <c r="AD75" s="43">
        <f>SUMIFS('Points - Player Total'!$AA$9:$AA$97,'Points - Player Total'!$A$9:$A$97,'Points - Teams W1'!$A75,'Teams - Window 1'!AD$6:AD$94,1)</f>
        <v>0</v>
      </c>
      <c r="AE75" s="43">
        <f>SUMIFS('Points - Player Total'!$AA$9:$AA$97,'Points - Player Total'!$A$9:$A$97,'Points - Teams W1'!$A75,'Teams - Window 1'!AE$6:AE$94,1)</f>
        <v>0</v>
      </c>
      <c r="AF75" s="43">
        <f>SUMIFS('Points - Player Total'!$AA$9:$AA$97,'Points - Player Total'!$A$9:$A$97,'Points - Teams W1'!$A75,'Teams - Window 1'!AF$6:AF$94,1)</f>
        <v>0</v>
      </c>
      <c r="AG75" s="43">
        <f>SUMIFS('Points - Player Total'!$AA$9:$AA$97,'Points - Player Total'!$A$9:$A$97,'Points - Teams W1'!$A75,'Teams - Window 1'!AG$6:AG$94,1)</f>
        <v>0</v>
      </c>
      <c r="AH75" s="43">
        <f>SUMIFS('Points - Player Total'!$AA$9:$AA$97,'Points - Player Total'!$A$9:$A$97,'Points - Teams W1'!$A75,'Teams - Window 1'!AH$6:AH$94,1)</f>
        <v>0</v>
      </c>
      <c r="AI75" s="43">
        <f>SUMIFS('Points - Player Total'!$AA$9:$AA$97,'Points - Player Total'!$A$9:$A$97,'Points - Teams W1'!$A75,'Teams - Window 1'!AI$6:AI$94,1)</f>
        <v>0</v>
      </c>
      <c r="AJ75" s="43">
        <f>SUMIFS('Points - Player Total'!$AA$9:$AA$97,'Points - Player Total'!$A$9:$A$97,'Points - Teams W1'!$A75,'Teams - Window 1'!AJ$6:AJ$94,1)</f>
        <v>0</v>
      </c>
      <c r="AK75" s="43">
        <f>SUMIFS('Points - Player Total'!$AA$9:$AA$97,'Points - Player Total'!$A$9:$A$97,'Points - Teams W1'!$A75,'Teams - Window 1'!AK$6:AK$94,1)</f>
        <v>0</v>
      </c>
      <c r="AL75" s="43">
        <f>SUMIFS('Points - Player Total'!$AA$9:$AA$97,'Points - Player Total'!$A$9:$A$97,'Points - Teams W1'!$A75,'Teams - Window 1'!AL$6:AL$94,1)</f>
        <v>0</v>
      </c>
      <c r="AM75" s="43">
        <f>SUMIFS('Points - Player Total'!$AA$9:$AA$97,'Points - Player Total'!$A$9:$A$97,'Points - Teams W1'!$A75,'Teams - Window 1'!AM$6:AM$94,1)</f>
        <v>0</v>
      </c>
      <c r="AN75" s="43">
        <f>SUMIFS('Points - Player Total'!$AA$9:$AA$97,'Points - Player Total'!$A$9:$A$97,'Points - Teams W1'!$A75,'Teams - Window 1'!AN$6:AN$94,1)</f>
        <v>0</v>
      </c>
      <c r="AO75" s="43">
        <f>SUMIFS('Points - Player Total'!$AA$9:$AA$97,'Points - Player Total'!$A$9:$A$97,'Points - Teams W1'!$A75,'Teams - Window 1'!AO$6:AO$94,1)</f>
        <v>0</v>
      </c>
      <c r="AP75" s="43">
        <f>SUMIFS('Points - Player Total'!$AA$9:$AA$97,'Points - Player Total'!$A$9:$A$97,'Points - Teams W1'!$A75,'Teams - Window 1'!AP$6:AP$94,1)</f>
        <v>0</v>
      </c>
      <c r="AQ75" s="43">
        <f>SUMIFS('Points - Player Total'!$AA$9:$AA$97,'Points - Player Total'!$A$9:$A$97,'Points - Teams W1'!$A75,'Teams - Window 1'!AQ$6:AQ$94,1)</f>
        <v>0</v>
      </c>
      <c r="AR75" s="43">
        <f>SUMIFS('Points - Player Total'!$AA$9:$AA$97,'Points - Player Total'!$A$9:$A$97,'Points - Teams W1'!$A75,'Teams - Window 1'!AR$6:AR$94,1)</f>
        <v>0</v>
      </c>
    </row>
    <row r="76" spans="1:44" x14ac:dyDescent="0.25">
      <c r="A76" t="s">
        <v>26</v>
      </c>
      <c r="B76" s="6" t="s">
        <v>53</v>
      </c>
      <c r="C76" t="s">
        <v>63</v>
      </c>
      <c r="D76" s="43">
        <f>SUMIFS('Points - Player Total'!$AA$9:$AA$97,'Points - Player Total'!$A$9:$A$97,'Points - Teams W1'!$A76,'Teams - Window 1'!D$6:D$94,1)</f>
        <v>0</v>
      </c>
      <c r="E76" s="43">
        <f>SUMIFS('Points - Player Total'!$AA$9:$AA$97,'Points - Player Total'!$A$9:$A$97,'Points - Teams W1'!$A76,'Teams - Window 1'!E$6:E$94,1)</f>
        <v>0</v>
      </c>
      <c r="F76" s="43">
        <f>SUMIFS('Points - Player Total'!$AA$9:$AA$97,'Points - Player Total'!$A$9:$A$97,'Points - Teams W1'!$A76,'Teams - Window 1'!F$6:F$94,1)</f>
        <v>0</v>
      </c>
      <c r="G76" s="43">
        <f>SUMIFS('Points - Player Total'!$AA$9:$AA$97,'Points - Player Total'!$A$9:$A$97,'Points - Teams W1'!$A76,'Teams - Window 1'!G$6:G$94,1)</f>
        <v>0</v>
      </c>
      <c r="H76" s="43">
        <f>SUMIFS('Points - Player Total'!$AA$9:$AA$97,'Points - Player Total'!$A$9:$A$97,'Points - Teams W1'!$A76,'Teams - Window 1'!H$6:H$94,1)</f>
        <v>0</v>
      </c>
      <c r="I76" s="43">
        <f>SUMIFS('Points - Player Total'!$AA$9:$AA$97,'Points - Player Total'!$A$9:$A$97,'Points - Teams W1'!$A76,'Teams - Window 1'!I$6:I$94,1)</f>
        <v>0</v>
      </c>
      <c r="J76" s="43">
        <f>SUMIFS('Points - Player Total'!$AA$9:$AA$97,'Points - Player Total'!$A$9:$A$97,'Points - Teams W1'!$A76,'Teams - Window 1'!J$6:J$94,1)</f>
        <v>0</v>
      </c>
      <c r="K76" s="43">
        <f>SUMIFS('Points - Player Total'!$AA$9:$AA$97,'Points - Player Total'!$A$9:$A$97,'Points - Teams W1'!$A76,'Teams - Window 1'!K$6:K$94,1)</f>
        <v>0</v>
      </c>
      <c r="L76" s="43">
        <f>SUMIFS('Points - Player Total'!$AA$9:$AA$97,'Points - Player Total'!$A$9:$A$97,'Points - Teams W1'!$A76,'Teams - Window 1'!L$6:L$94,1)</f>
        <v>0</v>
      </c>
      <c r="M76" s="43">
        <f>SUMIFS('Points - Player Total'!$AA$9:$AA$97,'Points - Player Total'!$A$9:$A$97,'Points - Teams W1'!$A76,'Teams - Window 1'!M$6:M$94,1)</f>
        <v>0</v>
      </c>
      <c r="N76" s="43">
        <f>SUMIFS('Points - Player Total'!$AA$9:$AA$97,'Points - Player Total'!$A$9:$A$97,'Points - Teams W1'!$A76,'Teams - Window 1'!N$6:N$94,1)</f>
        <v>0</v>
      </c>
      <c r="O76" s="43">
        <f>SUMIFS('Points - Player Total'!$AA$9:$AA$97,'Points - Player Total'!$A$9:$A$97,'Points - Teams W1'!$A76,'Teams - Window 1'!O$6:O$94,1)</f>
        <v>0</v>
      </c>
      <c r="P76" s="43">
        <f>SUMIFS('Points - Player Total'!$AA$9:$AA$97,'Points - Player Total'!$A$9:$A$97,'Points - Teams W1'!$A76,'Teams - Window 1'!P$6:P$94,1)</f>
        <v>0</v>
      </c>
      <c r="Q76" s="43">
        <f>SUMIFS('Points - Player Total'!$AA$9:$AA$97,'Points - Player Total'!$A$9:$A$97,'Points - Teams W1'!$A76,'Teams - Window 1'!Q$6:Q$94,1)</f>
        <v>0</v>
      </c>
      <c r="R76" s="43">
        <f>SUMIFS('Points - Player Total'!$AA$9:$AA$97,'Points - Player Total'!$A$9:$A$97,'Points - Teams W1'!$A76,'Teams - Window 1'!R$6:R$94,1)</f>
        <v>0</v>
      </c>
      <c r="S76" s="43">
        <f>SUMIFS('Points - Player Total'!$AA$9:$AA$97,'Points - Player Total'!$A$9:$A$97,'Points - Teams W1'!$A76,'Teams - Window 1'!S$6:S$94,1)</f>
        <v>0</v>
      </c>
      <c r="T76" s="43">
        <f>SUMIFS('Points - Player Total'!$AA$9:$AA$97,'Points - Player Total'!$A$9:$A$97,'Points - Teams W1'!$A76,'Teams - Window 1'!T$6:T$94,1)</f>
        <v>211</v>
      </c>
      <c r="U76" s="43">
        <f>SUMIFS('Points - Player Total'!$AA$9:$AA$97,'Points - Player Total'!$A$9:$A$97,'Points - Teams W1'!$A76,'Teams - Window 1'!U$6:U$94,1)</f>
        <v>0</v>
      </c>
      <c r="V76" s="43">
        <f>SUMIFS('Points - Player Total'!$AA$9:$AA$97,'Points - Player Total'!$A$9:$A$97,'Points - Teams W1'!$A76,'Teams - Window 1'!V$6:V$94,1)</f>
        <v>0</v>
      </c>
      <c r="W76" s="43">
        <f>SUMIFS('Points - Player Total'!$AA$9:$AA$97,'Points - Player Total'!$A$9:$A$97,'Points - Teams W1'!$A76,'Teams - Window 1'!W$6:W$94,1)</f>
        <v>0</v>
      </c>
      <c r="X76" s="43">
        <f>SUMIFS('Points - Player Total'!$AA$9:$AA$97,'Points - Player Total'!$A$9:$A$97,'Points - Teams W1'!$A76,'Teams - Window 1'!X$6:X$94,1)</f>
        <v>0</v>
      </c>
      <c r="Y76" s="43">
        <f>SUMIFS('Points - Player Total'!$AA$9:$AA$97,'Points - Player Total'!$A$9:$A$97,'Points - Teams W1'!$A76,'Teams - Window 1'!Y$6:Y$94,1)</f>
        <v>0</v>
      </c>
      <c r="Z76" s="43">
        <f>SUMIFS('Points - Player Total'!$AA$9:$AA$97,'Points - Player Total'!$A$9:$A$97,'Points - Teams W1'!$A76,'Teams - Window 1'!Z$6:Z$94,1)</f>
        <v>0</v>
      </c>
      <c r="AA76" s="43">
        <f>SUMIFS('Points - Player Total'!$AA$9:$AA$97,'Points - Player Total'!$A$9:$A$97,'Points - Teams W1'!$A76,'Teams - Window 1'!AA$6:AA$94,1)</f>
        <v>211</v>
      </c>
      <c r="AB76" s="43">
        <f>SUMIFS('Points - Player Total'!$AA$9:$AA$97,'Points - Player Total'!$A$9:$A$97,'Points - Teams W1'!$A76,'Teams - Window 1'!AB$6:AB$94,1)</f>
        <v>0</v>
      </c>
      <c r="AC76" s="43">
        <f>SUMIFS('Points - Player Total'!$AA$9:$AA$97,'Points - Player Total'!$A$9:$A$97,'Points - Teams W1'!$A76,'Teams - Window 1'!AC$6:AC$94,1)</f>
        <v>0</v>
      </c>
      <c r="AD76" s="43">
        <f>SUMIFS('Points - Player Total'!$AA$9:$AA$97,'Points - Player Total'!$A$9:$A$97,'Points - Teams W1'!$A76,'Teams - Window 1'!AD$6:AD$94,1)</f>
        <v>211</v>
      </c>
      <c r="AE76" s="43">
        <f>SUMIFS('Points - Player Total'!$AA$9:$AA$97,'Points - Player Total'!$A$9:$A$97,'Points - Teams W1'!$A76,'Teams - Window 1'!AE$6:AE$94,1)</f>
        <v>0</v>
      </c>
      <c r="AF76" s="43">
        <f>SUMIFS('Points - Player Total'!$AA$9:$AA$97,'Points - Player Total'!$A$9:$A$97,'Points - Teams W1'!$A76,'Teams - Window 1'!AF$6:AF$94,1)</f>
        <v>211</v>
      </c>
      <c r="AG76" s="43">
        <f>SUMIFS('Points - Player Total'!$AA$9:$AA$97,'Points - Player Total'!$A$9:$A$97,'Points - Teams W1'!$A76,'Teams - Window 1'!AG$6:AG$94,1)</f>
        <v>0</v>
      </c>
      <c r="AH76" s="43">
        <f>SUMIFS('Points - Player Total'!$AA$9:$AA$97,'Points - Player Total'!$A$9:$A$97,'Points - Teams W1'!$A76,'Teams - Window 1'!AH$6:AH$94,1)</f>
        <v>0</v>
      </c>
      <c r="AI76" s="43">
        <f>SUMIFS('Points - Player Total'!$AA$9:$AA$97,'Points - Player Total'!$A$9:$A$97,'Points - Teams W1'!$A76,'Teams - Window 1'!AI$6:AI$94,1)</f>
        <v>211</v>
      </c>
      <c r="AJ76" s="43">
        <f>SUMIFS('Points - Player Total'!$AA$9:$AA$97,'Points - Player Total'!$A$9:$A$97,'Points - Teams W1'!$A76,'Teams - Window 1'!AJ$6:AJ$94,1)</f>
        <v>0</v>
      </c>
      <c r="AK76" s="43">
        <f>SUMIFS('Points - Player Total'!$AA$9:$AA$97,'Points - Player Total'!$A$9:$A$97,'Points - Teams W1'!$A76,'Teams - Window 1'!AK$6:AK$94,1)</f>
        <v>211</v>
      </c>
      <c r="AL76" s="43">
        <f>SUMIFS('Points - Player Total'!$AA$9:$AA$97,'Points - Player Total'!$A$9:$A$97,'Points - Teams W1'!$A76,'Teams - Window 1'!AL$6:AL$94,1)</f>
        <v>0</v>
      </c>
      <c r="AM76" s="43">
        <f>SUMIFS('Points - Player Total'!$AA$9:$AA$97,'Points - Player Total'!$A$9:$A$97,'Points - Teams W1'!$A76,'Teams - Window 1'!AM$6:AM$94,1)</f>
        <v>0</v>
      </c>
      <c r="AN76" s="43">
        <f>SUMIFS('Points - Player Total'!$AA$9:$AA$97,'Points - Player Total'!$A$9:$A$97,'Points - Teams W1'!$A76,'Teams - Window 1'!AN$6:AN$94,1)</f>
        <v>211</v>
      </c>
      <c r="AO76" s="43">
        <f>SUMIFS('Points - Player Total'!$AA$9:$AA$97,'Points - Player Total'!$A$9:$A$97,'Points - Teams W1'!$A76,'Teams - Window 1'!AO$6:AO$94,1)</f>
        <v>211</v>
      </c>
      <c r="AP76" s="43">
        <f>SUMIFS('Points - Player Total'!$AA$9:$AA$97,'Points - Player Total'!$A$9:$A$97,'Points - Teams W1'!$A76,'Teams - Window 1'!AP$6:AP$94,1)</f>
        <v>0</v>
      </c>
      <c r="AQ76" s="43">
        <f>SUMIFS('Points - Player Total'!$AA$9:$AA$97,'Points - Player Total'!$A$9:$A$97,'Points - Teams W1'!$A76,'Teams - Window 1'!AQ$6:AQ$94,1)</f>
        <v>0</v>
      </c>
      <c r="AR76" s="43">
        <f>SUMIFS('Points - Player Total'!$AA$9:$AA$97,'Points - Player Total'!$A$9:$A$97,'Points - Teams W1'!$A76,'Teams - Window 1'!AR$6:AR$94,1)</f>
        <v>0</v>
      </c>
    </row>
    <row r="77" spans="1:44" x14ac:dyDescent="0.25">
      <c r="A77" t="s">
        <v>40</v>
      </c>
      <c r="B77" s="6" t="s">
        <v>53</v>
      </c>
      <c r="C77" t="s">
        <v>63</v>
      </c>
      <c r="D77" s="43">
        <f>SUMIFS('Points - Player Total'!$AA$9:$AA$97,'Points - Player Total'!$A$9:$A$97,'Points - Teams W1'!$A77,'Teams - Window 1'!D$6:D$94,1)</f>
        <v>0</v>
      </c>
      <c r="E77" s="43">
        <f>SUMIFS('Points - Player Total'!$AA$9:$AA$97,'Points - Player Total'!$A$9:$A$97,'Points - Teams W1'!$A77,'Teams - Window 1'!E$6:E$94,1)</f>
        <v>205</v>
      </c>
      <c r="F77" s="43">
        <f>SUMIFS('Points - Player Total'!$AA$9:$AA$97,'Points - Player Total'!$A$9:$A$97,'Points - Teams W1'!$A77,'Teams - Window 1'!F$6:F$94,1)</f>
        <v>0</v>
      </c>
      <c r="G77" s="43">
        <f>SUMIFS('Points - Player Total'!$AA$9:$AA$97,'Points - Player Total'!$A$9:$A$97,'Points - Teams W1'!$A77,'Teams - Window 1'!G$6:G$94,1)</f>
        <v>0</v>
      </c>
      <c r="H77" s="43">
        <f>SUMIFS('Points - Player Total'!$AA$9:$AA$97,'Points - Player Total'!$A$9:$A$97,'Points - Teams W1'!$A77,'Teams - Window 1'!H$6:H$94,1)</f>
        <v>0</v>
      </c>
      <c r="I77" s="43">
        <f>SUMIFS('Points - Player Total'!$AA$9:$AA$97,'Points - Player Total'!$A$9:$A$97,'Points - Teams W1'!$A77,'Teams - Window 1'!I$6:I$94,1)</f>
        <v>0</v>
      </c>
      <c r="J77" s="43">
        <f>SUMIFS('Points - Player Total'!$AA$9:$AA$97,'Points - Player Total'!$A$9:$A$97,'Points - Teams W1'!$A77,'Teams - Window 1'!J$6:J$94,1)</f>
        <v>0</v>
      </c>
      <c r="K77" s="43">
        <f>SUMIFS('Points - Player Total'!$AA$9:$AA$97,'Points - Player Total'!$A$9:$A$97,'Points - Teams W1'!$A77,'Teams - Window 1'!K$6:K$94,1)</f>
        <v>205</v>
      </c>
      <c r="L77" s="43">
        <f>SUMIFS('Points - Player Total'!$AA$9:$AA$97,'Points - Player Total'!$A$9:$A$97,'Points - Teams W1'!$A77,'Teams - Window 1'!L$6:L$94,1)</f>
        <v>0</v>
      </c>
      <c r="M77" s="43">
        <f>SUMIFS('Points - Player Total'!$AA$9:$AA$97,'Points - Player Total'!$A$9:$A$97,'Points - Teams W1'!$A77,'Teams - Window 1'!M$6:M$94,1)</f>
        <v>0</v>
      </c>
      <c r="N77" s="43">
        <f>SUMIFS('Points - Player Total'!$AA$9:$AA$97,'Points - Player Total'!$A$9:$A$97,'Points - Teams W1'!$A77,'Teams - Window 1'!N$6:N$94,1)</f>
        <v>0</v>
      </c>
      <c r="O77" s="43">
        <f>SUMIFS('Points - Player Total'!$AA$9:$AA$97,'Points - Player Total'!$A$9:$A$97,'Points - Teams W1'!$A77,'Teams - Window 1'!O$6:O$94,1)</f>
        <v>205</v>
      </c>
      <c r="P77" s="43">
        <f>SUMIFS('Points - Player Total'!$AA$9:$AA$97,'Points - Player Total'!$A$9:$A$97,'Points - Teams W1'!$A77,'Teams - Window 1'!P$6:P$94,1)</f>
        <v>205</v>
      </c>
      <c r="Q77" s="43">
        <f>SUMIFS('Points - Player Total'!$AA$9:$AA$97,'Points - Player Total'!$A$9:$A$97,'Points - Teams W1'!$A77,'Teams - Window 1'!Q$6:Q$94,1)</f>
        <v>0</v>
      </c>
      <c r="R77" s="43">
        <f>SUMIFS('Points - Player Total'!$AA$9:$AA$97,'Points - Player Total'!$A$9:$A$97,'Points - Teams W1'!$A77,'Teams - Window 1'!R$6:R$94,1)</f>
        <v>0</v>
      </c>
      <c r="S77" s="43">
        <f>SUMIFS('Points - Player Total'!$AA$9:$AA$97,'Points - Player Total'!$A$9:$A$97,'Points - Teams W1'!$A77,'Teams - Window 1'!S$6:S$94,1)</f>
        <v>0</v>
      </c>
      <c r="T77" s="43">
        <f>SUMIFS('Points - Player Total'!$AA$9:$AA$97,'Points - Player Total'!$A$9:$A$97,'Points - Teams W1'!$A77,'Teams - Window 1'!T$6:T$94,1)</f>
        <v>0</v>
      </c>
      <c r="U77" s="43">
        <f>SUMIFS('Points - Player Total'!$AA$9:$AA$97,'Points - Player Total'!$A$9:$A$97,'Points - Teams W1'!$A77,'Teams - Window 1'!U$6:U$94,1)</f>
        <v>205</v>
      </c>
      <c r="V77" s="43">
        <f>SUMIFS('Points - Player Total'!$AA$9:$AA$97,'Points - Player Total'!$A$9:$A$97,'Points - Teams W1'!$A77,'Teams - Window 1'!V$6:V$94,1)</f>
        <v>205</v>
      </c>
      <c r="W77" s="43">
        <f>SUMIFS('Points - Player Total'!$AA$9:$AA$97,'Points - Player Total'!$A$9:$A$97,'Points - Teams W1'!$A77,'Teams - Window 1'!W$6:W$94,1)</f>
        <v>0</v>
      </c>
      <c r="X77" s="43">
        <f>SUMIFS('Points - Player Total'!$AA$9:$AA$97,'Points - Player Total'!$A$9:$A$97,'Points - Teams W1'!$A77,'Teams - Window 1'!X$6:X$94,1)</f>
        <v>0</v>
      </c>
      <c r="Y77" s="43">
        <f>SUMIFS('Points - Player Total'!$AA$9:$AA$97,'Points - Player Total'!$A$9:$A$97,'Points - Teams W1'!$A77,'Teams - Window 1'!Y$6:Y$94,1)</f>
        <v>0</v>
      </c>
      <c r="Z77" s="43">
        <f>SUMIFS('Points - Player Total'!$AA$9:$AA$97,'Points - Player Total'!$A$9:$A$97,'Points - Teams W1'!$A77,'Teams - Window 1'!Z$6:Z$94,1)</f>
        <v>205</v>
      </c>
      <c r="AA77" s="43">
        <f>SUMIFS('Points - Player Total'!$AA$9:$AA$97,'Points - Player Total'!$A$9:$A$97,'Points - Teams W1'!$A77,'Teams - Window 1'!AA$6:AA$94,1)</f>
        <v>0</v>
      </c>
      <c r="AB77" s="43">
        <f>SUMIFS('Points - Player Total'!$AA$9:$AA$97,'Points - Player Total'!$A$9:$A$97,'Points - Teams W1'!$A77,'Teams - Window 1'!AB$6:AB$94,1)</f>
        <v>0</v>
      </c>
      <c r="AC77" s="43">
        <f>SUMIFS('Points - Player Total'!$AA$9:$AA$97,'Points - Player Total'!$A$9:$A$97,'Points - Teams W1'!$A77,'Teams - Window 1'!AC$6:AC$94,1)</f>
        <v>0</v>
      </c>
      <c r="AD77" s="43">
        <f>SUMIFS('Points - Player Total'!$AA$9:$AA$97,'Points - Player Total'!$A$9:$A$97,'Points - Teams W1'!$A77,'Teams - Window 1'!AD$6:AD$94,1)</f>
        <v>0</v>
      </c>
      <c r="AE77" s="43">
        <f>SUMIFS('Points - Player Total'!$AA$9:$AA$97,'Points - Player Total'!$A$9:$A$97,'Points - Teams W1'!$A77,'Teams - Window 1'!AE$6:AE$94,1)</f>
        <v>0</v>
      </c>
      <c r="AF77" s="43">
        <f>SUMIFS('Points - Player Total'!$AA$9:$AA$97,'Points - Player Total'!$A$9:$A$97,'Points - Teams W1'!$A77,'Teams - Window 1'!AF$6:AF$94,1)</f>
        <v>0</v>
      </c>
      <c r="AG77" s="43">
        <f>SUMIFS('Points - Player Total'!$AA$9:$AA$97,'Points - Player Total'!$A$9:$A$97,'Points - Teams W1'!$A77,'Teams - Window 1'!AG$6:AG$94,1)</f>
        <v>205</v>
      </c>
      <c r="AH77" s="43">
        <f>SUMIFS('Points - Player Total'!$AA$9:$AA$97,'Points - Player Total'!$A$9:$A$97,'Points - Teams W1'!$A77,'Teams - Window 1'!AH$6:AH$94,1)</f>
        <v>0</v>
      </c>
      <c r="AI77" s="43">
        <f>SUMIFS('Points - Player Total'!$AA$9:$AA$97,'Points - Player Total'!$A$9:$A$97,'Points - Teams W1'!$A77,'Teams - Window 1'!AI$6:AI$94,1)</f>
        <v>0</v>
      </c>
      <c r="AJ77" s="43">
        <f>SUMIFS('Points - Player Total'!$AA$9:$AA$97,'Points - Player Total'!$A$9:$A$97,'Points - Teams W1'!$A77,'Teams - Window 1'!AJ$6:AJ$94,1)</f>
        <v>0</v>
      </c>
      <c r="AK77" s="43">
        <f>SUMIFS('Points - Player Total'!$AA$9:$AA$97,'Points - Player Total'!$A$9:$A$97,'Points - Teams W1'!$A77,'Teams - Window 1'!AK$6:AK$94,1)</f>
        <v>0</v>
      </c>
      <c r="AL77" s="43">
        <f>SUMIFS('Points - Player Total'!$AA$9:$AA$97,'Points - Player Total'!$A$9:$A$97,'Points - Teams W1'!$A77,'Teams - Window 1'!AL$6:AL$94,1)</f>
        <v>0</v>
      </c>
      <c r="AM77" s="43">
        <f>SUMIFS('Points - Player Total'!$AA$9:$AA$97,'Points - Player Total'!$A$9:$A$97,'Points - Teams W1'!$A77,'Teams - Window 1'!AM$6:AM$94,1)</f>
        <v>0</v>
      </c>
      <c r="AN77" s="43">
        <f>SUMIFS('Points - Player Total'!$AA$9:$AA$97,'Points - Player Total'!$A$9:$A$97,'Points - Teams W1'!$A77,'Teams - Window 1'!AN$6:AN$94,1)</f>
        <v>0</v>
      </c>
      <c r="AO77" s="43">
        <f>SUMIFS('Points - Player Total'!$AA$9:$AA$97,'Points - Player Total'!$A$9:$A$97,'Points - Teams W1'!$A77,'Teams - Window 1'!AO$6:AO$94,1)</f>
        <v>0</v>
      </c>
      <c r="AP77" s="43">
        <f>SUMIFS('Points - Player Total'!$AA$9:$AA$97,'Points - Player Total'!$A$9:$A$97,'Points - Teams W1'!$A77,'Teams - Window 1'!AP$6:AP$94,1)</f>
        <v>205</v>
      </c>
      <c r="AQ77" s="43">
        <f>SUMIFS('Points - Player Total'!$AA$9:$AA$97,'Points - Player Total'!$A$9:$A$97,'Points - Teams W1'!$A77,'Teams - Window 1'!AQ$6:AQ$94,1)</f>
        <v>0</v>
      </c>
      <c r="AR77" s="43">
        <f>SUMIFS('Points - Player Total'!$AA$9:$AA$97,'Points - Player Total'!$A$9:$A$97,'Points - Teams W1'!$A77,'Teams - Window 1'!AR$6:AR$94,1)</f>
        <v>205</v>
      </c>
    </row>
    <row r="78" spans="1:44" x14ac:dyDescent="0.25">
      <c r="A78" t="s">
        <v>34</v>
      </c>
      <c r="B78" s="6" t="s">
        <v>54</v>
      </c>
      <c r="C78" t="s">
        <v>63</v>
      </c>
      <c r="D78" s="43">
        <f>SUMIFS('Points - Player Total'!$AA$9:$AA$97,'Points - Player Total'!$A$9:$A$97,'Points - Teams W1'!$A78,'Teams - Window 1'!D$6:D$94,1)</f>
        <v>0</v>
      </c>
      <c r="E78" s="43">
        <f>SUMIFS('Points - Player Total'!$AA$9:$AA$97,'Points - Player Total'!$A$9:$A$97,'Points - Teams W1'!$A78,'Teams - Window 1'!E$6:E$94,1)</f>
        <v>0</v>
      </c>
      <c r="F78" s="43">
        <f>SUMIFS('Points - Player Total'!$AA$9:$AA$97,'Points - Player Total'!$A$9:$A$97,'Points - Teams W1'!$A78,'Teams - Window 1'!F$6:F$94,1)</f>
        <v>0</v>
      </c>
      <c r="G78" s="43">
        <f>SUMIFS('Points - Player Total'!$AA$9:$AA$97,'Points - Player Total'!$A$9:$A$97,'Points - Teams W1'!$A78,'Teams - Window 1'!G$6:G$94,1)</f>
        <v>0</v>
      </c>
      <c r="H78" s="43">
        <f>SUMIFS('Points - Player Total'!$AA$9:$AA$97,'Points - Player Total'!$A$9:$A$97,'Points - Teams W1'!$A78,'Teams - Window 1'!H$6:H$94,1)</f>
        <v>0</v>
      </c>
      <c r="I78" s="43">
        <f>SUMIFS('Points - Player Total'!$AA$9:$AA$97,'Points - Player Total'!$A$9:$A$97,'Points - Teams W1'!$A78,'Teams - Window 1'!I$6:I$94,1)</f>
        <v>0</v>
      </c>
      <c r="J78" s="43">
        <f>SUMIFS('Points - Player Total'!$AA$9:$AA$97,'Points - Player Total'!$A$9:$A$97,'Points - Teams W1'!$A78,'Teams - Window 1'!J$6:J$94,1)</f>
        <v>0</v>
      </c>
      <c r="K78" s="43">
        <f>SUMIFS('Points - Player Total'!$AA$9:$AA$97,'Points - Player Total'!$A$9:$A$97,'Points - Teams W1'!$A78,'Teams - Window 1'!K$6:K$94,1)</f>
        <v>0</v>
      </c>
      <c r="L78" s="43">
        <f>SUMIFS('Points - Player Total'!$AA$9:$AA$97,'Points - Player Total'!$A$9:$A$97,'Points - Teams W1'!$A78,'Teams - Window 1'!L$6:L$94,1)</f>
        <v>0</v>
      </c>
      <c r="M78" s="43">
        <f>SUMIFS('Points - Player Total'!$AA$9:$AA$97,'Points - Player Total'!$A$9:$A$97,'Points - Teams W1'!$A78,'Teams - Window 1'!M$6:M$94,1)</f>
        <v>0</v>
      </c>
      <c r="N78" s="43">
        <f>SUMIFS('Points - Player Total'!$AA$9:$AA$97,'Points - Player Total'!$A$9:$A$97,'Points - Teams W1'!$A78,'Teams - Window 1'!N$6:N$94,1)</f>
        <v>0</v>
      </c>
      <c r="O78" s="43">
        <f>SUMIFS('Points - Player Total'!$AA$9:$AA$97,'Points - Player Total'!$A$9:$A$97,'Points - Teams W1'!$A78,'Teams - Window 1'!O$6:O$94,1)</f>
        <v>0</v>
      </c>
      <c r="P78" s="43">
        <f>SUMIFS('Points - Player Total'!$AA$9:$AA$97,'Points - Player Total'!$A$9:$A$97,'Points - Teams W1'!$A78,'Teams - Window 1'!P$6:P$94,1)</f>
        <v>0</v>
      </c>
      <c r="Q78" s="43">
        <f>SUMIFS('Points - Player Total'!$AA$9:$AA$97,'Points - Player Total'!$A$9:$A$97,'Points - Teams W1'!$A78,'Teams - Window 1'!Q$6:Q$94,1)</f>
        <v>1</v>
      </c>
      <c r="R78" s="43">
        <f>SUMIFS('Points - Player Total'!$AA$9:$AA$97,'Points - Player Total'!$A$9:$A$97,'Points - Teams W1'!$A78,'Teams - Window 1'!R$6:R$94,1)</f>
        <v>0</v>
      </c>
      <c r="S78" s="43">
        <f>SUMIFS('Points - Player Total'!$AA$9:$AA$97,'Points - Player Total'!$A$9:$A$97,'Points - Teams W1'!$A78,'Teams - Window 1'!S$6:S$94,1)</f>
        <v>0</v>
      </c>
      <c r="T78" s="43">
        <f>SUMIFS('Points - Player Total'!$AA$9:$AA$97,'Points - Player Total'!$A$9:$A$97,'Points - Teams W1'!$A78,'Teams - Window 1'!T$6:T$94,1)</f>
        <v>0</v>
      </c>
      <c r="U78" s="43">
        <f>SUMIFS('Points - Player Total'!$AA$9:$AA$97,'Points - Player Total'!$A$9:$A$97,'Points - Teams W1'!$A78,'Teams - Window 1'!U$6:U$94,1)</f>
        <v>0</v>
      </c>
      <c r="V78" s="43">
        <f>SUMIFS('Points - Player Total'!$AA$9:$AA$97,'Points - Player Total'!$A$9:$A$97,'Points - Teams W1'!$A78,'Teams - Window 1'!V$6:V$94,1)</f>
        <v>0</v>
      </c>
      <c r="W78" s="43">
        <f>SUMIFS('Points - Player Total'!$AA$9:$AA$97,'Points - Player Total'!$A$9:$A$97,'Points - Teams W1'!$A78,'Teams - Window 1'!W$6:W$94,1)</f>
        <v>0</v>
      </c>
      <c r="X78" s="43">
        <f>SUMIFS('Points - Player Total'!$AA$9:$AA$97,'Points - Player Total'!$A$9:$A$97,'Points - Teams W1'!$A78,'Teams - Window 1'!X$6:X$94,1)</f>
        <v>0</v>
      </c>
      <c r="Y78" s="43">
        <f>SUMIFS('Points - Player Total'!$AA$9:$AA$97,'Points - Player Total'!$A$9:$A$97,'Points - Teams W1'!$A78,'Teams - Window 1'!Y$6:Y$94,1)</f>
        <v>0</v>
      </c>
      <c r="Z78" s="43">
        <f>SUMIFS('Points - Player Total'!$AA$9:$AA$97,'Points - Player Total'!$A$9:$A$97,'Points - Teams W1'!$A78,'Teams - Window 1'!Z$6:Z$94,1)</f>
        <v>0</v>
      </c>
      <c r="AA78" s="43">
        <f>SUMIFS('Points - Player Total'!$AA$9:$AA$97,'Points - Player Total'!$A$9:$A$97,'Points - Teams W1'!$A78,'Teams - Window 1'!AA$6:AA$94,1)</f>
        <v>0</v>
      </c>
      <c r="AB78" s="43">
        <f>SUMIFS('Points - Player Total'!$AA$9:$AA$97,'Points - Player Total'!$A$9:$A$97,'Points - Teams W1'!$A78,'Teams - Window 1'!AB$6:AB$94,1)</f>
        <v>0</v>
      </c>
      <c r="AC78" s="43">
        <f>SUMIFS('Points - Player Total'!$AA$9:$AA$97,'Points - Player Total'!$A$9:$A$97,'Points - Teams W1'!$A78,'Teams - Window 1'!AC$6:AC$94,1)</f>
        <v>0</v>
      </c>
      <c r="AD78" s="43">
        <f>SUMIFS('Points - Player Total'!$AA$9:$AA$97,'Points - Player Total'!$A$9:$A$97,'Points - Teams W1'!$A78,'Teams - Window 1'!AD$6:AD$94,1)</f>
        <v>0</v>
      </c>
      <c r="AE78" s="43">
        <f>SUMIFS('Points - Player Total'!$AA$9:$AA$97,'Points - Player Total'!$A$9:$A$97,'Points - Teams W1'!$A78,'Teams - Window 1'!AE$6:AE$94,1)</f>
        <v>0</v>
      </c>
      <c r="AF78" s="43">
        <f>SUMIFS('Points - Player Total'!$AA$9:$AA$97,'Points - Player Total'!$A$9:$A$97,'Points - Teams W1'!$A78,'Teams - Window 1'!AF$6:AF$94,1)</f>
        <v>0</v>
      </c>
      <c r="AG78" s="43">
        <f>SUMIFS('Points - Player Total'!$AA$9:$AA$97,'Points - Player Total'!$A$9:$A$97,'Points - Teams W1'!$A78,'Teams - Window 1'!AG$6:AG$94,1)</f>
        <v>0</v>
      </c>
      <c r="AH78" s="43">
        <f>SUMIFS('Points - Player Total'!$AA$9:$AA$97,'Points - Player Total'!$A$9:$A$97,'Points - Teams W1'!$A78,'Teams - Window 1'!AH$6:AH$94,1)</f>
        <v>0</v>
      </c>
      <c r="AI78" s="43">
        <f>SUMIFS('Points - Player Total'!$AA$9:$AA$97,'Points - Player Total'!$A$9:$A$97,'Points - Teams W1'!$A78,'Teams - Window 1'!AI$6:AI$94,1)</f>
        <v>0</v>
      </c>
      <c r="AJ78" s="43">
        <f>SUMIFS('Points - Player Total'!$AA$9:$AA$97,'Points - Player Total'!$A$9:$A$97,'Points - Teams W1'!$A78,'Teams - Window 1'!AJ$6:AJ$94,1)</f>
        <v>0</v>
      </c>
      <c r="AK78" s="43">
        <f>SUMIFS('Points - Player Total'!$AA$9:$AA$97,'Points - Player Total'!$A$9:$A$97,'Points - Teams W1'!$A78,'Teams - Window 1'!AK$6:AK$94,1)</f>
        <v>0</v>
      </c>
      <c r="AL78" s="43">
        <f>SUMIFS('Points - Player Total'!$AA$9:$AA$97,'Points - Player Total'!$A$9:$A$97,'Points - Teams W1'!$A78,'Teams - Window 1'!AL$6:AL$94,1)</f>
        <v>0</v>
      </c>
      <c r="AM78" s="43">
        <f>SUMIFS('Points - Player Total'!$AA$9:$AA$97,'Points - Player Total'!$A$9:$A$97,'Points - Teams W1'!$A78,'Teams - Window 1'!AM$6:AM$94,1)</f>
        <v>0</v>
      </c>
      <c r="AN78" s="43">
        <f>SUMIFS('Points - Player Total'!$AA$9:$AA$97,'Points - Player Total'!$A$9:$A$97,'Points - Teams W1'!$A78,'Teams - Window 1'!AN$6:AN$94,1)</f>
        <v>1</v>
      </c>
      <c r="AO78" s="43">
        <f>SUMIFS('Points - Player Total'!$AA$9:$AA$97,'Points - Player Total'!$A$9:$A$97,'Points - Teams W1'!$A78,'Teams - Window 1'!AO$6:AO$94,1)</f>
        <v>0</v>
      </c>
      <c r="AP78" s="43">
        <f>SUMIFS('Points - Player Total'!$AA$9:$AA$97,'Points - Player Total'!$A$9:$A$97,'Points - Teams W1'!$A78,'Teams - Window 1'!AP$6:AP$94,1)</f>
        <v>0</v>
      </c>
      <c r="AQ78" s="43">
        <f>SUMIFS('Points - Player Total'!$AA$9:$AA$97,'Points - Player Total'!$A$9:$A$97,'Points - Teams W1'!$A78,'Teams - Window 1'!AQ$6:AQ$94,1)</f>
        <v>0</v>
      </c>
      <c r="AR78" s="43">
        <f>SUMIFS('Points - Player Total'!$AA$9:$AA$97,'Points - Player Total'!$A$9:$A$97,'Points - Teams W1'!$A78,'Teams - Window 1'!AR$6:AR$94,1)</f>
        <v>0</v>
      </c>
    </row>
    <row r="79" spans="1:44" x14ac:dyDescent="0.25">
      <c r="A79" t="s">
        <v>31</v>
      </c>
      <c r="B79" s="6" t="s">
        <v>54</v>
      </c>
      <c r="C79" t="s">
        <v>63</v>
      </c>
      <c r="D79" s="43">
        <f>SUMIFS('Points - Player Total'!$AA$9:$AA$97,'Points - Player Total'!$A$9:$A$97,'Points - Teams W1'!$A79,'Teams - Window 1'!D$6:D$94,1)</f>
        <v>0</v>
      </c>
      <c r="E79" s="43">
        <f>SUMIFS('Points - Player Total'!$AA$9:$AA$97,'Points - Player Total'!$A$9:$A$97,'Points - Teams W1'!$A79,'Teams - Window 1'!E$6:E$94,1)</f>
        <v>0</v>
      </c>
      <c r="F79" s="43">
        <f>SUMIFS('Points - Player Total'!$AA$9:$AA$97,'Points - Player Total'!$A$9:$A$97,'Points - Teams W1'!$A79,'Teams - Window 1'!F$6:F$94,1)</f>
        <v>0</v>
      </c>
      <c r="G79" s="43">
        <f>SUMIFS('Points - Player Total'!$AA$9:$AA$97,'Points - Player Total'!$A$9:$A$97,'Points - Teams W1'!$A79,'Teams - Window 1'!G$6:G$94,1)</f>
        <v>0</v>
      </c>
      <c r="H79" s="43">
        <f>SUMIFS('Points - Player Total'!$AA$9:$AA$97,'Points - Player Total'!$A$9:$A$97,'Points - Teams W1'!$A79,'Teams - Window 1'!H$6:H$94,1)</f>
        <v>0</v>
      </c>
      <c r="I79" s="43">
        <f>SUMIFS('Points - Player Total'!$AA$9:$AA$97,'Points - Player Total'!$A$9:$A$97,'Points - Teams W1'!$A79,'Teams - Window 1'!I$6:I$94,1)</f>
        <v>0</v>
      </c>
      <c r="J79" s="43">
        <f>SUMIFS('Points - Player Total'!$AA$9:$AA$97,'Points - Player Total'!$A$9:$A$97,'Points - Teams W1'!$A79,'Teams - Window 1'!J$6:J$94,1)</f>
        <v>0</v>
      </c>
      <c r="K79" s="43">
        <f>SUMIFS('Points - Player Total'!$AA$9:$AA$97,'Points - Player Total'!$A$9:$A$97,'Points - Teams W1'!$A79,'Teams - Window 1'!K$6:K$94,1)</f>
        <v>195</v>
      </c>
      <c r="L79" s="43">
        <f>SUMIFS('Points - Player Total'!$AA$9:$AA$97,'Points - Player Total'!$A$9:$A$97,'Points - Teams W1'!$A79,'Teams - Window 1'!L$6:L$94,1)</f>
        <v>0</v>
      </c>
      <c r="M79" s="43">
        <f>SUMIFS('Points - Player Total'!$AA$9:$AA$97,'Points - Player Total'!$A$9:$A$97,'Points - Teams W1'!$A79,'Teams - Window 1'!M$6:M$94,1)</f>
        <v>0</v>
      </c>
      <c r="N79" s="43">
        <f>SUMIFS('Points - Player Total'!$AA$9:$AA$97,'Points - Player Total'!$A$9:$A$97,'Points - Teams W1'!$A79,'Teams - Window 1'!N$6:N$94,1)</f>
        <v>0</v>
      </c>
      <c r="O79" s="43">
        <f>SUMIFS('Points - Player Total'!$AA$9:$AA$97,'Points - Player Total'!$A$9:$A$97,'Points - Teams W1'!$A79,'Teams - Window 1'!O$6:O$94,1)</f>
        <v>0</v>
      </c>
      <c r="P79" s="43">
        <f>SUMIFS('Points - Player Total'!$AA$9:$AA$97,'Points - Player Total'!$A$9:$A$97,'Points - Teams W1'!$A79,'Teams - Window 1'!P$6:P$94,1)</f>
        <v>0</v>
      </c>
      <c r="Q79" s="43">
        <f>SUMIFS('Points - Player Total'!$AA$9:$AA$97,'Points - Player Total'!$A$9:$A$97,'Points - Teams W1'!$A79,'Teams - Window 1'!Q$6:Q$94,1)</f>
        <v>0</v>
      </c>
      <c r="R79" s="43">
        <f>SUMIFS('Points - Player Total'!$AA$9:$AA$97,'Points - Player Total'!$A$9:$A$97,'Points - Teams W1'!$A79,'Teams - Window 1'!R$6:R$94,1)</f>
        <v>0</v>
      </c>
      <c r="S79" s="43">
        <f>SUMIFS('Points - Player Total'!$AA$9:$AA$97,'Points - Player Total'!$A$9:$A$97,'Points - Teams W1'!$A79,'Teams - Window 1'!S$6:S$94,1)</f>
        <v>0</v>
      </c>
      <c r="T79" s="43">
        <f>SUMIFS('Points - Player Total'!$AA$9:$AA$97,'Points - Player Total'!$A$9:$A$97,'Points - Teams W1'!$A79,'Teams - Window 1'!T$6:T$94,1)</f>
        <v>0</v>
      </c>
      <c r="U79" s="43">
        <f>SUMIFS('Points - Player Total'!$AA$9:$AA$97,'Points - Player Total'!$A$9:$A$97,'Points - Teams W1'!$A79,'Teams - Window 1'!U$6:U$94,1)</f>
        <v>0</v>
      </c>
      <c r="V79" s="43">
        <f>SUMIFS('Points - Player Total'!$AA$9:$AA$97,'Points - Player Total'!$A$9:$A$97,'Points - Teams W1'!$A79,'Teams - Window 1'!V$6:V$94,1)</f>
        <v>0</v>
      </c>
      <c r="W79" s="43">
        <f>SUMIFS('Points - Player Total'!$AA$9:$AA$97,'Points - Player Total'!$A$9:$A$97,'Points - Teams W1'!$A79,'Teams - Window 1'!W$6:W$94,1)</f>
        <v>0</v>
      </c>
      <c r="X79" s="43">
        <f>SUMIFS('Points - Player Total'!$AA$9:$AA$97,'Points - Player Total'!$A$9:$A$97,'Points - Teams W1'!$A79,'Teams - Window 1'!X$6:X$94,1)</f>
        <v>195</v>
      </c>
      <c r="Y79" s="43">
        <f>SUMIFS('Points - Player Total'!$AA$9:$AA$97,'Points - Player Total'!$A$9:$A$97,'Points - Teams W1'!$A79,'Teams - Window 1'!Y$6:Y$94,1)</f>
        <v>0</v>
      </c>
      <c r="Z79" s="43">
        <f>SUMIFS('Points - Player Total'!$AA$9:$AA$97,'Points - Player Total'!$A$9:$A$97,'Points - Teams W1'!$A79,'Teams - Window 1'!Z$6:Z$94,1)</f>
        <v>0</v>
      </c>
      <c r="AA79" s="43">
        <f>SUMIFS('Points - Player Total'!$AA$9:$AA$97,'Points - Player Total'!$A$9:$A$97,'Points - Teams W1'!$A79,'Teams - Window 1'!AA$6:AA$94,1)</f>
        <v>195</v>
      </c>
      <c r="AB79" s="43">
        <f>SUMIFS('Points - Player Total'!$AA$9:$AA$97,'Points - Player Total'!$A$9:$A$97,'Points - Teams W1'!$A79,'Teams - Window 1'!AB$6:AB$94,1)</f>
        <v>0</v>
      </c>
      <c r="AC79" s="43">
        <f>SUMIFS('Points - Player Total'!$AA$9:$AA$97,'Points - Player Total'!$A$9:$A$97,'Points - Teams W1'!$A79,'Teams - Window 1'!AC$6:AC$94,1)</f>
        <v>0</v>
      </c>
      <c r="AD79" s="43">
        <f>SUMIFS('Points - Player Total'!$AA$9:$AA$97,'Points - Player Total'!$A$9:$A$97,'Points - Teams W1'!$A79,'Teams - Window 1'!AD$6:AD$94,1)</f>
        <v>0</v>
      </c>
      <c r="AE79" s="43">
        <f>SUMIFS('Points - Player Total'!$AA$9:$AA$97,'Points - Player Total'!$A$9:$A$97,'Points - Teams W1'!$A79,'Teams - Window 1'!AE$6:AE$94,1)</f>
        <v>0</v>
      </c>
      <c r="AF79" s="43">
        <f>SUMIFS('Points - Player Total'!$AA$9:$AA$97,'Points - Player Total'!$A$9:$A$97,'Points - Teams W1'!$A79,'Teams - Window 1'!AF$6:AF$94,1)</f>
        <v>195</v>
      </c>
      <c r="AG79" s="43">
        <f>SUMIFS('Points - Player Total'!$AA$9:$AA$97,'Points - Player Total'!$A$9:$A$97,'Points - Teams W1'!$A79,'Teams - Window 1'!AG$6:AG$94,1)</f>
        <v>0</v>
      </c>
      <c r="AH79" s="43">
        <f>SUMIFS('Points - Player Total'!$AA$9:$AA$97,'Points - Player Total'!$A$9:$A$97,'Points - Teams W1'!$A79,'Teams - Window 1'!AH$6:AH$94,1)</f>
        <v>0</v>
      </c>
      <c r="AI79" s="43">
        <f>SUMIFS('Points - Player Total'!$AA$9:$AA$97,'Points - Player Total'!$A$9:$A$97,'Points - Teams W1'!$A79,'Teams - Window 1'!AI$6:AI$94,1)</f>
        <v>0</v>
      </c>
      <c r="AJ79" s="43">
        <f>SUMIFS('Points - Player Total'!$AA$9:$AA$97,'Points - Player Total'!$A$9:$A$97,'Points - Teams W1'!$A79,'Teams - Window 1'!AJ$6:AJ$94,1)</f>
        <v>0</v>
      </c>
      <c r="AK79" s="43">
        <f>SUMIFS('Points - Player Total'!$AA$9:$AA$97,'Points - Player Total'!$A$9:$A$97,'Points - Teams W1'!$A79,'Teams - Window 1'!AK$6:AK$94,1)</f>
        <v>0</v>
      </c>
      <c r="AL79" s="43">
        <f>SUMIFS('Points - Player Total'!$AA$9:$AA$97,'Points - Player Total'!$A$9:$A$97,'Points - Teams W1'!$A79,'Teams - Window 1'!AL$6:AL$94,1)</f>
        <v>0</v>
      </c>
      <c r="AM79" s="43">
        <f>SUMIFS('Points - Player Total'!$AA$9:$AA$97,'Points - Player Total'!$A$9:$A$97,'Points - Teams W1'!$A79,'Teams - Window 1'!AM$6:AM$94,1)</f>
        <v>0</v>
      </c>
      <c r="AN79" s="43">
        <f>SUMIFS('Points - Player Total'!$AA$9:$AA$97,'Points - Player Total'!$A$9:$A$97,'Points - Teams W1'!$A79,'Teams - Window 1'!AN$6:AN$94,1)</f>
        <v>0</v>
      </c>
      <c r="AO79" s="43">
        <f>SUMIFS('Points - Player Total'!$AA$9:$AA$97,'Points - Player Total'!$A$9:$A$97,'Points - Teams W1'!$A79,'Teams - Window 1'!AO$6:AO$94,1)</f>
        <v>0</v>
      </c>
      <c r="AP79" s="43">
        <f>SUMIFS('Points - Player Total'!$AA$9:$AA$97,'Points - Player Total'!$A$9:$A$97,'Points - Teams W1'!$A79,'Teams - Window 1'!AP$6:AP$94,1)</f>
        <v>0</v>
      </c>
      <c r="AQ79" s="43">
        <f>SUMIFS('Points - Player Total'!$AA$9:$AA$97,'Points - Player Total'!$A$9:$A$97,'Points - Teams W1'!$A79,'Teams - Window 1'!AQ$6:AQ$94,1)</f>
        <v>0</v>
      </c>
      <c r="AR79" s="43">
        <f>SUMIFS('Points - Player Total'!$AA$9:$AA$97,'Points - Player Total'!$A$9:$A$97,'Points - Teams W1'!$A79,'Teams - Window 1'!AR$6:AR$94,1)</f>
        <v>0</v>
      </c>
    </row>
    <row r="80" spans="1:44" x14ac:dyDescent="0.25">
      <c r="A80" t="s">
        <v>190</v>
      </c>
      <c r="B80" s="6" t="s">
        <v>251</v>
      </c>
      <c r="C80" t="s">
        <v>63</v>
      </c>
      <c r="D80" s="43">
        <f>SUMIFS('Points - Player Total'!$AA$9:$AA$97,'Points - Player Total'!$A$9:$A$97,'Points - Teams W1'!$A80,'Teams - Window 1'!D$6:D$94,1)</f>
        <v>0</v>
      </c>
      <c r="E80" s="43">
        <f>SUMIFS('Points - Player Total'!$AA$9:$AA$97,'Points - Player Total'!$A$9:$A$97,'Points - Teams W1'!$A80,'Teams - Window 1'!E$6:E$94,1)</f>
        <v>0</v>
      </c>
      <c r="F80" s="43">
        <f>SUMIFS('Points - Player Total'!$AA$9:$AA$97,'Points - Player Total'!$A$9:$A$97,'Points - Teams W1'!$A80,'Teams - Window 1'!F$6:F$94,1)</f>
        <v>0</v>
      </c>
      <c r="G80" s="43">
        <f>SUMIFS('Points - Player Total'!$AA$9:$AA$97,'Points - Player Total'!$A$9:$A$97,'Points - Teams W1'!$A80,'Teams - Window 1'!G$6:G$94,1)</f>
        <v>0</v>
      </c>
      <c r="H80" s="43">
        <f>SUMIFS('Points - Player Total'!$AA$9:$AA$97,'Points - Player Total'!$A$9:$A$97,'Points - Teams W1'!$A80,'Teams - Window 1'!H$6:H$94,1)</f>
        <v>0</v>
      </c>
      <c r="I80" s="43">
        <f>SUMIFS('Points - Player Total'!$AA$9:$AA$97,'Points - Player Total'!$A$9:$A$97,'Points - Teams W1'!$A80,'Teams - Window 1'!I$6:I$94,1)</f>
        <v>0</v>
      </c>
      <c r="J80" s="43">
        <f>SUMIFS('Points - Player Total'!$AA$9:$AA$97,'Points - Player Total'!$A$9:$A$97,'Points - Teams W1'!$A80,'Teams - Window 1'!J$6:J$94,1)</f>
        <v>9</v>
      </c>
      <c r="K80" s="43">
        <f>SUMIFS('Points - Player Total'!$AA$9:$AA$97,'Points - Player Total'!$A$9:$A$97,'Points - Teams W1'!$A80,'Teams - Window 1'!K$6:K$94,1)</f>
        <v>0</v>
      </c>
      <c r="L80" s="43">
        <f>SUMIFS('Points - Player Total'!$AA$9:$AA$97,'Points - Player Total'!$A$9:$A$97,'Points - Teams W1'!$A80,'Teams - Window 1'!L$6:L$94,1)</f>
        <v>9</v>
      </c>
      <c r="M80" s="43">
        <f>SUMIFS('Points - Player Total'!$AA$9:$AA$97,'Points - Player Total'!$A$9:$A$97,'Points - Teams W1'!$A80,'Teams - Window 1'!M$6:M$94,1)</f>
        <v>0</v>
      </c>
      <c r="N80" s="43">
        <f>SUMIFS('Points - Player Total'!$AA$9:$AA$97,'Points - Player Total'!$A$9:$A$97,'Points - Teams W1'!$A80,'Teams - Window 1'!N$6:N$94,1)</f>
        <v>0</v>
      </c>
      <c r="O80" s="43">
        <f>SUMIFS('Points - Player Total'!$AA$9:$AA$97,'Points - Player Total'!$A$9:$A$97,'Points - Teams W1'!$A80,'Teams - Window 1'!O$6:O$94,1)</f>
        <v>0</v>
      </c>
      <c r="P80" s="43">
        <f>SUMIFS('Points - Player Total'!$AA$9:$AA$97,'Points - Player Total'!$A$9:$A$97,'Points - Teams W1'!$A80,'Teams - Window 1'!P$6:P$94,1)</f>
        <v>0</v>
      </c>
      <c r="Q80" s="43">
        <f>SUMIFS('Points - Player Total'!$AA$9:$AA$97,'Points - Player Total'!$A$9:$A$97,'Points - Teams W1'!$A80,'Teams - Window 1'!Q$6:Q$94,1)</f>
        <v>0</v>
      </c>
      <c r="R80" s="43">
        <f>SUMIFS('Points - Player Total'!$AA$9:$AA$97,'Points - Player Total'!$A$9:$A$97,'Points - Teams W1'!$A80,'Teams - Window 1'!R$6:R$94,1)</f>
        <v>0</v>
      </c>
      <c r="S80" s="43">
        <f>SUMIFS('Points - Player Total'!$AA$9:$AA$97,'Points - Player Total'!$A$9:$A$97,'Points - Teams W1'!$A80,'Teams - Window 1'!S$6:S$94,1)</f>
        <v>0</v>
      </c>
      <c r="T80" s="43">
        <f>SUMIFS('Points - Player Total'!$AA$9:$AA$97,'Points - Player Total'!$A$9:$A$97,'Points - Teams W1'!$A80,'Teams - Window 1'!T$6:T$94,1)</f>
        <v>0</v>
      </c>
      <c r="U80" s="43">
        <f>SUMIFS('Points - Player Total'!$AA$9:$AA$97,'Points - Player Total'!$A$9:$A$97,'Points - Teams W1'!$A80,'Teams - Window 1'!U$6:U$94,1)</f>
        <v>0</v>
      </c>
      <c r="V80" s="43">
        <f>SUMIFS('Points - Player Total'!$AA$9:$AA$97,'Points - Player Total'!$A$9:$A$97,'Points - Teams W1'!$A80,'Teams - Window 1'!V$6:V$94,1)</f>
        <v>0</v>
      </c>
      <c r="W80" s="43">
        <f>SUMIFS('Points - Player Total'!$AA$9:$AA$97,'Points - Player Total'!$A$9:$A$97,'Points - Teams W1'!$A80,'Teams - Window 1'!W$6:W$94,1)</f>
        <v>0</v>
      </c>
      <c r="X80" s="43">
        <f>SUMIFS('Points - Player Total'!$AA$9:$AA$97,'Points - Player Total'!$A$9:$A$97,'Points - Teams W1'!$A80,'Teams - Window 1'!X$6:X$94,1)</f>
        <v>0</v>
      </c>
      <c r="Y80" s="43">
        <f>SUMIFS('Points - Player Total'!$AA$9:$AA$97,'Points - Player Total'!$A$9:$A$97,'Points - Teams W1'!$A80,'Teams - Window 1'!Y$6:Y$94,1)</f>
        <v>0</v>
      </c>
      <c r="Z80" s="43">
        <f>SUMIFS('Points - Player Total'!$AA$9:$AA$97,'Points - Player Total'!$A$9:$A$97,'Points - Teams W1'!$A80,'Teams - Window 1'!Z$6:Z$94,1)</f>
        <v>0</v>
      </c>
      <c r="AA80" s="43">
        <f>SUMIFS('Points - Player Total'!$AA$9:$AA$97,'Points - Player Total'!$A$9:$A$97,'Points - Teams W1'!$A80,'Teams - Window 1'!AA$6:AA$94,1)</f>
        <v>0</v>
      </c>
      <c r="AB80" s="43">
        <f>SUMIFS('Points - Player Total'!$AA$9:$AA$97,'Points - Player Total'!$A$9:$A$97,'Points - Teams W1'!$A80,'Teams - Window 1'!AB$6:AB$94,1)</f>
        <v>0</v>
      </c>
      <c r="AC80" s="43">
        <f>SUMIFS('Points - Player Total'!$AA$9:$AA$97,'Points - Player Total'!$A$9:$A$97,'Points - Teams W1'!$A80,'Teams - Window 1'!AC$6:AC$94,1)</f>
        <v>0</v>
      </c>
      <c r="AD80" s="43">
        <f>SUMIFS('Points - Player Total'!$AA$9:$AA$97,'Points - Player Total'!$A$9:$A$97,'Points - Teams W1'!$A80,'Teams - Window 1'!AD$6:AD$94,1)</f>
        <v>0</v>
      </c>
      <c r="AE80" s="43">
        <f>SUMIFS('Points - Player Total'!$AA$9:$AA$97,'Points - Player Total'!$A$9:$A$97,'Points - Teams W1'!$A80,'Teams - Window 1'!AE$6:AE$94,1)</f>
        <v>0</v>
      </c>
      <c r="AF80" s="43">
        <f>SUMIFS('Points - Player Total'!$AA$9:$AA$97,'Points - Player Total'!$A$9:$A$97,'Points - Teams W1'!$A80,'Teams - Window 1'!AF$6:AF$94,1)</f>
        <v>0</v>
      </c>
      <c r="AG80" s="43">
        <f>SUMIFS('Points - Player Total'!$AA$9:$AA$97,'Points - Player Total'!$A$9:$A$97,'Points - Teams W1'!$A80,'Teams - Window 1'!AG$6:AG$94,1)</f>
        <v>0</v>
      </c>
      <c r="AH80" s="43">
        <f>SUMIFS('Points - Player Total'!$AA$9:$AA$97,'Points - Player Total'!$A$9:$A$97,'Points - Teams W1'!$A80,'Teams - Window 1'!AH$6:AH$94,1)</f>
        <v>0</v>
      </c>
      <c r="AI80" s="43">
        <f>SUMIFS('Points - Player Total'!$AA$9:$AA$97,'Points - Player Total'!$A$9:$A$97,'Points - Teams W1'!$A80,'Teams - Window 1'!AI$6:AI$94,1)</f>
        <v>0</v>
      </c>
      <c r="AJ80" s="43">
        <f>SUMIFS('Points - Player Total'!$AA$9:$AA$97,'Points - Player Total'!$A$9:$A$97,'Points - Teams W1'!$A80,'Teams - Window 1'!AJ$6:AJ$94,1)</f>
        <v>0</v>
      </c>
      <c r="AK80" s="43">
        <f>SUMIFS('Points - Player Total'!$AA$9:$AA$97,'Points - Player Total'!$A$9:$A$97,'Points - Teams W1'!$A80,'Teams - Window 1'!AK$6:AK$94,1)</f>
        <v>9</v>
      </c>
      <c r="AL80" s="43">
        <f>SUMIFS('Points - Player Total'!$AA$9:$AA$97,'Points - Player Total'!$A$9:$A$97,'Points - Teams W1'!$A80,'Teams - Window 1'!AL$6:AL$94,1)</f>
        <v>9</v>
      </c>
      <c r="AM80" s="43">
        <f>SUMIFS('Points - Player Total'!$AA$9:$AA$97,'Points - Player Total'!$A$9:$A$97,'Points - Teams W1'!$A80,'Teams - Window 1'!AM$6:AM$94,1)</f>
        <v>0</v>
      </c>
      <c r="AN80" s="43">
        <f>SUMIFS('Points - Player Total'!$AA$9:$AA$97,'Points - Player Total'!$A$9:$A$97,'Points - Teams W1'!$A80,'Teams - Window 1'!AN$6:AN$94,1)</f>
        <v>9</v>
      </c>
      <c r="AO80" s="43">
        <f>SUMIFS('Points - Player Total'!$AA$9:$AA$97,'Points - Player Total'!$A$9:$A$97,'Points - Teams W1'!$A80,'Teams - Window 1'!AO$6:AO$94,1)</f>
        <v>0</v>
      </c>
      <c r="AP80" s="43">
        <f>SUMIFS('Points - Player Total'!$AA$9:$AA$97,'Points - Player Total'!$A$9:$A$97,'Points - Teams W1'!$A80,'Teams - Window 1'!AP$6:AP$94,1)</f>
        <v>0</v>
      </c>
      <c r="AQ80" s="43">
        <f>SUMIFS('Points - Player Total'!$AA$9:$AA$97,'Points - Player Total'!$A$9:$A$97,'Points - Teams W1'!$A80,'Teams - Window 1'!AQ$6:AQ$94,1)</f>
        <v>0</v>
      </c>
      <c r="AR80" s="43">
        <f>SUMIFS('Points - Player Total'!$AA$9:$AA$97,'Points - Player Total'!$A$9:$A$97,'Points - Teams W1'!$A80,'Teams - Window 1'!AR$6:AR$94,1)</f>
        <v>0</v>
      </c>
    </row>
    <row r="81" spans="1:44" x14ac:dyDescent="0.25">
      <c r="A81" t="s">
        <v>39</v>
      </c>
      <c r="B81" s="6" t="s">
        <v>251</v>
      </c>
      <c r="C81" t="s">
        <v>63</v>
      </c>
      <c r="D81" s="43">
        <f>SUMIFS('Points - Player Total'!$AA$9:$AA$97,'Points - Player Total'!$A$9:$A$97,'Points - Teams W1'!$A81,'Teams - Window 1'!D$6:D$94,1)</f>
        <v>0</v>
      </c>
      <c r="E81" s="43">
        <f>SUMIFS('Points - Player Total'!$AA$9:$AA$97,'Points - Player Total'!$A$9:$A$97,'Points - Teams W1'!$A81,'Teams - Window 1'!E$6:E$94,1)</f>
        <v>0</v>
      </c>
      <c r="F81" s="43">
        <f>SUMIFS('Points - Player Total'!$AA$9:$AA$97,'Points - Player Total'!$A$9:$A$97,'Points - Teams W1'!$A81,'Teams - Window 1'!F$6:F$94,1)</f>
        <v>0</v>
      </c>
      <c r="G81" s="43">
        <f>SUMIFS('Points - Player Total'!$AA$9:$AA$97,'Points - Player Total'!$A$9:$A$97,'Points - Teams W1'!$A81,'Teams - Window 1'!G$6:G$94,1)</f>
        <v>0</v>
      </c>
      <c r="H81" s="43">
        <f>SUMIFS('Points - Player Total'!$AA$9:$AA$97,'Points - Player Total'!$A$9:$A$97,'Points - Teams W1'!$A81,'Teams - Window 1'!H$6:H$94,1)</f>
        <v>0</v>
      </c>
      <c r="I81" s="43">
        <f>SUMIFS('Points - Player Total'!$AA$9:$AA$97,'Points - Player Total'!$A$9:$A$97,'Points - Teams W1'!$A81,'Teams - Window 1'!I$6:I$94,1)</f>
        <v>0</v>
      </c>
      <c r="J81" s="43">
        <f>SUMIFS('Points - Player Total'!$AA$9:$AA$97,'Points - Player Total'!$A$9:$A$97,'Points - Teams W1'!$A81,'Teams - Window 1'!J$6:J$94,1)</f>
        <v>0</v>
      </c>
      <c r="K81" s="43">
        <f>SUMIFS('Points - Player Total'!$AA$9:$AA$97,'Points - Player Total'!$A$9:$A$97,'Points - Teams W1'!$A81,'Teams - Window 1'!K$6:K$94,1)</f>
        <v>0</v>
      </c>
      <c r="L81" s="43">
        <f>SUMIFS('Points - Player Total'!$AA$9:$AA$97,'Points - Player Total'!$A$9:$A$97,'Points - Teams W1'!$A81,'Teams - Window 1'!L$6:L$94,1)</f>
        <v>0</v>
      </c>
      <c r="M81" s="43">
        <f>SUMIFS('Points - Player Total'!$AA$9:$AA$97,'Points - Player Total'!$A$9:$A$97,'Points - Teams W1'!$A81,'Teams - Window 1'!M$6:M$94,1)</f>
        <v>0</v>
      </c>
      <c r="N81" s="43">
        <f>SUMIFS('Points - Player Total'!$AA$9:$AA$97,'Points - Player Total'!$A$9:$A$97,'Points - Teams W1'!$A81,'Teams - Window 1'!N$6:N$94,1)</f>
        <v>0</v>
      </c>
      <c r="O81" s="43">
        <f>SUMIFS('Points - Player Total'!$AA$9:$AA$97,'Points - Player Total'!$A$9:$A$97,'Points - Teams W1'!$A81,'Teams - Window 1'!O$6:O$94,1)</f>
        <v>0</v>
      </c>
      <c r="P81" s="43">
        <f>SUMIFS('Points - Player Total'!$AA$9:$AA$97,'Points - Player Total'!$A$9:$A$97,'Points - Teams W1'!$A81,'Teams - Window 1'!P$6:P$94,1)</f>
        <v>0</v>
      </c>
      <c r="Q81" s="43">
        <f>SUMIFS('Points - Player Total'!$AA$9:$AA$97,'Points - Player Total'!$A$9:$A$97,'Points - Teams W1'!$A81,'Teams - Window 1'!Q$6:Q$94,1)</f>
        <v>0</v>
      </c>
      <c r="R81" s="43">
        <f>SUMIFS('Points - Player Total'!$AA$9:$AA$97,'Points - Player Total'!$A$9:$A$97,'Points - Teams W1'!$A81,'Teams - Window 1'!R$6:R$94,1)</f>
        <v>0</v>
      </c>
      <c r="S81" s="43">
        <f>SUMIFS('Points - Player Total'!$AA$9:$AA$97,'Points - Player Total'!$A$9:$A$97,'Points - Teams W1'!$A81,'Teams - Window 1'!S$6:S$94,1)</f>
        <v>0</v>
      </c>
      <c r="T81" s="43">
        <f>SUMIFS('Points - Player Total'!$AA$9:$AA$97,'Points - Player Total'!$A$9:$A$97,'Points - Teams W1'!$A81,'Teams - Window 1'!T$6:T$94,1)</f>
        <v>0</v>
      </c>
      <c r="U81" s="43">
        <f>SUMIFS('Points - Player Total'!$AA$9:$AA$97,'Points - Player Total'!$A$9:$A$97,'Points - Teams W1'!$A81,'Teams - Window 1'!U$6:U$94,1)</f>
        <v>0</v>
      </c>
      <c r="V81" s="43">
        <f>SUMIFS('Points - Player Total'!$AA$9:$AA$97,'Points - Player Total'!$A$9:$A$97,'Points - Teams W1'!$A81,'Teams - Window 1'!V$6:V$94,1)</f>
        <v>0</v>
      </c>
      <c r="W81" s="43">
        <f>SUMIFS('Points - Player Total'!$AA$9:$AA$97,'Points - Player Total'!$A$9:$A$97,'Points - Teams W1'!$A81,'Teams - Window 1'!W$6:W$94,1)</f>
        <v>0</v>
      </c>
      <c r="X81" s="43">
        <f>SUMIFS('Points - Player Total'!$AA$9:$AA$97,'Points - Player Total'!$A$9:$A$97,'Points - Teams W1'!$A81,'Teams - Window 1'!X$6:X$94,1)</f>
        <v>0</v>
      </c>
      <c r="Y81" s="43">
        <f>SUMIFS('Points - Player Total'!$AA$9:$AA$97,'Points - Player Total'!$A$9:$A$97,'Points - Teams W1'!$A81,'Teams - Window 1'!Y$6:Y$94,1)</f>
        <v>0</v>
      </c>
      <c r="Z81" s="43">
        <f>SUMIFS('Points - Player Total'!$AA$9:$AA$97,'Points - Player Total'!$A$9:$A$97,'Points - Teams W1'!$A81,'Teams - Window 1'!Z$6:Z$94,1)</f>
        <v>0</v>
      </c>
      <c r="AA81" s="43">
        <f>SUMIFS('Points - Player Total'!$AA$9:$AA$97,'Points - Player Total'!$A$9:$A$97,'Points - Teams W1'!$A81,'Teams - Window 1'!AA$6:AA$94,1)</f>
        <v>0</v>
      </c>
      <c r="AB81" s="43">
        <f>SUMIFS('Points - Player Total'!$AA$9:$AA$97,'Points - Player Total'!$A$9:$A$97,'Points - Teams W1'!$A81,'Teams - Window 1'!AB$6:AB$94,1)</f>
        <v>0</v>
      </c>
      <c r="AC81" s="43">
        <f>SUMIFS('Points - Player Total'!$AA$9:$AA$97,'Points - Player Total'!$A$9:$A$97,'Points - Teams W1'!$A81,'Teams - Window 1'!AC$6:AC$94,1)</f>
        <v>0</v>
      </c>
      <c r="AD81" s="43">
        <f>SUMIFS('Points - Player Total'!$AA$9:$AA$97,'Points - Player Total'!$A$9:$A$97,'Points - Teams W1'!$A81,'Teams - Window 1'!AD$6:AD$94,1)</f>
        <v>0</v>
      </c>
      <c r="AE81" s="43">
        <f>SUMIFS('Points - Player Total'!$AA$9:$AA$97,'Points - Player Total'!$A$9:$A$97,'Points - Teams W1'!$A81,'Teams - Window 1'!AE$6:AE$94,1)</f>
        <v>0</v>
      </c>
      <c r="AF81" s="43">
        <f>SUMIFS('Points - Player Total'!$AA$9:$AA$97,'Points - Player Total'!$A$9:$A$97,'Points - Teams W1'!$A81,'Teams - Window 1'!AF$6:AF$94,1)</f>
        <v>0</v>
      </c>
      <c r="AG81" s="43">
        <f>SUMIFS('Points - Player Total'!$AA$9:$AA$97,'Points - Player Total'!$A$9:$A$97,'Points - Teams W1'!$A81,'Teams - Window 1'!AG$6:AG$94,1)</f>
        <v>0</v>
      </c>
      <c r="AH81" s="43">
        <f>SUMIFS('Points - Player Total'!$AA$9:$AA$97,'Points - Player Total'!$A$9:$A$97,'Points - Teams W1'!$A81,'Teams - Window 1'!AH$6:AH$94,1)</f>
        <v>0</v>
      </c>
      <c r="AI81" s="43">
        <f>SUMIFS('Points - Player Total'!$AA$9:$AA$97,'Points - Player Total'!$A$9:$A$97,'Points - Teams W1'!$A81,'Teams - Window 1'!AI$6:AI$94,1)</f>
        <v>0</v>
      </c>
      <c r="AJ81" s="43">
        <f>SUMIFS('Points - Player Total'!$AA$9:$AA$97,'Points - Player Total'!$A$9:$A$97,'Points - Teams W1'!$A81,'Teams - Window 1'!AJ$6:AJ$94,1)</f>
        <v>0</v>
      </c>
      <c r="AK81" s="43">
        <f>SUMIFS('Points - Player Total'!$AA$9:$AA$97,'Points - Player Total'!$A$9:$A$97,'Points - Teams W1'!$A81,'Teams - Window 1'!AK$6:AK$94,1)</f>
        <v>0</v>
      </c>
      <c r="AL81" s="43">
        <f>SUMIFS('Points - Player Total'!$AA$9:$AA$97,'Points - Player Total'!$A$9:$A$97,'Points - Teams W1'!$A81,'Teams - Window 1'!AL$6:AL$94,1)</f>
        <v>0</v>
      </c>
      <c r="AM81" s="43">
        <f>SUMIFS('Points - Player Total'!$AA$9:$AA$97,'Points - Player Total'!$A$9:$A$97,'Points - Teams W1'!$A81,'Teams - Window 1'!AM$6:AM$94,1)</f>
        <v>0</v>
      </c>
      <c r="AN81" s="43">
        <f>SUMIFS('Points - Player Total'!$AA$9:$AA$97,'Points - Player Total'!$A$9:$A$97,'Points - Teams W1'!$A81,'Teams - Window 1'!AN$6:AN$94,1)</f>
        <v>0</v>
      </c>
      <c r="AO81" s="43">
        <f>SUMIFS('Points - Player Total'!$AA$9:$AA$97,'Points - Player Total'!$A$9:$A$97,'Points - Teams W1'!$A81,'Teams - Window 1'!AO$6:AO$94,1)</f>
        <v>0</v>
      </c>
      <c r="AP81" s="43">
        <f>SUMIFS('Points - Player Total'!$AA$9:$AA$97,'Points - Player Total'!$A$9:$A$97,'Points - Teams W1'!$A81,'Teams - Window 1'!AP$6:AP$94,1)</f>
        <v>0</v>
      </c>
      <c r="AQ81" s="43">
        <f>SUMIFS('Points - Player Total'!$AA$9:$AA$97,'Points - Player Total'!$A$9:$A$97,'Points - Teams W1'!$A81,'Teams - Window 1'!AQ$6:AQ$94,1)</f>
        <v>0</v>
      </c>
      <c r="AR81" s="43">
        <f>SUMIFS('Points - Player Total'!$AA$9:$AA$97,'Points - Player Total'!$A$9:$A$97,'Points - Teams W1'!$A81,'Teams - Window 1'!AR$6:AR$94,1)</f>
        <v>0</v>
      </c>
    </row>
    <row r="82" spans="1:44" x14ac:dyDescent="0.25">
      <c r="A82" t="s">
        <v>275</v>
      </c>
      <c r="B82" s="6" t="s">
        <v>251</v>
      </c>
      <c r="C82" t="s">
        <v>63</v>
      </c>
      <c r="D82" s="43">
        <f>SUMIFS('Points - Player Total'!$AA$9:$AA$97,'Points - Player Total'!$A$9:$A$97,'Points - Teams W1'!$A82,'Teams - Window 1'!D$6:D$94,1)</f>
        <v>0</v>
      </c>
      <c r="E82" s="43">
        <f>SUMIFS('Points - Player Total'!$AA$9:$AA$97,'Points - Player Total'!$A$9:$A$97,'Points - Teams W1'!$A82,'Teams - Window 1'!E$6:E$94,1)</f>
        <v>21</v>
      </c>
      <c r="F82" s="43">
        <f>SUMIFS('Points - Player Total'!$AA$9:$AA$97,'Points - Player Total'!$A$9:$A$97,'Points - Teams W1'!$A82,'Teams - Window 1'!F$6:F$94,1)</f>
        <v>0</v>
      </c>
      <c r="G82" s="43">
        <f>SUMIFS('Points - Player Total'!$AA$9:$AA$97,'Points - Player Total'!$A$9:$A$97,'Points - Teams W1'!$A82,'Teams - Window 1'!G$6:G$94,1)</f>
        <v>0</v>
      </c>
      <c r="H82" s="43">
        <f>SUMIFS('Points - Player Total'!$AA$9:$AA$97,'Points - Player Total'!$A$9:$A$97,'Points - Teams W1'!$A82,'Teams - Window 1'!H$6:H$94,1)</f>
        <v>0</v>
      </c>
      <c r="I82" s="43">
        <f>SUMIFS('Points - Player Total'!$AA$9:$AA$97,'Points - Player Total'!$A$9:$A$97,'Points - Teams W1'!$A82,'Teams - Window 1'!I$6:I$94,1)</f>
        <v>0</v>
      </c>
      <c r="J82" s="43">
        <f>SUMIFS('Points - Player Total'!$AA$9:$AA$97,'Points - Player Total'!$A$9:$A$97,'Points - Teams W1'!$A82,'Teams - Window 1'!J$6:J$94,1)</f>
        <v>0</v>
      </c>
      <c r="K82" s="43">
        <f>SUMIFS('Points - Player Total'!$AA$9:$AA$97,'Points - Player Total'!$A$9:$A$97,'Points - Teams W1'!$A82,'Teams - Window 1'!K$6:K$94,1)</f>
        <v>0</v>
      </c>
      <c r="L82" s="43">
        <f>SUMIFS('Points - Player Total'!$AA$9:$AA$97,'Points - Player Total'!$A$9:$A$97,'Points - Teams W1'!$A82,'Teams - Window 1'!L$6:L$94,1)</f>
        <v>0</v>
      </c>
      <c r="M82" s="43">
        <f>SUMIFS('Points - Player Total'!$AA$9:$AA$97,'Points - Player Total'!$A$9:$A$97,'Points - Teams W1'!$A82,'Teams - Window 1'!M$6:M$94,1)</f>
        <v>0</v>
      </c>
      <c r="N82" s="43">
        <f>SUMIFS('Points - Player Total'!$AA$9:$AA$97,'Points - Player Total'!$A$9:$A$97,'Points - Teams W1'!$A82,'Teams - Window 1'!N$6:N$94,1)</f>
        <v>21</v>
      </c>
      <c r="O82" s="43">
        <f>SUMIFS('Points - Player Total'!$AA$9:$AA$97,'Points - Player Total'!$A$9:$A$97,'Points - Teams W1'!$A82,'Teams - Window 1'!O$6:O$94,1)</f>
        <v>0</v>
      </c>
      <c r="P82" s="43">
        <f>SUMIFS('Points - Player Total'!$AA$9:$AA$97,'Points - Player Total'!$A$9:$A$97,'Points - Teams W1'!$A82,'Teams - Window 1'!P$6:P$94,1)</f>
        <v>21</v>
      </c>
      <c r="Q82" s="43">
        <f>SUMIFS('Points - Player Total'!$AA$9:$AA$97,'Points - Player Total'!$A$9:$A$97,'Points - Teams W1'!$A82,'Teams - Window 1'!Q$6:Q$94,1)</f>
        <v>0</v>
      </c>
      <c r="R82" s="43">
        <f>SUMIFS('Points - Player Total'!$AA$9:$AA$97,'Points - Player Total'!$A$9:$A$97,'Points - Teams W1'!$A82,'Teams - Window 1'!R$6:R$94,1)</f>
        <v>0</v>
      </c>
      <c r="S82" s="43">
        <f>SUMIFS('Points - Player Total'!$AA$9:$AA$97,'Points - Player Total'!$A$9:$A$97,'Points - Teams W1'!$A82,'Teams - Window 1'!S$6:S$94,1)</f>
        <v>0</v>
      </c>
      <c r="T82" s="43">
        <f>SUMIFS('Points - Player Total'!$AA$9:$AA$97,'Points - Player Total'!$A$9:$A$97,'Points - Teams W1'!$A82,'Teams - Window 1'!T$6:T$94,1)</f>
        <v>0</v>
      </c>
      <c r="U82" s="43">
        <f>SUMIFS('Points - Player Total'!$AA$9:$AA$97,'Points - Player Total'!$A$9:$A$97,'Points - Teams W1'!$A82,'Teams - Window 1'!U$6:U$94,1)</f>
        <v>0</v>
      </c>
      <c r="V82" s="43">
        <f>SUMIFS('Points - Player Total'!$AA$9:$AA$97,'Points - Player Total'!$A$9:$A$97,'Points - Teams W1'!$A82,'Teams - Window 1'!V$6:V$94,1)</f>
        <v>0</v>
      </c>
      <c r="W82" s="43">
        <f>SUMIFS('Points - Player Total'!$AA$9:$AA$97,'Points - Player Total'!$A$9:$A$97,'Points - Teams W1'!$A82,'Teams - Window 1'!W$6:W$94,1)</f>
        <v>0</v>
      </c>
      <c r="X82" s="43">
        <f>SUMIFS('Points - Player Total'!$AA$9:$AA$97,'Points - Player Total'!$A$9:$A$97,'Points - Teams W1'!$A82,'Teams - Window 1'!X$6:X$94,1)</f>
        <v>21</v>
      </c>
      <c r="Y82" s="43">
        <f>SUMIFS('Points - Player Total'!$AA$9:$AA$97,'Points - Player Total'!$A$9:$A$97,'Points - Teams W1'!$A82,'Teams - Window 1'!Y$6:Y$94,1)</f>
        <v>0</v>
      </c>
      <c r="Z82" s="43">
        <f>SUMIFS('Points - Player Total'!$AA$9:$AA$97,'Points - Player Total'!$A$9:$A$97,'Points - Teams W1'!$A82,'Teams - Window 1'!Z$6:Z$94,1)</f>
        <v>21</v>
      </c>
      <c r="AA82" s="43">
        <f>SUMIFS('Points - Player Total'!$AA$9:$AA$97,'Points - Player Total'!$A$9:$A$97,'Points - Teams W1'!$A82,'Teams - Window 1'!AA$6:AA$94,1)</f>
        <v>0</v>
      </c>
      <c r="AB82" s="43">
        <f>SUMIFS('Points - Player Total'!$AA$9:$AA$97,'Points - Player Total'!$A$9:$A$97,'Points - Teams W1'!$A82,'Teams - Window 1'!AB$6:AB$94,1)</f>
        <v>0</v>
      </c>
      <c r="AC82" s="43">
        <f>SUMIFS('Points - Player Total'!$AA$9:$AA$97,'Points - Player Total'!$A$9:$A$97,'Points - Teams W1'!$A82,'Teams - Window 1'!AC$6:AC$94,1)</f>
        <v>21</v>
      </c>
      <c r="AD82" s="43">
        <f>SUMIFS('Points - Player Total'!$AA$9:$AA$97,'Points - Player Total'!$A$9:$A$97,'Points - Teams W1'!$A82,'Teams - Window 1'!AD$6:AD$94,1)</f>
        <v>0</v>
      </c>
      <c r="AE82" s="43">
        <f>SUMIFS('Points - Player Total'!$AA$9:$AA$97,'Points - Player Total'!$A$9:$A$97,'Points - Teams W1'!$A82,'Teams - Window 1'!AE$6:AE$94,1)</f>
        <v>0</v>
      </c>
      <c r="AF82" s="43">
        <f>SUMIFS('Points - Player Total'!$AA$9:$AA$97,'Points - Player Total'!$A$9:$A$97,'Points - Teams W1'!$A82,'Teams - Window 1'!AF$6:AF$94,1)</f>
        <v>21</v>
      </c>
      <c r="AG82" s="43">
        <f>SUMIFS('Points - Player Total'!$AA$9:$AA$97,'Points - Player Total'!$A$9:$A$97,'Points - Teams W1'!$A82,'Teams - Window 1'!AG$6:AG$94,1)</f>
        <v>0</v>
      </c>
      <c r="AH82" s="43">
        <f>SUMIFS('Points - Player Total'!$AA$9:$AA$97,'Points - Player Total'!$A$9:$A$97,'Points - Teams W1'!$A82,'Teams - Window 1'!AH$6:AH$94,1)</f>
        <v>21</v>
      </c>
      <c r="AI82" s="43">
        <f>SUMIFS('Points - Player Total'!$AA$9:$AA$97,'Points - Player Total'!$A$9:$A$97,'Points - Teams W1'!$A82,'Teams - Window 1'!AI$6:AI$94,1)</f>
        <v>0</v>
      </c>
      <c r="AJ82" s="43">
        <f>SUMIFS('Points - Player Total'!$AA$9:$AA$97,'Points - Player Total'!$A$9:$A$97,'Points - Teams W1'!$A82,'Teams - Window 1'!AJ$6:AJ$94,1)</f>
        <v>0</v>
      </c>
      <c r="AK82" s="43">
        <f>SUMIFS('Points - Player Total'!$AA$9:$AA$97,'Points - Player Total'!$A$9:$A$97,'Points - Teams W1'!$A82,'Teams - Window 1'!AK$6:AK$94,1)</f>
        <v>0</v>
      </c>
      <c r="AL82" s="43">
        <f>SUMIFS('Points - Player Total'!$AA$9:$AA$97,'Points - Player Total'!$A$9:$A$97,'Points - Teams W1'!$A82,'Teams - Window 1'!AL$6:AL$94,1)</f>
        <v>0</v>
      </c>
      <c r="AM82" s="43">
        <f>SUMIFS('Points - Player Total'!$AA$9:$AA$97,'Points - Player Total'!$A$9:$A$97,'Points - Teams W1'!$A82,'Teams - Window 1'!AM$6:AM$94,1)</f>
        <v>0</v>
      </c>
      <c r="AN82" s="43">
        <f>SUMIFS('Points - Player Total'!$AA$9:$AA$97,'Points - Player Total'!$A$9:$A$97,'Points - Teams W1'!$A82,'Teams - Window 1'!AN$6:AN$94,1)</f>
        <v>0</v>
      </c>
      <c r="AO82" s="43">
        <f>SUMIFS('Points - Player Total'!$AA$9:$AA$97,'Points - Player Total'!$A$9:$A$97,'Points - Teams W1'!$A82,'Teams - Window 1'!AO$6:AO$94,1)</f>
        <v>0</v>
      </c>
      <c r="AP82" s="43">
        <f>SUMIFS('Points - Player Total'!$AA$9:$AA$97,'Points - Player Total'!$A$9:$A$97,'Points - Teams W1'!$A82,'Teams - Window 1'!AP$6:AP$94,1)</f>
        <v>0</v>
      </c>
      <c r="AQ82" s="43">
        <f>SUMIFS('Points - Player Total'!$AA$9:$AA$97,'Points - Player Total'!$A$9:$A$97,'Points - Teams W1'!$A82,'Teams - Window 1'!AQ$6:AQ$94,1)</f>
        <v>21</v>
      </c>
      <c r="AR82" s="43">
        <f>SUMIFS('Points - Player Total'!$AA$9:$AA$97,'Points - Player Total'!$A$9:$A$97,'Points - Teams W1'!$A82,'Teams - Window 1'!AR$6:AR$94,1)</f>
        <v>21</v>
      </c>
    </row>
    <row r="83" spans="1:44" x14ac:dyDescent="0.25">
      <c r="A83" t="s">
        <v>277</v>
      </c>
      <c r="B83" s="6" t="s">
        <v>251</v>
      </c>
      <c r="C83" t="s">
        <v>63</v>
      </c>
      <c r="D83" s="43">
        <f>SUMIFS('Points - Player Total'!$AA$9:$AA$97,'Points - Player Total'!$A$9:$A$97,'Points - Teams W1'!$A83,'Teams - Window 1'!D$6:D$94,1)</f>
        <v>0</v>
      </c>
      <c r="E83" s="43">
        <f>SUMIFS('Points - Player Total'!$AA$9:$AA$97,'Points - Player Total'!$A$9:$A$97,'Points - Teams W1'!$A83,'Teams - Window 1'!E$6:E$94,1)</f>
        <v>0</v>
      </c>
      <c r="F83" s="43">
        <f>SUMIFS('Points - Player Total'!$AA$9:$AA$97,'Points - Player Total'!$A$9:$A$97,'Points - Teams W1'!$A83,'Teams - Window 1'!F$6:F$94,1)</f>
        <v>0</v>
      </c>
      <c r="G83" s="43">
        <f>SUMIFS('Points - Player Total'!$AA$9:$AA$97,'Points - Player Total'!$A$9:$A$97,'Points - Teams W1'!$A83,'Teams - Window 1'!G$6:G$94,1)</f>
        <v>0</v>
      </c>
      <c r="H83" s="43">
        <f>SUMIFS('Points - Player Total'!$AA$9:$AA$97,'Points - Player Total'!$A$9:$A$97,'Points - Teams W1'!$A83,'Teams - Window 1'!H$6:H$94,1)</f>
        <v>0</v>
      </c>
      <c r="I83" s="43">
        <f>SUMIFS('Points - Player Total'!$AA$9:$AA$97,'Points - Player Total'!$A$9:$A$97,'Points - Teams W1'!$A83,'Teams - Window 1'!I$6:I$94,1)</f>
        <v>0</v>
      </c>
      <c r="J83" s="43">
        <f>SUMIFS('Points - Player Total'!$AA$9:$AA$97,'Points - Player Total'!$A$9:$A$97,'Points - Teams W1'!$A83,'Teams - Window 1'!J$6:J$94,1)</f>
        <v>0</v>
      </c>
      <c r="K83" s="43">
        <f>SUMIFS('Points - Player Total'!$AA$9:$AA$97,'Points - Player Total'!$A$9:$A$97,'Points - Teams W1'!$A83,'Teams - Window 1'!K$6:K$94,1)</f>
        <v>0</v>
      </c>
      <c r="L83" s="43">
        <f>SUMIFS('Points - Player Total'!$AA$9:$AA$97,'Points - Player Total'!$A$9:$A$97,'Points - Teams W1'!$A83,'Teams - Window 1'!L$6:L$94,1)</f>
        <v>0</v>
      </c>
      <c r="M83" s="43">
        <f>SUMIFS('Points - Player Total'!$AA$9:$AA$97,'Points - Player Total'!$A$9:$A$97,'Points - Teams W1'!$A83,'Teams - Window 1'!M$6:M$94,1)</f>
        <v>0</v>
      </c>
      <c r="N83" s="43">
        <f>SUMIFS('Points - Player Total'!$AA$9:$AA$97,'Points - Player Total'!$A$9:$A$97,'Points - Teams W1'!$A83,'Teams - Window 1'!N$6:N$94,1)</f>
        <v>0</v>
      </c>
      <c r="O83" s="43">
        <f>SUMIFS('Points - Player Total'!$AA$9:$AA$97,'Points - Player Total'!$A$9:$A$97,'Points - Teams W1'!$A83,'Teams - Window 1'!O$6:O$94,1)</f>
        <v>0</v>
      </c>
      <c r="P83" s="43">
        <f>SUMIFS('Points - Player Total'!$AA$9:$AA$97,'Points - Player Total'!$A$9:$A$97,'Points - Teams W1'!$A83,'Teams - Window 1'!P$6:P$94,1)</f>
        <v>0</v>
      </c>
      <c r="Q83" s="43">
        <f>SUMIFS('Points - Player Total'!$AA$9:$AA$97,'Points - Player Total'!$A$9:$A$97,'Points - Teams W1'!$A83,'Teams - Window 1'!Q$6:Q$94,1)</f>
        <v>0</v>
      </c>
      <c r="R83" s="43">
        <f>SUMIFS('Points - Player Total'!$AA$9:$AA$97,'Points - Player Total'!$A$9:$A$97,'Points - Teams W1'!$A83,'Teams - Window 1'!R$6:R$94,1)</f>
        <v>0</v>
      </c>
      <c r="S83" s="43">
        <f>SUMIFS('Points - Player Total'!$AA$9:$AA$97,'Points - Player Total'!$A$9:$A$97,'Points - Teams W1'!$A83,'Teams - Window 1'!S$6:S$94,1)</f>
        <v>0</v>
      </c>
      <c r="T83" s="43">
        <f>SUMIFS('Points - Player Total'!$AA$9:$AA$97,'Points - Player Total'!$A$9:$A$97,'Points - Teams W1'!$A83,'Teams - Window 1'!T$6:T$94,1)</f>
        <v>0</v>
      </c>
      <c r="U83" s="43">
        <f>SUMIFS('Points - Player Total'!$AA$9:$AA$97,'Points - Player Total'!$A$9:$A$97,'Points - Teams W1'!$A83,'Teams - Window 1'!U$6:U$94,1)</f>
        <v>0</v>
      </c>
      <c r="V83" s="43">
        <f>SUMIFS('Points - Player Total'!$AA$9:$AA$97,'Points - Player Total'!$A$9:$A$97,'Points - Teams W1'!$A83,'Teams - Window 1'!V$6:V$94,1)</f>
        <v>0</v>
      </c>
      <c r="W83" s="43">
        <f>SUMIFS('Points - Player Total'!$AA$9:$AA$97,'Points - Player Total'!$A$9:$A$97,'Points - Teams W1'!$A83,'Teams - Window 1'!W$6:W$94,1)</f>
        <v>0</v>
      </c>
      <c r="X83" s="43">
        <f>SUMIFS('Points - Player Total'!$AA$9:$AA$97,'Points - Player Total'!$A$9:$A$97,'Points - Teams W1'!$A83,'Teams - Window 1'!X$6:X$94,1)</f>
        <v>0</v>
      </c>
      <c r="Y83" s="43">
        <f>SUMIFS('Points - Player Total'!$AA$9:$AA$97,'Points - Player Total'!$A$9:$A$97,'Points - Teams W1'!$A83,'Teams - Window 1'!Y$6:Y$94,1)</f>
        <v>0</v>
      </c>
      <c r="Z83" s="43">
        <f>SUMIFS('Points - Player Total'!$AA$9:$AA$97,'Points - Player Total'!$A$9:$A$97,'Points - Teams W1'!$A83,'Teams - Window 1'!Z$6:Z$94,1)</f>
        <v>0</v>
      </c>
      <c r="AA83" s="43">
        <f>SUMIFS('Points - Player Total'!$AA$9:$AA$97,'Points - Player Total'!$A$9:$A$97,'Points - Teams W1'!$A83,'Teams - Window 1'!AA$6:AA$94,1)</f>
        <v>0</v>
      </c>
      <c r="AB83" s="43">
        <f>SUMIFS('Points - Player Total'!$AA$9:$AA$97,'Points - Player Total'!$A$9:$A$97,'Points - Teams W1'!$A83,'Teams - Window 1'!AB$6:AB$94,1)</f>
        <v>0</v>
      </c>
      <c r="AC83" s="43">
        <f>SUMIFS('Points - Player Total'!$AA$9:$AA$97,'Points - Player Total'!$A$9:$A$97,'Points - Teams W1'!$A83,'Teams - Window 1'!AC$6:AC$94,1)</f>
        <v>0</v>
      </c>
      <c r="AD83" s="43">
        <f>SUMIFS('Points - Player Total'!$AA$9:$AA$97,'Points - Player Total'!$A$9:$A$97,'Points - Teams W1'!$A83,'Teams - Window 1'!AD$6:AD$94,1)</f>
        <v>0</v>
      </c>
      <c r="AE83" s="43">
        <f>SUMIFS('Points - Player Total'!$AA$9:$AA$97,'Points - Player Total'!$A$9:$A$97,'Points - Teams W1'!$A83,'Teams - Window 1'!AE$6:AE$94,1)</f>
        <v>0</v>
      </c>
      <c r="AF83" s="43">
        <f>SUMIFS('Points - Player Total'!$AA$9:$AA$97,'Points - Player Total'!$A$9:$A$97,'Points - Teams W1'!$A83,'Teams - Window 1'!AF$6:AF$94,1)</f>
        <v>0</v>
      </c>
      <c r="AG83" s="43">
        <f>SUMIFS('Points - Player Total'!$AA$9:$AA$97,'Points - Player Total'!$A$9:$A$97,'Points - Teams W1'!$A83,'Teams - Window 1'!AG$6:AG$94,1)</f>
        <v>0</v>
      </c>
      <c r="AH83" s="43">
        <f>SUMIFS('Points - Player Total'!$AA$9:$AA$97,'Points - Player Total'!$A$9:$A$97,'Points - Teams W1'!$A83,'Teams - Window 1'!AH$6:AH$94,1)</f>
        <v>0</v>
      </c>
      <c r="AI83" s="43">
        <f>SUMIFS('Points - Player Total'!$AA$9:$AA$97,'Points - Player Total'!$A$9:$A$97,'Points - Teams W1'!$A83,'Teams - Window 1'!AI$6:AI$94,1)</f>
        <v>0</v>
      </c>
      <c r="AJ83" s="43">
        <f>SUMIFS('Points - Player Total'!$AA$9:$AA$97,'Points - Player Total'!$A$9:$A$97,'Points - Teams W1'!$A83,'Teams - Window 1'!AJ$6:AJ$94,1)</f>
        <v>0</v>
      </c>
      <c r="AK83" s="43">
        <f>SUMIFS('Points - Player Total'!$AA$9:$AA$97,'Points - Player Total'!$A$9:$A$97,'Points - Teams W1'!$A83,'Teams - Window 1'!AK$6:AK$94,1)</f>
        <v>0</v>
      </c>
      <c r="AL83" s="43">
        <f>SUMIFS('Points - Player Total'!$AA$9:$AA$97,'Points - Player Total'!$A$9:$A$97,'Points - Teams W1'!$A83,'Teams - Window 1'!AL$6:AL$94,1)</f>
        <v>0</v>
      </c>
      <c r="AM83" s="43">
        <f>SUMIFS('Points - Player Total'!$AA$9:$AA$97,'Points - Player Total'!$A$9:$A$97,'Points - Teams W1'!$A83,'Teams - Window 1'!AM$6:AM$94,1)</f>
        <v>0</v>
      </c>
      <c r="AN83" s="43">
        <f>SUMIFS('Points - Player Total'!$AA$9:$AA$97,'Points - Player Total'!$A$9:$A$97,'Points - Teams W1'!$A83,'Teams - Window 1'!AN$6:AN$94,1)</f>
        <v>0</v>
      </c>
      <c r="AO83" s="43">
        <f>SUMIFS('Points - Player Total'!$AA$9:$AA$97,'Points - Player Total'!$A$9:$A$97,'Points - Teams W1'!$A83,'Teams - Window 1'!AO$6:AO$94,1)</f>
        <v>0</v>
      </c>
      <c r="AP83" s="43">
        <f>SUMIFS('Points - Player Total'!$AA$9:$AA$97,'Points - Player Total'!$A$9:$A$97,'Points - Teams W1'!$A83,'Teams - Window 1'!AP$6:AP$94,1)</f>
        <v>0</v>
      </c>
      <c r="AQ83" s="43">
        <f>SUMIFS('Points - Player Total'!$AA$9:$AA$97,'Points - Player Total'!$A$9:$A$97,'Points - Teams W1'!$A83,'Teams - Window 1'!AQ$6:AQ$94,1)</f>
        <v>0</v>
      </c>
      <c r="AR83" s="43">
        <f>SUMIFS('Points - Player Total'!$AA$9:$AA$97,'Points - Player Total'!$A$9:$A$97,'Points - Teams W1'!$A83,'Teams - Window 1'!AR$6:AR$94,1)</f>
        <v>0</v>
      </c>
    </row>
    <row r="84" spans="1:44" x14ac:dyDescent="0.25">
      <c r="A84" t="s">
        <v>228</v>
      </c>
      <c r="B84" s="6" t="s">
        <v>251</v>
      </c>
      <c r="C84" t="s">
        <v>63</v>
      </c>
      <c r="D84" s="43">
        <f>SUMIFS('Points - Player Total'!$AA$9:$AA$97,'Points - Player Total'!$A$9:$A$97,'Points - Teams W1'!$A84,'Teams - Window 1'!D$6:D$94,1)</f>
        <v>0</v>
      </c>
      <c r="E84" s="43">
        <f>SUMIFS('Points - Player Total'!$AA$9:$AA$97,'Points - Player Total'!$A$9:$A$97,'Points - Teams W1'!$A84,'Teams - Window 1'!E$6:E$94,1)</f>
        <v>0</v>
      </c>
      <c r="F84" s="43">
        <f>SUMIFS('Points - Player Total'!$AA$9:$AA$97,'Points - Player Total'!$A$9:$A$97,'Points - Teams W1'!$A84,'Teams - Window 1'!F$6:F$94,1)</f>
        <v>0</v>
      </c>
      <c r="G84" s="43">
        <f>SUMIFS('Points - Player Total'!$AA$9:$AA$97,'Points - Player Total'!$A$9:$A$97,'Points - Teams W1'!$A84,'Teams - Window 1'!G$6:G$94,1)</f>
        <v>0</v>
      </c>
      <c r="H84" s="43">
        <f>SUMIFS('Points - Player Total'!$AA$9:$AA$97,'Points - Player Total'!$A$9:$A$97,'Points - Teams W1'!$A84,'Teams - Window 1'!H$6:H$94,1)</f>
        <v>0</v>
      </c>
      <c r="I84" s="43">
        <f>SUMIFS('Points - Player Total'!$AA$9:$AA$97,'Points - Player Total'!$A$9:$A$97,'Points - Teams W1'!$A84,'Teams - Window 1'!I$6:I$94,1)</f>
        <v>0</v>
      </c>
      <c r="J84" s="43">
        <f>SUMIFS('Points - Player Total'!$AA$9:$AA$97,'Points - Player Total'!$A$9:$A$97,'Points - Teams W1'!$A84,'Teams - Window 1'!J$6:J$94,1)</f>
        <v>0</v>
      </c>
      <c r="K84" s="43">
        <f>SUMIFS('Points - Player Total'!$AA$9:$AA$97,'Points - Player Total'!$A$9:$A$97,'Points - Teams W1'!$A84,'Teams - Window 1'!K$6:K$94,1)</f>
        <v>0</v>
      </c>
      <c r="L84" s="43">
        <f>SUMIFS('Points - Player Total'!$AA$9:$AA$97,'Points - Player Total'!$A$9:$A$97,'Points - Teams W1'!$A84,'Teams - Window 1'!L$6:L$94,1)</f>
        <v>0</v>
      </c>
      <c r="M84" s="43">
        <f>SUMIFS('Points - Player Total'!$AA$9:$AA$97,'Points - Player Total'!$A$9:$A$97,'Points - Teams W1'!$A84,'Teams - Window 1'!M$6:M$94,1)</f>
        <v>0</v>
      </c>
      <c r="N84" s="43">
        <f>SUMIFS('Points - Player Total'!$AA$9:$AA$97,'Points - Player Total'!$A$9:$A$97,'Points - Teams W1'!$A84,'Teams - Window 1'!N$6:N$94,1)</f>
        <v>0</v>
      </c>
      <c r="O84" s="43">
        <f>SUMIFS('Points - Player Total'!$AA$9:$AA$97,'Points - Player Total'!$A$9:$A$97,'Points - Teams W1'!$A84,'Teams - Window 1'!O$6:O$94,1)</f>
        <v>0</v>
      </c>
      <c r="P84" s="43">
        <f>SUMIFS('Points - Player Total'!$AA$9:$AA$97,'Points - Player Total'!$A$9:$A$97,'Points - Teams W1'!$A84,'Teams - Window 1'!P$6:P$94,1)</f>
        <v>0</v>
      </c>
      <c r="Q84" s="43">
        <f>SUMIFS('Points - Player Total'!$AA$9:$AA$97,'Points - Player Total'!$A$9:$A$97,'Points - Teams W1'!$A84,'Teams - Window 1'!Q$6:Q$94,1)</f>
        <v>0</v>
      </c>
      <c r="R84" s="43">
        <f>SUMIFS('Points - Player Total'!$AA$9:$AA$97,'Points - Player Total'!$A$9:$A$97,'Points - Teams W1'!$A84,'Teams - Window 1'!R$6:R$94,1)</f>
        <v>0</v>
      </c>
      <c r="S84" s="43">
        <f>SUMIFS('Points - Player Total'!$AA$9:$AA$97,'Points - Player Total'!$A$9:$A$97,'Points - Teams W1'!$A84,'Teams - Window 1'!S$6:S$94,1)</f>
        <v>0</v>
      </c>
      <c r="T84" s="43">
        <f>SUMIFS('Points - Player Total'!$AA$9:$AA$97,'Points - Player Total'!$A$9:$A$97,'Points - Teams W1'!$A84,'Teams - Window 1'!T$6:T$94,1)</f>
        <v>0</v>
      </c>
      <c r="U84" s="43">
        <f>SUMIFS('Points - Player Total'!$AA$9:$AA$97,'Points - Player Total'!$A$9:$A$97,'Points - Teams W1'!$A84,'Teams - Window 1'!U$6:U$94,1)</f>
        <v>0</v>
      </c>
      <c r="V84" s="43">
        <f>SUMIFS('Points - Player Total'!$AA$9:$AA$97,'Points - Player Total'!$A$9:$A$97,'Points - Teams W1'!$A84,'Teams - Window 1'!V$6:V$94,1)</f>
        <v>0</v>
      </c>
      <c r="W84" s="43">
        <f>SUMIFS('Points - Player Total'!$AA$9:$AA$97,'Points - Player Total'!$A$9:$A$97,'Points - Teams W1'!$A84,'Teams - Window 1'!W$6:W$94,1)</f>
        <v>0</v>
      </c>
      <c r="X84" s="43">
        <f>SUMIFS('Points - Player Total'!$AA$9:$AA$97,'Points - Player Total'!$A$9:$A$97,'Points - Teams W1'!$A84,'Teams - Window 1'!X$6:X$94,1)</f>
        <v>0</v>
      </c>
      <c r="Y84" s="43">
        <f>SUMIFS('Points - Player Total'!$AA$9:$AA$97,'Points - Player Total'!$A$9:$A$97,'Points - Teams W1'!$A84,'Teams - Window 1'!Y$6:Y$94,1)</f>
        <v>0</v>
      </c>
      <c r="Z84" s="43">
        <f>SUMIFS('Points - Player Total'!$AA$9:$AA$97,'Points - Player Total'!$A$9:$A$97,'Points - Teams W1'!$A84,'Teams - Window 1'!Z$6:Z$94,1)</f>
        <v>0</v>
      </c>
      <c r="AA84" s="43">
        <f>SUMIFS('Points - Player Total'!$AA$9:$AA$97,'Points - Player Total'!$A$9:$A$97,'Points - Teams W1'!$A84,'Teams - Window 1'!AA$6:AA$94,1)</f>
        <v>0</v>
      </c>
      <c r="AB84" s="43">
        <f>SUMIFS('Points - Player Total'!$AA$9:$AA$97,'Points - Player Total'!$A$9:$A$97,'Points - Teams W1'!$A84,'Teams - Window 1'!AB$6:AB$94,1)</f>
        <v>0</v>
      </c>
      <c r="AC84" s="43">
        <f>SUMIFS('Points - Player Total'!$AA$9:$AA$97,'Points - Player Total'!$A$9:$A$97,'Points - Teams W1'!$A84,'Teams - Window 1'!AC$6:AC$94,1)</f>
        <v>0</v>
      </c>
      <c r="AD84" s="43">
        <f>SUMIFS('Points - Player Total'!$AA$9:$AA$97,'Points - Player Total'!$A$9:$A$97,'Points - Teams W1'!$A84,'Teams - Window 1'!AD$6:AD$94,1)</f>
        <v>0</v>
      </c>
      <c r="AE84" s="43">
        <f>SUMIFS('Points - Player Total'!$AA$9:$AA$97,'Points - Player Total'!$A$9:$A$97,'Points - Teams W1'!$A84,'Teams - Window 1'!AE$6:AE$94,1)</f>
        <v>0</v>
      </c>
      <c r="AF84" s="43">
        <f>SUMIFS('Points - Player Total'!$AA$9:$AA$97,'Points - Player Total'!$A$9:$A$97,'Points - Teams W1'!$A84,'Teams - Window 1'!AF$6:AF$94,1)</f>
        <v>0</v>
      </c>
      <c r="AG84" s="43">
        <f>SUMIFS('Points - Player Total'!$AA$9:$AA$97,'Points - Player Total'!$A$9:$A$97,'Points - Teams W1'!$A84,'Teams - Window 1'!AG$6:AG$94,1)</f>
        <v>0</v>
      </c>
      <c r="AH84" s="43">
        <f>SUMIFS('Points - Player Total'!$AA$9:$AA$97,'Points - Player Total'!$A$9:$A$97,'Points - Teams W1'!$A84,'Teams - Window 1'!AH$6:AH$94,1)</f>
        <v>0</v>
      </c>
      <c r="AI84" s="43">
        <f>SUMIFS('Points - Player Total'!$AA$9:$AA$97,'Points - Player Total'!$A$9:$A$97,'Points - Teams W1'!$A84,'Teams - Window 1'!AI$6:AI$94,1)</f>
        <v>0</v>
      </c>
      <c r="AJ84" s="43">
        <f>SUMIFS('Points - Player Total'!$AA$9:$AA$97,'Points - Player Total'!$A$9:$A$97,'Points - Teams W1'!$A84,'Teams - Window 1'!AJ$6:AJ$94,1)</f>
        <v>0</v>
      </c>
      <c r="AK84" s="43">
        <f>SUMIFS('Points - Player Total'!$AA$9:$AA$97,'Points - Player Total'!$A$9:$A$97,'Points - Teams W1'!$A84,'Teams - Window 1'!AK$6:AK$94,1)</f>
        <v>0</v>
      </c>
      <c r="AL84" s="43">
        <f>SUMIFS('Points - Player Total'!$AA$9:$AA$97,'Points - Player Total'!$A$9:$A$97,'Points - Teams W1'!$A84,'Teams - Window 1'!AL$6:AL$94,1)</f>
        <v>0</v>
      </c>
      <c r="AM84" s="43">
        <f>SUMIFS('Points - Player Total'!$AA$9:$AA$97,'Points - Player Total'!$A$9:$A$97,'Points - Teams W1'!$A84,'Teams - Window 1'!AM$6:AM$94,1)</f>
        <v>0</v>
      </c>
      <c r="AN84" s="43">
        <f>SUMIFS('Points - Player Total'!$AA$9:$AA$97,'Points - Player Total'!$A$9:$A$97,'Points - Teams W1'!$A84,'Teams - Window 1'!AN$6:AN$94,1)</f>
        <v>0</v>
      </c>
      <c r="AO84" s="43">
        <f>SUMIFS('Points - Player Total'!$AA$9:$AA$97,'Points - Player Total'!$A$9:$A$97,'Points - Teams W1'!$A84,'Teams - Window 1'!AO$6:AO$94,1)</f>
        <v>0</v>
      </c>
      <c r="AP84" s="43">
        <f>SUMIFS('Points - Player Total'!$AA$9:$AA$97,'Points - Player Total'!$A$9:$A$97,'Points - Teams W1'!$A84,'Teams - Window 1'!AP$6:AP$94,1)</f>
        <v>0</v>
      </c>
      <c r="AQ84" s="43">
        <f>SUMIFS('Points - Player Total'!$AA$9:$AA$97,'Points - Player Total'!$A$9:$A$97,'Points - Teams W1'!$A84,'Teams - Window 1'!AQ$6:AQ$94,1)</f>
        <v>0</v>
      </c>
      <c r="AR84" s="43">
        <f>SUMIFS('Points - Player Total'!$AA$9:$AA$97,'Points - Player Total'!$A$9:$A$97,'Points - Teams W1'!$A84,'Teams - Window 1'!AR$6:AR$94,1)</f>
        <v>0</v>
      </c>
    </row>
    <row r="85" spans="1:44" x14ac:dyDescent="0.25">
      <c r="A85" t="s">
        <v>280</v>
      </c>
      <c r="B85" s="6" t="s">
        <v>251</v>
      </c>
      <c r="C85" t="s">
        <v>63</v>
      </c>
      <c r="D85" s="43">
        <f>SUMIFS('Points - Player Total'!$AA$9:$AA$97,'Points - Player Total'!$A$9:$A$97,'Points - Teams W1'!$A85,'Teams - Window 1'!D$6:D$94,1)</f>
        <v>0</v>
      </c>
      <c r="E85" s="43">
        <f>SUMIFS('Points - Player Total'!$AA$9:$AA$97,'Points - Player Total'!$A$9:$A$97,'Points - Teams W1'!$A85,'Teams - Window 1'!E$6:E$94,1)</f>
        <v>0</v>
      </c>
      <c r="F85" s="43">
        <f>SUMIFS('Points - Player Total'!$AA$9:$AA$97,'Points - Player Total'!$A$9:$A$97,'Points - Teams W1'!$A85,'Teams - Window 1'!F$6:F$94,1)</f>
        <v>0</v>
      </c>
      <c r="G85" s="43">
        <f>SUMIFS('Points - Player Total'!$AA$9:$AA$97,'Points - Player Total'!$A$9:$A$97,'Points - Teams W1'!$A85,'Teams - Window 1'!G$6:G$94,1)</f>
        <v>0</v>
      </c>
      <c r="H85" s="43">
        <f>SUMIFS('Points - Player Total'!$AA$9:$AA$97,'Points - Player Total'!$A$9:$A$97,'Points - Teams W1'!$A85,'Teams - Window 1'!H$6:H$94,1)</f>
        <v>0</v>
      </c>
      <c r="I85" s="43">
        <f>SUMIFS('Points - Player Total'!$AA$9:$AA$97,'Points - Player Total'!$A$9:$A$97,'Points - Teams W1'!$A85,'Teams - Window 1'!I$6:I$94,1)</f>
        <v>0</v>
      </c>
      <c r="J85" s="43">
        <f>SUMIFS('Points - Player Total'!$AA$9:$AA$97,'Points - Player Total'!$A$9:$A$97,'Points - Teams W1'!$A85,'Teams - Window 1'!J$6:J$94,1)</f>
        <v>0</v>
      </c>
      <c r="K85" s="43">
        <f>SUMIFS('Points - Player Total'!$AA$9:$AA$97,'Points - Player Total'!$A$9:$A$97,'Points - Teams W1'!$A85,'Teams - Window 1'!K$6:K$94,1)</f>
        <v>0</v>
      </c>
      <c r="L85" s="43">
        <f>SUMIFS('Points - Player Total'!$AA$9:$AA$97,'Points - Player Total'!$A$9:$A$97,'Points - Teams W1'!$A85,'Teams - Window 1'!L$6:L$94,1)</f>
        <v>0</v>
      </c>
      <c r="M85" s="43">
        <f>SUMIFS('Points - Player Total'!$AA$9:$AA$97,'Points - Player Total'!$A$9:$A$97,'Points - Teams W1'!$A85,'Teams - Window 1'!M$6:M$94,1)</f>
        <v>0</v>
      </c>
      <c r="N85" s="43">
        <f>SUMIFS('Points - Player Total'!$AA$9:$AA$97,'Points - Player Total'!$A$9:$A$97,'Points - Teams W1'!$A85,'Teams - Window 1'!N$6:N$94,1)</f>
        <v>0</v>
      </c>
      <c r="O85" s="43">
        <f>SUMIFS('Points - Player Total'!$AA$9:$AA$97,'Points - Player Total'!$A$9:$A$97,'Points - Teams W1'!$A85,'Teams - Window 1'!O$6:O$94,1)</f>
        <v>0</v>
      </c>
      <c r="P85" s="43">
        <f>SUMIFS('Points - Player Total'!$AA$9:$AA$97,'Points - Player Total'!$A$9:$A$97,'Points - Teams W1'!$A85,'Teams - Window 1'!P$6:P$94,1)</f>
        <v>0</v>
      </c>
      <c r="Q85" s="43">
        <f>SUMIFS('Points - Player Total'!$AA$9:$AA$97,'Points - Player Total'!$A$9:$A$97,'Points - Teams W1'!$A85,'Teams - Window 1'!Q$6:Q$94,1)</f>
        <v>0</v>
      </c>
      <c r="R85" s="43">
        <f>SUMIFS('Points - Player Total'!$AA$9:$AA$97,'Points - Player Total'!$A$9:$A$97,'Points - Teams W1'!$A85,'Teams - Window 1'!R$6:R$94,1)</f>
        <v>0</v>
      </c>
      <c r="S85" s="43">
        <f>SUMIFS('Points - Player Total'!$AA$9:$AA$97,'Points - Player Total'!$A$9:$A$97,'Points - Teams W1'!$A85,'Teams - Window 1'!S$6:S$94,1)</f>
        <v>0</v>
      </c>
      <c r="T85" s="43">
        <f>SUMIFS('Points - Player Total'!$AA$9:$AA$97,'Points - Player Total'!$A$9:$A$97,'Points - Teams W1'!$A85,'Teams - Window 1'!T$6:T$94,1)</f>
        <v>0</v>
      </c>
      <c r="U85" s="43">
        <f>SUMIFS('Points - Player Total'!$AA$9:$AA$97,'Points - Player Total'!$A$9:$A$97,'Points - Teams W1'!$A85,'Teams - Window 1'!U$6:U$94,1)</f>
        <v>0</v>
      </c>
      <c r="V85" s="43">
        <f>SUMIFS('Points - Player Total'!$AA$9:$AA$97,'Points - Player Total'!$A$9:$A$97,'Points - Teams W1'!$A85,'Teams - Window 1'!V$6:V$94,1)</f>
        <v>0</v>
      </c>
      <c r="W85" s="43">
        <f>SUMIFS('Points - Player Total'!$AA$9:$AA$97,'Points - Player Total'!$A$9:$A$97,'Points - Teams W1'!$A85,'Teams - Window 1'!W$6:W$94,1)</f>
        <v>0</v>
      </c>
      <c r="X85" s="43">
        <f>SUMIFS('Points - Player Total'!$AA$9:$AA$97,'Points - Player Total'!$A$9:$A$97,'Points - Teams W1'!$A85,'Teams - Window 1'!X$6:X$94,1)</f>
        <v>0</v>
      </c>
      <c r="Y85" s="43">
        <f>SUMIFS('Points - Player Total'!$AA$9:$AA$97,'Points - Player Total'!$A$9:$A$97,'Points - Teams W1'!$A85,'Teams - Window 1'!Y$6:Y$94,1)</f>
        <v>0</v>
      </c>
      <c r="Z85" s="43">
        <f>SUMIFS('Points - Player Total'!$AA$9:$AA$97,'Points - Player Total'!$A$9:$A$97,'Points - Teams W1'!$A85,'Teams - Window 1'!Z$6:Z$94,1)</f>
        <v>0</v>
      </c>
      <c r="AA85" s="43">
        <f>SUMIFS('Points - Player Total'!$AA$9:$AA$97,'Points - Player Total'!$A$9:$A$97,'Points - Teams W1'!$A85,'Teams - Window 1'!AA$6:AA$94,1)</f>
        <v>0</v>
      </c>
      <c r="AB85" s="43">
        <f>SUMIFS('Points - Player Total'!$AA$9:$AA$97,'Points - Player Total'!$A$9:$A$97,'Points - Teams W1'!$A85,'Teams - Window 1'!AB$6:AB$94,1)</f>
        <v>0</v>
      </c>
      <c r="AC85" s="43">
        <f>SUMIFS('Points - Player Total'!$AA$9:$AA$97,'Points - Player Total'!$A$9:$A$97,'Points - Teams W1'!$A85,'Teams - Window 1'!AC$6:AC$94,1)</f>
        <v>0</v>
      </c>
      <c r="AD85" s="43">
        <f>SUMIFS('Points - Player Total'!$AA$9:$AA$97,'Points - Player Total'!$A$9:$A$97,'Points - Teams W1'!$A85,'Teams - Window 1'!AD$6:AD$94,1)</f>
        <v>0</v>
      </c>
      <c r="AE85" s="43">
        <f>SUMIFS('Points - Player Total'!$AA$9:$AA$97,'Points - Player Total'!$A$9:$A$97,'Points - Teams W1'!$A85,'Teams - Window 1'!AE$6:AE$94,1)</f>
        <v>0</v>
      </c>
      <c r="AF85" s="43">
        <f>SUMIFS('Points - Player Total'!$AA$9:$AA$97,'Points - Player Total'!$A$9:$A$97,'Points - Teams W1'!$A85,'Teams - Window 1'!AF$6:AF$94,1)</f>
        <v>0</v>
      </c>
      <c r="AG85" s="43">
        <f>SUMIFS('Points - Player Total'!$AA$9:$AA$97,'Points - Player Total'!$A$9:$A$97,'Points - Teams W1'!$A85,'Teams - Window 1'!AG$6:AG$94,1)</f>
        <v>0</v>
      </c>
      <c r="AH85" s="43">
        <f>SUMIFS('Points - Player Total'!$AA$9:$AA$97,'Points - Player Total'!$A$9:$A$97,'Points - Teams W1'!$A85,'Teams - Window 1'!AH$6:AH$94,1)</f>
        <v>0</v>
      </c>
      <c r="AI85" s="43">
        <f>SUMIFS('Points - Player Total'!$AA$9:$AA$97,'Points - Player Total'!$A$9:$A$97,'Points - Teams W1'!$A85,'Teams - Window 1'!AI$6:AI$94,1)</f>
        <v>0</v>
      </c>
      <c r="AJ85" s="43">
        <f>SUMIFS('Points - Player Total'!$AA$9:$AA$97,'Points - Player Total'!$A$9:$A$97,'Points - Teams W1'!$A85,'Teams - Window 1'!AJ$6:AJ$94,1)</f>
        <v>0</v>
      </c>
      <c r="AK85" s="43">
        <f>SUMIFS('Points - Player Total'!$AA$9:$AA$97,'Points - Player Total'!$A$9:$A$97,'Points - Teams W1'!$A85,'Teams - Window 1'!AK$6:AK$94,1)</f>
        <v>0</v>
      </c>
      <c r="AL85" s="43">
        <f>SUMIFS('Points - Player Total'!$AA$9:$AA$97,'Points - Player Total'!$A$9:$A$97,'Points - Teams W1'!$A85,'Teams - Window 1'!AL$6:AL$94,1)</f>
        <v>0</v>
      </c>
      <c r="AM85" s="43">
        <f>SUMIFS('Points - Player Total'!$AA$9:$AA$97,'Points - Player Total'!$A$9:$A$97,'Points - Teams W1'!$A85,'Teams - Window 1'!AM$6:AM$94,1)</f>
        <v>0</v>
      </c>
      <c r="AN85" s="43">
        <f>SUMIFS('Points - Player Total'!$AA$9:$AA$97,'Points - Player Total'!$A$9:$A$97,'Points - Teams W1'!$A85,'Teams - Window 1'!AN$6:AN$94,1)</f>
        <v>0</v>
      </c>
      <c r="AO85" s="43">
        <f>SUMIFS('Points - Player Total'!$AA$9:$AA$97,'Points - Player Total'!$A$9:$A$97,'Points - Teams W1'!$A85,'Teams - Window 1'!AO$6:AO$94,1)</f>
        <v>0</v>
      </c>
      <c r="AP85" s="43">
        <f>SUMIFS('Points - Player Total'!$AA$9:$AA$97,'Points - Player Total'!$A$9:$A$97,'Points - Teams W1'!$A85,'Teams - Window 1'!AP$6:AP$94,1)</f>
        <v>0</v>
      </c>
      <c r="AQ85" s="43">
        <f>SUMIFS('Points - Player Total'!$AA$9:$AA$97,'Points - Player Total'!$A$9:$A$97,'Points - Teams W1'!$A85,'Teams - Window 1'!AQ$6:AQ$94,1)</f>
        <v>0</v>
      </c>
      <c r="AR85" s="43">
        <f>SUMIFS('Points - Player Total'!$AA$9:$AA$97,'Points - Player Total'!$A$9:$A$97,'Points - Teams W1'!$A85,'Teams - Window 1'!AR$6:AR$94,1)</f>
        <v>0</v>
      </c>
    </row>
    <row r="86" spans="1:44" x14ac:dyDescent="0.25">
      <c r="A86" t="s">
        <v>278</v>
      </c>
      <c r="B86" s="36" t="s">
        <v>251</v>
      </c>
      <c r="C86" t="s">
        <v>63</v>
      </c>
      <c r="D86" s="43">
        <f>SUMIFS('Points - Player Total'!$AA$9:$AA$97,'Points - Player Total'!$A$9:$A$97,'Points - Teams W1'!$A86,'Teams - Window 1'!D$6:D$94,1)</f>
        <v>0</v>
      </c>
      <c r="E86" s="43">
        <f>SUMIFS('Points - Player Total'!$AA$9:$AA$97,'Points - Player Total'!$A$9:$A$97,'Points - Teams W1'!$A86,'Teams - Window 1'!E$6:E$94,1)</f>
        <v>0</v>
      </c>
      <c r="F86" s="43">
        <f>SUMIFS('Points - Player Total'!$AA$9:$AA$97,'Points - Player Total'!$A$9:$A$97,'Points - Teams W1'!$A86,'Teams - Window 1'!F$6:F$94,1)</f>
        <v>0</v>
      </c>
      <c r="G86" s="43">
        <f>SUMIFS('Points - Player Total'!$AA$9:$AA$97,'Points - Player Total'!$A$9:$A$97,'Points - Teams W1'!$A86,'Teams - Window 1'!G$6:G$94,1)</f>
        <v>0</v>
      </c>
      <c r="H86" s="43">
        <f>SUMIFS('Points - Player Total'!$AA$9:$AA$97,'Points - Player Total'!$A$9:$A$97,'Points - Teams W1'!$A86,'Teams - Window 1'!H$6:H$94,1)</f>
        <v>0</v>
      </c>
      <c r="I86" s="43">
        <f>SUMIFS('Points - Player Total'!$AA$9:$AA$97,'Points - Player Total'!$A$9:$A$97,'Points - Teams W1'!$A86,'Teams - Window 1'!I$6:I$94,1)</f>
        <v>0</v>
      </c>
      <c r="J86" s="43">
        <f>SUMIFS('Points - Player Total'!$AA$9:$AA$97,'Points - Player Total'!$A$9:$A$97,'Points - Teams W1'!$A86,'Teams - Window 1'!J$6:J$94,1)</f>
        <v>0</v>
      </c>
      <c r="K86" s="43">
        <f>SUMIFS('Points - Player Total'!$AA$9:$AA$97,'Points - Player Total'!$A$9:$A$97,'Points - Teams W1'!$A86,'Teams - Window 1'!K$6:K$94,1)</f>
        <v>0</v>
      </c>
      <c r="L86" s="43">
        <f>SUMIFS('Points - Player Total'!$AA$9:$AA$97,'Points - Player Total'!$A$9:$A$97,'Points - Teams W1'!$A86,'Teams - Window 1'!L$6:L$94,1)</f>
        <v>0</v>
      </c>
      <c r="M86" s="43">
        <f>SUMIFS('Points - Player Total'!$AA$9:$AA$97,'Points - Player Total'!$A$9:$A$97,'Points - Teams W1'!$A86,'Teams - Window 1'!M$6:M$94,1)</f>
        <v>0</v>
      </c>
      <c r="N86" s="43">
        <f>SUMIFS('Points - Player Total'!$AA$9:$AA$97,'Points - Player Total'!$A$9:$A$97,'Points - Teams W1'!$A86,'Teams - Window 1'!N$6:N$94,1)</f>
        <v>0</v>
      </c>
      <c r="O86" s="43">
        <f>SUMIFS('Points - Player Total'!$AA$9:$AA$97,'Points - Player Total'!$A$9:$A$97,'Points - Teams W1'!$A86,'Teams - Window 1'!O$6:O$94,1)</f>
        <v>0</v>
      </c>
      <c r="P86" s="43">
        <f>SUMIFS('Points - Player Total'!$AA$9:$AA$97,'Points - Player Total'!$A$9:$A$97,'Points - Teams W1'!$A86,'Teams - Window 1'!P$6:P$94,1)</f>
        <v>0</v>
      </c>
      <c r="Q86" s="43">
        <f>SUMIFS('Points - Player Total'!$AA$9:$AA$97,'Points - Player Total'!$A$9:$A$97,'Points - Teams W1'!$A86,'Teams - Window 1'!Q$6:Q$94,1)</f>
        <v>0</v>
      </c>
      <c r="R86" s="43">
        <f>SUMIFS('Points - Player Total'!$AA$9:$AA$97,'Points - Player Total'!$A$9:$A$97,'Points - Teams W1'!$A86,'Teams - Window 1'!R$6:R$94,1)</f>
        <v>0</v>
      </c>
      <c r="S86" s="43">
        <f>SUMIFS('Points - Player Total'!$AA$9:$AA$97,'Points - Player Total'!$A$9:$A$97,'Points - Teams W1'!$A86,'Teams - Window 1'!S$6:S$94,1)</f>
        <v>0</v>
      </c>
      <c r="T86" s="43">
        <f>SUMIFS('Points - Player Total'!$AA$9:$AA$97,'Points - Player Total'!$A$9:$A$97,'Points - Teams W1'!$A86,'Teams - Window 1'!T$6:T$94,1)</f>
        <v>0</v>
      </c>
      <c r="U86" s="43">
        <f>SUMIFS('Points - Player Total'!$AA$9:$AA$97,'Points - Player Total'!$A$9:$A$97,'Points - Teams W1'!$A86,'Teams - Window 1'!U$6:U$94,1)</f>
        <v>0</v>
      </c>
      <c r="V86" s="43">
        <f>SUMIFS('Points - Player Total'!$AA$9:$AA$97,'Points - Player Total'!$A$9:$A$97,'Points - Teams W1'!$A86,'Teams - Window 1'!V$6:V$94,1)</f>
        <v>0</v>
      </c>
      <c r="W86" s="43">
        <f>SUMIFS('Points - Player Total'!$AA$9:$AA$97,'Points - Player Total'!$A$9:$A$97,'Points - Teams W1'!$A86,'Teams - Window 1'!W$6:W$94,1)</f>
        <v>0</v>
      </c>
      <c r="X86" s="43">
        <f>SUMIFS('Points - Player Total'!$AA$9:$AA$97,'Points - Player Total'!$A$9:$A$97,'Points - Teams W1'!$A86,'Teams - Window 1'!X$6:X$94,1)</f>
        <v>0</v>
      </c>
      <c r="Y86" s="43">
        <f>SUMIFS('Points - Player Total'!$AA$9:$AA$97,'Points - Player Total'!$A$9:$A$97,'Points - Teams W1'!$A86,'Teams - Window 1'!Y$6:Y$94,1)</f>
        <v>0</v>
      </c>
      <c r="Z86" s="43">
        <f>SUMIFS('Points - Player Total'!$AA$9:$AA$97,'Points - Player Total'!$A$9:$A$97,'Points - Teams W1'!$A86,'Teams - Window 1'!Z$6:Z$94,1)</f>
        <v>0</v>
      </c>
      <c r="AA86" s="43">
        <f>SUMIFS('Points - Player Total'!$AA$9:$AA$97,'Points - Player Total'!$A$9:$A$97,'Points - Teams W1'!$A86,'Teams - Window 1'!AA$6:AA$94,1)</f>
        <v>0</v>
      </c>
      <c r="AB86" s="43">
        <f>SUMIFS('Points - Player Total'!$AA$9:$AA$97,'Points - Player Total'!$A$9:$A$97,'Points - Teams W1'!$A86,'Teams - Window 1'!AB$6:AB$94,1)</f>
        <v>0</v>
      </c>
      <c r="AC86" s="43">
        <f>SUMIFS('Points - Player Total'!$AA$9:$AA$97,'Points - Player Total'!$A$9:$A$97,'Points - Teams W1'!$A86,'Teams - Window 1'!AC$6:AC$94,1)</f>
        <v>0</v>
      </c>
      <c r="AD86" s="43">
        <f>SUMIFS('Points - Player Total'!$AA$9:$AA$97,'Points - Player Total'!$A$9:$A$97,'Points - Teams W1'!$A86,'Teams - Window 1'!AD$6:AD$94,1)</f>
        <v>0</v>
      </c>
      <c r="AE86" s="43">
        <f>SUMIFS('Points - Player Total'!$AA$9:$AA$97,'Points - Player Total'!$A$9:$A$97,'Points - Teams W1'!$A86,'Teams - Window 1'!AE$6:AE$94,1)</f>
        <v>0</v>
      </c>
      <c r="AF86" s="43">
        <f>SUMIFS('Points - Player Total'!$AA$9:$AA$97,'Points - Player Total'!$A$9:$A$97,'Points - Teams W1'!$A86,'Teams - Window 1'!AF$6:AF$94,1)</f>
        <v>0</v>
      </c>
      <c r="AG86" s="43">
        <f>SUMIFS('Points - Player Total'!$AA$9:$AA$97,'Points - Player Total'!$A$9:$A$97,'Points - Teams W1'!$A86,'Teams - Window 1'!AG$6:AG$94,1)</f>
        <v>0</v>
      </c>
      <c r="AH86" s="43">
        <f>SUMIFS('Points - Player Total'!$AA$9:$AA$97,'Points - Player Total'!$A$9:$A$97,'Points - Teams W1'!$A86,'Teams - Window 1'!AH$6:AH$94,1)</f>
        <v>0</v>
      </c>
      <c r="AI86" s="43">
        <f>SUMIFS('Points - Player Total'!$AA$9:$AA$97,'Points - Player Total'!$A$9:$A$97,'Points - Teams W1'!$A86,'Teams - Window 1'!AI$6:AI$94,1)</f>
        <v>0</v>
      </c>
      <c r="AJ86" s="43">
        <f>SUMIFS('Points - Player Total'!$AA$9:$AA$97,'Points - Player Total'!$A$9:$A$97,'Points - Teams W1'!$A86,'Teams - Window 1'!AJ$6:AJ$94,1)</f>
        <v>0</v>
      </c>
      <c r="AK86" s="43">
        <f>SUMIFS('Points - Player Total'!$AA$9:$AA$97,'Points - Player Total'!$A$9:$A$97,'Points - Teams W1'!$A86,'Teams - Window 1'!AK$6:AK$94,1)</f>
        <v>0</v>
      </c>
      <c r="AL86" s="43">
        <f>SUMIFS('Points - Player Total'!$AA$9:$AA$97,'Points - Player Total'!$A$9:$A$97,'Points - Teams W1'!$A86,'Teams - Window 1'!AL$6:AL$94,1)</f>
        <v>0</v>
      </c>
      <c r="AM86" s="43">
        <f>SUMIFS('Points - Player Total'!$AA$9:$AA$97,'Points - Player Total'!$A$9:$A$97,'Points - Teams W1'!$A86,'Teams - Window 1'!AM$6:AM$94,1)</f>
        <v>0</v>
      </c>
      <c r="AN86" s="43">
        <f>SUMIFS('Points - Player Total'!$AA$9:$AA$97,'Points - Player Total'!$A$9:$A$97,'Points - Teams W1'!$A86,'Teams - Window 1'!AN$6:AN$94,1)</f>
        <v>0</v>
      </c>
      <c r="AO86" s="43">
        <f>SUMIFS('Points - Player Total'!$AA$9:$AA$97,'Points - Player Total'!$A$9:$A$97,'Points - Teams W1'!$A86,'Teams - Window 1'!AO$6:AO$94,1)</f>
        <v>0</v>
      </c>
      <c r="AP86" s="43">
        <f>SUMIFS('Points - Player Total'!$AA$9:$AA$97,'Points - Player Total'!$A$9:$A$97,'Points - Teams W1'!$A86,'Teams - Window 1'!AP$6:AP$94,1)</f>
        <v>0</v>
      </c>
      <c r="AQ86" s="43">
        <f>SUMIFS('Points - Player Total'!$AA$9:$AA$97,'Points - Player Total'!$A$9:$A$97,'Points - Teams W1'!$A86,'Teams - Window 1'!AQ$6:AQ$94,1)</f>
        <v>0</v>
      </c>
      <c r="AR86" s="43">
        <f>SUMIFS('Points - Player Total'!$AA$9:$AA$97,'Points - Player Total'!$A$9:$A$97,'Points - Teams W1'!$A86,'Teams - Window 1'!AR$6:AR$94,1)</f>
        <v>0</v>
      </c>
    </row>
    <row r="87" spans="1:44" x14ac:dyDescent="0.25">
      <c r="A87" t="s">
        <v>36</v>
      </c>
      <c r="B87" s="36" t="s">
        <v>251</v>
      </c>
      <c r="C87" t="s">
        <v>63</v>
      </c>
      <c r="D87" s="43">
        <f>SUMIFS('Points - Player Total'!$AA$9:$AA$97,'Points - Player Total'!$A$9:$A$97,'Points - Teams W1'!$A87,'Teams - Window 1'!D$6:D$94,1)</f>
        <v>0</v>
      </c>
      <c r="E87" s="43">
        <f>SUMIFS('Points - Player Total'!$AA$9:$AA$97,'Points - Player Total'!$A$9:$A$97,'Points - Teams W1'!$A87,'Teams - Window 1'!E$6:E$94,1)</f>
        <v>0</v>
      </c>
      <c r="F87" s="43">
        <f>SUMIFS('Points - Player Total'!$AA$9:$AA$97,'Points - Player Total'!$A$9:$A$97,'Points - Teams W1'!$A87,'Teams - Window 1'!F$6:F$94,1)</f>
        <v>0</v>
      </c>
      <c r="G87" s="43">
        <f>SUMIFS('Points - Player Total'!$AA$9:$AA$97,'Points - Player Total'!$A$9:$A$97,'Points - Teams W1'!$A87,'Teams - Window 1'!G$6:G$94,1)</f>
        <v>34</v>
      </c>
      <c r="H87" s="43">
        <f>SUMIFS('Points - Player Total'!$AA$9:$AA$97,'Points - Player Total'!$A$9:$A$97,'Points - Teams W1'!$A87,'Teams - Window 1'!H$6:H$94,1)</f>
        <v>0</v>
      </c>
      <c r="I87" s="43">
        <f>SUMIFS('Points - Player Total'!$AA$9:$AA$97,'Points - Player Total'!$A$9:$A$97,'Points - Teams W1'!$A87,'Teams - Window 1'!I$6:I$94,1)</f>
        <v>0</v>
      </c>
      <c r="J87" s="43">
        <f>SUMIFS('Points - Player Total'!$AA$9:$AA$97,'Points - Player Total'!$A$9:$A$97,'Points - Teams W1'!$A87,'Teams - Window 1'!J$6:J$94,1)</f>
        <v>0</v>
      </c>
      <c r="K87" s="43">
        <f>SUMIFS('Points - Player Total'!$AA$9:$AA$97,'Points - Player Total'!$A$9:$A$97,'Points - Teams W1'!$A87,'Teams - Window 1'!K$6:K$94,1)</f>
        <v>0</v>
      </c>
      <c r="L87" s="43">
        <f>SUMIFS('Points - Player Total'!$AA$9:$AA$97,'Points - Player Total'!$A$9:$A$97,'Points - Teams W1'!$A87,'Teams - Window 1'!L$6:L$94,1)</f>
        <v>0</v>
      </c>
      <c r="M87" s="43">
        <f>SUMIFS('Points - Player Total'!$AA$9:$AA$97,'Points - Player Total'!$A$9:$A$97,'Points - Teams W1'!$A87,'Teams - Window 1'!M$6:M$94,1)</f>
        <v>0</v>
      </c>
      <c r="N87" s="43">
        <f>SUMIFS('Points - Player Total'!$AA$9:$AA$97,'Points - Player Total'!$A$9:$A$97,'Points - Teams W1'!$A87,'Teams - Window 1'!N$6:N$94,1)</f>
        <v>0</v>
      </c>
      <c r="O87" s="43">
        <f>SUMIFS('Points - Player Total'!$AA$9:$AA$97,'Points - Player Total'!$A$9:$A$97,'Points - Teams W1'!$A87,'Teams - Window 1'!O$6:O$94,1)</f>
        <v>0</v>
      </c>
      <c r="P87" s="43">
        <f>SUMIFS('Points - Player Total'!$AA$9:$AA$97,'Points - Player Total'!$A$9:$A$97,'Points - Teams W1'!$A87,'Teams - Window 1'!P$6:P$94,1)</f>
        <v>0</v>
      </c>
      <c r="Q87" s="43">
        <f>SUMIFS('Points - Player Total'!$AA$9:$AA$97,'Points - Player Total'!$A$9:$A$97,'Points - Teams W1'!$A87,'Teams - Window 1'!Q$6:Q$94,1)</f>
        <v>0</v>
      </c>
      <c r="R87" s="43">
        <f>SUMIFS('Points - Player Total'!$AA$9:$AA$97,'Points - Player Total'!$A$9:$A$97,'Points - Teams W1'!$A87,'Teams - Window 1'!R$6:R$94,1)</f>
        <v>0</v>
      </c>
      <c r="S87" s="43">
        <f>SUMIFS('Points - Player Total'!$AA$9:$AA$97,'Points - Player Total'!$A$9:$A$97,'Points - Teams W1'!$A87,'Teams - Window 1'!S$6:S$94,1)</f>
        <v>0</v>
      </c>
      <c r="T87" s="43">
        <f>SUMIFS('Points - Player Total'!$AA$9:$AA$97,'Points - Player Total'!$A$9:$A$97,'Points - Teams W1'!$A87,'Teams - Window 1'!T$6:T$94,1)</f>
        <v>0</v>
      </c>
      <c r="U87" s="43">
        <f>SUMIFS('Points - Player Total'!$AA$9:$AA$97,'Points - Player Total'!$A$9:$A$97,'Points - Teams W1'!$A87,'Teams - Window 1'!U$6:U$94,1)</f>
        <v>0</v>
      </c>
      <c r="V87" s="43">
        <f>SUMIFS('Points - Player Total'!$AA$9:$AA$97,'Points - Player Total'!$A$9:$A$97,'Points - Teams W1'!$A87,'Teams - Window 1'!V$6:V$94,1)</f>
        <v>0</v>
      </c>
      <c r="W87" s="43">
        <f>SUMIFS('Points - Player Total'!$AA$9:$AA$97,'Points - Player Total'!$A$9:$A$97,'Points - Teams W1'!$A87,'Teams - Window 1'!W$6:W$94,1)</f>
        <v>0</v>
      </c>
      <c r="X87" s="43">
        <f>SUMIFS('Points - Player Total'!$AA$9:$AA$97,'Points - Player Total'!$A$9:$A$97,'Points - Teams W1'!$A87,'Teams - Window 1'!X$6:X$94,1)</f>
        <v>0</v>
      </c>
      <c r="Y87" s="43">
        <f>SUMIFS('Points - Player Total'!$AA$9:$AA$97,'Points - Player Total'!$A$9:$A$97,'Points - Teams W1'!$A87,'Teams - Window 1'!Y$6:Y$94,1)</f>
        <v>0</v>
      </c>
      <c r="Z87" s="43">
        <f>SUMIFS('Points - Player Total'!$AA$9:$AA$97,'Points - Player Total'!$A$9:$A$97,'Points - Teams W1'!$A87,'Teams - Window 1'!Z$6:Z$94,1)</f>
        <v>0</v>
      </c>
      <c r="AA87" s="43">
        <f>SUMIFS('Points - Player Total'!$AA$9:$AA$97,'Points - Player Total'!$A$9:$A$97,'Points - Teams W1'!$A87,'Teams - Window 1'!AA$6:AA$94,1)</f>
        <v>0</v>
      </c>
      <c r="AB87" s="43">
        <f>SUMIFS('Points - Player Total'!$AA$9:$AA$97,'Points - Player Total'!$A$9:$A$97,'Points - Teams W1'!$A87,'Teams - Window 1'!AB$6:AB$94,1)</f>
        <v>0</v>
      </c>
      <c r="AC87" s="43">
        <f>SUMIFS('Points - Player Total'!$AA$9:$AA$97,'Points - Player Total'!$A$9:$A$97,'Points - Teams W1'!$A87,'Teams - Window 1'!AC$6:AC$94,1)</f>
        <v>0</v>
      </c>
      <c r="AD87" s="43">
        <f>SUMIFS('Points - Player Total'!$AA$9:$AA$97,'Points - Player Total'!$A$9:$A$97,'Points - Teams W1'!$A87,'Teams - Window 1'!AD$6:AD$94,1)</f>
        <v>0</v>
      </c>
      <c r="AE87" s="43">
        <f>SUMIFS('Points - Player Total'!$AA$9:$AA$97,'Points - Player Total'!$A$9:$A$97,'Points - Teams W1'!$A87,'Teams - Window 1'!AE$6:AE$94,1)</f>
        <v>0</v>
      </c>
      <c r="AF87" s="43">
        <f>SUMIFS('Points - Player Total'!$AA$9:$AA$97,'Points - Player Total'!$A$9:$A$97,'Points - Teams W1'!$A87,'Teams - Window 1'!AF$6:AF$94,1)</f>
        <v>0</v>
      </c>
      <c r="AG87" s="43">
        <f>SUMIFS('Points - Player Total'!$AA$9:$AA$97,'Points - Player Total'!$A$9:$A$97,'Points - Teams W1'!$A87,'Teams - Window 1'!AG$6:AG$94,1)</f>
        <v>0</v>
      </c>
      <c r="AH87" s="43">
        <f>SUMIFS('Points - Player Total'!$AA$9:$AA$97,'Points - Player Total'!$A$9:$A$97,'Points - Teams W1'!$A87,'Teams - Window 1'!AH$6:AH$94,1)</f>
        <v>0</v>
      </c>
      <c r="AI87" s="43">
        <f>SUMIFS('Points - Player Total'!$AA$9:$AA$97,'Points - Player Total'!$A$9:$A$97,'Points - Teams W1'!$A87,'Teams - Window 1'!AI$6:AI$94,1)</f>
        <v>0</v>
      </c>
      <c r="AJ87" s="43">
        <f>SUMIFS('Points - Player Total'!$AA$9:$AA$97,'Points - Player Total'!$A$9:$A$97,'Points - Teams W1'!$A87,'Teams - Window 1'!AJ$6:AJ$94,1)</f>
        <v>0</v>
      </c>
      <c r="AK87" s="43">
        <f>SUMIFS('Points - Player Total'!$AA$9:$AA$97,'Points - Player Total'!$A$9:$A$97,'Points - Teams W1'!$A87,'Teams - Window 1'!AK$6:AK$94,1)</f>
        <v>0</v>
      </c>
      <c r="AL87" s="43">
        <f>SUMIFS('Points - Player Total'!$AA$9:$AA$97,'Points - Player Total'!$A$9:$A$97,'Points - Teams W1'!$A87,'Teams - Window 1'!AL$6:AL$94,1)</f>
        <v>0</v>
      </c>
      <c r="AM87" s="43">
        <f>SUMIFS('Points - Player Total'!$AA$9:$AA$97,'Points - Player Total'!$A$9:$A$97,'Points - Teams W1'!$A87,'Teams - Window 1'!AM$6:AM$94,1)</f>
        <v>0</v>
      </c>
      <c r="AN87" s="43">
        <f>SUMIFS('Points - Player Total'!$AA$9:$AA$97,'Points - Player Total'!$A$9:$A$97,'Points - Teams W1'!$A87,'Teams - Window 1'!AN$6:AN$94,1)</f>
        <v>0</v>
      </c>
      <c r="AO87" s="43">
        <f>SUMIFS('Points - Player Total'!$AA$9:$AA$97,'Points - Player Total'!$A$9:$A$97,'Points - Teams W1'!$A87,'Teams - Window 1'!AO$6:AO$94,1)</f>
        <v>0</v>
      </c>
      <c r="AP87" s="43">
        <f>SUMIFS('Points - Player Total'!$AA$9:$AA$97,'Points - Player Total'!$A$9:$A$97,'Points - Teams W1'!$A87,'Teams - Window 1'!AP$6:AP$94,1)</f>
        <v>0</v>
      </c>
      <c r="AQ87" s="43">
        <f>SUMIFS('Points - Player Total'!$AA$9:$AA$97,'Points - Player Total'!$A$9:$A$97,'Points - Teams W1'!$A87,'Teams - Window 1'!AQ$6:AQ$94,1)</f>
        <v>0</v>
      </c>
      <c r="AR87" s="43">
        <f>SUMIFS('Points - Player Total'!$AA$9:$AA$97,'Points - Player Total'!$A$9:$A$97,'Points - Teams W1'!$A87,'Teams - Window 1'!AR$6:AR$94,1)</f>
        <v>0</v>
      </c>
    </row>
    <row r="88" spans="1:44" x14ac:dyDescent="0.25">
      <c r="A88" t="s">
        <v>35</v>
      </c>
      <c r="B88" s="36" t="s">
        <v>251</v>
      </c>
      <c r="C88" t="s">
        <v>63</v>
      </c>
      <c r="D88" s="43">
        <f>SUMIFS('Points - Player Total'!$AA$9:$AA$97,'Points - Player Total'!$A$9:$A$97,'Points - Teams W1'!$A88,'Teams - Window 1'!D$6:D$94,1)</f>
        <v>0</v>
      </c>
      <c r="E88" s="43">
        <f>SUMIFS('Points - Player Total'!$AA$9:$AA$97,'Points - Player Total'!$A$9:$A$97,'Points - Teams W1'!$A88,'Teams - Window 1'!E$6:E$94,1)</f>
        <v>0</v>
      </c>
      <c r="F88" s="43">
        <f>SUMIFS('Points - Player Total'!$AA$9:$AA$97,'Points - Player Total'!$A$9:$A$97,'Points - Teams W1'!$A88,'Teams - Window 1'!F$6:F$94,1)</f>
        <v>0</v>
      </c>
      <c r="G88" s="43">
        <f>SUMIFS('Points - Player Total'!$AA$9:$AA$97,'Points - Player Total'!$A$9:$A$97,'Points - Teams W1'!$A88,'Teams - Window 1'!G$6:G$94,1)</f>
        <v>0</v>
      </c>
      <c r="H88" s="43">
        <f>SUMIFS('Points - Player Total'!$AA$9:$AA$97,'Points - Player Total'!$A$9:$A$97,'Points - Teams W1'!$A88,'Teams - Window 1'!H$6:H$94,1)</f>
        <v>0</v>
      </c>
      <c r="I88" s="43">
        <f>SUMIFS('Points - Player Total'!$AA$9:$AA$97,'Points - Player Total'!$A$9:$A$97,'Points - Teams W1'!$A88,'Teams - Window 1'!I$6:I$94,1)</f>
        <v>0</v>
      </c>
      <c r="J88" s="43">
        <f>SUMIFS('Points - Player Total'!$AA$9:$AA$97,'Points - Player Total'!$A$9:$A$97,'Points - Teams W1'!$A88,'Teams - Window 1'!J$6:J$94,1)</f>
        <v>0</v>
      </c>
      <c r="K88" s="43">
        <f>SUMIFS('Points - Player Total'!$AA$9:$AA$97,'Points - Player Total'!$A$9:$A$97,'Points - Teams W1'!$A88,'Teams - Window 1'!K$6:K$94,1)</f>
        <v>0</v>
      </c>
      <c r="L88" s="43">
        <f>SUMIFS('Points - Player Total'!$AA$9:$AA$97,'Points - Player Total'!$A$9:$A$97,'Points - Teams W1'!$A88,'Teams - Window 1'!L$6:L$94,1)</f>
        <v>0</v>
      </c>
      <c r="M88" s="43">
        <f>SUMIFS('Points - Player Total'!$AA$9:$AA$97,'Points - Player Total'!$A$9:$A$97,'Points - Teams W1'!$A88,'Teams - Window 1'!M$6:M$94,1)</f>
        <v>0</v>
      </c>
      <c r="N88" s="43">
        <f>SUMIFS('Points - Player Total'!$AA$9:$AA$97,'Points - Player Total'!$A$9:$A$97,'Points - Teams W1'!$A88,'Teams - Window 1'!N$6:N$94,1)</f>
        <v>0</v>
      </c>
      <c r="O88" s="43">
        <f>SUMIFS('Points - Player Total'!$AA$9:$AA$97,'Points - Player Total'!$A$9:$A$97,'Points - Teams W1'!$A88,'Teams - Window 1'!O$6:O$94,1)</f>
        <v>0</v>
      </c>
      <c r="P88" s="43">
        <f>SUMIFS('Points - Player Total'!$AA$9:$AA$97,'Points - Player Total'!$A$9:$A$97,'Points - Teams W1'!$A88,'Teams - Window 1'!P$6:P$94,1)</f>
        <v>0</v>
      </c>
      <c r="Q88" s="43">
        <f>SUMIFS('Points - Player Total'!$AA$9:$AA$97,'Points - Player Total'!$A$9:$A$97,'Points - Teams W1'!$A88,'Teams - Window 1'!Q$6:Q$94,1)</f>
        <v>0</v>
      </c>
      <c r="R88" s="43">
        <f>SUMIFS('Points - Player Total'!$AA$9:$AA$97,'Points - Player Total'!$A$9:$A$97,'Points - Teams W1'!$A88,'Teams - Window 1'!R$6:R$94,1)</f>
        <v>0</v>
      </c>
      <c r="S88" s="43">
        <f>SUMIFS('Points - Player Total'!$AA$9:$AA$97,'Points - Player Total'!$A$9:$A$97,'Points - Teams W1'!$A88,'Teams - Window 1'!S$6:S$94,1)</f>
        <v>0</v>
      </c>
      <c r="T88" s="43">
        <f>SUMIFS('Points - Player Total'!$AA$9:$AA$97,'Points - Player Total'!$A$9:$A$97,'Points - Teams W1'!$A88,'Teams - Window 1'!T$6:T$94,1)</f>
        <v>0</v>
      </c>
      <c r="U88" s="43">
        <f>SUMIFS('Points - Player Total'!$AA$9:$AA$97,'Points - Player Total'!$A$9:$A$97,'Points - Teams W1'!$A88,'Teams - Window 1'!U$6:U$94,1)</f>
        <v>0</v>
      </c>
      <c r="V88" s="43">
        <f>SUMIFS('Points - Player Total'!$AA$9:$AA$97,'Points - Player Total'!$A$9:$A$97,'Points - Teams W1'!$A88,'Teams - Window 1'!V$6:V$94,1)</f>
        <v>0</v>
      </c>
      <c r="W88" s="43">
        <f>SUMIFS('Points - Player Total'!$AA$9:$AA$97,'Points - Player Total'!$A$9:$A$97,'Points - Teams W1'!$A88,'Teams - Window 1'!W$6:W$94,1)</f>
        <v>0</v>
      </c>
      <c r="X88" s="43">
        <f>SUMIFS('Points - Player Total'!$AA$9:$AA$97,'Points - Player Total'!$A$9:$A$97,'Points - Teams W1'!$A88,'Teams - Window 1'!X$6:X$94,1)</f>
        <v>0</v>
      </c>
      <c r="Y88" s="43">
        <f>SUMIFS('Points - Player Total'!$AA$9:$AA$97,'Points - Player Total'!$A$9:$A$97,'Points - Teams W1'!$A88,'Teams - Window 1'!Y$6:Y$94,1)</f>
        <v>0</v>
      </c>
      <c r="Z88" s="43">
        <f>SUMIFS('Points - Player Total'!$AA$9:$AA$97,'Points - Player Total'!$A$9:$A$97,'Points - Teams W1'!$A88,'Teams - Window 1'!Z$6:Z$94,1)</f>
        <v>0</v>
      </c>
      <c r="AA88" s="43">
        <f>SUMIFS('Points - Player Total'!$AA$9:$AA$97,'Points - Player Total'!$A$9:$A$97,'Points - Teams W1'!$A88,'Teams - Window 1'!AA$6:AA$94,1)</f>
        <v>0</v>
      </c>
      <c r="AB88" s="43">
        <f>SUMIFS('Points - Player Total'!$AA$9:$AA$97,'Points - Player Total'!$A$9:$A$97,'Points - Teams W1'!$A88,'Teams - Window 1'!AB$6:AB$94,1)</f>
        <v>0</v>
      </c>
      <c r="AC88" s="43">
        <f>SUMIFS('Points - Player Total'!$AA$9:$AA$97,'Points - Player Total'!$A$9:$A$97,'Points - Teams W1'!$A88,'Teams - Window 1'!AC$6:AC$94,1)</f>
        <v>0</v>
      </c>
      <c r="AD88" s="43">
        <f>SUMIFS('Points - Player Total'!$AA$9:$AA$97,'Points - Player Total'!$A$9:$A$97,'Points - Teams W1'!$A88,'Teams - Window 1'!AD$6:AD$94,1)</f>
        <v>0</v>
      </c>
      <c r="AE88" s="43">
        <f>SUMIFS('Points - Player Total'!$AA$9:$AA$97,'Points - Player Total'!$A$9:$A$97,'Points - Teams W1'!$A88,'Teams - Window 1'!AE$6:AE$94,1)</f>
        <v>0</v>
      </c>
      <c r="AF88" s="43">
        <f>SUMIFS('Points - Player Total'!$AA$9:$AA$97,'Points - Player Total'!$A$9:$A$97,'Points - Teams W1'!$A88,'Teams - Window 1'!AF$6:AF$94,1)</f>
        <v>0</v>
      </c>
      <c r="AG88" s="43">
        <f>SUMIFS('Points - Player Total'!$AA$9:$AA$97,'Points - Player Total'!$A$9:$A$97,'Points - Teams W1'!$A88,'Teams - Window 1'!AG$6:AG$94,1)</f>
        <v>0</v>
      </c>
      <c r="AH88" s="43">
        <f>SUMIFS('Points - Player Total'!$AA$9:$AA$97,'Points - Player Total'!$A$9:$A$97,'Points - Teams W1'!$A88,'Teams - Window 1'!AH$6:AH$94,1)</f>
        <v>0</v>
      </c>
      <c r="AI88" s="43">
        <f>SUMIFS('Points - Player Total'!$AA$9:$AA$97,'Points - Player Total'!$A$9:$A$97,'Points - Teams W1'!$A88,'Teams - Window 1'!AI$6:AI$94,1)</f>
        <v>0</v>
      </c>
      <c r="AJ88" s="43">
        <f>SUMIFS('Points - Player Total'!$AA$9:$AA$97,'Points - Player Total'!$A$9:$A$97,'Points - Teams W1'!$A88,'Teams - Window 1'!AJ$6:AJ$94,1)</f>
        <v>0</v>
      </c>
      <c r="AK88" s="43">
        <f>SUMIFS('Points - Player Total'!$AA$9:$AA$97,'Points - Player Total'!$A$9:$A$97,'Points - Teams W1'!$A88,'Teams - Window 1'!AK$6:AK$94,1)</f>
        <v>0</v>
      </c>
      <c r="AL88" s="43">
        <f>SUMIFS('Points - Player Total'!$AA$9:$AA$97,'Points - Player Total'!$A$9:$A$97,'Points - Teams W1'!$A88,'Teams - Window 1'!AL$6:AL$94,1)</f>
        <v>0</v>
      </c>
      <c r="AM88" s="43">
        <f>SUMIFS('Points - Player Total'!$AA$9:$AA$97,'Points - Player Total'!$A$9:$A$97,'Points - Teams W1'!$A88,'Teams - Window 1'!AM$6:AM$94,1)</f>
        <v>0</v>
      </c>
      <c r="AN88" s="43">
        <f>SUMIFS('Points - Player Total'!$AA$9:$AA$97,'Points - Player Total'!$A$9:$A$97,'Points - Teams W1'!$A88,'Teams - Window 1'!AN$6:AN$94,1)</f>
        <v>0</v>
      </c>
      <c r="AO88" s="43">
        <f>SUMIFS('Points - Player Total'!$AA$9:$AA$97,'Points - Player Total'!$A$9:$A$97,'Points - Teams W1'!$A88,'Teams - Window 1'!AO$6:AO$94,1)</f>
        <v>0</v>
      </c>
      <c r="AP88" s="43">
        <f>SUMIFS('Points - Player Total'!$AA$9:$AA$97,'Points - Player Total'!$A$9:$A$97,'Points - Teams W1'!$A88,'Teams - Window 1'!AP$6:AP$94,1)</f>
        <v>0</v>
      </c>
      <c r="AQ88" s="43">
        <f>SUMIFS('Points - Player Total'!$AA$9:$AA$97,'Points - Player Total'!$A$9:$A$97,'Points - Teams W1'!$A88,'Teams - Window 1'!AQ$6:AQ$94,1)</f>
        <v>0</v>
      </c>
      <c r="AR88" s="43">
        <f>SUMIFS('Points - Player Total'!$AA$9:$AA$97,'Points - Player Total'!$A$9:$A$97,'Points - Teams W1'!$A88,'Teams - Window 1'!AR$6:AR$94,1)</f>
        <v>0</v>
      </c>
    </row>
    <row r="89" spans="1:44" x14ac:dyDescent="0.25">
      <c r="A89" t="s">
        <v>141</v>
      </c>
      <c r="B89" s="36" t="s">
        <v>251</v>
      </c>
      <c r="C89" t="s">
        <v>63</v>
      </c>
      <c r="D89" s="43">
        <f>SUMIFS('Points - Player Total'!$AA$9:$AA$97,'Points - Player Total'!$A$9:$A$97,'Points - Teams W1'!$A89,'Teams - Window 1'!D$6:D$94,1)</f>
        <v>0</v>
      </c>
      <c r="E89" s="43">
        <f>SUMIFS('Points - Player Total'!$AA$9:$AA$97,'Points - Player Total'!$A$9:$A$97,'Points - Teams W1'!$A89,'Teams - Window 1'!E$6:E$94,1)</f>
        <v>0</v>
      </c>
      <c r="F89" s="43">
        <f>SUMIFS('Points - Player Total'!$AA$9:$AA$97,'Points - Player Total'!$A$9:$A$97,'Points - Teams W1'!$A89,'Teams - Window 1'!F$6:F$94,1)</f>
        <v>0</v>
      </c>
      <c r="G89" s="43">
        <f>SUMIFS('Points - Player Total'!$AA$9:$AA$97,'Points - Player Total'!$A$9:$A$97,'Points - Teams W1'!$A89,'Teams - Window 1'!G$6:G$94,1)</f>
        <v>0</v>
      </c>
      <c r="H89" s="43">
        <f>SUMIFS('Points - Player Total'!$AA$9:$AA$97,'Points - Player Total'!$A$9:$A$97,'Points - Teams W1'!$A89,'Teams - Window 1'!H$6:H$94,1)</f>
        <v>0</v>
      </c>
      <c r="I89" s="43">
        <f>SUMIFS('Points - Player Total'!$AA$9:$AA$97,'Points - Player Total'!$A$9:$A$97,'Points - Teams W1'!$A89,'Teams - Window 1'!I$6:I$94,1)</f>
        <v>0</v>
      </c>
      <c r="J89" s="43">
        <f>SUMIFS('Points - Player Total'!$AA$9:$AA$97,'Points - Player Total'!$A$9:$A$97,'Points - Teams W1'!$A89,'Teams - Window 1'!J$6:J$94,1)</f>
        <v>0</v>
      </c>
      <c r="K89" s="43">
        <f>SUMIFS('Points - Player Total'!$AA$9:$AA$97,'Points - Player Total'!$A$9:$A$97,'Points - Teams W1'!$A89,'Teams - Window 1'!K$6:K$94,1)</f>
        <v>0</v>
      </c>
      <c r="L89" s="43">
        <f>SUMIFS('Points - Player Total'!$AA$9:$AA$97,'Points - Player Total'!$A$9:$A$97,'Points - Teams W1'!$A89,'Teams - Window 1'!L$6:L$94,1)</f>
        <v>0</v>
      </c>
      <c r="M89" s="43">
        <f>SUMIFS('Points - Player Total'!$AA$9:$AA$97,'Points - Player Total'!$A$9:$A$97,'Points - Teams W1'!$A89,'Teams - Window 1'!M$6:M$94,1)</f>
        <v>0</v>
      </c>
      <c r="N89" s="43">
        <f>SUMIFS('Points - Player Total'!$AA$9:$AA$97,'Points - Player Total'!$A$9:$A$97,'Points - Teams W1'!$A89,'Teams - Window 1'!N$6:N$94,1)</f>
        <v>0</v>
      </c>
      <c r="O89" s="43">
        <f>SUMIFS('Points - Player Total'!$AA$9:$AA$97,'Points - Player Total'!$A$9:$A$97,'Points - Teams W1'!$A89,'Teams - Window 1'!O$6:O$94,1)</f>
        <v>0</v>
      </c>
      <c r="P89" s="43">
        <f>SUMIFS('Points - Player Total'!$AA$9:$AA$97,'Points - Player Total'!$A$9:$A$97,'Points - Teams W1'!$A89,'Teams - Window 1'!P$6:P$94,1)</f>
        <v>0</v>
      </c>
      <c r="Q89" s="43">
        <f>SUMIFS('Points - Player Total'!$AA$9:$AA$97,'Points - Player Total'!$A$9:$A$97,'Points - Teams W1'!$A89,'Teams - Window 1'!Q$6:Q$94,1)</f>
        <v>0</v>
      </c>
      <c r="R89" s="43">
        <f>SUMIFS('Points - Player Total'!$AA$9:$AA$97,'Points - Player Total'!$A$9:$A$97,'Points - Teams W1'!$A89,'Teams - Window 1'!R$6:R$94,1)</f>
        <v>0</v>
      </c>
      <c r="S89" s="43">
        <f>SUMIFS('Points - Player Total'!$AA$9:$AA$97,'Points - Player Total'!$A$9:$A$97,'Points - Teams W1'!$A89,'Teams - Window 1'!S$6:S$94,1)</f>
        <v>0</v>
      </c>
      <c r="T89" s="43">
        <f>SUMIFS('Points - Player Total'!$AA$9:$AA$97,'Points - Player Total'!$A$9:$A$97,'Points - Teams W1'!$A89,'Teams - Window 1'!T$6:T$94,1)</f>
        <v>0</v>
      </c>
      <c r="U89" s="43">
        <f>SUMIFS('Points - Player Total'!$AA$9:$AA$97,'Points - Player Total'!$A$9:$A$97,'Points - Teams W1'!$A89,'Teams - Window 1'!U$6:U$94,1)</f>
        <v>0</v>
      </c>
      <c r="V89" s="43">
        <f>SUMIFS('Points - Player Total'!$AA$9:$AA$97,'Points - Player Total'!$A$9:$A$97,'Points - Teams W1'!$A89,'Teams - Window 1'!V$6:V$94,1)</f>
        <v>0</v>
      </c>
      <c r="W89" s="43">
        <f>SUMIFS('Points - Player Total'!$AA$9:$AA$97,'Points - Player Total'!$A$9:$A$97,'Points - Teams W1'!$A89,'Teams - Window 1'!W$6:W$94,1)</f>
        <v>0</v>
      </c>
      <c r="X89" s="43">
        <f>SUMIFS('Points - Player Total'!$AA$9:$AA$97,'Points - Player Total'!$A$9:$A$97,'Points - Teams W1'!$A89,'Teams - Window 1'!X$6:X$94,1)</f>
        <v>0</v>
      </c>
      <c r="Y89" s="43">
        <f>SUMIFS('Points - Player Total'!$AA$9:$AA$97,'Points - Player Total'!$A$9:$A$97,'Points - Teams W1'!$A89,'Teams - Window 1'!Y$6:Y$94,1)</f>
        <v>0</v>
      </c>
      <c r="Z89" s="43">
        <f>SUMIFS('Points - Player Total'!$AA$9:$AA$97,'Points - Player Total'!$A$9:$A$97,'Points - Teams W1'!$A89,'Teams - Window 1'!Z$6:Z$94,1)</f>
        <v>0</v>
      </c>
      <c r="AA89" s="43">
        <f>SUMIFS('Points - Player Total'!$AA$9:$AA$97,'Points - Player Total'!$A$9:$A$97,'Points - Teams W1'!$A89,'Teams - Window 1'!AA$6:AA$94,1)</f>
        <v>0</v>
      </c>
      <c r="AB89" s="43">
        <f>SUMIFS('Points - Player Total'!$AA$9:$AA$97,'Points - Player Total'!$A$9:$A$97,'Points - Teams W1'!$A89,'Teams - Window 1'!AB$6:AB$94,1)</f>
        <v>0</v>
      </c>
      <c r="AC89" s="43">
        <f>SUMIFS('Points - Player Total'!$AA$9:$AA$97,'Points - Player Total'!$A$9:$A$97,'Points - Teams W1'!$A89,'Teams - Window 1'!AC$6:AC$94,1)</f>
        <v>0</v>
      </c>
      <c r="AD89" s="43">
        <f>SUMIFS('Points - Player Total'!$AA$9:$AA$97,'Points - Player Total'!$A$9:$A$97,'Points - Teams W1'!$A89,'Teams - Window 1'!AD$6:AD$94,1)</f>
        <v>0</v>
      </c>
      <c r="AE89" s="43">
        <f>SUMIFS('Points - Player Total'!$AA$9:$AA$97,'Points - Player Total'!$A$9:$A$97,'Points - Teams W1'!$A89,'Teams - Window 1'!AE$6:AE$94,1)</f>
        <v>0</v>
      </c>
      <c r="AF89" s="43">
        <f>SUMIFS('Points - Player Total'!$AA$9:$AA$97,'Points - Player Total'!$A$9:$A$97,'Points - Teams W1'!$A89,'Teams - Window 1'!AF$6:AF$94,1)</f>
        <v>0</v>
      </c>
      <c r="AG89" s="43">
        <f>SUMIFS('Points - Player Total'!$AA$9:$AA$97,'Points - Player Total'!$A$9:$A$97,'Points - Teams W1'!$A89,'Teams - Window 1'!AG$6:AG$94,1)</f>
        <v>0</v>
      </c>
      <c r="AH89" s="43">
        <f>SUMIFS('Points - Player Total'!$AA$9:$AA$97,'Points - Player Total'!$A$9:$A$97,'Points - Teams W1'!$A89,'Teams - Window 1'!AH$6:AH$94,1)</f>
        <v>0</v>
      </c>
      <c r="AI89" s="43">
        <f>SUMIFS('Points - Player Total'!$AA$9:$AA$97,'Points - Player Total'!$A$9:$A$97,'Points - Teams W1'!$A89,'Teams - Window 1'!AI$6:AI$94,1)</f>
        <v>0</v>
      </c>
      <c r="AJ89" s="43">
        <f>SUMIFS('Points - Player Total'!$AA$9:$AA$97,'Points - Player Total'!$A$9:$A$97,'Points - Teams W1'!$A89,'Teams - Window 1'!AJ$6:AJ$94,1)</f>
        <v>0</v>
      </c>
      <c r="AK89" s="43">
        <f>SUMIFS('Points - Player Total'!$AA$9:$AA$97,'Points - Player Total'!$A$9:$A$97,'Points - Teams W1'!$A89,'Teams - Window 1'!AK$6:AK$94,1)</f>
        <v>0</v>
      </c>
      <c r="AL89" s="43">
        <f>SUMIFS('Points - Player Total'!$AA$9:$AA$97,'Points - Player Total'!$A$9:$A$97,'Points - Teams W1'!$A89,'Teams - Window 1'!AL$6:AL$94,1)</f>
        <v>0</v>
      </c>
      <c r="AM89" s="43">
        <f>SUMIFS('Points - Player Total'!$AA$9:$AA$97,'Points - Player Total'!$A$9:$A$97,'Points - Teams W1'!$A89,'Teams - Window 1'!AM$6:AM$94,1)</f>
        <v>0</v>
      </c>
      <c r="AN89" s="43">
        <f>SUMIFS('Points - Player Total'!$AA$9:$AA$97,'Points - Player Total'!$A$9:$A$97,'Points - Teams W1'!$A89,'Teams - Window 1'!AN$6:AN$94,1)</f>
        <v>0</v>
      </c>
      <c r="AO89" s="43">
        <f>SUMIFS('Points - Player Total'!$AA$9:$AA$97,'Points - Player Total'!$A$9:$A$97,'Points - Teams W1'!$A89,'Teams - Window 1'!AO$6:AO$94,1)</f>
        <v>0</v>
      </c>
      <c r="AP89" s="43">
        <f>SUMIFS('Points - Player Total'!$AA$9:$AA$97,'Points - Player Total'!$A$9:$A$97,'Points - Teams W1'!$A89,'Teams - Window 1'!AP$6:AP$94,1)</f>
        <v>0</v>
      </c>
      <c r="AQ89" s="43">
        <f>SUMIFS('Points - Player Total'!$AA$9:$AA$97,'Points - Player Total'!$A$9:$A$97,'Points - Teams W1'!$A89,'Teams - Window 1'!AQ$6:AQ$94,1)</f>
        <v>0</v>
      </c>
      <c r="AR89" s="43">
        <f>SUMIFS('Points - Player Total'!$AA$9:$AA$97,'Points - Player Total'!$A$9:$A$97,'Points - Teams W1'!$A89,'Teams - Window 1'!AR$6:AR$94,1)</f>
        <v>0</v>
      </c>
    </row>
    <row r="90" spans="1:44" outlineLevel="1" x14ac:dyDescent="0.25">
      <c r="A90" t="s">
        <v>253</v>
      </c>
      <c r="B90" s="36"/>
      <c r="C90" t="s">
        <v>63</v>
      </c>
      <c r="D90" s="43">
        <f>SUMIFS('Points - Player Total'!$AA$9:$AA$97,'Points - Player Total'!$A$9:$A$97,'Points - Teams W1'!$A90,'Teams - Window 1'!D$6:D$94,1)</f>
        <v>0</v>
      </c>
      <c r="E90" s="43">
        <f>SUMIFS('Points - Player Total'!$AA$9:$AA$97,'Points - Player Total'!$A$9:$A$97,'Points - Teams W1'!$A90,'Teams - Window 1'!E$6:E$94,1)</f>
        <v>0</v>
      </c>
      <c r="F90" s="43">
        <f>SUMIFS('Points - Player Total'!$AA$9:$AA$97,'Points - Player Total'!$A$9:$A$97,'Points - Teams W1'!$A90,'Teams - Window 1'!F$6:F$94,1)</f>
        <v>0</v>
      </c>
      <c r="G90" s="43">
        <f>SUMIFS('Points - Player Total'!$AA$9:$AA$97,'Points - Player Total'!$A$9:$A$97,'Points - Teams W1'!$A90,'Teams - Window 1'!G$6:G$94,1)</f>
        <v>0</v>
      </c>
      <c r="H90" s="43">
        <f>SUMIFS('Points - Player Total'!$AA$9:$AA$97,'Points - Player Total'!$A$9:$A$97,'Points - Teams W1'!$A90,'Teams - Window 1'!H$6:H$94,1)</f>
        <v>0</v>
      </c>
      <c r="I90" s="43">
        <f>SUMIFS('Points - Player Total'!$AA$9:$AA$97,'Points - Player Total'!$A$9:$A$97,'Points - Teams W1'!$A90,'Teams - Window 1'!I$6:I$94,1)</f>
        <v>0</v>
      </c>
      <c r="J90" s="43">
        <f>SUMIFS('Points - Player Total'!$AA$9:$AA$97,'Points - Player Total'!$A$9:$A$97,'Points - Teams W1'!$A90,'Teams - Window 1'!J$6:J$94,1)</f>
        <v>0</v>
      </c>
      <c r="K90" s="43">
        <f>SUMIFS('Points - Player Total'!$AA$9:$AA$97,'Points - Player Total'!$A$9:$A$97,'Points - Teams W1'!$A90,'Teams - Window 1'!K$6:K$94,1)</f>
        <v>0</v>
      </c>
      <c r="L90" s="43">
        <f>SUMIFS('Points - Player Total'!$AA$9:$AA$97,'Points - Player Total'!$A$9:$A$97,'Points - Teams W1'!$A90,'Teams - Window 1'!L$6:L$94,1)</f>
        <v>0</v>
      </c>
      <c r="M90" s="43">
        <f>SUMIFS('Points - Player Total'!$AA$9:$AA$97,'Points - Player Total'!$A$9:$A$97,'Points - Teams W1'!$A90,'Teams - Window 1'!M$6:M$94,1)</f>
        <v>0</v>
      </c>
      <c r="N90" s="43">
        <f>SUMIFS('Points - Player Total'!$AA$9:$AA$97,'Points - Player Total'!$A$9:$A$97,'Points - Teams W1'!$A90,'Teams - Window 1'!N$6:N$94,1)</f>
        <v>0</v>
      </c>
      <c r="O90" s="43">
        <f>SUMIFS('Points - Player Total'!$AA$9:$AA$97,'Points - Player Total'!$A$9:$A$97,'Points - Teams W1'!$A90,'Teams - Window 1'!O$6:O$94,1)</f>
        <v>0</v>
      </c>
      <c r="P90" s="43">
        <f>SUMIFS('Points - Player Total'!$AA$9:$AA$97,'Points - Player Total'!$A$9:$A$97,'Points - Teams W1'!$A90,'Teams - Window 1'!P$6:P$94,1)</f>
        <v>0</v>
      </c>
      <c r="Q90" s="43">
        <f>SUMIFS('Points - Player Total'!$AA$9:$AA$97,'Points - Player Total'!$A$9:$A$97,'Points - Teams W1'!$A90,'Teams - Window 1'!Q$6:Q$94,1)</f>
        <v>0</v>
      </c>
      <c r="R90" s="43">
        <f>SUMIFS('Points - Player Total'!$AA$9:$AA$97,'Points - Player Total'!$A$9:$A$97,'Points - Teams W1'!$A90,'Teams - Window 1'!R$6:R$94,1)</f>
        <v>0</v>
      </c>
      <c r="S90" s="43">
        <f>SUMIFS('Points - Player Total'!$AA$9:$AA$97,'Points - Player Total'!$A$9:$A$97,'Points - Teams W1'!$A90,'Teams - Window 1'!S$6:S$94,1)</f>
        <v>0</v>
      </c>
      <c r="T90" s="43">
        <f>SUMIFS('Points - Player Total'!$AA$9:$AA$97,'Points - Player Total'!$A$9:$A$97,'Points - Teams W1'!$A90,'Teams - Window 1'!T$6:T$94,1)</f>
        <v>0</v>
      </c>
      <c r="U90" s="43">
        <f>SUMIFS('Points - Player Total'!$AA$9:$AA$97,'Points - Player Total'!$A$9:$A$97,'Points - Teams W1'!$A90,'Teams - Window 1'!U$6:U$94,1)</f>
        <v>0</v>
      </c>
      <c r="V90" s="43">
        <f>SUMIFS('Points - Player Total'!$AA$9:$AA$97,'Points - Player Total'!$A$9:$A$97,'Points - Teams W1'!$A90,'Teams - Window 1'!V$6:V$94,1)</f>
        <v>0</v>
      </c>
      <c r="W90" s="43">
        <f>SUMIFS('Points - Player Total'!$AA$9:$AA$97,'Points - Player Total'!$A$9:$A$97,'Points - Teams W1'!$A90,'Teams - Window 1'!W$6:W$94,1)</f>
        <v>0</v>
      </c>
      <c r="X90" s="43">
        <f>SUMIFS('Points - Player Total'!$AA$9:$AA$97,'Points - Player Total'!$A$9:$A$97,'Points - Teams W1'!$A90,'Teams - Window 1'!X$6:X$94,1)</f>
        <v>0</v>
      </c>
      <c r="Y90" s="43">
        <f>SUMIFS('Points - Player Total'!$AA$9:$AA$97,'Points - Player Total'!$A$9:$A$97,'Points - Teams W1'!$A90,'Teams - Window 1'!Y$6:Y$94,1)</f>
        <v>0</v>
      </c>
      <c r="Z90" s="43">
        <f>SUMIFS('Points - Player Total'!$AA$9:$AA$97,'Points - Player Total'!$A$9:$A$97,'Points - Teams W1'!$A90,'Teams - Window 1'!Z$6:Z$94,1)</f>
        <v>0</v>
      </c>
      <c r="AA90" s="43">
        <f>SUMIFS('Points - Player Total'!$AA$9:$AA$97,'Points - Player Total'!$A$9:$A$97,'Points - Teams W1'!$A90,'Teams - Window 1'!AA$6:AA$94,1)</f>
        <v>0</v>
      </c>
      <c r="AB90" s="43">
        <f>SUMIFS('Points - Player Total'!$AA$9:$AA$97,'Points - Player Total'!$A$9:$A$97,'Points - Teams W1'!$A90,'Teams - Window 1'!AB$6:AB$94,1)</f>
        <v>0</v>
      </c>
      <c r="AC90" s="43">
        <f>SUMIFS('Points - Player Total'!$AA$9:$AA$97,'Points - Player Total'!$A$9:$A$97,'Points - Teams W1'!$A90,'Teams - Window 1'!AC$6:AC$94,1)</f>
        <v>0</v>
      </c>
      <c r="AD90" s="43">
        <f>SUMIFS('Points - Player Total'!$AA$9:$AA$97,'Points - Player Total'!$A$9:$A$97,'Points - Teams W1'!$A90,'Teams - Window 1'!AD$6:AD$94,1)</f>
        <v>0</v>
      </c>
      <c r="AE90" s="43">
        <f>SUMIFS('Points - Player Total'!$AA$9:$AA$97,'Points - Player Total'!$A$9:$A$97,'Points - Teams W1'!$A90,'Teams - Window 1'!AE$6:AE$94,1)</f>
        <v>0</v>
      </c>
      <c r="AF90" s="43">
        <f>SUMIFS('Points - Player Total'!$AA$9:$AA$97,'Points - Player Total'!$A$9:$A$97,'Points - Teams W1'!$A90,'Teams - Window 1'!AF$6:AF$94,1)</f>
        <v>0</v>
      </c>
      <c r="AG90" s="43">
        <f>SUMIFS('Points - Player Total'!$AA$9:$AA$97,'Points - Player Total'!$A$9:$A$97,'Points - Teams W1'!$A90,'Teams - Window 1'!AG$6:AG$94,1)</f>
        <v>0</v>
      </c>
      <c r="AH90" s="43">
        <f>SUMIFS('Points - Player Total'!$AA$9:$AA$97,'Points - Player Total'!$A$9:$A$97,'Points - Teams W1'!$A90,'Teams - Window 1'!AH$6:AH$94,1)</f>
        <v>0</v>
      </c>
      <c r="AI90" s="43">
        <f>SUMIFS('Points - Player Total'!$AA$9:$AA$97,'Points - Player Total'!$A$9:$A$97,'Points - Teams W1'!$A90,'Teams - Window 1'!AI$6:AI$94,1)</f>
        <v>0</v>
      </c>
      <c r="AJ90" s="43">
        <f>SUMIFS('Points - Player Total'!$AA$9:$AA$97,'Points - Player Total'!$A$9:$A$97,'Points - Teams W1'!$A90,'Teams - Window 1'!AJ$6:AJ$94,1)</f>
        <v>0</v>
      </c>
      <c r="AK90" s="43">
        <f>SUMIFS('Points - Player Total'!$AA$9:$AA$97,'Points - Player Total'!$A$9:$A$97,'Points - Teams W1'!$A90,'Teams - Window 1'!AK$6:AK$94,1)</f>
        <v>0</v>
      </c>
      <c r="AL90" s="43">
        <f>SUMIFS('Points - Player Total'!$AA$9:$AA$97,'Points - Player Total'!$A$9:$A$97,'Points - Teams W1'!$A90,'Teams - Window 1'!AL$6:AL$94,1)</f>
        <v>0</v>
      </c>
      <c r="AM90" s="43">
        <f>SUMIFS('Points - Player Total'!$AA$9:$AA$97,'Points - Player Total'!$A$9:$A$97,'Points - Teams W1'!$A90,'Teams - Window 1'!AM$6:AM$94,1)</f>
        <v>0</v>
      </c>
      <c r="AN90" s="43">
        <f>SUMIFS('Points - Player Total'!$AA$9:$AA$97,'Points - Player Total'!$A$9:$A$97,'Points - Teams W1'!$A90,'Teams - Window 1'!AN$6:AN$94,1)</f>
        <v>0</v>
      </c>
      <c r="AO90" s="43">
        <f>SUMIFS('Points - Player Total'!$AA$9:$AA$97,'Points - Player Total'!$A$9:$A$97,'Points - Teams W1'!$A90,'Teams - Window 1'!AO$6:AO$94,1)</f>
        <v>0</v>
      </c>
      <c r="AP90" s="43">
        <f>SUMIFS('Points - Player Total'!$AA$9:$AA$97,'Points - Player Total'!$A$9:$A$97,'Points - Teams W1'!$A90,'Teams - Window 1'!AP$6:AP$94,1)</f>
        <v>0</v>
      </c>
      <c r="AQ90" s="43">
        <f>SUMIFS('Points - Player Total'!$AA$9:$AA$97,'Points - Player Total'!$A$9:$A$97,'Points - Teams W1'!$A90,'Teams - Window 1'!AQ$6:AQ$94,1)</f>
        <v>0</v>
      </c>
      <c r="AR90" s="43">
        <f>SUMIFS('Points - Player Total'!$AA$9:$AA$97,'Points - Player Total'!$A$9:$A$97,'Points - Teams W1'!$A90,'Teams - Window 1'!AR$6:AR$94,1)</f>
        <v>0</v>
      </c>
    </row>
    <row r="91" spans="1:44" outlineLevel="1" x14ac:dyDescent="0.25">
      <c r="A91" t="s">
        <v>254</v>
      </c>
      <c r="B91" s="36"/>
      <c r="C91" t="s">
        <v>63</v>
      </c>
      <c r="D91" s="43">
        <f>SUMIFS('Points - Player Total'!$AA$9:$AA$97,'Points - Player Total'!$A$9:$A$97,'Points - Teams W1'!$A91,'Teams - Window 1'!D$6:D$94,1)</f>
        <v>0</v>
      </c>
      <c r="E91" s="43">
        <f>SUMIFS('Points - Player Total'!$AA$9:$AA$97,'Points - Player Total'!$A$9:$A$97,'Points - Teams W1'!$A91,'Teams - Window 1'!E$6:E$94,1)</f>
        <v>0</v>
      </c>
      <c r="F91" s="43">
        <f>SUMIFS('Points - Player Total'!$AA$9:$AA$97,'Points - Player Total'!$A$9:$A$97,'Points - Teams W1'!$A91,'Teams - Window 1'!F$6:F$94,1)</f>
        <v>0</v>
      </c>
      <c r="G91" s="43">
        <f>SUMIFS('Points - Player Total'!$AA$9:$AA$97,'Points - Player Total'!$A$9:$A$97,'Points - Teams W1'!$A91,'Teams - Window 1'!G$6:G$94,1)</f>
        <v>0</v>
      </c>
      <c r="H91" s="43">
        <f>SUMIFS('Points - Player Total'!$AA$9:$AA$97,'Points - Player Total'!$A$9:$A$97,'Points - Teams W1'!$A91,'Teams - Window 1'!H$6:H$94,1)</f>
        <v>0</v>
      </c>
      <c r="I91" s="43">
        <f>SUMIFS('Points - Player Total'!$AA$9:$AA$97,'Points - Player Total'!$A$9:$A$97,'Points - Teams W1'!$A91,'Teams - Window 1'!I$6:I$94,1)</f>
        <v>0</v>
      </c>
      <c r="J91" s="43">
        <f>SUMIFS('Points - Player Total'!$AA$9:$AA$97,'Points - Player Total'!$A$9:$A$97,'Points - Teams W1'!$A91,'Teams - Window 1'!J$6:J$94,1)</f>
        <v>0</v>
      </c>
      <c r="K91" s="43">
        <f>SUMIFS('Points - Player Total'!$AA$9:$AA$97,'Points - Player Total'!$A$9:$A$97,'Points - Teams W1'!$A91,'Teams - Window 1'!K$6:K$94,1)</f>
        <v>0</v>
      </c>
      <c r="L91" s="43">
        <f>SUMIFS('Points - Player Total'!$AA$9:$AA$97,'Points - Player Total'!$A$9:$A$97,'Points - Teams W1'!$A91,'Teams - Window 1'!L$6:L$94,1)</f>
        <v>0</v>
      </c>
      <c r="M91" s="43">
        <f>SUMIFS('Points - Player Total'!$AA$9:$AA$97,'Points - Player Total'!$A$9:$A$97,'Points - Teams W1'!$A91,'Teams - Window 1'!M$6:M$94,1)</f>
        <v>0</v>
      </c>
      <c r="N91" s="43">
        <f>SUMIFS('Points - Player Total'!$AA$9:$AA$97,'Points - Player Total'!$A$9:$A$97,'Points - Teams W1'!$A91,'Teams - Window 1'!N$6:N$94,1)</f>
        <v>0</v>
      </c>
      <c r="O91" s="43">
        <f>SUMIFS('Points - Player Total'!$AA$9:$AA$97,'Points - Player Total'!$A$9:$A$97,'Points - Teams W1'!$A91,'Teams - Window 1'!O$6:O$94,1)</f>
        <v>0</v>
      </c>
      <c r="P91" s="43">
        <f>SUMIFS('Points - Player Total'!$AA$9:$AA$97,'Points - Player Total'!$A$9:$A$97,'Points - Teams W1'!$A91,'Teams - Window 1'!P$6:P$94,1)</f>
        <v>0</v>
      </c>
      <c r="Q91" s="43">
        <f>SUMIFS('Points - Player Total'!$AA$9:$AA$97,'Points - Player Total'!$A$9:$A$97,'Points - Teams W1'!$A91,'Teams - Window 1'!Q$6:Q$94,1)</f>
        <v>0</v>
      </c>
      <c r="R91" s="43">
        <f>SUMIFS('Points - Player Total'!$AA$9:$AA$97,'Points - Player Total'!$A$9:$A$97,'Points - Teams W1'!$A91,'Teams - Window 1'!R$6:R$94,1)</f>
        <v>0</v>
      </c>
      <c r="S91" s="43">
        <f>SUMIFS('Points - Player Total'!$AA$9:$AA$97,'Points - Player Total'!$A$9:$A$97,'Points - Teams W1'!$A91,'Teams - Window 1'!S$6:S$94,1)</f>
        <v>0</v>
      </c>
      <c r="T91" s="43">
        <f>SUMIFS('Points - Player Total'!$AA$9:$AA$97,'Points - Player Total'!$A$9:$A$97,'Points - Teams W1'!$A91,'Teams - Window 1'!T$6:T$94,1)</f>
        <v>0</v>
      </c>
      <c r="U91" s="43">
        <f>SUMIFS('Points - Player Total'!$AA$9:$AA$97,'Points - Player Total'!$A$9:$A$97,'Points - Teams W1'!$A91,'Teams - Window 1'!U$6:U$94,1)</f>
        <v>0</v>
      </c>
      <c r="V91" s="43">
        <f>SUMIFS('Points - Player Total'!$AA$9:$AA$97,'Points - Player Total'!$A$9:$A$97,'Points - Teams W1'!$A91,'Teams - Window 1'!V$6:V$94,1)</f>
        <v>0</v>
      </c>
      <c r="W91" s="43">
        <f>SUMIFS('Points - Player Total'!$AA$9:$AA$97,'Points - Player Total'!$A$9:$A$97,'Points - Teams W1'!$A91,'Teams - Window 1'!W$6:W$94,1)</f>
        <v>0</v>
      </c>
      <c r="X91" s="43">
        <f>SUMIFS('Points - Player Total'!$AA$9:$AA$97,'Points - Player Total'!$A$9:$A$97,'Points - Teams W1'!$A91,'Teams - Window 1'!X$6:X$94,1)</f>
        <v>0</v>
      </c>
      <c r="Y91" s="43">
        <f>SUMIFS('Points - Player Total'!$AA$9:$AA$97,'Points - Player Total'!$A$9:$A$97,'Points - Teams W1'!$A91,'Teams - Window 1'!Y$6:Y$94,1)</f>
        <v>0</v>
      </c>
      <c r="Z91" s="43">
        <f>SUMIFS('Points - Player Total'!$AA$9:$AA$97,'Points - Player Total'!$A$9:$A$97,'Points - Teams W1'!$A91,'Teams - Window 1'!Z$6:Z$94,1)</f>
        <v>0</v>
      </c>
      <c r="AA91" s="43">
        <f>SUMIFS('Points - Player Total'!$AA$9:$AA$97,'Points - Player Total'!$A$9:$A$97,'Points - Teams W1'!$A91,'Teams - Window 1'!AA$6:AA$94,1)</f>
        <v>0</v>
      </c>
      <c r="AB91" s="43">
        <f>SUMIFS('Points - Player Total'!$AA$9:$AA$97,'Points - Player Total'!$A$9:$A$97,'Points - Teams W1'!$A91,'Teams - Window 1'!AB$6:AB$94,1)</f>
        <v>0</v>
      </c>
      <c r="AC91" s="43">
        <f>SUMIFS('Points - Player Total'!$AA$9:$AA$97,'Points - Player Total'!$A$9:$A$97,'Points - Teams W1'!$A91,'Teams - Window 1'!AC$6:AC$94,1)</f>
        <v>0</v>
      </c>
      <c r="AD91" s="43">
        <f>SUMIFS('Points - Player Total'!$AA$9:$AA$97,'Points - Player Total'!$A$9:$A$97,'Points - Teams W1'!$A91,'Teams - Window 1'!AD$6:AD$94,1)</f>
        <v>0</v>
      </c>
      <c r="AE91" s="43">
        <f>SUMIFS('Points - Player Total'!$AA$9:$AA$97,'Points - Player Total'!$A$9:$A$97,'Points - Teams W1'!$A91,'Teams - Window 1'!AE$6:AE$94,1)</f>
        <v>0</v>
      </c>
      <c r="AF91" s="43">
        <f>SUMIFS('Points - Player Total'!$AA$9:$AA$97,'Points - Player Total'!$A$9:$A$97,'Points - Teams W1'!$A91,'Teams - Window 1'!AF$6:AF$94,1)</f>
        <v>0</v>
      </c>
      <c r="AG91" s="43">
        <f>SUMIFS('Points - Player Total'!$AA$9:$AA$97,'Points - Player Total'!$A$9:$A$97,'Points - Teams W1'!$A91,'Teams - Window 1'!AG$6:AG$94,1)</f>
        <v>0</v>
      </c>
      <c r="AH91" s="43">
        <f>SUMIFS('Points - Player Total'!$AA$9:$AA$97,'Points - Player Total'!$A$9:$A$97,'Points - Teams W1'!$A91,'Teams - Window 1'!AH$6:AH$94,1)</f>
        <v>0</v>
      </c>
      <c r="AI91" s="43">
        <f>SUMIFS('Points - Player Total'!$AA$9:$AA$97,'Points - Player Total'!$A$9:$A$97,'Points - Teams W1'!$A91,'Teams - Window 1'!AI$6:AI$94,1)</f>
        <v>0</v>
      </c>
      <c r="AJ91" s="43">
        <f>SUMIFS('Points - Player Total'!$AA$9:$AA$97,'Points - Player Total'!$A$9:$A$97,'Points - Teams W1'!$A91,'Teams - Window 1'!AJ$6:AJ$94,1)</f>
        <v>0</v>
      </c>
      <c r="AK91" s="43">
        <f>SUMIFS('Points - Player Total'!$AA$9:$AA$97,'Points - Player Total'!$A$9:$A$97,'Points - Teams W1'!$A91,'Teams - Window 1'!AK$6:AK$94,1)</f>
        <v>0</v>
      </c>
      <c r="AL91" s="43">
        <f>SUMIFS('Points - Player Total'!$AA$9:$AA$97,'Points - Player Total'!$A$9:$A$97,'Points - Teams W1'!$A91,'Teams - Window 1'!AL$6:AL$94,1)</f>
        <v>0</v>
      </c>
      <c r="AM91" s="43">
        <f>SUMIFS('Points - Player Total'!$AA$9:$AA$97,'Points - Player Total'!$A$9:$A$97,'Points - Teams W1'!$A91,'Teams - Window 1'!AM$6:AM$94,1)</f>
        <v>0</v>
      </c>
      <c r="AN91" s="43">
        <f>SUMIFS('Points - Player Total'!$AA$9:$AA$97,'Points - Player Total'!$A$9:$A$97,'Points - Teams W1'!$A91,'Teams - Window 1'!AN$6:AN$94,1)</f>
        <v>0</v>
      </c>
      <c r="AO91" s="43">
        <f>SUMIFS('Points - Player Total'!$AA$9:$AA$97,'Points - Player Total'!$A$9:$A$97,'Points - Teams W1'!$A91,'Teams - Window 1'!AO$6:AO$94,1)</f>
        <v>0</v>
      </c>
      <c r="AP91" s="43">
        <f>SUMIFS('Points - Player Total'!$AA$9:$AA$97,'Points - Player Total'!$A$9:$A$97,'Points - Teams W1'!$A91,'Teams - Window 1'!AP$6:AP$94,1)</f>
        <v>0</v>
      </c>
      <c r="AQ91" s="43">
        <f>SUMIFS('Points - Player Total'!$AA$9:$AA$97,'Points - Player Total'!$A$9:$A$97,'Points - Teams W1'!$A91,'Teams - Window 1'!AQ$6:AQ$94,1)</f>
        <v>0</v>
      </c>
      <c r="AR91" s="43">
        <f>SUMIFS('Points - Player Total'!$AA$9:$AA$97,'Points - Player Total'!$A$9:$A$97,'Points - Teams W1'!$A91,'Teams - Window 1'!AR$6:AR$94,1)</f>
        <v>0</v>
      </c>
    </row>
    <row r="92" spans="1:44" outlineLevel="1" x14ac:dyDescent="0.25">
      <c r="A92" t="s">
        <v>255</v>
      </c>
      <c r="B92" s="36"/>
      <c r="C92" t="s">
        <v>63</v>
      </c>
      <c r="D92" s="43">
        <f>SUMIFS('Points - Player Total'!$AA$9:$AA$97,'Points - Player Total'!$A$9:$A$97,'Points - Teams W1'!$A92,'Teams - Window 1'!D$6:D$94,1)</f>
        <v>0</v>
      </c>
      <c r="E92" s="43">
        <f>SUMIFS('Points - Player Total'!$AA$9:$AA$97,'Points - Player Total'!$A$9:$A$97,'Points - Teams W1'!$A92,'Teams - Window 1'!E$6:E$94,1)</f>
        <v>0</v>
      </c>
      <c r="F92" s="43">
        <f>SUMIFS('Points - Player Total'!$AA$9:$AA$97,'Points - Player Total'!$A$9:$A$97,'Points - Teams W1'!$A92,'Teams - Window 1'!F$6:F$94,1)</f>
        <v>0</v>
      </c>
      <c r="G92" s="43">
        <f>SUMIFS('Points - Player Total'!$AA$9:$AA$97,'Points - Player Total'!$A$9:$A$97,'Points - Teams W1'!$A92,'Teams - Window 1'!G$6:G$94,1)</f>
        <v>0</v>
      </c>
      <c r="H92" s="43">
        <f>SUMIFS('Points - Player Total'!$AA$9:$AA$97,'Points - Player Total'!$A$9:$A$97,'Points - Teams W1'!$A92,'Teams - Window 1'!H$6:H$94,1)</f>
        <v>0</v>
      </c>
      <c r="I92" s="43">
        <f>SUMIFS('Points - Player Total'!$AA$9:$AA$97,'Points - Player Total'!$A$9:$A$97,'Points - Teams W1'!$A92,'Teams - Window 1'!I$6:I$94,1)</f>
        <v>0</v>
      </c>
      <c r="J92" s="43">
        <f>SUMIFS('Points - Player Total'!$AA$9:$AA$97,'Points - Player Total'!$A$9:$A$97,'Points - Teams W1'!$A92,'Teams - Window 1'!J$6:J$94,1)</f>
        <v>0</v>
      </c>
      <c r="K92" s="43">
        <f>SUMIFS('Points - Player Total'!$AA$9:$AA$97,'Points - Player Total'!$A$9:$A$97,'Points - Teams W1'!$A92,'Teams - Window 1'!K$6:K$94,1)</f>
        <v>0</v>
      </c>
      <c r="L92" s="43">
        <f>SUMIFS('Points - Player Total'!$AA$9:$AA$97,'Points - Player Total'!$A$9:$A$97,'Points - Teams W1'!$A92,'Teams - Window 1'!L$6:L$94,1)</f>
        <v>0</v>
      </c>
      <c r="M92" s="43">
        <f>SUMIFS('Points - Player Total'!$AA$9:$AA$97,'Points - Player Total'!$A$9:$A$97,'Points - Teams W1'!$A92,'Teams - Window 1'!M$6:M$94,1)</f>
        <v>0</v>
      </c>
      <c r="N92" s="43">
        <f>SUMIFS('Points - Player Total'!$AA$9:$AA$97,'Points - Player Total'!$A$9:$A$97,'Points - Teams W1'!$A92,'Teams - Window 1'!N$6:N$94,1)</f>
        <v>0</v>
      </c>
      <c r="O92" s="43">
        <f>SUMIFS('Points - Player Total'!$AA$9:$AA$97,'Points - Player Total'!$A$9:$A$97,'Points - Teams W1'!$A92,'Teams - Window 1'!O$6:O$94,1)</f>
        <v>0</v>
      </c>
      <c r="P92" s="43">
        <f>SUMIFS('Points - Player Total'!$AA$9:$AA$97,'Points - Player Total'!$A$9:$A$97,'Points - Teams W1'!$A92,'Teams - Window 1'!P$6:P$94,1)</f>
        <v>0</v>
      </c>
      <c r="Q92" s="43">
        <f>SUMIFS('Points - Player Total'!$AA$9:$AA$97,'Points - Player Total'!$A$9:$A$97,'Points - Teams W1'!$A92,'Teams - Window 1'!Q$6:Q$94,1)</f>
        <v>0</v>
      </c>
      <c r="R92" s="43">
        <f>SUMIFS('Points - Player Total'!$AA$9:$AA$97,'Points - Player Total'!$A$9:$A$97,'Points - Teams W1'!$A92,'Teams - Window 1'!R$6:R$94,1)</f>
        <v>0</v>
      </c>
      <c r="S92" s="43">
        <f>SUMIFS('Points - Player Total'!$AA$9:$AA$97,'Points - Player Total'!$A$9:$A$97,'Points - Teams W1'!$A92,'Teams - Window 1'!S$6:S$94,1)</f>
        <v>0</v>
      </c>
      <c r="T92" s="43">
        <f>SUMIFS('Points - Player Total'!$AA$9:$AA$97,'Points - Player Total'!$A$9:$A$97,'Points - Teams W1'!$A92,'Teams - Window 1'!T$6:T$94,1)</f>
        <v>0</v>
      </c>
      <c r="U92" s="43">
        <f>SUMIFS('Points - Player Total'!$AA$9:$AA$97,'Points - Player Total'!$A$9:$A$97,'Points - Teams W1'!$A92,'Teams - Window 1'!U$6:U$94,1)</f>
        <v>0</v>
      </c>
      <c r="V92" s="43">
        <f>SUMIFS('Points - Player Total'!$AA$9:$AA$97,'Points - Player Total'!$A$9:$A$97,'Points - Teams W1'!$A92,'Teams - Window 1'!V$6:V$94,1)</f>
        <v>0</v>
      </c>
      <c r="W92" s="43">
        <f>SUMIFS('Points - Player Total'!$AA$9:$AA$97,'Points - Player Total'!$A$9:$A$97,'Points - Teams W1'!$A92,'Teams - Window 1'!W$6:W$94,1)</f>
        <v>0</v>
      </c>
      <c r="X92" s="43">
        <f>SUMIFS('Points - Player Total'!$AA$9:$AA$97,'Points - Player Total'!$A$9:$A$97,'Points - Teams W1'!$A92,'Teams - Window 1'!X$6:X$94,1)</f>
        <v>0</v>
      </c>
      <c r="Y92" s="43">
        <f>SUMIFS('Points - Player Total'!$AA$9:$AA$97,'Points - Player Total'!$A$9:$A$97,'Points - Teams W1'!$A92,'Teams - Window 1'!Y$6:Y$94,1)</f>
        <v>0</v>
      </c>
      <c r="Z92" s="43">
        <f>SUMIFS('Points - Player Total'!$AA$9:$AA$97,'Points - Player Total'!$A$9:$A$97,'Points - Teams W1'!$A92,'Teams - Window 1'!Z$6:Z$94,1)</f>
        <v>0</v>
      </c>
      <c r="AA92" s="43">
        <f>SUMIFS('Points - Player Total'!$AA$9:$AA$97,'Points - Player Total'!$A$9:$A$97,'Points - Teams W1'!$A92,'Teams - Window 1'!AA$6:AA$94,1)</f>
        <v>0</v>
      </c>
      <c r="AB92" s="43">
        <f>SUMIFS('Points - Player Total'!$AA$9:$AA$97,'Points - Player Total'!$A$9:$A$97,'Points - Teams W1'!$A92,'Teams - Window 1'!AB$6:AB$94,1)</f>
        <v>0</v>
      </c>
      <c r="AC92" s="43">
        <f>SUMIFS('Points - Player Total'!$AA$9:$AA$97,'Points - Player Total'!$A$9:$A$97,'Points - Teams W1'!$A92,'Teams - Window 1'!AC$6:AC$94,1)</f>
        <v>0</v>
      </c>
      <c r="AD92" s="43">
        <f>SUMIFS('Points - Player Total'!$AA$9:$AA$97,'Points - Player Total'!$A$9:$A$97,'Points - Teams W1'!$A92,'Teams - Window 1'!AD$6:AD$94,1)</f>
        <v>0</v>
      </c>
      <c r="AE92" s="43">
        <f>SUMIFS('Points - Player Total'!$AA$9:$AA$97,'Points - Player Total'!$A$9:$A$97,'Points - Teams W1'!$A92,'Teams - Window 1'!AE$6:AE$94,1)</f>
        <v>0</v>
      </c>
      <c r="AF92" s="43">
        <f>SUMIFS('Points - Player Total'!$AA$9:$AA$97,'Points - Player Total'!$A$9:$A$97,'Points - Teams W1'!$A92,'Teams - Window 1'!AF$6:AF$94,1)</f>
        <v>0</v>
      </c>
      <c r="AG92" s="43">
        <f>SUMIFS('Points - Player Total'!$AA$9:$AA$97,'Points - Player Total'!$A$9:$A$97,'Points - Teams W1'!$A92,'Teams - Window 1'!AG$6:AG$94,1)</f>
        <v>0</v>
      </c>
      <c r="AH92" s="43">
        <f>SUMIFS('Points - Player Total'!$AA$9:$AA$97,'Points - Player Total'!$A$9:$A$97,'Points - Teams W1'!$A92,'Teams - Window 1'!AH$6:AH$94,1)</f>
        <v>0</v>
      </c>
      <c r="AI92" s="43">
        <f>SUMIFS('Points - Player Total'!$AA$9:$AA$97,'Points - Player Total'!$A$9:$A$97,'Points - Teams W1'!$A92,'Teams - Window 1'!AI$6:AI$94,1)</f>
        <v>0</v>
      </c>
      <c r="AJ92" s="43">
        <f>SUMIFS('Points - Player Total'!$AA$9:$AA$97,'Points - Player Total'!$A$9:$A$97,'Points - Teams W1'!$A92,'Teams - Window 1'!AJ$6:AJ$94,1)</f>
        <v>0</v>
      </c>
      <c r="AK92" s="43">
        <f>SUMIFS('Points - Player Total'!$AA$9:$AA$97,'Points - Player Total'!$A$9:$A$97,'Points - Teams W1'!$A92,'Teams - Window 1'!AK$6:AK$94,1)</f>
        <v>0</v>
      </c>
      <c r="AL92" s="43">
        <f>SUMIFS('Points - Player Total'!$AA$9:$AA$97,'Points - Player Total'!$A$9:$A$97,'Points - Teams W1'!$A92,'Teams - Window 1'!AL$6:AL$94,1)</f>
        <v>0</v>
      </c>
      <c r="AM92" s="43">
        <f>SUMIFS('Points - Player Total'!$AA$9:$AA$97,'Points - Player Total'!$A$9:$A$97,'Points - Teams W1'!$A92,'Teams - Window 1'!AM$6:AM$94,1)</f>
        <v>0</v>
      </c>
      <c r="AN92" s="43">
        <f>SUMIFS('Points - Player Total'!$AA$9:$AA$97,'Points - Player Total'!$A$9:$A$97,'Points - Teams W1'!$A92,'Teams - Window 1'!AN$6:AN$94,1)</f>
        <v>0</v>
      </c>
      <c r="AO92" s="43">
        <f>SUMIFS('Points - Player Total'!$AA$9:$AA$97,'Points - Player Total'!$A$9:$A$97,'Points - Teams W1'!$A92,'Teams - Window 1'!AO$6:AO$94,1)</f>
        <v>0</v>
      </c>
      <c r="AP92" s="43">
        <f>SUMIFS('Points - Player Total'!$AA$9:$AA$97,'Points - Player Total'!$A$9:$A$97,'Points - Teams W1'!$A92,'Teams - Window 1'!AP$6:AP$94,1)</f>
        <v>0</v>
      </c>
      <c r="AQ92" s="43">
        <f>SUMIFS('Points - Player Total'!$AA$9:$AA$97,'Points - Player Total'!$A$9:$A$97,'Points - Teams W1'!$A92,'Teams - Window 1'!AQ$6:AQ$94,1)</f>
        <v>0</v>
      </c>
      <c r="AR92" s="43">
        <f>SUMIFS('Points - Player Total'!$AA$9:$AA$97,'Points - Player Total'!$A$9:$A$97,'Points - Teams W1'!$A92,'Teams - Window 1'!AR$6:AR$94,1)</f>
        <v>0</v>
      </c>
    </row>
    <row r="93" spans="1:44" outlineLevel="1" x14ac:dyDescent="0.25">
      <c r="A93" t="s">
        <v>256</v>
      </c>
      <c r="B93" s="36"/>
      <c r="C93" t="s">
        <v>63</v>
      </c>
      <c r="D93" s="43">
        <f>SUMIFS('Points - Player Total'!$AA$9:$AA$97,'Points - Player Total'!$A$9:$A$97,'Points - Teams W1'!$A93,'Teams - Window 1'!D$6:D$94,1)</f>
        <v>0</v>
      </c>
      <c r="E93" s="43">
        <f>SUMIFS('Points - Player Total'!$AA$9:$AA$97,'Points - Player Total'!$A$9:$A$97,'Points - Teams W1'!$A93,'Teams - Window 1'!E$6:E$94,1)</f>
        <v>0</v>
      </c>
      <c r="F93" s="43">
        <f>SUMIFS('Points - Player Total'!$AA$9:$AA$97,'Points - Player Total'!$A$9:$A$97,'Points - Teams W1'!$A93,'Teams - Window 1'!F$6:F$94,1)</f>
        <v>0</v>
      </c>
      <c r="G93" s="43">
        <f>SUMIFS('Points - Player Total'!$AA$9:$AA$97,'Points - Player Total'!$A$9:$A$97,'Points - Teams W1'!$A93,'Teams - Window 1'!G$6:G$94,1)</f>
        <v>0</v>
      </c>
      <c r="H93" s="43">
        <f>SUMIFS('Points - Player Total'!$AA$9:$AA$97,'Points - Player Total'!$A$9:$A$97,'Points - Teams W1'!$A93,'Teams - Window 1'!H$6:H$94,1)</f>
        <v>0</v>
      </c>
      <c r="I93" s="43">
        <f>SUMIFS('Points - Player Total'!$AA$9:$AA$97,'Points - Player Total'!$A$9:$A$97,'Points - Teams W1'!$A93,'Teams - Window 1'!I$6:I$94,1)</f>
        <v>0</v>
      </c>
      <c r="J93" s="43">
        <f>SUMIFS('Points - Player Total'!$AA$9:$AA$97,'Points - Player Total'!$A$9:$A$97,'Points - Teams W1'!$A93,'Teams - Window 1'!J$6:J$94,1)</f>
        <v>0</v>
      </c>
      <c r="K93" s="43">
        <f>SUMIFS('Points - Player Total'!$AA$9:$AA$97,'Points - Player Total'!$A$9:$A$97,'Points - Teams W1'!$A93,'Teams - Window 1'!K$6:K$94,1)</f>
        <v>0</v>
      </c>
      <c r="L93" s="43">
        <f>SUMIFS('Points - Player Total'!$AA$9:$AA$97,'Points - Player Total'!$A$9:$A$97,'Points - Teams W1'!$A93,'Teams - Window 1'!L$6:L$94,1)</f>
        <v>0</v>
      </c>
      <c r="M93" s="43">
        <f>SUMIFS('Points - Player Total'!$AA$9:$AA$97,'Points - Player Total'!$A$9:$A$97,'Points - Teams W1'!$A93,'Teams - Window 1'!M$6:M$94,1)</f>
        <v>0</v>
      </c>
      <c r="N93" s="43">
        <f>SUMIFS('Points - Player Total'!$AA$9:$AA$97,'Points - Player Total'!$A$9:$A$97,'Points - Teams W1'!$A93,'Teams - Window 1'!N$6:N$94,1)</f>
        <v>0</v>
      </c>
      <c r="O93" s="43">
        <f>SUMIFS('Points - Player Total'!$AA$9:$AA$97,'Points - Player Total'!$A$9:$A$97,'Points - Teams W1'!$A93,'Teams - Window 1'!O$6:O$94,1)</f>
        <v>0</v>
      </c>
      <c r="P93" s="43">
        <f>SUMIFS('Points - Player Total'!$AA$9:$AA$97,'Points - Player Total'!$A$9:$A$97,'Points - Teams W1'!$A93,'Teams - Window 1'!P$6:P$94,1)</f>
        <v>0</v>
      </c>
      <c r="Q93" s="43">
        <f>SUMIFS('Points - Player Total'!$AA$9:$AA$97,'Points - Player Total'!$A$9:$A$97,'Points - Teams W1'!$A93,'Teams - Window 1'!Q$6:Q$94,1)</f>
        <v>0</v>
      </c>
      <c r="R93" s="43">
        <f>SUMIFS('Points - Player Total'!$AA$9:$AA$97,'Points - Player Total'!$A$9:$A$97,'Points - Teams W1'!$A93,'Teams - Window 1'!R$6:R$94,1)</f>
        <v>0</v>
      </c>
      <c r="S93" s="43">
        <f>SUMIFS('Points - Player Total'!$AA$9:$AA$97,'Points - Player Total'!$A$9:$A$97,'Points - Teams W1'!$A93,'Teams - Window 1'!S$6:S$94,1)</f>
        <v>0</v>
      </c>
      <c r="T93" s="43">
        <f>SUMIFS('Points - Player Total'!$AA$9:$AA$97,'Points - Player Total'!$A$9:$A$97,'Points - Teams W1'!$A93,'Teams - Window 1'!T$6:T$94,1)</f>
        <v>0</v>
      </c>
      <c r="U93" s="43">
        <f>SUMIFS('Points - Player Total'!$AA$9:$AA$97,'Points - Player Total'!$A$9:$A$97,'Points - Teams W1'!$A93,'Teams - Window 1'!U$6:U$94,1)</f>
        <v>0</v>
      </c>
      <c r="V93" s="43">
        <f>SUMIFS('Points - Player Total'!$AA$9:$AA$97,'Points - Player Total'!$A$9:$A$97,'Points - Teams W1'!$A93,'Teams - Window 1'!V$6:V$94,1)</f>
        <v>0</v>
      </c>
      <c r="W93" s="43">
        <f>SUMIFS('Points - Player Total'!$AA$9:$AA$97,'Points - Player Total'!$A$9:$A$97,'Points - Teams W1'!$A93,'Teams - Window 1'!W$6:W$94,1)</f>
        <v>0</v>
      </c>
      <c r="X93" s="43">
        <f>SUMIFS('Points - Player Total'!$AA$9:$AA$97,'Points - Player Total'!$A$9:$A$97,'Points - Teams W1'!$A93,'Teams - Window 1'!X$6:X$94,1)</f>
        <v>0</v>
      </c>
      <c r="Y93" s="43">
        <f>SUMIFS('Points - Player Total'!$AA$9:$AA$97,'Points - Player Total'!$A$9:$A$97,'Points - Teams W1'!$A93,'Teams - Window 1'!Y$6:Y$94,1)</f>
        <v>0</v>
      </c>
      <c r="Z93" s="43">
        <f>SUMIFS('Points - Player Total'!$AA$9:$AA$97,'Points - Player Total'!$A$9:$A$97,'Points - Teams W1'!$A93,'Teams - Window 1'!Z$6:Z$94,1)</f>
        <v>0</v>
      </c>
      <c r="AA93" s="43">
        <f>SUMIFS('Points - Player Total'!$AA$9:$AA$97,'Points - Player Total'!$A$9:$A$97,'Points - Teams W1'!$A93,'Teams - Window 1'!AA$6:AA$94,1)</f>
        <v>0</v>
      </c>
      <c r="AB93" s="43">
        <f>SUMIFS('Points - Player Total'!$AA$9:$AA$97,'Points - Player Total'!$A$9:$A$97,'Points - Teams W1'!$A93,'Teams - Window 1'!AB$6:AB$94,1)</f>
        <v>0</v>
      </c>
      <c r="AC93" s="43">
        <f>SUMIFS('Points - Player Total'!$AA$9:$AA$97,'Points - Player Total'!$A$9:$A$97,'Points - Teams W1'!$A93,'Teams - Window 1'!AC$6:AC$94,1)</f>
        <v>0</v>
      </c>
      <c r="AD93" s="43">
        <f>SUMIFS('Points - Player Total'!$AA$9:$AA$97,'Points - Player Total'!$A$9:$A$97,'Points - Teams W1'!$A93,'Teams - Window 1'!AD$6:AD$94,1)</f>
        <v>0</v>
      </c>
      <c r="AE93" s="43">
        <f>SUMIFS('Points - Player Total'!$AA$9:$AA$97,'Points - Player Total'!$A$9:$A$97,'Points - Teams W1'!$A93,'Teams - Window 1'!AE$6:AE$94,1)</f>
        <v>0</v>
      </c>
      <c r="AF93" s="43">
        <f>SUMIFS('Points - Player Total'!$AA$9:$AA$97,'Points - Player Total'!$A$9:$A$97,'Points - Teams W1'!$A93,'Teams - Window 1'!AF$6:AF$94,1)</f>
        <v>0</v>
      </c>
      <c r="AG93" s="43">
        <f>SUMIFS('Points - Player Total'!$AA$9:$AA$97,'Points - Player Total'!$A$9:$A$97,'Points - Teams W1'!$A93,'Teams - Window 1'!AG$6:AG$94,1)</f>
        <v>0</v>
      </c>
      <c r="AH93" s="43">
        <f>SUMIFS('Points - Player Total'!$AA$9:$AA$97,'Points - Player Total'!$A$9:$A$97,'Points - Teams W1'!$A93,'Teams - Window 1'!AH$6:AH$94,1)</f>
        <v>0</v>
      </c>
      <c r="AI93" s="43">
        <f>SUMIFS('Points - Player Total'!$AA$9:$AA$97,'Points - Player Total'!$A$9:$A$97,'Points - Teams W1'!$A93,'Teams - Window 1'!AI$6:AI$94,1)</f>
        <v>0</v>
      </c>
      <c r="AJ93" s="43">
        <f>SUMIFS('Points - Player Total'!$AA$9:$AA$97,'Points - Player Total'!$A$9:$A$97,'Points - Teams W1'!$A93,'Teams - Window 1'!AJ$6:AJ$94,1)</f>
        <v>0</v>
      </c>
      <c r="AK93" s="43">
        <f>SUMIFS('Points - Player Total'!$AA$9:$AA$97,'Points - Player Total'!$A$9:$A$97,'Points - Teams W1'!$A93,'Teams - Window 1'!AK$6:AK$94,1)</f>
        <v>0</v>
      </c>
      <c r="AL93" s="43">
        <f>SUMIFS('Points - Player Total'!$AA$9:$AA$97,'Points - Player Total'!$A$9:$A$97,'Points - Teams W1'!$A93,'Teams - Window 1'!AL$6:AL$94,1)</f>
        <v>0</v>
      </c>
      <c r="AM93" s="43">
        <f>SUMIFS('Points - Player Total'!$AA$9:$AA$97,'Points - Player Total'!$A$9:$A$97,'Points - Teams W1'!$A93,'Teams - Window 1'!AM$6:AM$94,1)</f>
        <v>0</v>
      </c>
      <c r="AN93" s="43">
        <f>SUMIFS('Points - Player Total'!$AA$9:$AA$97,'Points - Player Total'!$A$9:$A$97,'Points - Teams W1'!$A93,'Teams - Window 1'!AN$6:AN$94,1)</f>
        <v>0</v>
      </c>
      <c r="AO93" s="43">
        <f>SUMIFS('Points - Player Total'!$AA$9:$AA$97,'Points - Player Total'!$A$9:$A$97,'Points - Teams W1'!$A93,'Teams - Window 1'!AO$6:AO$94,1)</f>
        <v>0</v>
      </c>
      <c r="AP93" s="43">
        <f>SUMIFS('Points - Player Total'!$AA$9:$AA$97,'Points - Player Total'!$A$9:$A$97,'Points - Teams W1'!$A93,'Teams - Window 1'!AP$6:AP$94,1)</f>
        <v>0</v>
      </c>
      <c r="AQ93" s="43">
        <f>SUMIFS('Points - Player Total'!$AA$9:$AA$97,'Points - Player Total'!$A$9:$A$97,'Points - Teams W1'!$A93,'Teams - Window 1'!AQ$6:AQ$94,1)</f>
        <v>0</v>
      </c>
      <c r="AR93" s="43">
        <f>SUMIFS('Points - Player Total'!$AA$9:$AA$97,'Points - Player Total'!$A$9:$A$97,'Points - Teams W1'!$A93,'Teams - Window 1'!AR$6:AR$94,1)</f>
        <v>0</v>
      </c>
    </row>
    <row r="94" spans="1:44" outlineLevel="1" x14ac:dyDescent="0.25">
      <c r="A94" t="s">
        <v>257</v>
      </c>
      <c r="B94" s="36"/>
      <c r="C94" t="s">
        <v>63</v>
      </c>
      <c r="D94" s="43">
        <f>SUMIFS('Points - Player Total'!$AA$9:$AA$97,'Points - Player Total'!$A$9:$A$97,'Points - Teams W1'!$A94,'Teams - Window 1'!D$6:D$94,1)</f>
        <v>0</v>
      </c>
      <c r="E94" s="43">
        <f>SUMIFS('Points - Player Total'!$AA$9:$AA$97,'Points - Player Total'!$A$9:$A$97,'Points - Teams W1'!$A94,'Teams - Window 1'!E$6:E$94,1)</f>
        <v>0</v>
      </c>
      <c r="F94" s="43">
        <f>SUMIFS('Points - Player Total'!$AA$9:$AA$97,'Points - Player Total'!$A$9:$A$97,'Points - Teams W1'!$A94,'Teams - Window 1'!F$6:F$94,1)</f>
        <v>0</v>
      </c>
      <c r="G94" s="43">
        <f>SUMIFS('Points - Player Total'!$AA$9:$AA$97,'Points - Player Total'!$A$9:$A$97,'Points - Teams W1'!$A94,'Teams - Window 1'!G$6:G$94,1)</f>
        <v>0</v>
      </c>
      <c r="H94" s="43">
        <f>SUMIFS('Points - Player Total'!$AA$9:$AA$97,'Points - Player Total'!$A$9:$A$97,'Points - Teams W1'!$A94,'Teams - Window 1'!H$6:H$94,1)</f>
        <v>0</v>
      </c>
      <c r="I94" s="43">
        <f>SUMIFS('Points - Player Total'!$AA$9:$AA$97,'Points - Player Total'!$A$9:$A$97,'Points - Teams W1'!$A94,'Teams - Window 1'!I$6:I$94,1)</f>
        <v>0</v>
      </c>
      <c r="J94" s="43">
        <f>SUMIFS('Points - Player Total'!$AA$9:$AA$97,'Points - Player Total'!$A$9:$A$97,'Points - Teams W1'!$A94,'Teams - Window 1'!J$6:J$94,1)</f>
        <v>0</v>
      </c>
      <c r="K94" s="43">
        <f>SUMIFS('Points - Player Total'!$AA$9:$AA$97,'Points - Player Total'!$A$9:$A$97,'Points - Teams W1'!$A94,'Teams - Window 1'!K$6:K$94,1)</f>
        <v>0</v>
      </c>
      <c r="L94" s="43">
        <f>SUMIFS('Points - Player Total'!$AA$9:$AA$97,'Points - Player Total'!$A$9:$A$97,'Points - Teams W1'!$A94,'Teams - Window 1'!L$6:L$94,1)</f>
        <v>0</v>
      </c>
      <c r="M94" s="43">
        <f>SUMIFS('Points - Player Total'!$AA$9:$AA$97,'Points - Player Total'!$A$9:$A$97,'Points - Teams W1'!$A94,'Teams - Window 1'!M$6:M$94,1)</f>
        <v>0</v>
      </c>
      <c r="N94" s="43">
        <f>SUMIFS('Points - Player Total'!$AA$9:$AA$97,'Points - Player Total'!$A$9:$A$97,'Points - Teams W1'!$A94,'Teams - Window 1'!N$6:N$94,1)</f>
        <v>0</v>
      </c>
      <c r="O94" s="43">
        <f>SUMIFS('Points - Player Total'!$AA$9:$AA$97,'Points - Player Total'!$A$9:$A$97,'Points - Teams W1'!$A94,'Teams - Window 1'!O$6:O$94,1)</f>
        <v>0</v>
      </c>
      <c r="P94" s="43">
        <f>SUMIFS('Points - Player Total'!$AA$9:$AA$97,'Points - Player Total'!$A$9:$A$97,'Points - Teams W1'!$A94,'Teams - Window 1'!P$6:P$94,1)</f>
        <v>0</v>
      </c>
      <c r="Q94" s="43">
        <f>SUMIFS('Points - Player Total'!$AA$9:$AA$97,'Points - Player Total'!$A$9:$A$97,'Points - Teams W1'!$A94,'Teams - Window 1'!Q$6:Q$94,1)</f>
        <v>0</v>
      </c>
      <c r="R94" s="43">
        <f>SUMIFS('Points - Player Total'!$AA$9:$AA$97,'Points - Player Total'!$A$9:$A$97,'Points - Teams W1'!$A94,'Teams - Window 1'!R$6:R$94,1)</f>
        <v>0</v>
      </c>
      <c r="S94" s="43">
        <f>SUMIFS('Points - Player Total'!$AA$9:$AA$97,'Points - Player Total'!$A$9:$A$97,'Points - Teams W1'!$A94,'Teams - Window 1'!S$6:S$94,1)</f>
        <v>0</v>
      </c>
      <c r="T94" s="43">
        <f>SUMIFS('Points - Player Total'!$AA$9:$AA$97,'Points - Player Total'!$A$9:$A$97,'Points - Teams W1'!$A94,'Teams - Window 1'!T$6:T$94,1)</f>
        <v>0</v>
      </c>
      <c r="U94" s="43">
        <f>SUMIFS('Points - Player Total'!$AA$9:$AA$97,'Points - Player Total'!$A$9:$A$97,'Points - Teams W1'!$A94,'Teams - Window 1'!U$6:U$94,1)</f>
        <v>0</v>
      </c>
      <c r="V94" s="43">
        <f>SUMIFS('Points - Player Total'!$AA$9:$AA$97,'Points - Player Total'!$A$9:$A$97,'Points - Teams W1'!$A94,'Teams - Window 1'!V$6:V$94,1)</f>
        <v>0</v>
      </c>
      <c r="W94" s="43">
        <f>SUMIFS('Points - Player Total'!$AA$9:$AA$97,'Points - Player Total'!$A$9:$A$97,'Points - Teams W1'!$A94,'Teams - Window 1'!W$6:W$94,1)</f>
        <v>0</v>
      </c>
      <c r="X94" s="43">
        <f>SUMIFS('Points - Player Total'!$AA$9:$AA$97,'Points - Player Total'!$A$9:$A$97,'Points - Teams W1'!$A94,'Teams - Window 1'!X$6:X$94,1)</f>
        <v>0</v>
      </c>
      <c r="Y94" s="43">
        <f>SUMIFS('Points - Player Total'!$AA$9:$AA$97,'Points - Player Total'!$A$9:$A$97,'Points - Teams W1'!$A94,'Teams - Window 1'!Y$6:Y$94,1)</f>
        <v>0</v>
      </c>
      <c r="Z94" s="43">
        <f>SUMIFS('Points - Player Total'!$AA$9:$AA$97,'Points - Player Total'!$A$9:$A$97,'Points - Teams W1'!$A94,'Teams - Window 1'!Z$6:Z$94,1)</f>
        <v>0</v>
      </c>
      <c r="AA94" s="43">
        <f>SUMIFS('Points - Player Total'!$AA$9:$AA$97,'Points - Player Total'!$A$9:$A$97,'Points - Teams W1'!$A94,'Teams - Window 1'!AA$6:AA$94,1)</f>
        <v>0</v>
      </c>
      <c r="AB94" s="43">
        <f>SUMIFS('Points - Player Total'!$AA$9:$AA$97,'Points - Player Total'!$A$9:$A$97,'Points - Teams W1'!$A94,'Teams - Window 1'!AB$6:AB$94,1)</f>
        <v>0</v>
      </c>
      <c r="AC94" s="43">
        <f>SUMIFS('Points - Player Total'!$AA$9:$AA$97,'Points - Player Total'!$A$9:$A$97,'Points - Teams W1'!$A94,'Teams - Window 1'!AC$6:AC$94,1)</f>
        <v>0</v>
      </c>
      <c r="AD94" s="43">
        <f>SUMIFS('Points - Player Total'!$AA$9:$AA$97,'Points - Player Total'!$A$9:$A$97,'Points - Teams W1'!$A94,'Teams - Window 1'!AD$6:AD$94,1)</f>
        <v>0</v>
      </c>
      <c r="AE94" s="43">
        <f>SUMIFS('Points - Player Total'!$AA$9:$AA$97,'Points - Player Total'!$A$9:$A$97,'Points - Teams W1'!$A94,'Teams - Window 1'!AE$6:AE$94,1)</f>
        <v>0</v>
      </c>
      <c r="AF94" s="43">
        <f>SUMIFS('Points - Player Total'!$AA$9:$AA$97,'Points - Player Total'!$A$9:$A$97,'Points - Teams W1'!$A94,'Teams - Window 1'!AF$6:AF$94,1)</f>
        <v>0</v>
      </c>
      <c r="AG94" s="43">
        <f>SUMIFS('Points - Player Total'!$AA$9:$AA$97,'Points - Player Total'!$A$9:$A$97,'Points - Teams W1'!$A94,'Teams - Window 1'!AG$6:AG$94,1)</f>
        <v>0</v>
      </c>
      <c r="AH94" s="43">
        <f>SUMIFS('Points - Player Total'!$AA$9:$AA$97,'Points - Player Total'!$A$9:$A$97,'Points - Teams W1'!$A94,'Teams - Window 1'!AH$6:AH$94,1)</f>
        <v>0</v>
      </c>
      <c r="AI94" s="43">
        <f>SUMIFS('Points - Player Total'!$AA$9:$AA$97,'Points - Player Total'!$A$9:$A$97,'Points - Teams W1'!$A94,'Teams - Window 1'!AI$6:AI$94,1)</f>
        <v>0</v>
      </c>
      <c r="AJ94" s="43">
        <f>SUMIFS('Points - Player Total'!$AA$9:$AA$97,'Points - Player Total'!$A$9:$A$97,'Points - Teams W1'!$A94,'Teams - Window 1'!AJ$6:AJ$94,1)</f>
        <v>0</v>
      </c>
      <c r="AK94" s="43">
        <f>SUMIFS('Points - Player Total'!$AA$9:$AA$97,'Points - Player Total'!$A$9:$A$97,'Points - Teams W1'!$A94,'Teams - Window 1'!AK$6:AK$94,1)</f>
        <v>0</v>
      </c>
      <c r="AL94" s="43">
        <f>SUMIFS('Points - Player Total'!$AA$9:$AA$97,'Points - Player Total'!$A$9:$A$97,'Points - Teams W1'!$A94,'Teams - Window 1'!AL$6:AL$94,1)</f>
        <v>0</v>
      </c>
      <c r="AM94" s="43">
        <f>SUMIFS('Points - Player Total'!$AA$9:$AA$97,'Points - Player Total'!$A$9:$A$97,'Points - Teams W1'!$A94,'Teams - Window 1'!AM$6:AM$94,1)</f>
        <v>0</v>
      </c>
      <c r="AN94" s="43">
        <f>SUMIFS('Points - Player Total'!$AA$9:$AA$97,'Points - Player Total'!$A$9:$A$97,'Points - Teams W1'!$A94,'Teams - Window 1'!AN$6:AN$94,1)</f>
        <v>0</v>
      </c>
      <c r="AO94" s="43">
        <f>SUMIFS('Points - Player Total'!$AA$9:$AA$97,'Points - Player Total'!$A$9:$A$97,'Points - Teams W1'!$A94,'Teams - Window 1'!AO$6:AO$94,1)</f>
        <v>0</v>
      </c>
      <c r="AP94" s="43">
        <f>SUMIFS('Points - Player Total'!$AA$9:$AA$97,'Points - Player Total'!$A$9:$A$97,'Points - Teams W1'!$A94,'Teams - Window 1'!AP$6:AP$94,1)</f>
        <v>0</v>
      </c>
      <c r="AQ94" s="43">
        <f>SUMIFS('Points - Player Total'!$AA$9:$AA$97,'Points - Player Total'!$A$9:$A$97,'Points - Teams W1'!$A94,'Teams - Window 1'!AQ$6:AQ$94,1)</f>
        <v>0</v>
      </c>
      <c r="AR94" s="43">
        <f>SUMIFS('Points - Player Total'!$AA$9:$AA$97,'Points - Player Total'!$A$9:$A$97,'Points - Teams W1'!$A94,'Teams - Window 1'!AR$6:AR$94,1)</f>
        <v>0</v>
      </c>
    </row>
    <row r="96" spans="1:44" x14ac:dyDescent="0.25">
      <c r="D96" s="37">
        <f>SUM(D6:D94)+D30</f>
        <v>2160</v>
      </c>
      <c r="E96" s="37">
        <f>SUM(E6:E94)+E42</f>
        <v>2623</v>
      </c>
      <c r="F96" s="37">
        <f>SUM(F6:F94)+F43+54+108+21</f>
        <v>2788</v>
      </c>
      <c r="G96" s="37">
        <f>SUM(G6:G94)+G14+20</f>
        <v>2325</v>
      </c>
      <c r="H96" s="37">
        <f>SUM(H6:H94)+H43+35+2+25+90</f>
        <v>1858</v>
      </c>
      <c r="I96" s="37">
        <f>SUM(I6:I94)+I42</f>
        <v>2572</v>
      </c>
      <c r="J96" s="37">
        <f>SUM(J6:J94)+J42</f>
        <v>2582</v>
      </c>
      <c r="K96" s="37">
        <f>SUM(K6:K94)+K42</f>
        <v>2945</v>
      </c>
      <c r="L96" s="37">
        <f>SUM(L6:L94)+L6</f>
        <v>2775</v>
      </c>
      <c r="M96" s="37">
        <f>SUM(M6:M94)+M42</f>
        <v>2831</v>
      </c>
      <c r="N96" s="37">
        <f>SUM(N6:N94)+N46+26+50</f>
        <v>2443</v>
      </c>
      <c r="O96" s="37">
        <f>SUM(O6:O94)+O6</f>
        <v>2349</v>
      </c>
      <c r="P96" s="37">
        <f>SUM(P6:P94)+P6</f>
        <v>2374</v>
      </c>
      <c r="Q96" s="37">
        <f>SUM(Q6:Q94)+Q43+100+46</f>
        <v>2036</v>
      </c>
      <c r="R96" s="37">
        <f>SUM(R6:R94)+R42</f>
        <v>2937</v>
      </c>
      <c r="S96" s="37">
        <f>SUM(S6:S94)+S6</f>
        <v>2468</v>
      </c>
      <c r="T96" s="37">
        <f>SUM(T6:T94)+T6</f>
        <v>1731</v>
      </c>
      <c r="U96" s="37">
        <f>SUM(U6:U94)+U42</f>
        <v>2646</v>
      </c>
      <c r="V96" s="37">
        <f>SUM(V6:V94)+V13+26</f>
        <v>1865</v>
      </c>
      <c r="W96" s="37">
        <f>SUM(W6:W94)+W22+175</f>
        <v>2569</v>
      </c>
      <c r="X96" s="37">
        <f>SUM(X6:X94)+X6</f>
        <v>2103</v>
      </c>
      <c r="Y96" s="37">
        <f>SUM(Y6:Y94)+Y67+45</f>
        <v>2017</v>
      </c>
      <c r="Z96" s="37">
        <f>SUM(Z6:Z94)+Z42</f>
        <v>2392</v>
      </c>
      <c r="AA96" s="37">
        <f>SUM(AA6:AA94)+AA67+7+15</f>
        <v>2255</v>
      </c>
      <c r="AB96" s="37">
        <f>SUM(AB6:AB94)+AB6</f>
        <v>2588</v>
      </c>
      <c r="AC96" s="37">
        <f>SUM(AC6:AC94)+AC6</f>
        <v>2559</v>
      </c>
      <c r="AD96" s="37">
        <f>SUM(AD6:AD94)+AD42</f>
        <v>2417</v>
      </c>
      <c r="AE96" s="37">
        <f t="shared" ref="AE96:AL96" si="0">SUM(AE6:AE94)+AE42</f>
        <v>3147</v>
      </c>
      <c r="AF96" s="37">
        <f t="shared" si="0"/>
        <v>2810</v>
      </c>
      <c r="AG96" s="37">
        <f t="shared" si="0"/>
        <v>2860</v>
      </c>
      <c r="AH96" s="37">
        <f t="shared" si="0"/>
        <v>2615</v>
      </c>
      <c r="AI96" s="37">
        <f>SUM(AI6:AI94)+AI43+102+4+4+77</f>
        <v>2824</v>
      </c>
      <c r="AJ96" s="37">
        <f t="shared" si="0"/>
        <v>2621</v>
      </c>
      <c r="AK96" s="37">
        <f t="shared" si="0"/>
        <v>2152</v>
      </c>
      <c r="AL96" s="37">
        <f t="shared" si="0"/>
        <v>2023</v>
      </c>
      <c r="AM96" s="37">
        <f>SUM(AM6:AM94)+AM31</f>
        <v>2099</v>
      </c>
      <c r="AN96" s="37">
        <f>SUM(AN6:AN94)+AN6</f>
        <v>1926</v>
      </c>
      <c r="AO96" s="37">
        <f>SUM(AO6:AO94)+AO76+13+45</f>
        <v>2713</v>
      </c>
      <c r="AP96" s="37">
        <f>SUM(AP6:AP94)+AP42</f>
        <v>3079</v>
      </c>
      <c r="AQ96" s="37">
        <f>SUM(AQ6:AQ94)+AQ42</f>
        <v>2562</v>
      </c>
      <c r="AR96" s="37">
        <f>SUM(AR6:AR94)+AR14</f>
        <v>2405</v>
      </c>
    </row>
    <row r="99" spans="3:44" ht="30" customHeight="1" x14ac:dyDescent="0.25">
      <c r="D99" s="69" t="str">
        <f>D4</f>
        <v>Guy Blackwood</v>
      </c>
      <c r="E99" s="349" t="str">
        <f t="shared" ref="E99:AR99" si="1">E4</f>
        <v>Michael Quinn</v>
      </c>
      <c r="F99" s="349" t="str">
        <f t="shared" si="1"/>
        <v>Andy Gill</v>
      </c>
      <c r="G99" s="349" t="str">
        <f t="shared" si="1"/>
        <v>Jonny Cobbold</v>
      </c>
      <c r="H99" s="349" t="str">
        <f t="shared" si="1"/>
        <v>Michael Gill</v>
      </c>
      <c r="I99" s="349" t="str">
        <f t="shared" si="1"/>
        <v>Ed Brown</v>
      </c>
      <c r="J99" s="349" t="str">
        <f t="shared" si="1"/>
        <v>Sam Hepke</v>
      </c>
      <c r="K99" s="349" t="str">
        <f t="shared" si="1"/>
        <v>Jonny Glayzer</v>
      </c>
      <c r="L99" s="349" t="str">
        <f t="shared" si="1"/>
        <v>Ian Glayzer</v>
      </c>
      <c r="M99" s="349" t="str">
        <f t="shared" si="1"/>
        <v>Colin Inkson</v>
      </c>
      <c r="N99" s="349" t="str">
        <f t="shared" si="1"/>
        <v>Bill Rankin</v>
      </c>
      <c r="O99" s="349" t="str">
        <f t="shared" si="1"/>
        <v>Alex Rankin</v>
      </c>
      <c r="P99" s="349" t="str">
        <f t="shared" si="1"/>
        <v>Rob Rankin</v>
      </c>
      <c r="Q99" s="349" t="str">
        <f t="shared" si="1"/>
        <v>Harvey Rankin</v>
      </c>
      <c r="R99" s="349" t="str">
        <f t="shared" si="1"/>
        <v>Matty Aggrey</v>
      </c>
      <c r="S99" s="349" t="str">
        <f t="shared" si="1"/>
        <v>Tim Dickinson</v>
      </c>
      <c r="T99" s="349" t="str">
        <f t="shared" si="1"/>
        <v>Mark Bailie</v>
      </c>
      <c r="U99" s="349" t="str">
        <f t="shared" si="1"/>
        <v>James Illingworth</v>
      </c>
      <c r="V99" s="349" t="str">
        <f t="shared" si="1"/>
        <v>Ryan McNally</v>
      </c>
      <c r="W99" s="349" t="str">
        <f t="shared" si="1"/>
        <v>Dom Grant</v>
      </c>
      <c r="X99" s="349" t="str">
        <f t="shared" si="1"/>
        <v>Shaun Brocken</v>
      </c>
      <c r="Y99" s="349" t="str">
        <f t="shared" si="1"/>
        <v>Lynda Glayzer</v>
      </c>
      <c r="Z99" s="349" t="str">
        <f t="shared" si="1"/>
        <v>Jamie Barnes</v>
      </c>
      <c r="AA99" s="349" t="str">
        <f t="shared" si="1"/>
        <v>Andy Brown</v>
      </c>
      <c r="AB99" s="349" t="str">
        <f t="shared" si="1"/>
        <v>Alex McNally</v>
      </c>
      <c r="AC99" s="349" t="str">
        <f t="shared" si="1"/>
        <v>Gary Knight</v>
      </c>
      <c r="AD99" s="349" t="str">
        <f t="shared" si="1"/>
        <v>Chris Smith</v>
      </c>
      <c r="AE99" s="349" t="str">
        <f t="shared" si="1"/>
        <v>Josh Thompson</v>
      </c>
      <c r="AF99" s="349" t="str">
        <f t="shared" si="1"/>
        <v>Jack Snowdon</v>
      </c>
      <c r="AG99" s="349" t="str">
        <f t="shared" si="1"/>
        <v>Harry Baldwin</v>
      </c>
      <c r="AH99" s="349" t="str">
        <f t="shared" si="1"/>
        <v>Ian Robinson</v>
      </c>
      <c r="AI99" s="349" t="str">
        <f t="shared" si="1"/>
        <v>George Politis</v>
      </c>
      <c r="AJ99" s="349" t="str">
        <f t="shared" si="1"/>
        <v>Nicky Caunce</v>
      </c>
      <c r="AK99" s="349" t="str">
        <f t="shared" si="1"/>
        <v>George Armstrong</v>
      </c>
      <c r="AL99" s="349" t="str">
        <f t="shared" si="1"/>
        <v>John Armstrong</v>
      </c>
      <c r="AM99" s="349" t="str">
        <f t="shared" si="1"/>
        <v>Ian Jones</v>
      </c>
      <c r="AN99" s="349" t="str">
        <f t="shared" si="1"/>
        <v>Walter Armstrong</v>
      </c>
      <c r="AO99" s="349" t="str">
        <f t="shared" si="1"/>
        <v>Stuart Smith</v>
      </c>
      <c r="AP99" s="349" t="str">
        <f t="shared" si="1"/>
        <v>Jordan Budgen</v>
      </c>
      <c r="AQ99" s="349" t="str">
        <f t="shared" si="1"/>
        <v>Richard Brook</v>
      </c>
      <c r="AR99" s="349" t="str">
        <f t="shared" si="1"/>
        <v>Rachel Glayzer</v>
      </c>
    </row>
    <row r="100" spans="3:44" x14ac:dyDescent="0.25">
      <c r="C100" t="s">
        <v>169</v>
      </c>
      <c r="D100" s="36">
        <v>383</v>
      </c>
      <c r="E100" s="36">
        <v>638</v>
      </c>
      <c r="F100" s="36">
        <v>436</v>
      </c>
      <c r="G100" s="36">
        <v>806</v>
      </c>
      <c r="H100" s="36">
        <v>352</v>
      </c>
      <c r="I100" s="36">
        <v>694</v>
      </c>
      <c r="J100" s="36">
        <v>587</v>
      </c>
      <c r="K100" s="36">
        <v>683</v>
      </c>
      <c r="L100" s="36">
        <v>650</v>
      </c>
      <c r="M100" s="36">
        <v>879</v>
      </c>
      <c r="N100" s="36">
        <v>316</v>
      </c>
      <c r="O100" s="36">
        <v>510</v>
      </c>
      <c r="P100" s="36">
        <v>503</v>
      </c>
      <c r="Q100" s="36">
        <v>205</v>
      </c>
      <c r="R100" s="36">
        <v>721</v>
      </c>
      <c r="S100" s="36">
        <v>544</v>
      </c>
      <c r="T100" s="36">
        <v>356</v>
      </c>
      <c r="U100" s="36">
        <v>716</v>
      </c>
      <c r="V100" s="36">
        <v>379</v>
      </c>
      <c r="W100" s="36">
        <v>417</v>
      </c>
      <c r="X100" s="36">
        <v>562</v>
      </c>
      <c r="Y100" s="36">
        <v>184</v>
      </c>
      <c r="Z100" s="36">
        <v>695</v>
      </c>
      <c r="AA100" s="36">
        <v>442</v>
      </c>
      <c r="AB100" s="36">
        <v>509</v>
      </c>
      <c r="AC100" s="36">
        <v>669</v>
      </c>
      <c r="AD100" s="36">
        <v>672</v>
      </c>
      <c r="AE100" s="36">
        <v>705</v>
      </c>
      <c r="AF100" s="36">
        <v>563</v>
      </c>
      <c r="AG100" s="36">
        <v>727</v>
      </c>
      <c r="AH100" s="36">
        <v>687</v>
      </c>
      <c r="AI100" s="36">
        <v>528</v>
      </c>
      <c r="AJ100" s="36">
        <v>773</v>
      </c>
      <c r="AK100" s="36">
        <v>592</v>
      </c>
      <c r="AL100" s="36">
        <v>649</v>
      </c>
      <c r="AM100" s="36">
        <v>79</v>
      </c>
      <c r="AN100" s="36">
        <v>419</v>
      </c>
      <c r="AO100" s="36">
        <v>474</v>
      </c>
      <c r="AP100" s="36">
        <v>737</v>
      </c>
      <c r="AQ100" s="36">
        <v>730</v>
      </c>
      <c r="AR100" s="36">
        <v>690</v>
      </c>
    </row>
    <row r="101" spans="3:44" x14ac:dyDescent="0.25">
      <c r="C101" t="s">
        <v>170</v>
      </c>
      <c r="D101" s="36">
        <v>0</v>
      </c>
      <c r="E101" s="36">
        <v>0</v>
      </c>
      <c r="F101" s="36">
        <v>0</v>
      </c>
      <c r="G101" s="36">
        <v>0</v>
      </c>
      <c r="H101" s="36">
        <v>0</v>
      </c>
      <c r="I101" s="36">
        <v>0</v>
      </c>
      <c r="J101" s="36">
        <v>0</v>
      </c>
      <c r="K101" s="36">
        <v>0</v>
      </c>
      <c r="L101" s="36">
        <v>0</v>
      </c>
      <c r="M101" s="36">
        <v>0</v>
      </c>
      <c r="N101" s="36">
        <v>0</v>
      </c>
      <c r="O101" s="36">
        <v>0</v>
      </c>
      <c r="P101" s="36">
        <v>0</v>
      </c>
      <c r="Q101" s="36">
        <v>0</v>
      </c>
      <c r="R101" s="36">
        <v>0</v>
      </c>
      <c r="S101" s="36">
        <v>0</v>
      </c>
      <c r="T101" s="36">
        <v>0</v>
      </c>
      <c r="U101" s="36">
        <v>0</v>
      </c>
      <c r="V101" s="36">
        <v>0</v>
      </c>
      <c r="W101" s="36">
        <v>0</v>
      </c>
      <c r="X101" s="36">
        <v>0</v>
      </c>
      <c r="Y101" s="36">
        <v>0</v>
      </c>
      <c r="Z101" s="36">
        <v>0</v>
      </c>
      <c r="AA101" s="36">
        <v>0</v>
      </c>
      <c r="AB101" s="36">
        <v>0</v>
      </c>
      <c r="AC101" s="36">
        <v>0</v>
      </c>
      <c r="AD101" s="36">
        <v>0</v>
      </c>
      <c r="AE101" s="36">
        <v>0</v>
      </c>
      <c r="AF101" s="36">
        <v>0</v>
      </c>
      <c r="AG101" s="36">
        <v>0</v>
      </c>
      <c r="AH101" s="36">
        <v>0</v>
      </c>
      <c r="AI101" s="36">
        <v>0</v>
      </c>
      <c r="AJ101" s="36">
        <v>0</v>
      </c>
      <c r="AK101" s="36">
        <v>0</v>
      </c>
      <c r="AL101" s="36">
        <v>0</v>
      </c>
      <c r="AM101" s="36">
        <v>0</v>
      </c>
      <c r="AN101" s="36">
        <v>0</v>
      </c>
      <c r="AO101" s="36">
        <v>0</v>
      </c>
      <c r="AP101" s="36">
        <v>0</v>
      </c>
      <c r="AQ101" s="36">
        <v>0</v>
      </c>
      <c r="AR101" s="36">
        <v>0</v>
      </c>
    </row>
    <row r="102" spans="3:44" x14ac:dyDescent="0.25">
      <c r="C102" t="s">
        <v>180</v>
      </c>
      <c r="D102" s="36">
        <v>537</v>
      </c>
      <c r="E102" s="36">
        <v>388</v>
      </c>
      <c r="F102" s="36">
        <v>488</v>
      </c>
      <c r="G102" s="36">
        <v>462</v>
      </c>
      <c r="H102" s="36">
        <v>325</v>
      </c>
      <c r="I102" s="36">
        <v>495</v>
      </c>
      <c r="J102" s="36">
        <v>459</v>
      </c>
      <c r="K102" s="36">
        <v>447</v>
      </c>
      <c r="L102" s="36">
        <v>526</v>
      </c>
      <c r="M102" s="36">
        <v>419</v>
      </c>
      <c r="N102" s="36">
        <v>471</v>
      </c>
      <c r="O102" s="36">
        <v>374</v>
      </c>
      <c r="P102" s="36">
        <v>380</v>
      </c>
      <c r="Q102" s="36">
        <v>382</v>
      </c>
      <c r="R102" s="36">
        <v>597</v>
      </c>
      <c r="S102" s="36">
        <v>609</v>
      </c>
      <c r="T102" s="36">
        <v>253</v>
      </c>
      <c r="U102" s="36">
        <v>427</v>
      </c>
      <c r="V102" s="36">
        <v>242</v>
      </c>
      <c r="W102" s="36">
        <v>474</v>
      </c>
      <c r="X102" s="36">
        <v>300</v>
      </c>
      <c r="Y102" s="36">
        <v>392</v>
      </c>
      <c r="Z102" s="36">
        <v>312</v>
      </c>
      <c r="AA102" s="36">
        <v>320</v>
      </c>
      <c r="AB102" s="36">
        <v>448</v>
      </c>
      <c r="AC102" s="36">
        <v>423</v>
      </c>
      <c r="AD102" s="36">
        <v>336</v>
      </c>
      <c r="AE102" s="36">
        <v>600</v>
      </c>
      <c r="AF102" s="36">
        <v>643</v>
      </c>
      <c r="AG102" s="36">
        <v>409</v>
      </c>
      <c r="AH102" s="36">
        <v>486</v>
      </c>
      <c r="AI102" s="36">
        <v>537</v>
      </c>
      <c r="AJ102" s="36">
        <v>425</v>
      </c>
      <c r="AK102" s="36">
        <v>319</v>
      </c>
      <c r="AL102" s="36">
        <v>271</v>
      </c>
      <c r="AM102" s="36">
        <v>444</v>
      </c>
      <c r="AN102" s="36">
        <v>247</v>
      </c>
      <c r="AO102" s="36">
        <v>496</v>
      </c>
      <c r="AP102" s="36">
        <v>504</v>
      </c>
      <c r="AQ102" s="36">
        <v>450</v>
      </c>
      <c r="AR102" s="36">
        <v>212</v>
      </c>
    </row>
    <row r="103" spans="3:44" x14ac:dyDescent="0.25">
      <c r="C103" t="s">
        <v>181</v>
      </c>
      <c r="D103" s="36">
        <v>321</v>
      </c>
      <c r="E103" s="36">
        <v>500</v>
      </c>
      <c r="F103" s="36">
        <v>431</v>
      </c>
      <c r="G103" s="36">
        <v>204</v>
      </c>
      <c r="H103" s="36">
        <v>355</v>
      </c>
      <c r="I103" s="36">
        <v>380</v>
      </c>
      <c r="J103" s="36">
        <v>405</v>
      </c>
      <c r="K103" s="36">
        <v>481</v>
      </c>
      <c r="L103" s="36">
        <v>437</v>
      </c>
      <c r="M103" s="36">
        <v>395</v>
      </c>
      <c r="N103" s="36">
        <v>387</v>
      </c>
      <c r="O103" s="36">
        <v>320</v>
      </c>
      <c r="P103" s="36">
        <v>343</v>
      </c>
      <c r="Q103" s="36">
        <v>297</v>
      </c>
      <c r="R103" s="36">
        <v>378</v>
      </c>
      <c r="S103" s="36">
        <v>310</v>
      </c>
      <c r="T103" s="36">
        <v>299</v>
      </c>
      <c r="U103" s="36">
        <v>352</v>
      </c>
      <c r="V103" s="36">
        <v>378</v>
      </c>
      <c r="W103" s="36">
        <v>300</v>
      </c>
      <c r="X103" s="36">
        <v>369</v>
      </c>
      <c r="Y103" s="36">
        <v>305</v>
      </c>
      <c r="Z103" s="36">
        <v>357</v>
      </c>
      <c r="AA103" s="36">
        <v>324</v>
      </c>
      <c r="AB103" s="36">
        <v>461</v>
      </c>
      <c r="AC103" s="36">
        <v>402</v>
      </c>
      <c r="AD103" s="36">
        <v>348</v>
      </c>
      <c r="AE103" s="36">
        <v>487</v>
      </c>
      <c r="AF103" s="36">
        <v>346</v>
      </c>
      <c r="AG103" s="36">
        <v>346</v>
      </c>
      <c r="AH103" s="36">
        <v>387</v>
      </c>
      <c r="AI103" s="36">
        <v>487</v>
      </c>
      <c r="AJ103" s="36">
        <v>315</v>
      </c>
      <c r="AK103" s="36">
        <v>390</v>
      </c>
      <c r="AL103" s="36">
        <v>362</v>
      </c>
      <c r="AM103" s="36">
        <v>347</v>
      </c>
      <c r="AN103" s="36">
        <v>414</v>
      </c>
      <c r="AO103" s="36">
        <v>415</v>
      </c>
      <c r="AP103" s="36">
        <v>454</v>
      </c>
      <c r="AQ103" s="36">
        <v>403</v>
      </c>
      <c r="AR103" s="36">
        <v>450</v>
      </c>
    </row>
    <row r="104" spans="3:44" x14ac:dyDescent="0.25">
      <c r="C104" t="s">
        <v>182</v>
      </c>
      <c r="D104" s="36">
        <v>326</v>
      </c>
      <c r="E104" s="36">
        <v>368</v>
      </c>
      <c r="F104" s="36">
        <v>460</v>
      </c>
      <c r="G104" s="36">
        <v>284</v>
      </c>
      <c r="H104" s="36">
        <v>220</v>
      </c>
      <c r="I104" s="36">
        <v>360</v>
      </c>
      <c r="J104" s="36">
        <v>399</v>
      </c>
      <c r="K104" s="36">
        <v>432</v>
      </c>
      <c r="L104" s="36">
        <v>273</v>
      </c>
      <c r="M104" s="36">
        <v>392</v>
      </c>
      <c r="N104" s="36">
        <v>398</v>
      </c>
      <c r="O104" s="36">
        <v>311</v>
      </c>
      <c r="P104" s="36">
        <v>324</v>
      </c>
      <c r="Q104" s="36">
        <v>211</v>
      </c>
      <c r="R104" s="36">
        <v>329</v>
      </c>
      <c r="S104" s="36">
        <v>281</v>
      </c>
      <c r="T104" s="36">
        <v>122</v>
      </c>
      <c r="U104" s="36">
        <v>354</v>
      </c>
      <c r="V104" s="36">
        <v>300</v>
      </c>
      <c r="W104" s="36">
        <v>244</v>
      </c>
      <c r="X104" s="36">
        <v>270</v>
      </c>
      <c r="Y104" s="36">
        <v>202</v>
      </c>
      <c r="Z104" s="36">
        <v>391</v>
      </c>
      <c r="AA104" s="36">
        <v>336</v>
      </c>
      <c r="AB104" s="36">
        <v>217</v>
      </c>
      <c r="AC104" s="36">
        <v>244</v>
      </c>
      <c r="AD104" s="36">
        <v>460</v>
      </c>
      <c r="AE104" s="36">
        <v>372</v>
      </c>
      <c r="AF104" s="36">
        <v>453</v>
      </c>
      <c r="AG104" s="36">
        <v>456</v>
      </c>
      <c r="AH104" s="36">
        <v>277</v>
      </c>
      <c r="AI104" s="36">
        <v>216</v>
      </c>
      <c r="AJ104" s="36">
        <v>399</v>
      </c>
      <c r="AK104" s="36">
        <v>401</v>
      </c>
      <c r="AL104" s="36">
        <v>156</v>
      </c>
      <c r="AM104" s="36">
        <v>234</v>
      </c>
      <c r="AN104" s="36">
        <v>199</v>
      </c>
      <c r="AO104" s="36">
        <v>601</v>
      </c>
      <c r="AP104" s="36">
        <v>454</v>
      </c>
      <c r="AQ104" s="36">
        <v>388</v>
      </c>
      <c r="AR104" s="36">
        <v>176</v>
      </c>
    </row>
    <row r="105" spans="3:44" x14ac:dyDescent="0.25">
      <c r="C105" t="s">
        <v>183</v>
      </c>
      <c r="D105" s="36">
        <v>311</v>
      </c>
      <c r="E105" s="36">
        <v>92</v>
      </c>
      <c r="F105" s="36">
        <v>247</v>
      </c>
      <c r="G105" s="36">
        <v>278</v>
      </c>
      <c r="H105" s="36">
        <v>97</v>
      </c>
      <c r="I105" s="36">
        <v>193</v>
      </c>
      <c r="J105" s="36">
        <v>195</v>
      </c>
      <c r="K105" s="36">
        <v>273</v>
      </c>
      <c r="L105" s="36">
        <v>216</v>
      </c>
      <c r="M105" s="36">
        <v>185</v>
      </c>
      <c r="N105" s="36">
        <v>484</v>
      </c>
      <c r="O105" s="36">
        <v>339</v>
      </c>
      <c r="P105" s="36">
        <v>219</v>
      </c>
      <c r="Q105" s="36">
        <v>580</v>
      </c>
      <c r="R105" s="36">
        <v>338</v>
      </c>
      <c r="S105" s="36">
        <v>244</v>
      </c>
      <c r="T105" s="36">
        <v>223</v>
      </c>
      <c r="U105" s="36">
        <v>179</v>
      </c>
      <c r="V105" s="36">
        <v>94</v>
      </c>
      <c r="W105" s="36">
        <v>436</v>
      </c>
      <c r="X105" s="36">
        <v>142</v>
      </c>
      <c r="Y105" s="36">
        <v>572</v>
      </c>
      <c r="Z105" s="36">
        <v>192</v>
      </c>
      <c r="AA105" s="36">
        <v>365</v>
      </c>
      <c r="AB105" s="36">
        <v>331</v>
      </c>
      <c r="AC105" s="36">
        <v>243</v>
      </c>
      <c r="AD105" s="36">
        <v>169</v>
      </c>
      <c r="AE105" s="36">
        <v>255</v>
      </c>
      <c r="AF105" s="36">
        <v>130</v>
      </c>
      <c r="AG105" s="36">
        <v>296</v>
      </c>
      <c r="AH105" s="36">
        <v>190</v>
      </c>
      <c r="AI105" s="36">
        <v>214</v>
      </c>
      <c r="AJ105" s="36">
        <v>255</v>
      </c>
      <c r="AK105" s="36">
        <v>83</v>
      </c>
      <c r="AL105" s="36">
        <v>122</v>
      </c>
      <c r="AM105" s="36">
        <v>440</v>
      </c>
      <c r="AN105" s="36">
        <v>182</v>
      </c>
      <c r="AO105" s="36">
        <v>160</v>
      </c>
      <c r="AP105" s="36">
        <v>333</v>
      </c>
      <c r="AQ105" s="36">
        <v>255</v>
      </c>
      <c r="AR105" s="36">
        <v>386</v>
      </c>
    </row>
    <row r="106" spans="3:44" x14ac:dyDescent="0.25">
      <c r="C106" t="s">
        <v>209</v>
      </c>
      <c r="D106" s="36">
        <v>45</v>
      </c>
      <c r="E106" s="36">
        <v>326</v>
      </c>
      <c r="F106" s="36">
        <v>442</v>
      </c>
      <c r="G106" s="36">
        <v>64</v>
      </c>
      <c r="H106" s="36">
        <v>142</v>
      </c>
      <c r="I106" s="36">
        <v>188</v>
      </c>
      <c r="J106" s="36">
        <v>279</v>
      </c>
      <c r="K106" s="36">
        <v>350</v>
      </c>
      <c r="L106" s="36">
        <v>280</v>
      </c>
      <c r="M106" s="36">
        <v>349</v>
      </c>
      <c r="N106" s="36">
        <v>155</v>
      </c>
      <c r="O106" s="36">
        <v>121</v>
      </c>
      <c r="P106" s="36">
        <v>306</v>
      </c>
      <c r="Q106" s="36">
        <v>150</v>
      </c>
      <c r="R106" s="36">
        <v>336</v>
      </c>
      <c r="S106" s="36">
        <v>161</v>
      </c>
      <c r="T106" s="36">
        <v>159</v>
      </c>
      <c r="U106" s="36">
        <v>362</v>
      </c>
      <c r="V106" s="36">
        <v>132</v>
      </c>
      <c r="W106" s="36">
        <v>459</v>
      </c>
      <c r="X106" s="36">
        <v>149</v>
      </c>
      <c r="Y106" s="36">
        <v>108</v>
      </c>
      <c r="Z106" s="36">
        <v>163</v>
      </c>
      <c r="AA106" s="36">
        <v>146</v>
      </c>
      <c r="AB106" s="36">
        <v>405</v>
      </c>
      <c r="AC106" s="36">
        <v>169</v>
      </c>
      <c r="AD106" s="36">
        <v>146</v>
      </c>
      <c r="AE106" s="36">
        <v>351</v>
      </c>
      <c r="AF106" s="36">
        <v>258</v>
      </c>
      <c r="AG106" s="36">
        <v>317</v>
      </c>
      <c r="AH106" s="36">
        <v>337</v>
      </c>
      <c r="AI106" s="36">
        <v>375</v>
      </c>
      <c r="AJ106" s="36">
        <v>152</v>
      </c>
      <c r="AK106" s="36">
        <v>120</v>
      </c>
      <c r="AL106" s="36">
        <v>207</v>
      </c>
      <c r="AM106" s="36">
        <v>455</v>
      </c>
      <c r="AN106" s="36">
        <v>94</v>
      </c>
      <c r="AO106" s="36">
        <v>210</v>
      </c>
      <c r="AP106" s="36">
        <v>330</v>
      </c>
      <c r="AQ106" s="36">
        <v>105</v>
      </c>
      <c r="AR106" s="36">
        <v>154</v>
      </c>
    </row>
    <row r="107" spans="3:44" x14ac:dyDescent="0.25">
      <c r="C107" t="s">
        <v>210</v>
      </c>
      <c r="D107" s="36">
        <v>237</v>
      </c>
      <c r="E107" s="36">
        <v>311</v>
      </c>
      <c r="F107" s="36">
        <v>284</v>
      </c>
      <c r="G107" s="36">
        <v>227</v>
      </c>
      <c r="H107" s="36">
        <v>367</v>
      </c>
      <c r="I107" s="36">
        <v>262</v>
      </c>
      <c r="J107" s="36">
        <v>258</v>
      </c>
      <c r="K107" s="36">
        <v>279</v>
      </c>
      <c r="L107" s="36">
        <v>393</v>
      </c>
      <c r="M107" s="36">
        <v>212</v>
      </c>
      <c r="N107" s="36">
        <v>232</v>
      </c>
      <c r="O107" s="36">
        <v>374</v>
      </c>
      <c r="P107" s="36">
        <v>299</v>
      </c>
      <c r="Q107" s="36">
        <v>211</v>
      </c>
      <c r="R107" s="36">
        <v>238</v>
      </c>
      <c r="S107" s="36">
        <v>319</v>
      </c>
      <c r="T107" s="36">
        <v>319</v>
      </c>
      <c r="U107" s="36">
        <v>256</v>
      </c>
      <c r="V107" s="36">
        <v>340</v>
      </c>
      <c r="W107" s="36">
        <v>239</v>
      </c>
      <c r="X107" s="36">
        <v>311</v>
      </c>
      <c r="Y107" s="36">
        <v>254</v>
      </c>
      <c r="Z107" s="36">
        <v>282</v>
      </c>
      <c r="AA107" s="36">
        <v>322</v>
      </c>
      <c r="AB107" s="36">
        <v>217</v>
      </c>
      <c r="AC107" s="36">
        <v>409</v>
      </c>
      <c r="AD107" s="36">
        <v>286</v>
      </c>
      <c r="AE107" s="36">
        <v>377</v>
      </c>
      <c r="AF107" s="36">
        <v>417</v>
      </c>
      <c r="AG107" s="36">
        <v>309</v>
      </c>
      <c r="AH107" s="36">
        <v>251</v>
      </c>
      <c r="AI107" s="36">
        <v>467</v>
      </c>
      <c r="AJ107" s="36">
        <v>302</v>
      </c>
      <c r="AK107" s="36">
        <v>247</v>
      </c>
      <c r="AL107" s="36">
        <v>256</v>
      </c>
      <c r="AM107" s="36">
        <v>100</v>
      </c>
      <c r="AN107" s="36">
        <v>371</v>
      </c>
      <c r="AO107" s="36">
        <v>357</v>
      </c>
      <c r="AP107" s="36">
        <v>267</v>
      </c>
      <c r="AQ107" s="36">
        <v>231</v>
      </c>
      <c r="AR107" s="36">
        <v>337</v>
      </c>
    </row>
    <row r="109" spans="3:44" x14ac:dyDescent="0.25">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row>
  </sheetData>
  <mergeCells count="2">
    <mergeCell ref="D3:AR3"/>
    <mergeCell ref="A4:C4"/>
  </mergeCells>
  <conditionalFormatting sqref="D96:AR96">
    <cfRule type="expression" dxfId="33" priority="2">
      <formula>"&gt;11,&lt;11"</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A1:AR119"/>
  <sheetViews>
    <sheetView zoomScale="85" zoomScaleNormal="85" workbookViewId="0">
      <pane xSplit="3" ySplit="5" topLeftCell="D88" activePane="bottomRight" state="frozen"/>
      <selection pane="topRight" activeCell="D1" sqref="D1"/>
      <selection pane="bottomLeft" activeCell="A6" sqref="A6"/>
      <selection pane="bottomRight" activeCell="D80" sqref="D80"/>
    </sheetView>
  </sheetViews>
  <sheetFormatPr defaultRowHeight="15" x14ac:dyDescent="0.25"/>
  <cols>
    <col min="1" max="1" width="25.85546875" customWidth="1"/>
    <col min="3" max="3" width="13.85546875" bestFit="1" customWidth="1"/>
    <col min="4" max="44" width="15.85546875" customWidth="1"/>
  </cols>
  <sheetData>
    <row r="1" spans="1:44" x14ac:dyDescent="0.25">
      <c r="A1" s="34" t="s">
        <v>506</v>
      </c>
      <c r="J1" s="4"/>
      <c r="M1" s="4"/>
      <c r="V1" s="4"/>
      <c r="AD1" s="4"/>
      <c r="AJ1" s="4"/>
      <c r="AN1" s="4"/>
      <c r="AP1" s="4"/>
      <c r="AQ1" s="4"/>
    </row>
    <row r="2" spans="1:44" x14ac:dyDescent="0.25">
      <c r="A2" s="34" t="s">
        <v>509</v>
      </c>
    </row>
    <row r="3" spans="1:44" x14ac:dyDescent="0.25">
      <c r="D3" s="820" t="s">
        <v>122</v>
      </c>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c r="AG3" s="820"/>
      <c r="AH3" s="820"/>
      <c r="AI3" s="820"/>
      <c r="AJ3" s="820"/>
      <c r="AK3" s="820"/>
      <c r="AL3" s="820"/>
      <c r="AM3" s="820"/>
      <c r="AN3" s="820"/>
      <c r="AO3" s="820"/>
      <c r="AP3" s="820"/>
      <c r="AQ3" s="820"/>
      <c r="AR3" s="820"/>
    </row>
    <row r="4" spans="1:44" ht="30" customHeight="1" x14ac:dyDescent="0.25">
      <c r="A4" s="821"/>
      <c r="B4" s="821"/>
      <c r="C4" s="821"/>
      <c r="D4" s="349" t="s">
        <v>123</v>
      </c>
      <c r="E4" s="349" t="s">
        <v>40</v>
      </c>
      <c r="F4" s="349" t="s">
        <v>57</v>
      </c>
      <c r="G4" s="349" t="s">
        <v>516</v>
      </c>
      <c r="H4" s="349" t="s">
        <v>405</v>
      </c>
      <c r="I4" s="349" t="s">
        <v>60</v>
      </c>
      <c r="J4" s="349" t="s">
        <v>6</v>
      </c>
      <c r="K4" s="349" t="s">
        <v>74</v>
      </c>
      <c r="L4" s="349" t="s">
        <v>14</v>
      </c>
      <c r="M4" s="349" t="s">
        <v>15</v>
      </c>
      <c r="N4" s="349" t="s">
        <v>39</v>
      </c>
      <c r="O4" s="349" t="s">
        <v>0</v>
      </c>
      <c r="P4" s="349" t="s">
        <v>145</v>
      </c>
      <c r="Q4" s="349" t="s">
        <v>28</v>
      </c>
      <c r="R4" s="349" t="s">
        <v>59</v>
      </c>
      <c r="S4" s="349" t="s">
        <v>124</v>
      </c>
      <c r="T4" s="349" t="s">
        <v>36</v>
      </c>
      <c r="U4" s="349" t="s">
        <v>12</v>
      </c>
      <c r="V4" s="349" t="s">
        <v>200</v>
      </c>
      <c r="W4" s="349" t="s">
        <v>272</v>
      </c>
      <c r="X4" s="349" t="s">
        <v>22</v>
      </c>
      <c r="Y4" s="349" t="s">
        <v>173</v>
      </c>
      <c r="Z4" s="349" t="s">
        <v>408</v>
      </c>
      <c r="AA4" s="349" t="s">
        <v>151</v>
      </c>
      <c r="AB4" s="349" t="s">
        <v>204</v>
      </c>
      <c r="AC4" s="349" t="s">
        <v>3</v>
      </c>
      <c r="AD4" s="349" t="s">
        <v>26</v>
      </c>
      <c r="AE4" s="349" t="s">
        <v>58</v>
      </c>
      <c r="AF4" s="349" t="s">
        <v>29</v>
      </c>
      <c r="AG4" s="349" t="s">
        <v>16</v>
      </c>
      <c r="AH4" s="349" t="s">
        <v>5</v>
      </c>
      <c r="AI4" s="349" t="s">
        <v>21</v>
      </c>
      <c r="AJ4" s="349" t="s">
        <v>23</v>
      </c>
      <c r="AK4" s="349" t="s">
        <v>542</v>
      </c>
      <c r="AL4" s="349" t="s">
        <v>11</v>
      </c>
      <c r="AM4" s="349" t="s">
        <v>229</v>
      </c>
      <c r="AN4" s="349" t="s">
        <v>147</v>
      </c>
      <c r="AO4" s="349" t="s">
        <v>171</v>
      </c>
      <c r="AP4" s="349" t="s">
        <v>27</v>
      </c>
      <c r="AQ4" s="349" t="s">
        <v>2</v>
      </c>
      <c r="AR4" s="349" t="s">
        <v>168</v>
      </c>
    </row>
    <row r="5" spans="1:44" ht="30" customHeight="1" x14ac:dyDescent="0.25">
      <c r="A5" s="45" t="s">
        <v>44</v>
      </c>
      <c r="B5" s="86" t="s">
        <v>51</v>
      </c>
      <c r="C5" s="45" t="s">
        <v>67</v>
      </c>
      <c r="D5" s="349" t="s">
        <v>513</v>
      </c>
      <c r="E5" s="349" t="s">
        <v>514</v>
      </c>
      <c r="F5" s="349" t="s">
        <v>515</v>
      </c>
      <c r="G5" s="349" t="s">
        <v>519</v>
      </c>
      <c r="H5" s="349" t="s">
        <v>518</v>
      </c>
      <c r="I5" s="349" t="s">
        <v>520</v>
      </c>
      <c r="J5" s="349" t="s">
        <v>160</v>
      </c>
      <c r="K5" s="349" t="s">
        <v>163</v>
      </c>
      <c r="L5" s="349" t="s">
        <v>521</v>
      </c>
      <c r="M5" s="349" t="s">
        <v>161</v>
      </c>
      <c r="N5" s="349" t="s">
        <v>522</v>
      </c>
      <c r="O5" s="349" t="s">
        <v>523</v>
      </c>
      <c r="P5" s="349" t="s">
        <v>524</v>
      </c>
      <c r="Q5" s="349" t="s">
        <v>525</v>
      </c>
      <c r="R5" s="349" t="s">
        <v>526</v>
      </c>
      <c r="S5" s="349" t="s">
        <v>527</v>
      </c>
      <c r="T5" s="349" t="s">
        <v>528</v>
      </c>
      <c r="U5" s="349" t="s">
        <v>529</v>
      </c>
      <c r="V5" s="349" t="s">
        <v>302</v>
      </c>
      <c r="W5" s="349" t="s">
        <v>530</v>
      </c>
      <c r="X5" s="349" t="s">
        <v>531</v>
      </c>
      <c r="Y5" s="349" t="s">
        <v>176</v>
      </c>
      <c r="Z5" s="349" t="s">
        <v>532</v>
      </c>
      <c r="AA5" s="349" t="s">
        <v>533</v>
      </c>
      <c r="AB5" s="349" t="s">
        <v>534</v>
      </c>
      <c r="AC5" s="349" t="s">
        <v>535</v>
      </c>
      <c r="AD5" s="349" t="s">
        <v>536</v>
      </c>
      <c r="AE5" s="349" t="s">
        <v>537</v>
      </c>
      <c r="AF5" s="349" t="s">
        <v>538</v>
      </c>
      <c r="AG5" s="349" t="s">
        <v>539</v>
      </c>
      <c r="AH5" s="349" t="s">
        <v>540</v>
      </c>
      <c r="AI5" s="349" t="s">
        <v>541</v>
      </c>
      <c r="AJ5" s="349" t="s">
        <v>165</v>
      </c>
      <c r="AK5" s="349" t="s">
        <v>543</v>
      </c>
      <c r="AL5" s="349" t="s">
        <v>544</v>
      </c>
      <c r="AM5" s="349" t="s">
        <v>565</v>
      </c>
      <c r="AN5" s="349" t="s">
        <v>545</v>
      </c>
      <c r="AO5" s="349" t="s">
        <v>175</v>
      </c>
      <c r="AP5" s="349" t="s">
        <v>550</v>
      </c>
      <c r="AQ5" s="349" t="s">
        <v>551</v>
      </c>
      <c r="AR5" s="349" t="s">
        <v>167</v>
      </c>
    </row>
    <row r="6" spans="1:44" x14ac:dyDescent="0.25">
      <c r="A6" t="s">
        <v>404</v>
      </c>
      <c r="B6" s="6" t="s">
        <v>52</v>
      </c>
      <c r="C6" t="s">
        <v>68</v>
      </c>
      <c r="D6" s="43">
        <f>SUMIFS('Points - Player Total'!$AB$9:$AB$97,'Points - Player Total'!$A$9:$A$97,'Points - Teams W2'!$A6,'Teams - Window 2'!D$6:D$94,1)</f>
        <v>0</v>
      </c>
      <c r="E6" s="43">
        <f>SUMIFS('Points - Player Total'!$AB$9:$AB$97,'Points - Player Total'!$A$9:$A$97,'Points - Teams W2'!$A6,'Teams - Window 2'!E$6:E$94,1)</f>
        <v>0</v>
      </c>
      <c r="F6" s="43">
        <f>SUMIFS('Points - Player Total'!$AB$9:$AB$97,'Points - Player Total'!$A$9:$A$97,'Points - Teams W2'!$A6,'Teams - Window 2'!F$6:F$94,1)</f>
        <v>298</v>
      </c>
      <c r="G6" s="43">
        <f>SUMIFS('Points - Player Total'!$AB$9:$AB$97,'Points - Player Total'!$A$9:$A$97,'Points - Teams W2'!$A6,'Teams - Window 2'!G$6:G$94,1)</f>
        <v>298</v>
      </c>
      <c r="H6" s="43">
        <f>SUMIFS('Points - Player Total'!$AB$9:$AB$97,'Points - Player Total'!$A$9:$A$97,'Points - Teams W2'!$A6,'Teams - Window 2'!H$6:H$94,1)</f>
        <v>298</v>
      </c>
      <c r="I6" s="43">
        <f>SUMIFS('Points - Player Total'!$AB$9:$AB$97,'Points - Player Total'!$A$9:$A$97,'Points - Teams W2'!$A6,'Teams - Window 2'!I$6:I$94,1)</f>
        <v>298</v>
      </c>
      <c r="J6" s="43">
        <f>SUMIFS('Points - Player Total'!$AB$9:$AB$97,'Points - Player Total'!$A$9:$A$97,'Points - Teams W2'!$A6,'Teams - Window 2'!J$6:J$94,1)</f>
        <v>298</v>
      </c>
      <c r="K6" s="43">
        <f>SUMIFS('Points - Player Total'!$AB$9:$AB$97,'Points - Player Total'!$A$9:$A$97,'Points - Teams W2'!$A6,'Teams - Window 2'!K$6:K$94,1)</f>
        <v>298</v>
      </c>
      <c r="L6" s="43">
        <f>SUMIFS('Points - Player Total'!$AB$9:$AB$97,'Points - Player Total'!$A$9:$A$97,'Points - Teams W2'!$A6,'Teams - Window 2'!L$6:L$94,1)</f>
        <v>298</v>
      </c>
      <c r="M6" s="43">
        <f>SUMIFS('Points - Player Total'!$AB$9:$AB$97,'Points - Player Total'!$A$9:$A$97,'Points - Teams W2'!$A6,'Teams - Window 2'!M$6:M$94,1)</f>
        <v>298</v>
      </c>
      <c r="N6" s="43">
        <f>SUMIFS('Points - Player Total'!$AB$9:$AB$97,'Points - Player Total'!$A$9:$A$97,'Points - Teams W2'!$A6,'Teams - Window 2'!N$6:N$94,1)</f>
        <v>0</v>
      </c>
      <c r="O6" s="43">
        <f>SUMIFS('Points - Player Total'!$AB$9:$AB$97,'Points - Player Total'!$A$9:$A$97,'Points - Teams W2'!$A6,'Teams - Window 2'!O$6:O$94,1)</f>
        <v>298</v>
      </c>
      <c r="P6" s="43">
        <f>SUMIFS('Points - Player Total'!$AB$9:$AB$97,'Points - Player Total'!$A$9:$A$97,'Points - Teams W2'!$A6,'Teams - Window 2'!P$6:P$94,1)</f>
        <v>298</v>
      </c>
      <c r="Q6" s="43">
        <f>SUMIFS('Points - Player Total'!$AB$9:$AB$97,'Points - Player Total'!$A$9:$A$97,'Points - Teams W2'!$A6,'Teams - Window 2'!Q$6:Q$94,1)</f>
        <v>0</v>
      </c>
      <c r="R6" s="43">
        <f>SUMIFS('Points - Player Total'!$AB$9:$AB$97,'Points - Player Total'!$A$9:$A$97,'Points - Teams W2'!$A6,'Teams - Window 2'!R$6:R$94,1)</f>
        <v>298</v>
      </c>
      <c r="S6" s="43">
        <f>SUMIFS('Points - Player Total'!$AB$9:$AB$97,'Points - Player Total'!$A$9:$A$97,'Points - Teams W2'!$A6,'Teams - Window 2'!S$6:S$94,1)</f>
        <v>298</v>
      </c>
      <c r="T6" s="43">
        <f>SUMIFS('Points - Player Total'!$AB$9:$AB$97,'Points - Player Total'!$A$9:$A$97,'Points - Teams W2'!$A6,'Teams - Window 2'!T$6:T$94,1)</f>
        <v>298</v>
      </c>
      <c r="U6" s="43">
        <f>SUMIFS('Points - Player Total'!$AB$9:$AB$97,'Points - Player Total'!$A$9:$A$97,'Points - Teams W2'!$A6,'Teams - Window 2'!U$6:U$94,1)</f>
        <v>0</v>
      </c>
      <c r="V6" s="43">
        <f>SUMIFS('Points - Player Total'!$AB$9:$AB$97,'Points - Player Total'!$A$9:$A$97,'Points - Teams W2'!$A6,'Teams - Window 2'!V$6:V$94,1)</f>
        <v>298</v>
      </c>
      <c r="W6" s="43">
        <f>SUMIFS('Points - Player Total'!$AB$9:$AB$97,'Points - Player Total'!$A$9:$A$97,'Points - Teams W2'!$A6,'Teams - Window 2'!W$6:W$94,1)</f>
        <v>298</v>
      </c>
      <c r="X6" s="43">
        <f>SUMIFS('Points - Player Total'!$AB$9:$AB$97,'Points - Player Total'!$A$9:$A$97,'Points - Teams W2'!$A6,'Teams - Window 2'!X$6:X$94,1)</f>
        <v>298</v>
      </c>
      <c r="Y6" s="43">
        <f>SUMIFS('Points - Player Total'!$AB$9:$AB$97,'Points - Player Total'!$A$9:$A$97,'Points - Teams W2'!$A6,'Teams - Window 2'!Y$6:Y$94,1)</f>
        <v>0</v>
      </c>
      <c r="Z6" s="43">
        <f>SUMIFS('Points - Player Total'!$AB$9:$AB$97,'Points - Player Total'!$A$9:$A$97,'Points - Teams W2'!$A6,'Teams - Window 2'!Z$6:Z$94,1)</f>
        <v>298</v>
      </c>
      <c r="AA6" s="43">
        <f>SUMIFS('Points - Player Total'!$AB$9:$AB$97,'Points - Player Total'!$A$9:$A$97,'Points - Teams W2'!$A6,'Teams - Window 2'!AA$6:AA$94,1)</f>
        <v>0</v>
      </c>
      <c r="AB6" s="43">
        <f>SUMIFS('Points - Player Total'!$AB$9:$AB$97,'Points - Player Total'!$A$9:$A$97,'Points - Teams W2'!$A6,'Teams - Window 2'!AB$6:AB$94,1)</f>
        <v>298</v>
      </c>
      <c r="AC6" s="43">
        <f>SUMIFS('Points - Player Total'!$AB$9:$AB$97,'Points - Player Total'!$A$9:$A$97,'Points - Teams W2'!$A6,'Teams - Window 2'!AC$6:AC$94,1)</f>
        <v>298</v>
      </c>
      <c r="AD6" s="43">
        <f>SUMIFS('Points - Player Total'!$AB$9:$AB$97,'Points - Player Total'!$A$9:$A$97,'Points - Teams W2'!$A6,'Teams - Window 2'!AD$6:AD$94,1)</f>
        <v>298</v>
      </c>
      <c r="AE6" s="43">
        <f>SUMIFS('Points - Player Total'!$AB$9:$AB$97,'Points - Player Total'!$A$9:$A$97,'Points - Teams W2'!$A6,'Teams - Window 2'!AE$6:AE$94,1)</f>
        <v>298</v>
      </c>
      <c r="AF6" s="43">
        <f>SUMIFS('Points - Player Total'!$AB$9:$AB$97,'Points - Player Total'!$A$9:$A$97,'Points - Teams W2'!$A6,'Teams - Window 2'!AF$6:AF$94,1)</f>
        <v>0</v>
      </c>
      <c r="AG6" s="43">
        <f>SUMIFS('Points - Player Total'!$AB$9:$AB$97,'Points - Player Total'!$A$9:$A$97,'Points - Teams W2'!$A6,'Teams - Window 2'!AG$6:AG$94,1)</f>
        <v>0</v>
      </c>
      <c r="AH6" s="43">
        <f>SUMIFS('Points - Player Total'!$AB$9:$AB$97,'Points - Player Total'!$A$9:$A$97,'Points - Teams W2'!$A6,'Teams - Window 2'!AH$6:AH$94,1)</f>
        <v>0</v>
      </c>
      <c r="AI6" s="43">
        <f>SUMIFS('Points - Player Total'!$AB$9:$AB$97,'Points - Player Total'!$A$9:$A$97,'Points - Teams W2'!$A6,'Teams - Window 2'!AI$6:AI$94,1)</f>
        <v>298</v>
      </c>
      <c r="AJ6" s="43">
        <f>SUMIFS('Points - Player Total'!$AB$9:$AB$97,'Points - Player Total'!$A$9:$A$97,'Points - Teams W2'!$A6,'Teams - Window 2'!AJ$6:AJ$94,1)</f>
        <v>298</v>
      </c>
      <c r="AK6" s="43">
        <f>SUMIFS('Points - Player Total'!$AB$9:$AB$97,'Points - Player Total'!$A$9:$A$97,'Points - Teams W2'!$A6,'Teams - Window 2'!AK$6:AK$94,1)</f>
        <v>0</v>
      </c>
      <c r="AL6" s="43">
        <f>SUMIFS('Points - Player Total'!$AB$9:$AB$97,'Points - Player Total'!$A$9:$A$97,'Points - Teams W2'!$A6,'Teams - Window 2'!AL$6:AL$94,1)</f>
        <v>298</v>
      </c>
      <c r="AM6" s="43">
        <f>SUMIFS('Points - Player Total'!$AB$9:$AB$97,'Points - Player Total'!$A$9:$A$97,'Points - Teams W2'!$A6,'Teams - Window 2'!AM$6:AM$94,1)</f>
        <v>0</v>
      </c>
      <c r="AN6" s="43">
        <f>SUMIFS('Points - Player Total'!$AB$9:$AB$97,'Points - Player Total'!$A$9:$A$97,'Points - Teams W2'!$A6,'Teams - Window 2'!AN$6:AN$94,1)</f>
        <v>298</v>
      </c>
      <c r="AO6" s="43">
        <f>SUMIFS('Points - Player Total'!$AB$9:$AB$97,'Points - Player Total'!$A$9:$A$97,'Points - Teams W2'!$A6,'Teams - Window 2'!AO$6:AO$94,1)</f>
        <v>0</v>
      </c>
      <c r="AP6" s="43">
        <f>SUMIFS('Points - Player Total'!$AB$9:$AB$97,'Points - Player Total'!$A$9:$A$97,'Points - Teams W2'!$A6,'Teams - Window 2'!AP$6:AP$94,1)</f>
        <v>298</v>
      </c>
      <c r="AQ6" s="43">
        <f>SUMIFS('Points - Player Total'!$AB$9:$AB$97,'Points - Player Total'!$A$9:$A$97,'Points - Teams W2'!$A6,'Teams - Window 2'!AQ$6:AQ$94,1)</f>
        <v>298</v>
      </c>
      <c r="AR6" s="43">
        <f>SUMIFS('Points - Player Total'!$AB$9:$AB$97,'Points - Player Total'!$A$9:$A$97,'Points - Teams W2'!$A6,'Teams - Window 2'!AR$6:AR$94,1)</f>
        <v>298</v>
      </c>
    </row>
    <row r="7" spans="1:44" x14ac:dyDescent="0.25">
      <c r="A7" t="s">
        <v>11</v>
      </c>
      <c r="B7" s="6" t="s">
        <v>52</v>
      </c>
      <c r="C7" t="s">
        <v>68</v>
      </c>
      <c r="D7" s="43">
        <f>SUMIFS('Points - Player Total'!$AB$9:$AB$97,'Points - Player Total'!$A$9:$A$97,'Points - Teams W2'!$A7,'Teams - Window 2'!D$6:D$94,1)</f>
        <v>0</v>
      </c>
      <c r="E7" s="43">
        <f>SUMIFS('Points - Player Total'!$AB$9:$AB$97,'Points - Player Total'!$A$9:$A$97,'Points - Teams W2'!$A7,'Teams - Window 2'!E$6:E$94,1)</f>
        <v>0</v>
      </c>
      <c r="F7" s="43">
        <f>SUMIFS('Points - Player Total'!$AB$9:$AB$97,'Points - Player Total'!$A$9:$A$97,'Points - Teams W2'!$A7,'Teams - Window 2'!F$6:F$94,1)</f>
        <v>0</v>
      </c>
      <c r="G7" s="43">
        <f>SUMIFS('Points - Player Total'!$AB$9:$AB$97,'Points - Player Total'!$A$9:$A$97,'Points - Teams W2'!$A7,'Teams - Window 2'!G$6:G$94,1)</f>
        <v>0</v>
      </c>
      <c r="H7" s="43">
        <f>SUMIFS('Points - Player Total'!$AB$9:$AB$97,'Points - Player Total'!$A$9:$A$97,'Points - Teams W2'!$A7,'Teams - Window 2'!H$6:H$94,1)</f>
        <v>0</v>
      </c>
      <c r="I7" s="43">
        <f>SUMIFS('Points - Player Total'!$AB$9:$AB$97,'Points - Player Total'!$A$9:$A$97,'Points - Teams W2'!$A7,'Teams - Window 2'!I$6:I$94,1)</f>
        <v>0</v>
      </c>
      <c r="J7" s="43">
        <f>SUMIFS('Points - Player Total'!$AB$9:$AB$97,'Points - Player Total'!$A$9:$A$97,'Points - Teams W2'!$A7,'Teams - Window 2'!J$6:J$94,1)</f>
        <v>0</v>
      </c>
      <c r="K7" s="43">
        <f>SUMIFS('Points - Player Total'!$AB$9:$AB$97,'Points - Player Total'!$A$9:$A$97,'Points - Teams W2'!$A7,'Teams - Window 2'!K$6:K$94,1)</f>
        <v>0</v>
      </c>
      <c r="L7" s="43">
        <f>SUMIFS('Points - Player Total'!$AB$9:$AB$97,'Points - Player Total'!$A$9:$A$97,'Points - Teams W2'!$A7,'Teams - Window 2'!L$6:L$94,1)</f>
        <v>0</v>
      </c>
      <c r="M7" s="43">
        <f>SUMIFS('Points - Player Total'!$AB$9:$AB$97,'Points - Player Total'!$A$9:$A$97,'Points - Teams W2'!$A7,'Teams - Window 2'!M$6:M$94,1)</f>
        <v>0</v>
      </c>
      <c r="N7" s="43">
        <f>SUMIFS('Points - Player Total'!$AB$9:$AB$97,'Points - Player Total'!$A$9:$A$97,'Points - Teams W2'!$A7,'Teams - Window 2'!N$6:N$94,1)</f>
        <v>0</v>
      </c>
      <c r="O7" s="43">
        <f>SUMIFS('Points - Player Total'!$AB$9:$AB$97,'Points - Player Total'!$A$9:$A$97,'Points - Teams W2'!$A7,'Teams - Window 2'!O$6:O$94,1)</f>
        <v>0</v>
      </c>
      <c r="P7" s="43">
        <f>SUMIFS('Points - Player Total'!$AB$9:$AB$97,'Points - Player Total'!$A$9:$A$97,'Points - Teams W2'!$A7,'Teams - Window 2'!P$6:P$94,1)</f>
        <v>0</v>
      </c>
      <c r="Q7" s="43">
        <f>SUMIFS('Points - Player Total'!$AB$9:$AB$97,'Points - Player Total'!$A$9:$A$97,'Points - Teams W2'!$A7,'Teams - Window 2'!Q$6:Q$94,1)</f>
        <v>0</v>
      </c>
      <c r="R7" s="43">
        <f>SUMIFS('Points - Player Total'!$AB$9:$AB$97,'Points - Player Total'!$A$9:$A$97,'Points - Teams W2'!$A7,'Teams - Window 2'!R$6:R$94,1)</f>
        <v>0</v>
      </c>
      <c r="S7" s="43">
        <f>SUMIFS('Points - Player Total'!$AB$9:$AB$97,'Points - Player Total'!$A$9:$A$97,'Points - Teams W2'!$A7,'Teams - Window 2'!S$6:S$94,1)</f>
        <v>0</v>
      </c>
      <c r="T7" s="43">
        <f>SUMIFS('Points - Player Total'!$AB$9:$AB$97,'Points - Player Total'!$A$9:$A$97,'Points - Teams W2'!$A7,'Teams - Window 2'!T$6:T$94,1)</f>
        <v>0</v>
      </c>
      <c r="U7" s="43">
        <f>SUMIFS('Points - Player Total'!$AB$9:$AB$97,'Points - Player Total'!$A$9:$A$97,'Points - Teams W2'!$A7,'Teams - Window 2'!U$6:U$94,1)</f>
        <v>0</v>
      </c>
      <c r="V7" s="43">
        <f>SUMIFS('Points - Player Total'!$AB$9:$AB$97,'Points - Player Total'!$A$9:$A$97,'Points - Teams W2'!$A7,'Teams - Window 2'!V$6:V$94,1)</f>
        <v>0</v>
      </c>
      <c r="W7" s="43">
        <f>SUMIFS('Points - Player Total'!$AB$9:$AB$97,'Points - Player Total'!$A$9:$A$97,'Points - Teams W2'!$A7,'Teams - Window 2'!W$6:W$94,1)</f>
        <v>0</v>
      </c>
      <c r="X7" s="43">
        <f>SUMIFS('Points - Player Total'!$AB$9:$AB$97,'Points - Player Total'!$A$9:$A$97,'Points - Teams W2'!$A7,'Teams - Window 2'!X$6:X$94,1)</f>
        <v>0</v>
      </c>
      <c r="Y7" s="43">
        <f>SUMIFS('Points - Player Total'!$AB$9:$AB$97,'Points - Player Total'!$A$9:$A$97,'Points - Teams W2'!$A7,'Teams - Window 2'!Y$6:Y$94,1)</f>
        <v>0</v>
      </c>
      <c r="Z7" s="43">
        <f>SUMIFS('Points - Player Total'!$AB$9:$AB$97,'Points - Player Total'!$A$9:$A$97,'Points - Teams W2'!$A7,'Teams - Window 2'!Z$6:Z$94,1)</f>
        <v>0</v>
      </c>
      <c r="AA7" s="43">
        <f>SUMIFS('Points - Player Total'!$AB$9:$AB$97,'Points - Player Total'!$A$9:$A$97,'Points - Teams W2'!$A7,'Teams - Window 2'!AA$6:AA$94,1)</f>
        <v>63</v>
      </c>
      <c r="AB7" s="43">
        <f>SUMIFS('Points - Player Total'!$AB$9:$AB$97,'Points - Player Total'!$A$9:$A$97,'Points - Teams W2'!$A7,'Teams - Window 2'!AB$6:AB$94,1)</f>
        <v>0</v>
      </c>
      <c r="AC7" s="43">
        <f>SUMIFS('Points - Player Total'!$AB$9:$AB$97,'Points - Player Total'!$A$9:$A$97,'Points - Teams W2'!$A7,'Teams - Window 2'!AC$6:AC$94,1)</f>
        <v>0</v>
      </c>
      <c r="AD7" s="43">
        <f>SUMIFS('Points - Player Total'!$AB$9:$AB$97,'Points - Player Total'!$A$9:$A$97,'Points - Teams W2'!$A7,'Teams - Window 2'!AD$6:AD$94,1)</f>
        <v>0</v>
      </c>
      <c r="AE7" s="43">
        <f>SUMIFS('Points - Player Total'!$AB$9:$AB$97,'Points - Player Total'!$A$9:$A$97,'Points - Teams W2'!$A7,'Teams - Window 2'!AE$6:AE$94,1)</f>
        <v>0</v>
      </c>
      <c r="AF7" s="43">
        <f>SUMIFS('Points - Player Total'!$AB$9:$AB$97,'Points - Player Total'!$A$9:$A$97,'Points - Teams W2'!$A7,'Teams - Window 2'!AF$6:AF$94,1)</f>
        <v>0</v>
      </c>
      <c r="AG7" s="43">
        <f>SUMIFS('Points - Player Total'!$AB$9:$AB$97,'Points - Player Total'!$A$9:$A$97,'Points - Teams W2'!$A7,'Teams - Window 2'!AG$6:AG$94,1)</f>
        <v>0</v>
      </c>
      <c r="AH7" s="43">
        <f>SUMIFS('Points - Player Total'!$AB$9:$AB$97,'Points - Player Total'!$A$9:$A$97,'Points - Teams W2'!$A7,'Teams - Window 2'!AH$6:AH$94,1)</f>
        <v>63</v>
      </c>
      <c r="AI7" s="43">
        <f>SUMIFS('Points - Player Total'!$AB$9:$AB$97,'Points - Player Total'!$A$9:$A$97,'Points - Teams W2'!$A7,'Teams - Window 2'!AI$6:AI$94,1)</f>
        <v>0</v>
      </c>
      <c r="AJ7" s="43">
        <f>SUMIFS('Points - Player Total'!$AB$9:$AB$97,'Points - Player Total'!$A$9:$A$97,'Points - Teams W2'!$A7,'Teams - Window 2'!AJ$6:AJ$94,1)</f>
        <v>0</v>
      </c>
      <c r="AK7" s="43">
        <f>SUMIFS('Points - Player Total'!$AB$9:$AB$97,'Points - Player Total'!$A$9:$A$97,'Points - Teams W2'!$A7,'Teams - Window 2'!AK$6:AK$94,1)</f>
        <v>63</v>
      </c>
      <c r="AL7" s="43">
        <f>SUMIFS('Points - Player Total'!$AB$9:$AB$97,'Points - Player Total'!$A$9:$A$97,'Points - Teams W2'!$A7,'Teams - Window 2'!AL$6:AL$94,1)</f>
        <v>0</v>
      </c>
      <c r="AM7" s="43">
        <f>SUMIFS('Points - Player Total'!$AB$9:$AB$97,'Points - Player Total'!$A$9:$A$97,'Points - Teams W2'!$A7,'Teams - Window 2'!AM$6:AM$94,1)</f>
        <v>63</v>
      </c>
      <c r="AN7" s="43">
        <f>SUMIFS('Points - Player Total'!$AB$9:$AB$97,'Points - Player Total'!$A$9:$A$97,'Points - Teams W2'!$A7,'Teams - Window 2'!AN$6:AN$94,1)</f>
        <v>63</v>
      </c>
      <c r="AO7" s="43">
        <f>SUMIFS('Points - Player Total'!$AB$9:$AB$97,'Points - Player Total'!$A$9:$A$97,'Points - Teams W2'!$A7,'Teams - Window 2'!AO$6:AO$94,1)</f>
        <v>0</v>
      </c>
      <c r="AP7" s="43">
        <f>SUMIFS('Points - Player Total'!$AB$9:$AB$97,'Points - Player Total'!$A$9:$A$97,'Points - Teams W2'!$A7,'Teams - Window 2'!AP$6:AP$94,1)</f>
        <v>0</v>
      </c>
      <c r="AQ7" s="43">
        <f>SUMIFS('Points - Player Total'!$AB$9:$AB$97,'Points - Player Total'!$A$9:$A$97,'Points - Teams W2'!$A7,'Teams - Window 2'!AQ$6:AQ$94,1)</f>
        <v>0</v>
      </c>
      <c r="AR7" s="43">
        <f>SUMIFS('Points - Player Total'!$AB$9:$AB$97,'Points - Player Total'!$A$9:$A$97,'Points - Teams W2'!$A7,'Teams - Window 2'!AR$6:AR$94,1)</f>
        <v>0</v>
      </c>
    </row>
    <row r="8" spans="1:44" x14ac:dyDescent="0.25">
      <c r="A8" t="s">
        <v>8</v>
      </c>
      <c r="B8" s="6" t="s">
        <v>52</v>
      </c>
      <c r="C8" t="s">
        <v>68</v>
      </c>
      <c r="D8" s="43">
        <f>SUMIFS('Points - Player Total'!$AB$9:$AB$97,'Points - Player Total'!$A$9:$A$97,'Points - Teams W2'!$A8,'Teams - Window 2'!D$6:D$94,1)</f>
        <v>0</v>
      </c>
      <c r="E8" s="43">
        <f>SUMIFS('Points - Player Total'!$AB$9:$AB$97,'Points - Player Total'!$A$9:$A$97,'Points - Teams W2'!$A8,'Teams - Window 2'!E$6:E$94,1)</f>
        <v>0</v>
      </c>
      <c r="F8" s="43">
        <f>SUMIFS('Points - Player Total'!$AB$9:$AB$97,'Points - Player Total'!$A$9:$A$97,'Points - Teams W2'!$A8,'Teams - Window 2'!F$6:F$94,1)</f>
        <v>0</v>
      </c>
      <c r="G8" s="43">
        <f>SUMIFS('Points - Player Total'!$AB$9:$AB$97,'Points - Player Total'!$A$9:$A$97,'Points - Teams W2'!$A8,'Teams - Window 2'!G$6:G$94,1)</f>
        <v>0</v>
      </c>
      <c r="H8" s="43">
        <f>SUMIFS('Points - Player Total'!$AB$9:$AB$97,'Points - Player Total'!$A$9:$A$97,'Points - Teams W2'!$A8,'Teams - Window 2'!H$6:H$94,1)</f>
        <v>0</v>
      </c>
      <c r="I8" s="43">
        <f>SUMIFS('Points - Player Total'!$AB$9:$AB$97,'Points - Player Total'!$A$9:$A$97,'Points - Teams W2'!$A8,'Teams - Window 2'!I$6:I$94,1)</f>
        <v>0</v>
      </c>
      <c r="J8" s="43">
        <f>SUMIFS('Points - Player Total'!$AB$9:$AB$97,'Points - Player Total'!$A$9:$A$97,'Points - Teams W2'!$A8,'Teams - Window 2'!J$6:J$94,1)</f>
        <v>0</v>
      </c>
      <c r="K8" s="43">
        <f>SUMIFS('Points - Player Total'!$AB$9:$AB$97,'Points - Player Total'!$A$9:$A$97,'Points - Teams W2'!$A8,'Teams - Window 2'!K$6:K$94,1)</f>
        <v>0</v>
      </c>
      <c r="L8" s="43">
        <f>SUMIFS('Points - Player Total'!$AB$9:$AB$97,'Points - Player Total'!$A$9:$A$97,'Points - Teams W2'!$A8,'Teams - Window 2'!L$6:L$94,1)</f>
        <v>0</v>
      </c>
      <c r="M8" s="43">
        <f>SUMIFS('Points - Player Total'!$AB$9:$AB$97,'Points - Player Total'!$A$9:$A$97,'Points - Teams W2'!$A8,'Teams - Window 2'!M$6:M$94,1)</f>
        <v>0</v>
      </c>
      <c r="N8" s="43">
        <f>SUMIFS('Points - Player Total'!$AB$9:$AB$97,'Points - Player Total'!$A$9:$A$97,'Points - Teams W2'!$A8,'Teams - Window 2'!N$6:N$94,1)</f>
        <v>82</v>
      </c>
      <c r="O8" s="43">
        <f>SUMIFS('Points - Player Total'!$AB$9:$AB$97,'Points - Player Total'!$A$9:$A$97,'Points - Teams W2'!$A8,'Teams - Window 2'!O$6:O$94,1)</f>
        <v>0</v>
      </c>
      <c r="P8" s="43">
        <f>SUMIFS('Points - Player Total'!$AB$9:$AB$97,'Points - Player Total'!$A$9:$A$97,'Points - Teams W2'!$A8,'Teams - Window 2'!P$6:P$94,1)</f>
        <v>0</v>
      </c>
      <c r="Q8" s="43">
        <f>SUMIFS('Points - Player Total'!$AB$9:$AB$97,'Points - Player Total'!$A$9:$A$97,'Points - Teams W2'!$A8,'Teams - Window 2'!Q$6:Q$94,1)</f>
        <v>82</v>
      </c>
      <c r="R8" s="43">
        <f>SUMIFS('Points - Player Total'!$AB$9:$AB$97,'Points - Player Total'!$A$9:$A$97,'Points - Teams W2'!$A8,'Teams - Window 2'!R$6:R$94,1)</f>
        <v>0</v>
      </c>
      <c r="S8" s="43">
        <f>SUMIFS('Points - Player Total'!$AB$9:$AB$97,'Points - Player Total'!$A$9:$A$97,'Points - Teams W2'!$A8,'Teams - Window 2'!S$6:S$94,1)</f>
        <v>0</v>
      </c>
      <c r="T8" s="43">
        <f>SUMIFS('Points - Player Total'!$AB$9:$AB$97,'Points - Player Total'!$A$9:$A$97,'Points - Teams W2'!$A8,'Teams - Window 2'!T$6:T$94,1)</f>
        <v>0</v>
      </c>
      <c r="U8" s="43">
        <f>SUMIFS('Points - Player Total'!$AB$9:$AB$97,'Points - Player Total'!$A$9:$A$97,'Points - Teams W2'!$A8,'Teams - Window 2'!U$6:U$94,1)</f>
        <v>0</v>
      </c>
      <c r="V8" s="43">
        <f>SUMIFS('Points - Player Total'!$AB$9:$AB$97,'Points - Player Total'!$A$9:$A$97,'Points - Teams W2'!$A8,'Teams - Window 2'!V$6:V$94,1)</f>
        <v>0</v>
      </c>
      <c r="W8" s="43">
        <f>SUMIFS('Points - Player Total'!$AB$9:$AB$97,'Points - Player Total'!$A$9:$A$97,'Points - Teams W2'!$A8,'Teams - Window 2'!W$6:W$94,1)</f>
        <v>0</v>
      </c>
      <c r="X8" s="43">
        <f>SUMIFS('Points - Player Total'!$AB$9:$AB$97,'Points - Player Total'!$A$9:$A$97,'Points - Teams W2'!$A8,'Teams - Window 2'!X$6:X$94,1)</f>
        <v>0</v>
      </c>
      <c r="Y8" s="43">
        <f>SUMIFS('Points - Player Total'!$AB$9:$AB$97,'Points - Player Total'!$A$9:$A$97,'Points - Teams W2'!$A8,'Teams - Window 2'!Y$6:Y$94,1)</f>
        <v>82</v>
      </c>
      <c r="Z8" s="43">
        <f>SUMIFS('Points - Player Total'!$AB$9:$AB$97,'Points - Player Total'!$A$9:$A$97,'Points - Teams W2'!$A8,'Teams - Window 2'!Z$6:Z$94,1)</f>
        <v>0</v>
      </c>
      <c r="AA8" s="43">
        <f>SUMIFS('Points - Player Total'!$AB$9:$AB$97,'Points - Player Total'!$A$9:$A$97,'Points - Teams W2'!$A8,'Teams - Window 2'!AA$6:AA$94,1)</f>
        <v>0</v>
      </c>
      <c r="AB8" s="43">
        <f>SUMIFS('Points - Player Total'!$AB$9:$AB$97,'Points - Player Total'!$A$9:$A$97,'Points - Teams W2'!$A8,'Teams - Window 2'!AB$6:AB$94,1)</f>
        <v>82</v>
      </c>
      <c r="AC8" s="43">
        <f>SUMIFS('Points - Player Total'!$AB$9:$AB$97,'Points - Player Total'!$A$9:$A$97,'Points - Teams W2'!$A8,'Teams - Window 2'!AC$6:AC$94,1)</f>
        <v>0</v>
      </c>
      <c r="AD8" s="43">
        <f>SUMIFS('Points - Player Total'!$AB$9:$AB$97,'Points - Player Total'!$A$9:$A$97,'Points - Teams W2'!$A8,'Teams - Window 2'!AD$6:AD$94,1)</f>
        <v>0</v>
      </c>
      <c r="AE8" s="43">
        <f>SUMIFS('Points - Player Total'!$AB$9:$AB$97,'Points - Player Total'!$A$9:$A$97,'Points - Teams W2'!$A8,'Teams - Window 2'!AE$6:AE$94,1)</f>
        <v>0</v>
      </c>
      <c r="AF8" s="43">
        <f>SUMIFS('Points - Player Total'!$AB$9:$AB$97,'Points - Player Total'!$A$9:$A$97,'Points - Teams W2'!$A8,'Teams - Window 2'!AF$6:AF$94,1)</f>
        <v>0</v>
      </c>
      <c r="AG8" s="43">
        <f>SUMIFS('Points - Player Total'!$AB$9:$AB$97,'Points - Player Total'!$A$9:$A$97,'Points - Teams W2'!$A8,'Teams - Window 2'!AG$6:AG$94,1)</f>
        <v>0</v>
      </c>
      <c r="AH8" s="43">
        <f>SUMIFS('Points - Player Total'!$AB$9:$AB$97,'Points - Player Total'!$A$9:$A$97,'Points - Teams W2'!$A8,'Teams - Window 2'!AH$6:AH$94,1)</f>
        <v>0</v>
      </c>
      <c r="AI8" s="43">
        <f>SUMIFS('Points - Player Total'!$AB$9:$AB$97,'Points - Player Total'!$A$9:$A$97,'Points - Teams W2'!$A8,'Teams - Window 2'!AI$6:AI$94,1)</f>
        <v>0</v>
      </c>
      <c r="AJ8" s="43">
        <f>SUMIFS('Points - Player Total'!$AB$9:$AB$97,'Points - Player Total'!$A$9:$A$97,'Points - Teams W2'!$A8,'Teams - Window 2'!AJ$6:AJ$94,1)</f>
        <v>0</v>
      </c>
      <c r="AK8" s="43">
        <f>SUMIFS('Points - Player Total'!$AB$9:$AB$97,'Points - Player Total'!$A$9:$A$97,'Points - Teams W2'!$A8,'Teams - Window 2'!AK$6:AK$94,1)</f>
        <v>0</v>
      </c>
      <c r="AL8" s="43">
        <f>SUMIFS('Points - Player Total'!$AB$9:$AB$97,'Points - Player Total'!$A$9:$A$97,'Points - Teams W2'!$A8,'Teams - Window 2'!AL$6:AL$94,1)</f>
        <v>0</v>
      </c>
      <c r="AM8" s="43">
        <f>SUMIFS('Points - Player Total'!$AB$9:$AB$97,'Points - Player Total'!$A$9:$A$97,'Points - Teams W2'!$A8,'Teams - Window 2'!AM$6:AM$94,1)</f>
        <v>82</v>
      </c>
      <c r="AN8" s="43">
        <f>SUMIFS('Points - Player Total'!$AB$9:$AB$97,'Points - Player Total'!$A$9:$A$97,'Points - Teams W2'!$A8,'Teams - Window 2'!AN$6:AN$94,1)</f>
        <v>0</v>
      </c>
      <c r="AO8" s="43">
        <f>SUMIFS('Points - Player Total'!$AB$9:$AB$97,'Points - Player Total'!$A$9:$A$97,'Points - Teams W2'!$A8,'Teams - Window 2'!AO$6:AO$94,1)</f>
        <v>0</v>
      </c>
      <c r="AP8" s="43">
        <f>SUMIFS('Points - Player Total'!$AB$9:$AB$97,'Points - Player Total'!$A$9:$A$97,'Points - Teams W2'!$A8,'Teams - Window 2'!AP$6:AP$94,1)</f>
        <v>0</v>
      </c>
      <c r="AQ8" s="43">
        <f>SUMIFS('Points - Player Total'!$AB$9:$AB$97,'Points - Player Total'!$A$9:$A$97,'Points - Teams W2'!$A8,'Teams - Window 2'!AQ$6:AQ$94,1)</f>
        <v>0</v>
      </c>
      <c r="AR8" s="43">
        <f>SUMIFS('Points - Player Total'!$AB$9:$AB$97,'Points - Player Total'!$A$9:$A$97,'Points - Teams W2'!$A8,'Teams - Window 2'!AR$6:AR$94,1)</f>
        <v>0</v>
      </c>
    </row>
    <row r="9" spans="1:44" x14ac:dyDescent="0.25">
      <c r="A9" t="s">
        <v>12</v>
      </c>
      <c r="B9" s="6" t="s">
        <v>53</v>
      </c>
      <c r="C9" t="s">
        <v>68</v>
      </c>
      <c r="D9" s="43">
        <f>SUMIFS('Points - Player Total'!$AB$9:$AB$97,'Points - Player Total'!$A$9:$A$97,'Points - Teams W2'!$A9,'Teams - Window 2'!D$6:D$94,1)</f>
        <v>20</v>
      </c>
      <c r="E9" s="43">
        <f>SUMIFS('Points - Player Total'!$AB$9:$AB$97,'Points - Player Total'!$A$9:$A$97,'Points - Teams W2'!$A9,'Teams - Window 2'!E$6:E$94,1)</f>
        <v>0</v>
      </c>
      <c r="F9" s="43">
        <f>SUMIFS('Points - Player Total'!$AB$9:$AB$97,'Points - Player Total'!$A$9:$A$97,'Points - Teams W2'!$A9,'Teams - Window 2'!F$6:F$94,1)</f>
        <v>0</v>
      </c>
      <c r="G9" s="43">
        <f>SUMIFS('Points - Player Total'!$AB$9:$AB$97,'Points - Player Total'!$A$9:$A$97,'Points - Teams W2'!$A9,'Teams - Window 2'!G$6:G$94,1)</f>
        <v>0</v>
      </c>
      <c r="H9" s="43">
        <f>SUMIFS('Points - Player Total'!$AB$9:$AB$97,'Points - Player Total'!$A$9:$A$97,'Points - Teams W2'!$A9,'Teams - Window 2'!H$6:H$94,1)</f>
        <v>0</v>
      </c>
      <c r="I9" s="43">
        <f>SUMIFS('Points - Player Total'!$AB$9:$AB$97,'Points - Player Total'!$A$9:$A$97,'Points - Teams W2'!$A9,'Teams - Window 2'!I$6:I$94,1)</f>
        <v>0</v>
      </c>
      <c r="J9" s="43">
        <f>SUMIFS('Points - Player Total'!$AB$9:$AB$97,'Points - Player Total'!$A$9:$A$97,'Points - Teams W2'!$A9,'Teams - Window 2'!J$6:J$94,1)</f>
        <v>0</v>
      </c>
      <c r="K9" s="43">
        <f>SUMIFS('Points - Player Total'!$AB$9:$AB$97,'Points - Player Total'!$A$9:$A$97,'Points - Teams W2'!$A9,'Teams - Window 2'!K$6:K$94,1)</f>
        <v>0</v>
      </c>
      <c r="L9" s="43">
        <f>SUMIFS('Points - Player Total'!$AB$9:$AB$97,'Points - Player Total'!$A$9:$A$97,'Points - Teams W2'!$A9,'Teams - Window 2'!L$6:L$94,1)</f>
        <v>0</v>
      </c>
      <c r="M9" s="43">
        <f>SUMIFS('Points - Player Total'!$AB$9:$AB$97,'Points - Player Total'!$A$9:$A$97,'Points - Teams W2'!$A9,'Teams - Window 2'!M$6:M$94,1)</f>
        <v>0</v>
      </c>
      <c r="N9" s="43">
        <f>SUMIFS('Points - Player Total'!$AB$9:$AB$97,'Points - Player Total'!$A$9:$A$97,'Points - Teams W2'!$A9,'Teams - Window 2'!N$6:N$94,1)</f>
        <v>0</v>
      </c>
      <c r="O9" s="43">
        <f>SUMIFS('Points - Player Total'!$AB$9:$AB$97,'Points - Player Total'!$A$9:$A$97,'Points - Teams W2'!$A9,'Teams - Window 2'!O$6:O$94,1)</f>
        <v>0</v>
      </c>
      <c r="P9" s="43">
        <f>SUMIFS('Points - Player Total'!$AB$9:$AB$97,'Points - Player Total'!$A$9:$A$97,'Points - Teams W2'!$A9,'Teams - Window 2'!P$6:P$94,1)</f>
        <v>0</v>
      </c>
      <c r="Q9" s="43">
        <f>SUMIFS('Points - Player Total'!$AB$9:$AB$97,'Points - Player Total'!$A$9:$A$97,'Points - Teams W2'!$A9,'Teams - Window 2'!Q$6:Q$94,1)</f>
        <v>0</v>
      </c>
      <c r="R9" s="43">
        <f>SUMIFS('Points - Player Total'!$AB$9:$AB$97,'Points - Player Total'!$A$9:$A$97,'Points - Teams W2'!$A9,'Teams - Window 2'!R$6:R$94,1)</f>
        <v>0</v>
      </c>
      <c r="S9" s="43">
        <f>SUMIFS('Points - Player Total'!$AB$9:$AB$97,'Points - Player Total'!$A$9:$A$97,'Points - Teams W2'!$A9,'Teams - Window 2'!S$6:S$94,1)</f>
        <v>0</v>
      </c>
      <c r="T9" s="43">
        <f>SUMIFS('Points - Player Total'!$AB$9:$AB$97,'Points - Player Total'!$A$9:$A$97,'Points - Teams W2'!$A9,'Teams - Window 2'!T$6:T$94,1)</f>
        <v>0</v>
      </c>
      <c r="U9" s="43">
        <f>SUMIFS('Points - Player Total'!$AB$9:$AB$97,'Points - Player Total'!$A$9:$A$97,'Points - Teams W2'!$A9,'Teams - Window 2'!U$6:U$94,1)</f>
        <v>0</v>
      </c>
      <c r="V9" s="43">
        <f>SUMIFS('Points - Player Total'!$AB$9:$AB$97,'Points - Player Total'!$A$9:$A$97,'Points - Teams W2'!$A9,'Teams - Window 2'!V$6:V$94,1)</f>
        <v>0</v>
      </c>
      <c r="W9" s="43">
        <f>SUMIFS('Points - Player Total'!$AB$9:$AB$97,'Points - Player Total'!$A$9:$A$97,'Points - Teams W2'!$A9,'Teams - Window 2'!W$6:W$94,1)</f>
        <v>0</v>
      </c>
      <c r="X9" s="43">
        <f>SUMIFS('Points - Player Total'!$AB$9:$AB$97,'Points - Player Total'!$A$9:$A$97,'Points - Teams W2'!$A9,'Teams - Window 2'!X$6:X$94,1)</f>
        <v>0</v>
      </c>
      <c r="Y9" s="43">
        <f>SUMIFS('Points - Player Total'!$AB$9:$AB$97,'Points - Player Total'!$A$9:$A$97,'Points - Teams W2'!$A9,'Teams - Window 2'!Y$6:Y$94,1)</f>
        <v>0</v>
      </c>
      <c r="Z9" s="43">
        <f>SUMIFS('Points - Player Total'!$AB$9:$AB$97,'Points - Player Total'!$A$9:$A$97,'Points - Teams W2'!$A9,'Teams - Window 2'!Z$6:Z$94,1)</f>
        <v>0</v>
      </c>
      <c r="AA9" s="43">
        <f>SUMIFS('Points - Player Total'!$AB$9:$AB$97,'Points - Player Total'!$A$9:$A$97,'Points - Teams W2'!$A9,'Teams - Window 2'!AA$6:AA$94,1)</f>
        <v>0</v>
      </c>
      <c r="AB9" s="43">
        <f>SUMIFS('Points - Player Total'!$AB$9:$AB$97,'Points - Player Total'!$A$9:$A$97,'Points - Teams W2'!$A9,'Teams - Window 2'!AB$6:AB$94,1)</f>
        <v>0</v>
      </c>
      <c r="AC9" s="43">
        <f>SUMIFS('Points - Player Total'!$AB$9:$AB$97,'Points - Player Total'!$A$9:$A$97,'Points - Teams W2'!$A9,'Teams - Window 2'!AC$6:AC$94,1)</f>
        <v>0</v>
      </c>
      <c r="AD9" s="43">
        <f>SUMIFS('Points - Player Total'!$AB$9:$AB$97,'Points - Player Total'!$A$9:$A$97,'Points - Teams W2'!$A9,'Teams - Window 2'!AD$6:AD$94,1)</f>
        <v>0</v>
      </c>
      <c r="AE9" s="43">
        <f>SUMIFS('Points - Player Total'!$AB$9:$AB$97,'Points - Player Total'!$A$9:$A$97,'Points - Teams W2'!$A9,'Teams - Window 2'!AE$6:AE$94,1)</f>
        <v>0</v>
      </c>
      <c r="AF9" s="43">
        <f>SUMIFS('Points - Player Total'!$AB$9:$AB$97,'Points - Player Total'!$A$9:$A$97,'Points - Teams W2'!$A9,'Teams - Window 2'!AF$6:AF$94,1)</f>
        <v>0</v>
      </c>
      <c r="AG9" s="43">
        <f>SUMIFS('Points - Player Total'!$AB$9:$AB$97,'Points - Player Total'!$A$9:$A$97,'Points - Teams W2'!$A9,'Teams - Window 2'!AG$6:AG$94,1)</f>
        <v>0</v>
      </c>
      <c r="AH9" s="43">
        <f>SUMIFS('Points - Player Total'!$AB$9:$AB$97,'Points - Player Total'!$A$9:$A$97,'Points - Teams W2'!$A9,'Teams - Window 2'!AH$6:AH$94,1)</f>
        <v>0</v>
      </c>
      <c r="AI9" s="43">
        <f>SUMIFS('Points - Player Total'!$AB$9:$AB$97,'Points - Player Total'!$A$9:$A$97,'Points - Teams W2'!$A9,'Teams - Window 2'!AI$6:AI$94,1)</f>
        <v>0</v>
      </c>
      <c r="AJ9" s="43">
        <f>SUMIFS('Points - Player Total'!$AB$9:$AB$97,'Points - Player Total'!$A$9:$A$97,'Points - Teams W2'!$A9,'Teams - Window 2'!AJ$6:AJ$94,1)</f>
        <v>0</v>
      </c>
      <c r="AK9" s="43">
        <f>SUMIFS('Points - Player Total'!$AB$9:$AB$97,'Points - Player Total'!$A$9:$A$97,'Points - Teams W2'!$A9,'Teams - Window 2'!AK$6:AK$94,1)</f>
        <v>0</v>
      </c>
      <c r="AL9" s="43">
        <f>SUMIFS('Points - Player Total'!$AB$9:$AB$97,'Points - Player Total'!$A$9:$A$97,'Points - Teams W2'!$A9,'Teams - Window 2'!AL$6:AL$94,1)</f>
        <v>0</v>
      </c>
      <c r="AM9" s="43">
        <f>SUMIFS('Points - Player Total'!$AB$9:$AB$97,'Points - Player Total'!$A$9:$A$97,'Points - Teams W2'!$A9,'Teams - Window 2'!AM$6:AM$94,1)</f>
        <v>0</v>
      </c>
      <c r="AN9" s="43">
        <f>SUMIFS('Points - Player Total'!$AB$9:$AB$97,'Points - Player Total'!$A$9:$A$97,'Points - Teams W2'!$A9,'Teams - Window 2'!AN$6:AN$94,1)</f>
        <v>0</v>
      </c>
      <c r="AO9" s="43">
        <f>SUMIFS('Points - Player Total'!$AB$9:$AB$97,'Points - Player Total'!$A$9:$A$97,'Points - Teams W2'!$A9,'Teams - Window 2'!AO$6:AO$94,1)</f>
        <v>0</v>
      </c>
      <c r="AP9" s="43">
        <f>SUMIFS('Points - Player Total'!$AB$9:$AB$97,'Points - Player Total'!$A$9:$A$97,'Points - Teams W2'!$A9,'Teams - Window 2'!AP$6:AP$94,1)</f>
        <v>0</v>
      </c>
      <c r="AQ9" s="43">
        <f>SUMIFS('Points - Player Total'!$AB$9:$AB$97,'Points - Player Total'!$A$9:$A$97,'Points - Teams W2'!$A9,'Teams - Window 2'!AQ$6:AQ$94,1)</f>
        <v>0</v>
      </c>
      <c r="AR9" s="43">
        <f>SUMIFS('Points - Player Total'!$AB$9:$AB$97,'Points - Player Total'!$A$9:$A$97,'Points - Teams W2'!$A9,'Teams - Window 2'!AR$6:AR$94,1)</f>
        <v>0</v>
      </c>
    </row>
    <row r="10" spans="1:44" x14ac:dyDescent="0.25">
      <c r="A10" t="s">
        <v>16</v>
      </c>
      <c r="B10" s="6" t="s">
        <v>54</v>
      </c>
      <c r="C10" t="s">
        <v>68</v>
      </c>
      <c r="D10" s="43">
        <f>SUMIFS('Points - Player Total'!$AB$9:$AB$97,'Points - Player Total'!$A$9:$A$97,'Points - Teams W2'!$A10,'Teams - Window 2'!D$6:D$94,1)</f>
        <v>0</v>
      </c>
      <c r="E10" s="43">
        <f>SUMIFS('Points - Player Total'!$AB$9:$AB$97,'Points - Player Total'!$A$9:$A$97,'Points - Teams W2'!$A10,'Teams - Window 2'!E$6:E$94,1)</f>
        <v>0</v>
      </c>
      <c r="F10" s="43">
        <f>SUMIFS('Points - Player Total'!$AB$9:$AB$97,'Points - Player Total'!$A$9:$A$97,'Points - Teams W2'!$A10,'Teams - Window 2'!F$6:F$94,1)</f>
        <v>0</v>
      </c>
      <c r="G10" s="43">
        <f>SUMIFS('Points - Player Total'!$AB$9:$AB$97,'Points - Player Total'!$A$9:$A$97,'Points - Teams W2'!$A10,'Teams - Window 2'!G$6:G$94,1)</f>
        <v>0</v>
      </c>
      <c r="H10" s="43">
        <f>SUMIFS('Points - Player Total'!$AB$9:$AB$97,'Points - Player Total'!$A$9:$A$97,'Points - Teams W2'!$A10,'Teams - Window 2'!H$6:H$94,1)</f>
        <v>136</v>
      </c>
      <c r="I10" s="43">
        <f>SUMIFS('Points - Player Total'!$AB$9:$AB$97,'Points - Player Total'!$A$9:$A$97,'Points - Teams W2'!$A10,'Teams - Window 2'!I$6:I$94,1)</f>
        <v>0</v>
      </c>
      <c r="J10" s="43">
        <f>SUMIFS('Points - Player Total'!$AB$9:$AB$97,'Points - Player Total'!$A$9:$A$97,'Points - Teams W2'!$A10,'Teams - Window 2'!J$6:J$94,1)</f>
        <v>136</v>
      </c>
      <c r="K10" s="43">
        <f>SUMIFS('Points - Player Total'!$AB$9:$AB$97,'Points - Player Total'!$A$9:$A$97,'Points - Teams W2'!$A10,'Teams - Window 2'!K$6:K$94,1)</f>
        <v>0</v>
      </c>
      <c r="L10" s="43">
        <f>SUMIFS('Points - Player Total'!$AB$9:$AB$97,'Points - Player Total'!$A$9:$A$97,'Points - Teams W2'!$A10,'Teams - Window 2'!L$6:L$94,1)</f>
        <v>0</v>
      </c>
      <c r="M10" s="43">
        <f>SUMIFS('Points - Player Total'!$AB$9:$AB$97,'Points - Player Total'!$A$9:$A$97,'Points - Teams W2'!$A10,'Teams - Window 2'!M$6:M$94,1)</f>
        <v>0</v>
      </c>
      <c r="N10" s="43">
        <f>SUMIFS('Points - Player Total'!$AB$9:$AB$97,'Points - Player Total'!$A$9:$A$97,'Points - Teams W2'!$A10,'Teams - Window 2'!N$6:N$94,1)</f>
        <v>136</v>
      </c>
      <c r="O10" s="43">
        <f>SUMIFS('Points - Player Total'!$AB$9:$AB$97,'Points - Player Total'!$A$9:$A$97,'Points - Teams W2'!$A10,'Teams - Window 2'!O$6:O$94,1)</f>
        <v>136</v>
      </c>
      <c r="P10" s="43">
        <f>SUMIFS('Points - Player Total'!$AB$9:$AB$97,'Points - Player Total'!$A$9:$A$97,'Points - Teams W2'!$A10,'Teams - Window 2'!P$6:P$94,1)</f>
        <v>136</v>
      </c>
      <c r="Q10" s="43">
        <f>SUMIFS('Points - Player Total'!$AB$9:$AB$97,'Points - Player Total'!$A$9:$A$97,'Points - Teams W2'!$A10,'Teams - Window 2'!Q$6:Q$94,1)</f>
        <v>136</v>
      </c>
      <c r="R10" s="43">
        <f>SUMIFS('Points - Player Total'!$AB$9:$AB$97,'Points - Player Total'!$A$9:$A$97,'Points - Teams W2'!$A10,'Teams - Window 2'!R$6:R$94,1)</f>
        <v>0</v>
      </c>
      <c r="S10" s="43">
        <f>SUMIFS('Points - Player Total'!$AB$9:$AB$97,'Points - Player Total'!$A$9:$A$97,'Points - Teams W2'!$A10,'Teams - Window 2'!S$6:S$94,1)</f>
        <v>136</v>
      </c>
      <c r="T10" s="43">
        <f>SUMIFS('Points - Player Total'!$AB$9:$AB$97,'Points - Player Total'!$A$9:$A$97,'Points - Teams W2'!$A10,'Teams - Window 2'!T$6:T$94,1)</f>
        <v>0</v>
      </c>
      <c r="U10" s="43">
        <f>SUMIFS('Points - Player Total'!$AB$9:$AB$97,'Points - Player Total'!$A$9:$A$97,'Points - Teams W2'!$A10,'Teams - Window 2'!U$6:U$94,1)</f>
        <v>136</v>
      </c>
      <c r="V10" s="43">
        <f>SUMIFS('Points - Player Total'!$AB$9:$AB$97,'Points - Player Total'!$A$9:$A$97,'Points - Teams W2'!$A10,'Teams - Window 2'!V$6:V$94,1)</f>
        <v>136</v>
      </c>
      <c r="W10" s="43">
        <f>SUMIFS('Points - Player Total'!$AB$9:$AB$97,'Points - Player Total'!$A$9:$A$97,'Points - Teams W2'!$A10,'Teams - Window 2'!W$6:W$94,1)</f>
        <v>136</v>
      </c>
      <c r="X10" s="43">
        <f>SUMIFS('Points - Player Total'!$AB$9:$AB$97,'Points - Player Total'!$A$9:$A$97,'Points - Teams W2'!$A10,'Teams - Window 2'!X$6:X$94,1)</f>
        <v>136</v>
      </c>
      <c r="Y10" s="43">
        <f>SUMIFS('Points - Player Total'!$AB$9:$AB$97,'Points - Player Total'!$A$9:$A$97,'Points - Teams W2'!$A10,'Teams - Window 2'!Y$6:Y$94,1)</f>
        <v>0</v>
      </c>
      <c r="Z10" s="43">
        <f>SUMIFS('Points - Player Total'!$AB$9:$AB$97,'Points - Player Total'!$A$9:$A$97,'Points - Teams W2'!$A10,'Teams - Window 2'!Z$6:Z$94,1)</f>
        <v>136</v>
      </c>
      <c r="AA10" s="43">
        <f>SUMIFS('Points - Player Total'!$AB$9:$AB$97,'Points - Player Total'!$A$9:$A$97,'Points - Teams W2'!$A10,'Teams - Window 2'!AA$6:AA$94,1)</f>
        <v>136</v>
      </c>
      <c r="AB10" s="43">
        <f>SUMIFS('Points - Player Total'!$AB$9:$AB$97,'Points - Player Total'!$A$9:$A$97,'Points - Teams W2'!$A10,'Teams - Window 2'!AB$6:AB$94,1)</f>
        <v>0</v>
      </c>
      <c r="AC10" s="43">
        <f>SUMIFS('Points - Player Total'!$AB$9:$AB$97,'Points - Player Total'!$A$9:$A$97,'Points - Teams W2'!$A10,'Teams - Window 2'!AC$6:AC$94,1)</f>
        <v>136</v>
      </c>
      <c r="AD10" s="43">
        <f>SUMIFS('Points - Player Total'!$AB$9:$AB$97,'Points - Player Total'!$A$9:$A$97,'Points - Teams W2'!$A10,'Teams - Window 2'!AD$6:AD$94,1)</f>
        <v>136</v>
      </c>
      <c r="AE10" s="43">
        <f>SUMIFS('Points - Player Total'!$AB$9:$AB$97,'Points - Player Total'!$A$9:$A$97,'Points - Teams W2'!$A10,'Teams - Window 2'!AE$6:AE$94,1)</f>
        <v>0</v>
      </c>
      <c r="AF10" s="43">
        <f>SUMIFS('Points - Player Total'!$AB$9:$AB$97,'Points - Player Total'!$A$9:$A$97,'Points - Teams W2'!$A10,'Teams - Window 2'!AF$6:AF$94,1)</f>
        <v>136</v>
      </c>
      <c r="AG10" s="43">
        <f>SUMIFS('Points - Player Total'!$AB$9:$AB$97,'Points - Player Total'!$A$9:$A$97,'Points - Teams W2'!$A10,'Teams - Window 2'!AG$6:AG$94,1)</f>
        <v>136</v>
      </c>
      <c r="AH10" s="43">
        <f>SUMIFS('Points - Player Total'!$AB$9:$AB$97,'Points - Player Total'!$A$9:$A$97,'Points - Teams W2'!$A10,'Teams - Window 2'!AH$6:AH$94,1)</f>
        <v>136</v>
      </c>
      <c r="AI10" s="43">
        <f>SUMIFS('Points - Player Total'!$AB$9:$AB$97,'Points - Player Total'!$A$9:$A$97,'Points - Teams W2'!$A10,'Teams - Window 2'!AI$6:AI$94,1)</f>
        <v>136</v>
      </c>
      <c r="AJ10" s="43">
        <f>SUMIFS('Points - Player Total'!$AB$9:$AB$97,'Points - Player Total'!$A$9:$A$97,'Points - Teams W2'!$A10,'Teams - Window 2'!AJ$6:AJ$94,1)</f>
        <v>136</v>
      </c>
      <c r="AK10" s="43">
        <f>SUMIFS('Points - Player Total'!$AB$9:$AB$97,'Points - Player Total'!$A$9:$A$97,'Points - Teams W2'!$A10,'Teams - Window 2'!AK$6:AK$94,1)</f>
        <v>136</v>
      </c>
      <c r="AL10" s="43">
        <f>SUMIFS('Points - Player Total'!$AB$9:$AB$97,'Points - Player Total'!$A$9:$A$97,'Points - Teams W2'!$A10,'Teams - Window 2'!AL$6:AL$94,1)</f>
        <v>136</v>
      </c>
      <c r="AM10" s="43">
        <f>SUMIFS('Points - Player Total'!$AB$9:$AB$97,'Points - Player Total'!$A$9:$A$97,'Points - Teams W2'!$A10,'Teams - Window 2'!AM$6:AM$94,1)</f>
        <v>0</v>
      </c>
      <c r="AN10" s="43">
        <f>SUMIFS('Points - Player Total'!$AB$9:$AB$97,'Points - Player Total'!$A$9:$A$97,'Points - Teams W2'!$A10,'Teams - Window 2'!AN$6:AN$94,1)</f>
        <v>0</v>
      </c>
      <c r="AO10" s="43">
        <f>SUMIFS('Points - Player Total'!$AB$9:$AB$97,'Points - Player Total'!$A$9:$A$97,'Points - Teams W2'!$A10,'Teams - Window 2'!AO$6:AO$94,1)</f>
        <v>0</v>
      </c>
      <c r="AP10" s="43">
        <f>SUMIFS('Points - Player Total'!$AB$9:$AB$97,'Points - Player Total'!$A$9:$A$97,'Points - Teams W2'!$A10,'Teams - Window 2'!AP$6:AP$94,1)</f>
        <v>0</v>
      </c>
      <c r="AQ10" s="43">
        <f>SUMIFS('Points - Player Total'!$AB$9:$AB$97,'Points - Player Total'!$A$9:$A$97,'Points - Teams W2'!$A10,'Teams - Window 2'!AQ$6:AQ$94,1)</f>
        <v>0</v>
      </c>
      <c r="AR10" s="43">
        <f>SUMIFS('Points - Player Total'!$AB$9:$AB$97,'Points - Player Total'!$A$9:$A$97,'Points - Teams W2'!$A10,'Teams - Window 2'!AR$6:AR$94,1)</f>
        <v>0</v>
      </c>
    </row>
    <row r="11" spans="1:44" x14ac:dyDescent="0.25">
      <c r="A11" t="s">
        <v>0</v>
      </c>
      <c r="B11" s="6" t="s">
        <v>52</v>
      </c>
      <c r="C11" t="s">
        <v>68</v>
      </c>
      <c r="D11" s="43">
        <f>SUMIFS('Points - Player Total'!$AB$9:$AB$97,'Points - Player Total'!$A$9:$A$97,'Points - Teams W2'!$A11,'Teams - Window 2'!D$6:D$94,1)</f>
        <v>260</v>
      </c>
      <c r="E11" s="43">
        <f>SUMIFS('Points - Player Total'!$AB$9:$AB$97,'Points - Player Total'!$A$9:$A$97,'Points - Teams W2'!$A11,'Teams - Window 2'!E$6:E$94,1)</f>
        <v>0</v>
      </c>
      <c r="F11" s="43">
        <f>SUMIFS('Points - Player Total'!$AB$9:$AB$97,'Points - Player Total'!$A$9:$A$97,'Points - Teams W2'!$A11,'Teams - Window 2'!F$6:F$94,1)</f>
        <v>0</v>
      </c>
      <c r="G11" s="43">
        <f>SUMIFS('Points - Player Total'!$AB$9:$AB$97,'Points - Player Total'!$A$9:$A$97,'Points - Teams W2'!$A11,'Teams - Window 2'!G$6:G$94,1)</f>
        <v>0</v>
      </c>
      <c r="H11" s="43">
        <f>SUMIFS('Points - Player Total'!$AB$9:$AB$97,'Points - Player Total'!$A$9:$A$97,'Points - Teams W2'!$A11,'Teams - Window 2'!H$6:H$94,1)</f>
        <v>0</v>
      </c>
      <c r="I11" s="43">
        <f>SUMIFS('Points - Player Total'!$AB$9:$AB$97,'Points - Player Total'!$A$9:$A$97,'Points - Teams W2'!$A11,'Teams - Window 2'!I$6:I$94,1)</f>
        <v>0</v>
      </c>
      <c r="J11" s="43">
        <f>SUMIFS('Points - Player Total'!$AB$9:$AB$97,'Points - Player Total'!$A$9:$A$97,'Points - Teams W2'!$A11,'Teams - Window 2'!J$6:J$94,1)</f>
        <v>0</v>
      </c>
      <c r="K11" s="43">
        <f>SUMIFS('Points - Player Total'!$AB$9:$AB$97,'Points - Player Total'!$A$9:$A$97,'Points - Teams W2'!$A11,'Teams - Window 2'!K$6:K$94,1)</f>
        <v>0</v>
      </c>
      <c r="L11" s="43">
        <f>SUMIFS('Points - Player Total'!$AB$9:$AB$97,'Points - Player Total'!$A$9:$A$97,'Points - Teams W2'!$A11,'Teams - Window 2'!L$6:L$94,1)</f>
        <v>0</v>
      </c>
      <c r="M11" s="43">
        <f>SUMIFS('Points - Player Total'!$AB$9:$AB$97,'Points - Player Total'!$A$9:$A$97,'Points - Teams W2'!$A11,'Teams - Window 2'!M$6:M$94,1)</f>
        <v>0</v>
      </c>
      <c r="N11" s="43">
        <f>SUMIFS('Points - Player Total'!$AB$9:$AB$97,'Points - Player Total'!$A$9:$A$97,'Points - Teams W2'!$A11,'Teams - Window 2'!N$6:N$94,1)</f>
        <v>260</v>
      </c>
      <c r="O11" s="43">
        <f>SUMIFS('Points - Player Total'!$AB$9:$AB$97,'Points - Player Total'!$A$9:$A$97,'Points - Teams W2'!$A11,'Teams - Window 2'!O$6:O$94,1)</f>
        <v>260</v>
      </c>
      <c r="P11" s="43">
        <f>SUMIFS('Points - Player Total'!$AB$9:$AB$97,'Points - Player Total'!$A$9:$A$97,'Points - Teams W2'!$A11,'Teams - Window 2'!P$6:P$94,1)</f>
        <v>260</v>
      </c>
      <c r="Q11" s="43">
        <f>SUMIFS('Points - Player Total'!$AB$9:$AB$97,'Points - Player Total'!$A$9:$A$97,'Points - Teams W2'!$A11,'Teams - Window 2'!Q$6:Q$94,1)</f>
        <v>260</v>
      </c>
      <c r="R11" s="43">
        <f>SUMIFS('Points - Player Total'!$AB$9:$AB$97,'Points - Player Total'!$A$9:$A$97,'Points - Teams W2'!$A11,'Teams - Window 2'!R$6:R$94,1)</f>
        <v>0</v>
      </c>
      <c r="S11" s="43">
        <f>SUMIFS('Points - Player Total'!$AB$9:$AB$97,'Points - Player Total'!$A$9:$A$97,'Points - Teams W2'!$A11,'Teams - Window 2'!S$6:S$94,1)</f>
        <v>260</v>
      </c>
      <c r="T11" s="43">
        <f>SUMIFS('Points - Player Total'!$AB$9:$AB$97,'Points - Player Total'!$A$9:$A$97,'Points - Teams W2'!$A11,'Teams - Window 2'!T$6:T$94,1)</f>
        <v>0</v>
      </c>
      <c r="U11" s="43">
        <f>SUMIFS('Points - Player Total'!$AB$9:$AB$97,'Points - Player Total'!$A$9:$A$97,'Points - Teams W2'!$A11,'Teams - Window 2'!U$6:U$94,1)</f>
        <v>0</v>
      </c>
      <c r="V11" s="43">
        <f>SUMIFS('Points - Player Total'!$AB$9:$AB$97,'Points - Player Total'!$A$9:$A$97,'Points - Teams W2'!$A11,'Teams - Window 2'!V$6:V$94,1)</f>
        <v>0</v>
      </c>
      <c r="W11" s="43">
        <f>SUMIFS('Points - Player Total'!$AB$9:$AB$97,'Points - Player Total'!$A$9:$A$97,'Points - Teams W2'!$A11,'Teams - Window 2'!W$6:W$94,1)</f>
        <v>0</v>
      </c>
      <c r="X11" s="43">
        <f>SUMIFS('Points - Player Total'!$AB$9:$AB$97,'Points - Player Total'!$A$9:$A$97,'Points - Teams W2'!$A11,'Teams - Window 2'!X$6:X$94,1)</f>
        <v>0</v>
      </c>
      <c r="Y11" s="43">
        <f>SUMIFS('Points - Player Total'!$AB$9:$AB$97,'Points - Player Total'!$A$9:$A$97,'Points - Teams W2'!$A11,'Teams - Window 2'!Y$6:Y$94,1)</f>
        <v>0</v>
      </c>
      <c r="Z11" s="43">
        <f>SUMIFS('Points - Player Total'!$AB$9:$AB$97,'Points - Player Total'!$A$9:$A$97,'Points - Teams W2'!$A11,'Teams - Window 2'!Z$6:Z$94,1)</f>
        <v>0</v>
      </c>
      <c r="AA11" s="43">
        <f>SUMIFS('Points - Player Total'!$AB$9:$AB$97,'Points - Player Total'!$A$9:$A$97,'Points - Teams W2'!$A11,'Teams - Window 2'!AA$6:AA$94,1)</f>
        <v>0</v>
      </c>
      <c r="AB11" s="43">
        <f>SUMIFS('Points - Player Total'!$AB$9:$AB$97,'Points - Player Total'!$A$9:$A$97,'Points - Teams W2'!$A11,'Teams - Window 2'!AB$6:AB$94,1)</f>
        <v>0</v>
      </c>
      <c r="AC11" s="43">
        <f>SUMIFS('Points - Player Total'!$AB$9:$AB$97,'Points - Player Total'!$A$9:$A$97,'Points - Teams W2'!$A11,'Teams - Window 2'!AC$6:AC$94,1)</f>
        <v>0</v>
      </c>
      <c r="AD11" s="43">
        <f>SUMIFS('Points - Player Total'!$AB$9:$AB$97,'Points - Player Total'!$A$9:$A$97,'Points - Teams W2'!$A11,'Teams - Window 2'!AD$6:AD$94,1)</f>
        <v>0</v>
      </c>
      <c r="AE11" s="43">
        <f>SUMIFS('Points - Player Total'!$AB$9:$AB$97,'Points - Player Total'!$A$9:$A$97,'Points - Teams W2'!$A11,'Teams - Window 2'!AE$6:AE$94,1)</f>
        <v>0</v>
      </c>
      <c r="AF11" s="43">
        <f>SUMIFS('Points - Player Total'!$AB$9:$AB$97,'Points - Player Total'!$A$9:$A$97,'Points - Teams W2'!$A11,'Teams - Window 2'!AF$6:AF$94,1)</f>
        <v>260</v>
      </c>
      <c r="AG11" s="43">
        <f>SUMIFS('Points - Player Total'!$AB$9:$AB$97,'Points - Player Total'!$A$9:$A$97,'Points - Teams W2'!$A11,'Teams - Window 2'!AG$6:AG$94,1)</f>
        <v>0</v>
      </c>
      <c r="AH11" s="43">
        <f>SUMIFS('Points - Player Total'!$AB$9:$AB$97,'Points - Player Total'!$A$9:$A$97,'Points - Teams W2'!$A11,'Teams - Window 2'!AH$6:AH$94,1)</f>
        <v>0</v>
      </c>
      <c r="AI11" s="43">
        <f>SUMIFS('Points - Player Total'!$AB$9:$AB$97,'Points - Player Total'!$A$9:$A$97,'Points - Teams W2'!$A11,'Teams - Window 2'!AI$6:AI$94,1)</f>
        <v>0</v>
      </c>
      <c r="AJ11" s="43">
        <f>SUMIFS('Points - Player Total'!$AB$9:$AB$97,'Points - Player Total'!$A$9:$A$97,'Points - Teams W2'!$A11,'Teams - Window 2'!AJ$6:AJ$94,1)</f>
        <v>0</v>
      </c>
      <c r="AK11" s="43">
        <f>SUMIFS('Points - Player Total'!$AB$9:$AB$97,'Points - Player Total'!$A$9:$A$97,'Points - Teams W2'!$A11,'Teams - Window 2'!AK$6:AK$94,1)</f>
        <v>0</v>
      </c>
      <c r="AL11" s="43">
        <f>SUMIFS('Points - Player Total'!$AB$9:$AB$97,'Points - Player Total'!$A$9:$A$97,'Points - Teams W2'!$A11,'Teams - Window 2'!AL$6:AL$94,1)</f>
        <v>0</v>
      </c>
      <c r="AM11" s="43">
        <f>SUMIFS('Points - Player Total'!$AB$9:$AB$97,'Points - Player Total'!$A$9:$A$97,'Points - Teams W2'!$A11,'Teams - Window 2'!AM$6:AM$94,1)</f>
        <v>0</v>
      </c>
      <c r="AN11" s="43">
        <f>SUMIFS('Points - Player Total'!$AB$9:$AB$97,'Points - Player Total'!$A$9:$A$97,'Points - Teams W2'!$A11,'Teams - Window 2'!AN$6:AN$94,1)</f>
        <v>0</v>
      </c>
      <c r="AO11" s="43">
        <f>SUMIFS('Points - Player Total'!$AB$9:$AB$97,'Points - Player Total'!$A$9:$A$97,'Points - Teams W2'!$A11,'Teams - Window 2'!AO$6:AO$94,1)</f>
        <v>0</v>
      </c>
      <c r="AP11" s="43">
        <f>SUMIFS('Points - Player Total'!$AB$9:$AB$97,'Points - Player Total'!$A$9:$A$97,'Points - Teams W2'!$A11,'Teams - Window 2'!AP$6:AP$94,1)</f>
        <v>0</v>
      </c>
      <c r="AQ11" s="43">
        <f>SUMIFS('Points - Player Total'!$AB$9:$AB$97,'Points - Player Total'!$A$9:$A$97,'Points - Teams W2'!$A11,'Teams - Window 2'!AQ$6:AQ$94,1)</f>
        <v>0</v>
      </c>
      <c r="AR11" s="43">
        <f>SUMIFS('Points - Player Total'!$AB$9:$AB$97,'Points - Player Total'!$A$9:$A$97,'Points - Teams W2'!$A11,'Teams - Window 2'!AR$6:AR$94,1)</f>
        <v>0</v>
      </c>
    </row>
    <row r="12" spans="1:44" x14ac:dyDescent="0.25">
      <c r="A12" t="s">
        <v>5</v>
      </c>
      <c r="B12" s="6" t="s">
        <v>52</v>
      </c>
      <c r="C12" t="s">
        <v>68</v>
      </c>
      <c r="D12" s="43">
        <f>SUMIFS('Points - Player Total'!$AB$9:$AB$97,'Points - Player Total'!$A$9:$A$97,'Points - Teams W2'!$A12,'Teams - Window 2'!D$6:D$94,1)</f>
        <v>0</v>
      </c>
      <c r="E12" s="43">
        <f>SUMIFS('Points - Player Total'!$AB$9:$AB$97,'Points - Player Total'!$A$9:$A$97,'Points - Teams W2'!$A12,'Teams - Window 2'!E$6:E$94,1)</f>
        <v>351</v>
      </c>
      <c r="F12" s="43">
        <f>SUMIFS('Points - Player Total'!$AB$9:$AB$97,'Points - Player Total'!$A$9:$A$97,'Points - Teams W2'!$A12,'Teams - Window 2'!F$6:F$94,1)</f>
        <v>351</v>
      </c>
      <c r="G12" s="43">
        <f>SUMIFS('Points - Player Total'!$AB$9:$AB$97,'Points - Player Total'!$A$9:$A$97,'Points - Teams W2'!$A12,'Teams - Window 2'!G$6:G$94,1)</f>
        <v>0</v>
      </c>
      <c r="H12" s="43">
        <f>SUMIFS('Points - Player Total'!$AB$9:$AB$97,'Points - Player Total'!$A$9:$A$97,'Points - Teams W2'!$A12,'Teams - Window 2'!H$6:H$94,1)</f>
        <v>0</v>
      </c>
      <c r="I12" s="43">
        <f>SUMIFS('Points - Player Total'!$AB$9:$AB$97,'Points - Player Total'!$A$9:$A$97,'Points - Teams W2'!$A12,'Teams - Window 2'!I$6:I$94,1)</f>
        <v>0</v>
      </c>
      <c r="J12" s="43">
        <f>SUMIFS('Points - Player Total'!$AB$9:$AB$97,'Points - Player Total'!$A$9:$A$97,'Points - Teams W2'!$A12,'Teams - Window 2'!J$6:J$94,1)</f>
        <v>0</v>
      </c>
      <c r="K12" s="43">
        <f>SUMIFS('Points - Player Total'!$AB$9:$AB$97,'Points - Player Total'!$A$9:$A$97,'Points - Teams W2'!$A12,'Teams - Window 2'!K$6:K$94,1)</f>
        <v>0</v>
      </c>
      <c r="L12" s="43">
        <f>SUMIFS('Points - Player Total'!$AB$9:$AB$97,'Points - Player Total'!$A$9:$A$97,'Points - Teams W2'!$A12,'Teams - Window 2'!L$6:L$94,1)</f>
        <v>0</v>
      </c>
      <c r="M12" s="43">
        <f>SUMIFS('Points - Player Total'!$AB$9:$AB$97,'Points - Player Total'!$A$9:$A$97,'Points - Teams W2'!$A12,'Teams - Window 2'!M$6:M$94,1)</f>
        <v>0</v>
      </c>
      <c r="N12" s="43">
        <f>SUMIFS('Points - Player Total'!$AB$9:$AB$97,'Points - Player Total'!$A$9:$A$97,'Points - Teams W2'!$A12,'Teams - Window 2'!N$6:N$94,1)</f>
        <v>0</v>
      </c>
      <c r="O12" s="43">
        <f>SUMIFS('Points - Player Total'!$AB$9:$AB$97,'Points - Player Total'!$A$9:$A$97,'Points - Teams W2'!$A12,'Teams - Window 2'!O$6:O$94,1)</f>
        <v>0</v>
      </c>
      <c r="P12" s="43">
        <f>SUMIFS('Points - Player Total'!$AB$9:$AB$97,'Points - Player Total'!$A$9:$A$97,'Points - Teams W2'!$A12,'Teams - Window 2'!P$6:P$94,1)</f>
        <v>0</v>
      </c>
      <c r="Q12" s="43">
        <f>SUMIFS('Points - Player Total'!$AB$9:$AB$97,'Points - Player Total'!$A$9:$A$97,'Points - Teams W2'!$A12,'Teams - Window 2'!Q$6:Q$94,1)</f>
        <v>0</v>
      </c>
      <c r="R12" s="43">
        <f>SUMIFS('Points - Player Total'!$AB$9:$AB$97,'Points - Player Total'!$A$9:$A$97,'Points - Teams W2'!$A12,'Teams - Window 2'!R$6:R$94,1)</f>
        <v>0</v>
      </c>
      <c r="S12" s="43">
        <f>SUMIFS('Points - Player Total'!$AB$9:$AB$97,'Points - Player Total'!$A$9:$A$97,'Points - Teams W2'!$A12,'Teams - Window 2'!S$6:S$94,1)</f>
        <v>0</v>
      </c>
      <c r="T12" s="43">
        <f>SUMIFS('Points - Player Total'!$AB$9:$AB$97,'Points - Player Total'!$A$9:$A$97,'Points - Teams W2'!$A12,'Teams - Window 2'!T$6:T$94,1)</f>
        <v>0</v>
      </c>
      <c r="U12" s="43">
        <f>SUMIFS('Points - Player Total'!$AB$9:$AB$97,'Points - Player Total'!$A$9:$A$97,'Points - Teams W2'!$A12,'Teams - Window 2'!U$6:U$94,1)</f>
        <v>0</v>
      </c>
      <c r="V12" s="43">
        <f>SUMIFS('Points - Player Total'!$AB$9:$AB$97,'Points - Player Total'!$A$9:$A$97,'Points - Teams W2'!$A12,'Teams - Window 2'!V$6:V$94,1)</f>
        <v>0</v>
      </c>
      <c r="W12" s="43">
        <f>SUMIFS('Points - Player Total'!$AB$9:$AB$97,'Points - Player Total'!$A$9:$A$97,'Points - Teams W2'!$A12,'Teams - Window 2'!W$6:W$94,1)</f>
        <v>0</v>
      </c>
      <c r="X12" s="43">
        <f>SUMIFS('Points - Player Total'!$AB$9:$AB$97,'Points - Player Total'!$A$9:$A$97,'Points - Teams W2'!$A12,'Teams - Window 2'!X$6:X$94,1)</f>
        <v>0</v>
      </c>
      <c r="Y12" s="43">
        <f>SUMIFS('Points - Player Total'!$AB$9:$AB$97,'Points - Player Total'!$A$9:$A$97,'Points - Teams W2'!$A12,'Teams - Window 2'!Y$6:Y$94,1)</f>
        <v>0</v>
      </c>
      <c r="Z12" s="43">
        <f>SUMIFS('Points - Player Total'!$AB$9:$AB$97,'Points - Player Total'!$A$9:$A$97,'Points - Teams W2'!$A12,'Teams - Window 2'!Z$6:Z$94,1)</f>
        <v>0</v>
      </c>
      <c r="AA12" s="43">
        <f>SUMIFS('Points - Player Total'!$AB$9:$AB$97,'Points - Player Total'!$A$9:$A$97,'Points - Teams W2'!$A12,'Teams - Window 2'!AA$6:AA$94,1)</f>
        <v>0</v>
      </c>
      <c r="AB12" s="43">
        <f>SUMIFS('Points - Player Total'!$AB$9:$AB$97,'Points - Player Total'!$A$9:$A$97,'Points - Teams W2'!$A12,'Teams - Window 2'!AB$6:AB$94,1)</f>
        <v>0</v>
      </c>
      <c r="AC12" s="43">
        <f>SUMIFS('Points - Player Total'!$AB$9:$AB$97,'Points - Player Total'!$A$9:$A$97,'Points - Teams W2'!$A12,'Teams - Window 2'!AC$6:AC$94,1)</f>
        <v>0</v>
      </c>
      <c r="AD12" s="43">
        <f>SUMIFS('Points - Player Total'!$AB$9:$AB$97,'Points - Player Total'!$A$9:$A$97,'Points - Teams W2'!$A12,'Teams - Window 2'!AD$6:AD$94,1)</f>
        <v>0</v>
      </c>
      <c r="AE12" s="43">
        <f>SUMIFS('Points - Player Total'!$AB$9:$AB$97,'Points - Player Total'!$A$9:$A$97,'Points - Teams W2'!$A12,'Teams - Window 2'!AE$6:AE$94,1)</f>
        <v>0</v>
      </c>
      <c r="AF12" s="43">
        <f>SUMIFS('Points - Player Total'!$AB$9:$AB$97,'Points - Player Total'!$A$9:$A$97,'Points - Teams W2'!$A12,'Teams - Window 2'!AF$6:AF$94,1)</f>
        <v>0</v>
      </c>
      <c r="AG12" s="43">
        <f>SUMIFS('Points - Player Total'!$AB$9:$AB$97,'Points - Player Total'!$A$9:$A$97,'Points - Teams W2'!$A12,'Teams - Window 2'!AG$6:AG$94,1)</f>
        <v>0</v>
      </c>
      <c r="AH12" s="43">
        <f>SUMIFS('Points - Player Total'!$AB$9:$AB$97,'Points - Player Total'!$A$9:$A$97,'Points - Teams W2'!$A12,'Teams - Window 2'!AH$6:AH$94,1)</f>
        <v>0</v>
      </c>
      <c r="AI12" s="43">
        <f>SUMIFS('Points - Player Total'!$AB$9:$AB$97,'Points - Player Total'!$A$9:$A$97,'Points - Teams W2'!$A12,'Teams - Window 2'!AI$6:AI$94,1)</f>
        <v>0</v>
      </c>
      <c r="AJ12" s="43">
        <f>SUMIFS('Points - Player Total'!$AB$9:$AB$97,'Points - Player Total'!$A$9:$A$97,'Points - Teams W2'!$A12,'Teams - Window 2'!AJ$6:AJ$94,1)</f>
        <v>0</v>
      </c>
      <c r="AK12" s="43">
        <f>SUMIFS('Points - Player Total'!$AB$9:$AB$97,'Points - Player Total'!$A$9:$A$97,'Points - Teams W2'!$A12,'Teams - Window 2'!AK$6:AK$94,1)</f>
        <v>0</v>
      </c>
      <c r="AL12" s="43">
        <f>SUMIFS('Points - Player Total'!$AB$9:$AB$97,'Points - Player Total'!$A$9:$A$97,'Points - Teams W2'!$A12,'Teams - Window 2'!AL$6:AL$94,1)</f>
        <v>0</v>
      </c>
      <c r="AM12" s="43">
        <f>SUMIFS('Points - Player Total'!$AB$9:$AB$97,'Points - Player Total'!$A$9:$A$97,'Points - Teams W2'!$A12,'Teams - Window 2'!AM$6:AM$94,1)</f>
        <v>0</v>
      </c>
      <c r="AN12" s="43">
        <f>SUMIFS('Points - Player Total'!$AB$9:$AB$97,'Points - Player Total'!$A$9:$A$97,'Points - Teams W2'!$A12,'Teams - Window 2'!AN$6:AN$94,1)</f>
        <v>0</v>
      </c>
      <c r="AO12" s="43">
        <f>SUMIFS('Points - Player Total'!$AB$9:$AB$97,'Points - Player Total'!$A$9:$A$97,'Points - Teams W2'!$A12,'Teams - Window 2'!AO$6:AO$94,1)</f>
        <v>351</v>
      </c>
      <c r="AP12" s="43">
        <f>SUMIFS('Points - Player Total'!$AB$9:$AB$97,'Points - Player Total'!$A$9:$A$97,'Points - Teams W2'!$A12,'Teams - Window 2'!AP$6:AP$94,1)</f>
        <v>0</v>
      </c>
      <c r="AQ12" s="43">
        <f>SUMIFS('Points - Player Total'!$AB$9:$AB$97,'Points - Player Total'!$A$9:$A$97,'Points - Teams W2'!$A12,'Teams - Window 2'!AQ$6:AQ$94,1)</f>
        <v>0</v>
      </c>
      <c r="AR12" s="43">
        <f>SUMIFS('Points - Player Total'!$AB$9:$AB$97,'Points - Player Total'!$A$9:$A$97,'Points - Teams W2'!$A12,'Teams - Window 2'!AR$6:AR$94,1)</f>
        <v>0</v>
      </c>
    </row>
    <row r="13" spans="1:44" x14ac:dyDescent="0.25">
      <c r="A13" t="s">
        <v>74</v>
      </c>
      <c r="B13" s="6" t="s">
        <v>53</v>
      </c>
      <c r="C13" t="s">
        <v>68</v>
      </c>
      <c r="D13" s="43">
        <f>SUMIFS('Points - Player Total'!$AB$9:$AB$97,'Points - Player Total'!$A$9:$A$97,'Points - Teams W2'!$A13,'Teams - Window 2'!D$6:D$94,1)</f>
        <v>0</v>
      </c>
      <c r="E13" s="43">
        <f>SUMIFS('Points - Player Total'!$AB$9:$AB$97,'Points - Player Total'!$A$9:$A$97,'Points - Teams W2'!$A13,'Teams - Window 2'!E$6:E$94,1)</f>
        <v>0</v>
      </c>
      <c r="F13" s="43">
        <f>SUMIFS('Points - Player Total'!$AB$9:$AB$97,'Points - Player Total'!$A$9:$A$97,'Points - Teams W2'!$A13,'Teams - Window 2'!F$6:F$94,1)</f>
        <v>0</v>
      </c>
      <c r="G13" s="43">
        <f>SUMIFS('Points - Player Total'!$AB$9:$AB$97,'Points - Player Total'!$A$9:$A$97,'Points - Teams W2'!$A13,'Teams - Window 2'!G$6:G$94,1)</f>
        <v>0</v>
      </c>
      <c r="H13" s="43">
        <f>SUMIFS('Points - Player Total'!$AB$9:$AB$97,'Points - Player Total'!$A$9:$A$97,'Points - Teams W2'!$A13,'Teams - Window 2'!H$6:H$94,1)</f>
        <v>96</v>
      </c>
      <c r="I13" s="43">
        <f>SUMIFS('Points - Player Total'!$AB$9:$AB$97,'Points - Player Total'!$A$9:$A$97,'Points - Teams W2'!$A13,'Teams - Window 2'!I$6:I$94,1)</f>
        <v>0</v>
      </c>
      <c r="J13" s="43">
        <f>SUMIFS('Points - Player Total'!$AB$9:$AB$97,'Points - Player Total'!$A$9:$A$97,'Points - Teams W2'!$A13,'Teams - Window 2'!J$6:J$94,1)</f>
        <v>0</v>
      </c>
      <c r="K13" s="43">
        <f>SUMIFS('Points - Player Total'!$AB$9:$AB$97,'Points - Player Total'!$A$9:$A$97,'Points - Teams W2'!$A13,'Teams - Window 2'!K$6:K$94,1)</f>
        <v>0</v>
      </c>
      <c r="L13" s="43">
        <f>SUMIFS('Points - Player Total'!$AB$9:$AB$97,'Points - Player Total'!$A$9:$A$97,'Points - Teams W2'!$A13,'Teams - Window 2'!L$6:L$94,1)</f>
        <v>0</v>
      </c>
      <c r="M13" s="43">
        <f>SUMIFS('Points - Player Total'!$AB$9:$AB$97,'Points - Player Total'!$A$9:$A$97,'Points - Teams W2'!$A13,'Teams - Window 2'!M$6:M$94,1)</f>
        <v>0</v>
      </c>
      <c r="N13" s="43">
        <f>SUMIFS('Points - Player Total'!$AB$9:$AB$97,'Points - Player Total'!$A$9:$A$97,'Points - Teams W2'!$A13,'Teams - Window 2'!N$6:N$94,1)</f>
        <v>96</v>
      </c>
      <c r="O13" s="43">
        <f>SUMIFS('Points - Player Total'!$AB$9:$AB$97,'Points - Player Total'!$A$9:$A$97,'Points - Teams W2'!$A13,'Teams - Window 2'!O$6:O$94,1)</f>
        <v>0</v>
      </c>
      <c r="P13" s="43">
        <f>SUMIFS('Points - Player Total'!$AB$9:$AB$97,'Points - Player Total'!$A$9:$A$97,'Points - Teams W2'!$A13,'Teams - Window 2'!P$6:P$94,1)</f>
        <v>0</v>
      </c>
      <c r="Q13" s="43">
        <f>SUMIFS('Points - Player Total'!$AB$9:$AB$97,'Points - Player Total'!$A$9:$A$97,'Points - Teams W2'!$A13,'Teams - Window 2'!Q$6:Q$94,1)</f>
        <v>0</v>
      </c>
      <c r="R13" s="43">
        <f>SUMIFS('Points - Player Total'!$AB$9:$AB$97,'Points - Player Total'!$A$9:$A$97,'Points - Teams W2'!$A13,'Teams - Window 2'!R$6:R$94,1)</f>
        <v>0</v>
      </c>
      <c r="S13" s="43">
        <f>SUMIFS('Points - Player Total'!$AB$9:$AB$97,'Points - Player Total'!$A$9:$A$97,'Points - Teams W2'!$A13,'Teams - Window 2'!S$6:S$94,1)</f>
        <v>0</v>
      </c>
      <c r="T13" s="43">
        <f>SUMIFS('Points - Player Total'!$AB$9:$AB$97,'Points - Player Total'!$A$9:$A$97,'Points - Teams W2'!$A13,'Teams - Window 2'!T$6:T$94,1)</f>
        <v>0</v>
      </c>
      <c r="U13" s="43">
        <f>SUMIFS('Points - Player Total'!$AB$9:$AB$97,'Points - Player Total'!$A$9:$A$97,'Points - Teams W2'!$A13,'Teams - Window 2'!U$6:U$94,1)</f>
        <v>96</v>
      </c>
      <c r="V13" s="43">
        <f>SUMIFS('Points - Player Total'!$AB$9:$AB$97,'Points - Player Total'!$A$9:$A$97,'Points - Teams W2'!$A13,'Teams - Window 2'!V$6:V$94,1)</f>
        <v>96</v>
      </c>
      <c r="W13" s="43">
        <f>SUMIFS('Points - Player Total'!$AB$9:$AB$97,'Points - Player Total'!$A$9:$A$97,'Points - Teams W2'!$A13,'Teams - Window 2'!W$6:W$94,1)</f>
        <v>0</v>
      </c>
      <c r="X13" s="43">
        <f>SUMIFS('Points - Player Total'!$AB$9:$AB$97,'Points - Player Total'!$A$9:$A$97,'Points - Teams W2'!$A13,'Teams - Window 2'!X$6:X$94,1)</f>
        <v>0</v>
      </c>
      <c r="Y13" s="43">
        <f>SUMIFS('Points - Player Total'!$AB$9:$AB$97,'Points - Player Total'!$A$9:$A$97,'Points - Teams W2'!$A13,'Teams - Window 2'!Y$6:Y$94,1)</f>
        <v>96</v>
      </c>
      <c r="Z13" s="43">
        <f>SUMIFS('Points - Player Total'!$AB$9:$AB$97,'Points - Player Total'!$A$9:$A$97,'Points - Teams W2'!$A13,'Teams - Window 2'!Z$6:Z$94,1)</f>
        <v>0</v>
      </c>
      <c r="AA13" s="43">
        <f>SUMIFS('Points - Player Total'!$AB$9:$AB$97,'Points - Player Total'!$A$9:$A$97,'Points - Teams W2'!$A13,'Teams - Window 2'!AA$6:AA$94,1)</f>
        <v>0</v>
      </c>
      <c r="AB13" s="43">
        <f>SUMIFS('Points - Player Total'!$AB$9:$AB$97,'Points - Player Total'!$A$9:$A$97,'Points - Teams W2'!$A13,'Teams - Window 2'!AB$6:AB$94,1)</f>
        <v>96</v>
      </c>
      <c r="AC13" s="43">
        <f>SUMIFS('Points - Player Total'!$AB$9:$AB$97,'Points - Player Total'!$A$9:$A$97,'Points - Teams W2'!$A13,'Teams - Window 2'!AC$6:AC$94,1)</f>
        <v>0</v>
      </c>
      <c r="AD13" s="43">
        <f>SUMIFS('Points - Player Total'!$AB$9:$AB$97,'Points - Player Total'!$A$9:$A$97,'Points - Teams W2'!$A13,'Teams - Window 2'!AD$6:AD$94,1)</f>
        <v>0</v>
      </c>
      <c r="AE13" s="43">
        <f>SUMIFS('Points - Player Total'!$AB$9:$AB$97,'Points - Player Total'!$A$9:$A$97,'Points - Teams W2'!$A13,'Teams - Window 2'!AE$6:AE$94,1)</f>
        <v>0</v>
      </c>
      <c r="AF13" s="43">
        <f>SUMIFS('Points - Player Total'!$AB$9:$AB$97,'Points - Player Total'!$A$9:$A$97,'Points - Teams W2'!$A13,'Teams - Window 2'!AF$6:AF$94,1)</f>
        <v>0</v>
      </c>
      <c r="AG13" s="43">
        <f>SUMIFS('Points - Player Total'!$AB$9:$AB$97,'Points - Player Total'!$A$9:$A$97,'Points - Teams W2'!$A13,'Teams - Window 2'!AG$6:AG$94,1)</f>
        <v>0</v>
      </c>
      <c r="AH13" s="43">
        <f>SUMIFS('Points - Player Total'!$AB$9:$AB$97,'Points - Player Total'!$A$9:$A$97,'Points - Teams W2'!$A13,'Teams - Window 2'!AH$6:AH$94,1)</f>
        <v>0</v>
      </c>
      <c r="AI13" s="43">
        <f>SUMIFS('Points - Player Total'!$AB$9:$AB$97,'Points - Player Total'!$A$9:$A$97,'Points - Teams W2'!$A13,'Teams - Window 2'!AI$6:AI$94,1)</f>
        <v>0</v>
      </c>
      <c r="AJ13" s="43">
        <f>SUMIFS('Points - Player Total'!$AB$9:$AB$97,'Points - Player Total'!$A$9:$A$97,'Points - Teams W2'!$A13,'Teams - Window 2'!AJ$6:AJ$94,1)</f>
        <v>0</v>
      </c>
      <c r="AK13" s="43">
        <f>SUMIFS('Points - Player Total'!$AB$9:$AB$97,'Points - Player Total'!$A$9:$A$97,'Points - Teams W2'!$A13,'Teams - Window 2'!AK$6:AK$94,1)</f>
        <v>96</v>
      </c>
      <c r="AL13" s="43">
        <f>SUMIFS('Points - Player Total'!$AB$9:$AB$97,'Points - Player Total'!$A$9:$A$97,'Points - Teams W2'!$A13,'Teams - Window 2'!AL$6:AL$94,1)</f>
        <v>0</v>
      </c>
      <c r="AM13" s="43">
        <f>SUMIFS('Points - Player Total'!$AB$9:$AB$97,'Points - Player Total'!$A$9:$A$97,'Points - Teams W2'!$A13,'Teams - Window 2'!AM$6:AM$94,1)</f>
        <v>0</v>
      </c>
      <c r="AN13" s="43">
        <f>SUMIFS('Points - Player Total'!$AB$9:$AB$97,'Points - Player Total'!$A$9:$A$97,'Points - Teams W2'!$A13,'Teams - Window 2'!AN$6:AN$94,1)</f>
        <v>96</v>
      </c>
      <c r="AO13" s="43">
        <f>SUMIFS('Points - Player Total'!$AB$9:$AB$97,'Points - Player Total'!$A$9:$A$97,'Points - Teams W2'!$A13,'Teams - Window 2'!AO$6:AO$94,1)</f>
        <v>0</v>
      </c>
      <c r="AP13" s="43">
        <f>SUMIFS('Points - Player Total'!$AB$9:$AB$97,'Points - Player Total'!$A$9:$A$97,'Points - Teams W2'!$A13,'Teams - Window 2'!AP$6:AP$94,1)</f>
        <v>0</v>
      </c>
      <c r="AQ13" s="43">
        <f>SUMIFS('Points - Player Total'!$AB$9:$AB$97,'Points - Player Total'!$A$9:$A$97,'Points - Teams W2'!$A13,'Teams - Window 2'!AQ$6:AQ$94,1)</f>
        <v>0</v>
      </c>
      <c r="AR13" s="43">
        <f>SUMIFS('Points - Player Total'!$AB$9:$AB$97,'Points - Player Total'!$A$9:$A$97,'Points - Teams W2'!$A13,'Teams - Window 2'!AR$6:AR$94,1)</f>
        <v>0</v>
      </c>
    </row>
    <row r="14" spans="1:44" x14ac:dyDescent="0.25">
      <c r="A14" t="s">
        <v>405</v>
      </c>
      <c r="B14" s="6" t="s">
        <v>53</v>
      </c>
      <c r="C14" t="s">
        <v>68</v>
      </c>
      <c r="D14" s="43">
        <f>SUMIFS('Points - Player Total'!$AB$9:$AB$97,'Points - Player Total'!$A$9:$A$97,'Points - Teams W2'!$A14,'Teams - Window 2'!D$6:D$94,1)</f>
        <v>313</v>
      </c>
      <c r="E14" s="43">
        <f>SUMIFS('Points - Player Total'!$AB$9:$AB$97,'Points - Player Total'!$A$9:$A$97,'Points - Teams W2'!$A14,'Teams - Window 2'!E$6:E$94,1)</f>
        <v>313</v>
      </c>
      <c r="F14" s="43">
        <f>SUMIFS('Points - Player Total'!$AB$9:$AB$97,'Points - Player Total'!$A$9:$A$97,'Points - Teams W2'!$A14,'Teams - Window 2'!F$6:F$94,1)</f>
        <v>0</v>
      </c>
      <c r="G14" s="43">
        <f>SUMIFS('Points - Player Total'!$AB$9:$AB$97,'Points - Player Total'!$A$9:$A$97,'Points - Teams W2'!$A14,'Teams - Window 2'!G$6:G$94,1)</f>
        <v>313</v>
      </c>
      <c r="H14" s="43">
        <f>SUMIFS('Points - Player Total'!$AB$9:$AB$97,'Points - Player Total'!$A$9:$A$97,'Points - Teams W2'!$A14,'Teams - Window 2'!H$6:H$94,1)</f>
        <v>0</v>
      </c>
      <c r="I14" s="43">
        <f>SUMIFS('Points - Player Total'!$AB$9:$AB$97,'Points - Player Total'!$A$9:$A$97,'Points - Teams W2'!$A14,'Teams - Window 2'!I$6:I$94,1)</f>
        <v>0</v>
      </c>
      <c r="J14" s="43">
        <f>SUMIFS('Points - Player Total'!$AB$9:$AB$97,'Points - Player Total'!$A$9:$A$97,'Points - Teams W2'!$A14,'Teams - Window 2'!J$6:J$94,1)</f>
        <v>0</v>
      </c>
      <c r="K14" s="43">
        <f>SUMIFS('Points - Player Total'!$AB$9:$AB$97,'Points - Player Total'!$A$9:$A$97,'Points - Teams W2'!$A14,'Teams - Window 2'!K$6:K$94,1)</f>
        <v>313</v>
      </c>
      <c r="L14" s="43">
        <f>SUMIFS('Points - Player Total'!$AB$9:$AB$97,'Points - Player Total'!$A$9:$A$97,'Points - Teams W2'!$A14,'Teams - Window 2'!L$6:L$94,1)</f>
        <v>313</v>
      </c>
      <c r="M14" s="43">
        <f>SUMIFS('Points - Player Total'!$AB$9:$AB$97,'Points - Player Total'!$A$9:$A$97,'Points - Teams W2'!$A14,'Teams - Window 2'!M$6:M$94,1)</f>
        <v>313</v>
      </c>
      <c r="N14" s="43">
        <f>SUMIFS('Points - Player Total'!$AB$9:$AB$97,'Points - Player Total'!$A$9:$A$97,'Points - Teams W2'!$A14,'Teams - Window 2'!N$6:N$94,1)</f>
        <v>0</v>
      </c>
      <c r="O14" s="43">
        <f>SUMIFS('Points - Player Total'!$AB$9:$AB$97,'Points - Player Total'!$A$9:$A$97,'Points - Teams W2'!$A14,'Teams - Window 2'!O$6:O$94,1)</f>
        <v>0</v>
      </c>
      <c r="P14" s="43">
        <f>SUMIFS('Points - Player Total'!$AB$9:$AB$97,'Points - Player Total'!$A$9:$A$97,'Points - Teams W2'!$A14,'Teams - Window 2'!P$6:P$94,1)</f>
        <v>0</v>
      </c>
      <c r="Q14" s="43">
        <f>SUMIFS('Points - Player Total'!$AB$9:$AB$97,'Points - Player Total'!$A$9:$A$97,'Points - Teams W2'!$A14,'Teams - Window 2'!Q$6:Q$94,1)</f>
        <v>0</v>
      </c>
      <c r="R14" s="43">
        <f>SUMIFS('Points - Player Total'!$AB$9:$AB$97,'Points - Player Total'!$A$9:$A$97,'Points - Teams W2'!$A14,'Teams - Window 2'!R$6:R$94,1)</f>
        <v>313</v>
      </c>
      <c r="S14" s="43">
        <f>SUMIFS('Points - Player Total'!$AB$9:$AB$97,'Points - Player Total'!$A$9:$A$97,'Points - Teams W2'!$A14,'Teams - Window 2'!S$6:S$94,1)</f>
        <v>0</v>
      </c>
      <c r="T14" s="43">
        <f>SUMIFS('Points - Player Total'!$AB$9:$AB$97,'Points - Player Total'!$A$9:$A$97,'Points - Teams W2'!$A14,'Teams - Window 2'!T$6:T$94,1)</f>
        <v>313</v>
      </c>
      <c r="U14" s="43">
        <f>SUMIFS('Points - Player Total'!$AB$9:$AB$97,'Points - Player Total'!$A$9:$A$97,'Points - Teams W2'!$A14,'Teams - Window 2'!U$6:U$94,1)</f>
        <v>313</v>
      </c>
      <c r="V14" s="43">
        <f>SUMIFS('Points - Player Total'!$AB$9:$AB$97,'Points - Player Total'!$A$9:$A$97,'Points - Teams W2'!$A14,'Teams - Window 2'!V$6:V$94,1)</f>
        <v>0</v>
      </c>
      <c r="W14" s="43">
        <f>SUMIFS('Points - Player Total'!$AB$9:$AB$97,'Points - Player Total'!$A$9:$A$97,'Points - Teams W2'!$A14,'Teams - Window 2'!W$6:W$94,1)</f>
        <v>0</v>
      </c>
      <c r="X14" s="43">
        <f>SUMIFS('Points - Player Total'!$AB$9:$AB$97,'Points - Player Total'!$A$9:$A$97,'Points - Teams W2'!$A14,'Teams - Window 2'!X$6:X$94,1)</f>
        <v>313</v>
      </c>
      <c r="Y14" s="43">
        <f>SUMIFS('Points - Player Total'!$AB$9:$AB$97,'Points - Player Total'!$A$9:$A$97,'Points - Teams W2'!$A14,'Teams - Window 2'!Y$6:Y$94,1)</f>
        <v>0</v>
      </c>
      <c r="Z14" s="43">
        <f>SUMIFS('Points - Player Total'!$AB$9:$AB$97,'Points - Player Total'!$A$9:$A$97,'Points - Teams W2'!$A14,'Teams - Window 2'!Z$6:Z$94,1)</f>
        <v>0</v>
      </c>
      <c r="AA14" s="43">
        <f>SUMIFS('Points - Player Total'!$AB$9:$AB$97,'Points - Player Total'!$A$9:$A$97,'Points - Teams W2'!$A14,'Teams - Window 2'!AA$6:AA$94,1)</f>
        <v>0</v>
      </c>
      <c r="AB14" s="43">
        <f>SUMIFS('Points - Player Total'!$AB$9:$AB$97,'Points - Player Total'!$A$9:$A$97,'Points - Teams W2'!$A14,'Teams - Window 2'!AB$6:AB$94,1)</f>
        <v>0</v>
      </c>
      <c r="AC14" s="43">
        <f>SUMIFS('Points - Player Total'!$AB$9:$AB$97,'Points - Player Total'!$A$9:$A$97,'Points - Teams W2'!$A14,'Teams - Window 2'!AC$6:AC$94,1)</f>
        <v>0</v>
      </c>
      <c r="AD14" s="43">
        <f>SUMIFS('Points - Player Total'!$AB$9:$AB$97,'Points - Player Total'!$A$9:$A$97,'Points - Teams W2'!$A14,'Teams - Window 2'!AD$6:AD$94,1)</f>
        <v>0</v>
      </c>
      <c r="AE14" s="43">
        <f>SUMIFS('Points - Player Total'!$AB$9:$AB$97,'Points - Player Total'!$A$9:$A$97,'Points - Teams W2'!$A14,'Teams - Window 2'!AE$6:AE$94,1)</f>
        <v>0</v>
      </c>
      <c r="AF14" s="43">
        <f>SUMIFS('Points - Player Total'!$AB$9:$AB$97,'Points - Player Total'!$A$9:$A$97,'Points - Teams W2'!$A14,'Teams - Window 2'!AF$6:AF$94,1)</f>
        <v>0</v>
      </c>
      <c r="AG14" s="43">
        <f>SUMIFS('Points - Player Total'!$AB$9:$AB$97,'Points - Player Total'!$A$9:$A$97,'Points - Teams W2'!$A14,'Teams - Window 2'!AG$6:AG$94,1)</f>
        <v>313</v>
      </c>
      <c r="AH14" s="43">
        <f>SUMIFS('Points - Player Total'!$AB$9:$AB$97,'Points - Player Total'!$A$9:$A$97,'Points - Teams W2'!$A14,'Teams - Window 2'!AH$6:AH$94,1)</f>
        <v>313</v>
      </c>
      <c r="AI14" s="43">
        <f>SUMIFS('Points - Player Total'!$AB$9:$AB$97,'Points - Player Total'!$A$9:$A$97,'Points - Teams W2'!$A14,'Teams - Window 2'!AI$6:AI$94,1)</f>
        <v>0</v>
      </c>
      <c r="AJ14" s="43">
        <f>SUMIFS('Points - Player Total'!$AB$9:$AB$97,'Points - Player Total'!$A$9:$A$97,'Points - Teams W2'!$A14,'Teams - Window 2'!AJ$6:AJ$94,1)</f>
        <v>0</v>
      </c>
      <c r="AK14" s="43">
        <f>SUMIFS('Points - Player Total'!$AB$9:$AB$97,'Points - Player Total'!$A$9:$A$97,'Points - Teams W2'!$A14,'Teams - Window 2'!AK$6:AK$94,1)</f>
        <v>0</v>
      </c>
      <c r="AL14" s="43">
        <f>SUMIFS('Points - Player Total'!$AB$9:$AB$97,'Points - Player Total'!$A$9:$A$97,'Points - Teams W2'!$A14,'Teams - Window 2'!AL$6:AL$94,1)</f>
        <v>0</v>
      </c>
      <c r="AM14" s="43">
        <f>SUMIFS('Points - Player Total'!$AB$9:$AB$97,'Points - Player Total'!$A$9:$A$97,'Points - Teams W2'!$A14,'Teams - Window 2'!AM$6:AM$94,1)</f>
        <v>0</v>
      </c>
      <c r="AN14" s="43">
        <f>SUMIFS('Points - Player Total'!$AB$9:$AB$97,'Points - Player Total'!$A$9:$A$97,'Points - Teams W2'!$A14,'Teams - Window 2'!AN$6:AN$94,1)</f>
        <v>0</v>
      </c>
      <c r="AO14" s="43">
        <f>SUMIFS('Points - Player Total'!$AB$9:$AB$97,'Points - Player Total'!$A$9:$A$97,'Points - Teams W2'!$A14,'Teams - Window 2'!AO$6:AO$94,1)</f>
        <v>313</v>
      </c>
      <c r="AP14" s="43">
        <f>SUMIFS('Points - Player Total'!$AB$9:$AB$97,'Points - Player Total'!$A$9:$A$97,'Points - Teams W2'!$A14,'Teams - Window 2'!AP$6:AP$94,1)</f>
        <v>313</v>
      </c>
      <c r="AQ14" s="43">
        <f>SUMIFS('Points - Player Total'!$AB$9:$AB$97,'Points - Player Total'!$A$9:$A$97,'Points - Teams W2'!$A14,'Teams - Window 2'!AQ$6:AQ$94,1)</f>
        <v>313</v>
      </c>
      <c r="AR14" s="43">
        <f>SUMIFS('Points - Player Total'!$AB$9:$AB$97,'Points - Player Total'!$A$9:$A$97,'Points - Teams W2'!$A14,'Teams - Window 2'!AR$6:AR$94,1)</f>
        <v>313</v>
      </c>
    </row>
    <row r="15" spans="1:44" x14ac:dyDescent="0.25">
      <c r="A15" t="s">
        <v>2</v>
      </c>
      <c r="B15" s="6" t="s">
        <v>53</v>
      </c>
      <c r="C15" t="s">
        <v>68</v>
      </c>
      <c r="D15" s="43">
        <f>SUMIFS('Points - Player Total'!$AB$9:$AB$97,'Points - Player Total'!$A$9:$A$97,'Points - Teams W2'!$A15,'Teams - Window 2'!D$6:D$94,1)</f>
        <v>0</v>
      </c>
      <c r="E15" s="43">
        <f>SUMIFS('Points - Player Total'!$AB$9:$AB$97,'Points - Player Total'!$A$9:$A$97,'Points - Teams W2'!$A15,'Teams - Window 2'!E$6:E$94,1)</f>
        <v>0</v>
      </c>
      <c r="F15" s="43">
        <f>SUMIFS('Points - Player Total'!$AB$9:$AB$97,'Points - Player Total'!$A$9:$A$97,'Points - Teams W2'!$A15,'Teams - Window 2'!F$6:F$94,1)</f>
        <v>0</v>
      </c>
      <c r="G15" s="43">
        <f>SUMIFS('Points - Player Total'!$AB$9:$AB$97,'Points - Player Total'!$A$9:$A$97,'Points - Teams W2'!$A15,'Teams - Window 2'!G$6:G$94,1)</f>
        <v>0</v>
      </c>
      <c r="H15" s="43">
        <f>SUMIFS('Points - Player Total'!$AB$9:$AB$97,'Points - Player Total'!$A$9:$A$97,'Points - Teams W2'!$A15,'Teams - Window 2'!H$6:H$94,1)</f>
        <v>0</v>
      </c>
      <c r="I15" s="43">
        <f>SUMIFS('Points - Player Total'!$AB$9:$AB$97,'Points - Player Total'!$A$9:$A$97,'Points - Teams W2'!$A15,'Teams - Window 2'!I$6:I$94,1)</f>
        <v>0</v>
      </c>
      <c r="J15" s="43">
        <f>SUMIFS('Points - Player Total'!$AB$9:$AB$97,'Points - Player Total'!$A$9:$A$97,'Points - Teams W2'!$A15,'Teams - Window 2'!J$6:J$94,1)</f>
        <v>0</v>
      </c>
      <c r="K15" s="43">
        <f>SUMIFS('Points - Player Total'!$AB$9:$AB$97,'Points - Player Total'!$A$9:$A$97,'Points - Teams W2'!$A15,'Teams - Window 2'!K$6:K$94,1)</f>
        <v>0</v>
      </c>
      <c r="L15" s="43">
        <f>SUMIFS('Points - Player Total'!$AB$9:$AB$97,'Points - Player Total'!$A$9:$A$97,'Points - Teams W2'!$A15,'Teams - Window 2'!L$6:L$94,1)</f>
        <v>0</v>
      </c>
      <c r="M15" s="43">
        <f>SUMIFS('Points - Player Total'!$AB$9:$AB$97,'Points - Player Total'!$A$9:$A$97,'Points - Teams W2'!$A15,'Teams - Window 2'!M$6:M$94,1)</f>
        <v>0</v>
      </c>
      <c r="N15" s="43">
        <f>SUMIFS('Points - Player Total'!$AB$9:$AB$97,'Points - Player Total'!$A$9:$A$97,'Points - Teams W2'!$A15,'Teams - Window 2'!N$6:N$94,1)</f>
        <v>0</v>
      </c>
      <c r="O15" s="43">
        <f>SUMIFS('Points - Player Total'!$AB$9:$AB$97,'Points - Player Total'!$A$9:$A$97,'Points - Teams W2'!$A15,'Teams - Window 2'!O$6:O$94,1)</f>
        <v>0</v>
      </c>
      <c r="P15" s="43">
        <f>SUMIFS('Points - Player Total'!$AB$9:$AB$97,'Points - Player Total'!$A$9:$A$97,'Points - Teams W2'!$A15,'Teams - Window 2'!P$6:P$94,1)</f>
        <v>0</v>
      </c>
      <c r="Q15" s="43">
        <f>SUMIFS('Points - Player Total'!$AB$9:$AB$97,'Points - Player Total'!$A$9:$A$97,'Points - Teams W2'!$A15,'Teams - Window 2'!Q$6:Q$94,1)</f>
        <v>0</v>
      </c>
      <c r="R15" s="43">
        <f>SUMIFS('Points - Player Total'!$AB$9:$AB$97,'Points - Player Total'!$A$9:$A$97,'Points - Teams W2'!$A15,'Teams - Window 2'!R$6:R$94,1)</f>
        <v>0</v>
      </c>
      <c r="S15" s="43">
        <f>SUMIFS('Points - Player Total'!$AB$9:$AB$97,'Points - Player Total'!$A$9:$A$97,'Points - Teams W2'!$A15,'Teams - Window 2'!S$6:S$94,1)</f>
        <v>0</v>
      </c>
      <c r="T15" s="43">
        <f>SUMIFS('Points - Player Total'!$AB$9:$AB$97,'Points - Player Total'!$A$9:$A$97,'Points - Teams W2'!$A15,'Teams - Window 2'!T$6:T$94,1)</f>
        <v>0</v>
      </c>
      <c r="U15" s="43">
        <f>SUMIFS('Points - Player Total'!$AB$9:$AB$97,'Points - Player Total'!$A$9:$A$97,'Points - Teams W2'!$A15,'Teams - Window 2'!U$6:U$94,1)</f>
        <v>0</v>
      </c>
      <c r="V15" s="43">
        <f>SUMIFS('Points - Player Total'!$AB$9:$AB$97,'Points - Player Total'!$A$9:$A$97,'Points - Teams W2'!$A15,'Teams - Window 2'!V$6:V$94,1)</f>
        <v>0</v>
      </c>
      <c r="W15" s="43">
        <f>SUMIFS('Points - Player Total'!$AB$9:$AB$97,'Points - Player Total'!$A$9:$A$97,'Points - Teams W2'!$A15,'Teams - Window 2'!W$6:W$94,1)</f>
        <v>0</v>
      </c>
      <c r="X15" s="43">
        <f>SUMIFS('Points - Player Total'!$AB$9:$AB$97,'Points - Player Total'!$A$9:$A$97,'Points - Teams W2'!$A15,'Teams - Window 2'!X$6:X$94,1)</f>
        <v>0</v>
      </c>
      <c r="Y15" s="43">
        <f>SUMIFS('Points - Player Total'!$AB$9:$AB$97,'Points - Player Total'!$A$9:$A$97,'Points - Teams W2'!$A15,'Teams - Window 2'!Y$6:Y$94,1)</f>
        <v>0</v>
      </c>
      <c r="Z15" s="43">
        <f>SUMIFS('Points - Player Total'!$AB$9:$AB$97,'Points - Player Total'!$A$9:$A$97,'Points - Teams W2'!$A15,'Teams - Window 2'!Z$6:Z$94,1)</f>
        <v>0</v>
      </c>
      <c r="AA15" s="43">
        <f>SUMIFS('Points - Player Total'!$AB$9:$AB$97,'Points - Player Total'!$A$9:$A$97,'Points - Teams W2'!$A15,'Teams - Window 2'!AA$6:AA$94,1)</f>
        <v>0</v>
      </c>
      <c r="AB15" s="43">
        <f>SUMIFS('Points - Player Total'!$AB$9:$AB$97,'Points - Player Total'!$A$9:$A$97,'Points - Teams W2'!$A15,'Teams - Window 2'!AB$6:AB$94,1)</f>
        <v>0</v>
      </c>
      <c r="AC15" s="43">
        <f>SUMIFS('Points - Player Total'!$AB$9:$AB$97,'Points - Player Total'!$A$9:$A$97,'Points - Teams W2'!$A15,'Teams - Window 2'!AC$6:AC$94,1)</f>
        <v>0</v>
      </c>
      <c r="AD15" s="43">
        <f>SUMIFS('Points - Player Total'!$AB$9:$AB$97,'Points - Player Total'!$A$9:$A$97,'Points - Teams W2'!$A15,'Teams - Window 2'!AD$6:AD$94,1)</f>
        <v>0</v>
      </c>
      <c r="AE15" s="43">
        <f>SUMIFS('Points - Player Total'!$AB$9:$AB$97,'Points - Player Total'!$A$9:$A$97,'Points - Teams W2'!$A15,'Teams - Window 2'!AE$6:AE$94,1)</f>
        <v>0</v>
      </c>
      <c r="AF15" s="43">
        <f>SUMIFS('Points - Player Total'!$AB$9:$AB$97,'Points - Player Total'!$A$9:$A$97,'Points - Teams W2'!$A15,'Teams - Window 2'!AF$6:AF$94,1)</f>
        <v>0</v>
      </c>
      <c r="AG15" s="43">
        <f>SUMIFS('Points - Player Total'!$AB$9:$AB$97,'Points - Player Total'!$A$9:$A$97,'Points - Teams W2'!$A15,'Teams - Window 2'!AG$6:AG$94,1)</f>
        <v>0</v>
      </c>
      <c r="AH15" s="43">
        <f>SUMIFS('Points - Player Total'!$AB$9:$AB$97,'Points - Player Total'!$A$9:$A$97,'Points - Teams W2'!$A15,'Teams - Window 2'!AH$6:AH$94,1)</f>
        <v>0</v>
      </c>
      <c r="AI15" s="43">
        <f>SUMIFS('Points - Player Total'!$AB$9:$AB$97,'Points - Player Total'!$A$9:$A$97,'Points - Teams W2'!$A15,'Teams - Window 2'!AI$6:AI$94,1)</f>
        <v>0</v>
      </c>
      <c r="AJ15" s="43">
        <f>SUMIFS('Points - Player Total'!$AB$9:$AB$97,'Points - Player Total'!$A$9:$A$97,'Points - Teams W2'!$A15,'Teams - Window 2'!AJ$6:AJ$94,1)</f>
        <v>0</v>
      </c>
      <c r="AK15" s="43">
        <f>SUMIFS('Points - Player Total'!$AB$9:$AB$97,'Points - Player Total'!$A$9:$A$97,'Points - Teams W2'!$A15,'Teams - Window 2'!AK$6:AK$94,1)</f>
        <v>0</v>
      </c>
      <c r="AL15" s="43">
        <f>SUMIFS('Points - Player Total'!$AB$9:$AB$97,'Points - Player Total'!$A$9:$A$97,'Points - Teams W2'!$A15,'Teams - Window 2'!AL$6:AL$94,1)</f>
        <v>0</v>
      </c>
      <c r="AM15" s="43">
        <f>SUMIFS('Points - Player Total'!$AB$9:$AB$97,'Points - Player Total'!$A$9:$A$97,'Points - Teams W2'!$A15,'Teams - Window 2'!AM$6:AM$94,1)</f>
        <v>0</v>
      </c>
      <c r="AN15" s="43">
        <f>SUMIFS('Points - Player Total'!$AB$9:$AB$97,'Points - Player Total'!$A$9:$A$97,'Points - Teams W2'!$A15,'Teams - Window 2'!AN$6:AN$94,1)</f>
        <v>0</v>
      </c>
      <c r="AO15" s="43">
        <f>SUMIFS('Points - Player Total'!$AB$9:$AB$97,'Points - Player Total'!$A$9:$A$97,'Points - Teams W2'!$A15,'Teams - Window 2'!AO$6:AO$94,1)</f>
        <v>0</v>
      </c>
      <c r="AP15" s="43">
        <f>SUMIFS('Points - Player Total'!$AB$9:$AB$97,'Points - Player Total'!$A$9:$A$97,'Points - Teams W2'!$A15,'Teams - Window 2'!AP$6:AP$94,1)</f>
        <v>0</v>
      </c>
      <c r="AQ15" s="43">
        <f>SUMIFS('Points - Player Total'!$AB$9:$AB$97,'Points - Player Total'!$A$9:$A$97,'Points - Teams W2'!$A15,'Teams - Window 2'!AQ$6:AQ$94,1)</f>
        <v>0</v>
      </c>
      <c r="AR15" s="43">
        <f>SUMIFS('Points - Player Total'!$AB$9:$AB$97,'Points - Player Total'!$A$9:$A$97,'Points - Teams W2'!$A15,'Teams - Window 2'!AR$6:AR$94,1)</f>
        <v>0</v>
      </c>
    </row>
    <row r="16" spans="1:44" x14ac:dyDescent="0.25">
      <c r="A16" t="s">
        <v>6</v>
      </c>
      <c r="B16" s="6" t="s">
        <v>53</v>
      </c>
      <c r="C16" t="s">
        <v>68</v>
      </c>
      <c r="D16" s="43">
        <f>SUMIFS('Points - Player Total'!$AB$9:$AB$97,'Points - Player Total'!$A$9:$A$97,'Points - Teams W2'!$A16,'Teams - Window 2'!D$6:D$94,1)</f>
        <v>0</v>
      </c>
      <c r="E16" s="43">
        <f>SUMIFS('Points - Player Total'!$AB$9:$AB$97,'Points - Player Total'!$A$9:$A$97,'Points - Teams W2'!$A16,'Teams - Window 2'!E$6:E$94,1)</f>
        <v>0</v>
      </c>
      <c r="F16" s="43">
        <f>SUMIFS('Points - Player Total'!$AB$9:$AB$97,'Points - Player Total'!$A$9:$A$97,'Points - Teams W2'!$A16,'Teams - Window 2'!F$6:F$94,1)</f>
        <v>0</v>
      </c>
      <c r="G16" s="43">
        <f>SUMIFS('Points - Player Total'!$AB$9:$AB$97,'Points - Player Total'!$A$9:$A$97,'Points - Teams W2'!$A16,'Teams - Window 2'!G$6:G$94,1)</f>
        <v>0</v>
      </c>
      <c r="H16" s="43">
        <f>SUMIFS('Points - Player Total'!$AB$9:$AB$97,'Points - Player Total'!$A$9:$A$97,'Points - Teams W2'!$A16,'Teams - Window 2'!H$6:H$94,1)</f>
        <v>0</v>
      </c>
      <c r="I16" s="43">
        <f>SUMIFS('Points - Player Total'!$AB$9:$AB$97,'Points - Player Total'!$A$9:$A$97,'Points - Teams W2'!$A16,'Teams - Window 2'!I$6:I$94,1)</f>
        <v>0</v>
      </c>
      <c r="J16" s="43">
        <f>SUMIFS('Points - Player Total'!$AB$9:$AB$97,'Points - Player Total'!$A$9:$A$97,'Points - Teams W2'!$A16,'Teams - Window 2'!J$6:J$94,1)</f>
        <v>40</v>
      </c>
      <c r="K16" s="43">
        <f>SUMIFS('Points - Player Total'!$AB$9:$AB$97,'Points - Player Total'!$A$9:$A$97,'Points - Teams W2'!$A16,'Teams - Window 2'!K$6:K$94,1)</f>
        <v>0</v>
      </c>
      <c r="L16" s="43">
        <f>SUMIFS('Points - Player Total'!$AB$9:$AB$97,'Points - Player Total'!$A$9:$A$97,'Points - Teams W2'!$A16,'Teams - Window 2'!L$6:L$94,1)</f>
        <v>0</v>
      </c>
      <c r="M16" s="43">
        <f>SUMIFS('Points - Player Total'!$AB$9:$AB$97,'Points - Player Total'!$A$9:$A$97,'Points - Teams W2'!$A16,'Teams - Window 2'!M$6:M$94,1)</f>
        <v>0</v>
      </c>
      <c r="N16" s="43">
        <f>SUMIFS('Points - Player Total'!$AB$9:$AB$97,'Points - Player Total'!$A$9:$A$97,'Points - Teams W2'!$A16,'Teams - Window 2'!N$6:N$94,1)</f>
        <v>0</v>
      </c>
      <c r="O16" s="43">
        <f>SUMIFS('Points - Player Total'!$AB$9:$AB$97,'Points - Player Total'!$A$9:$A$97,'Points - Teams W2'!$A16,'Teams - Window 2'!O$6:O$94,1)</f>
        <v>0</v>
      </c>
      <c r="P16" s="43">
        <f>SUMIFS('Points - Player Total'!$AB$9:$AB$97,'Points - Player Total'!$A$9:$A$97,'Points - Teams W2'!$A16,'Teams - Window 2'!P$6:P$94,1)</f>
        <v>0</v>
      </c>
      <c r="Q16" s="43">
        <f>SUMIFS('Points - Player Total'!$AB$9:$AB$97,'Points - Player Total'!$A$9:$A$97,'Points - Teams W2'!$A16,'Teams - Window 2'!Q$6:Q$94,1)</f>
        <v>0</v>
      </c>
      <c r="R16" s="43">
        <f>SUMIFS('Points - Player Total'!$AB$9:$AB$97,'Points - Player Total'!$A$9:$A$97,'Points - Teams W2'!$A16,'Teams - Window 2'!R$6:R$94,1)</f>
        <v>0</v>
      </c>
      <c r="S16" s="43">
        <f>SUMIFS('Points - Player Total'!$AB$9:$AB$97,'Points - Player Total'!$A$9:$A$97,'Points - Teams W2'!$A16,'Teams - Window 2'!S$6:S$94,1)</f>
        <v>0</v>
      </c>
      <c r="T16" s="43">
        <f>SUMIFS('Points - Player Total'!$AB$9:$AB$97,'Points - Player Total'!$A$9:$A$97,'Points - Teams W2'!$A16,'Teams - Window 2'!T$6:T$94,1)</f>
        <v>0</v>
      </c>
      <c r="U16" s="43">
        <f>SUMIFS('Points - Player Total'!$AB$9:$AB$97,'Points - Player Total'!$A$9:$A$97,'Points - Teams W2'!$A16,'Teams - Window 2'!U$6:U$94,1)</f>
        <v>0</v>
      </c>
      <c r="V16" s="43">
        <f>SUMIFS('Points - Player Total'!$AB$9:$AB$97,'Points - Player Total'!$A$9:$A$97,'Points - Teams W2'!$A16,'Teams - Window 2'!V$6:V$94,1)</f>
        <v>0</v>
      </c>
      <c r="W16" s="43">
        <f>SUMIFS('Points - Player Total'!$AB$9:$AB$97,'Points - Player Total'!$A$9:$A$97,'Points - Teams W2'!$A16,'Teams - Window 2'!W$6:W$94,1)</f>
        <v>0</v>
      </c>
      <c r="X16" s="43">
        <f>SUMIFS('Points - Player Total'!$AB$9:$AB$97,'Points - Player Total'!$A$9:$A$97,'Points - Teams W2'!$A16,'Teams - Window 2'!X$6:X$94,1)</f>
        <v>0</v>
      </c>
      <c r="Y16" s="43">
        <f>SUMIFS('Points - Player Total'!$AB$9:$AB$97,'Points - Player Total'!$A$9:$A$97,'Points - Teams W2'!$A16,'Teams - Window 2'!Y$6:Y$94,1)</f>
        <v>0</v>
      </c>
      <c r="Z16" s="43">
        <f>SUMIFS('Points - Player Total'!$AB$9:$AB$97,'Points - Player Total'!$A$9:$A$97,'Points - Teams W2'!$A16,'Teams - Window 2'!Z$6:Z$94,1)</f>
        <v>0</v>
      </c>
      <c r="AA16" s="43">
        <f>SUMIFS('Points - Player Total'!$AB$9:$AB$97,'Points - Player Total'!$A$9:$A$97,'Points - Teams W2'!$A16,'Teams - Window 2'!AA$6:AA$94,1)</f>
        <v>0</v>
      </c>
      <c r="AB16" s="43">
        <f>SUMIFS('Points - Player Total'!$AB$9:$AB$97,'Points - Player Total'!$A$9:$A$97,'Points - Teams W2'!$A16,'Teams - Window 2'!AB$6:AB$94,1)</f>
        <v>0</v>
      </c>
      <c r="AC16" s="43">
        <f>SUMIFS('Points - Player Total'!$AB$9:$AB$97,'Points - Player Total'!$A$9:$A$97,'Points - Teams W2'!$A16,'Teams - Window 2'!AC$6:AC$94,1)</f>
        <v>0</v>
      </c>
      <c r="AD16" s="43">
        <f>SUMIFS('Points - Player Total'!$AB$9:$AB$97,'Points - Player Total'!$A$9:$A$97,'Points - Teams W2'!$A16,'Teams - Window 2'!AD$6:AD$94,1)</f>
        <v>0</v>
      </c>
      <c r="AE16" s="43">
        <f>SUMIFS('Points - Player Total'!$AB$9:$AB$97,'Points - Player Total'!$A$9:$A$97,'Points - Teams W2'!$A16,'Teams - Window 2'!AE$6:AE$94,1)</f>
        <v>0</v>
      </c>
      <c r="AF16" s="43">
        <f>SUMIFS('Points - Player Total'!$AB$9:$AB$97,'Points - Player Total'!$A$9:$A$97,'Points - Teams W2'!$A16,'Teams - Window 2'!AF$6:AF$94,1)</f>
        <v>0</v>
      </c>
      <c r="AG16" s="43">
        <f>SUMIFS('Points - Player Total'!$AB$9:$AB$97,'Points - Player Total'!$A$9:$A$97,'Points - Teams W2'!$A16,'Teams - Window 2'!AG$6:AG$94,1)</f>
        <v>0</v>
      </c>
      <c r="AH16" s="43">
        <f>SUMIFS('Points - Player Total'!$AB$9:$AB$97,'Points - Player Total'!$A$9:$A$97,'Points - Teams W2'!$A16,'Teams - Window 2'!AH$6:AH$94,1)</f>
        <v>0</v>
      </c>
      <c r="AI16" s="43">
        <f>SUMIFS('Points - Player Total'!$AB$9:$AB$97,'Points - Player Total'!$A$9:$A$97,'Points - Teams W2'!$A16,'Teams - Window 2'!AI$6:AI$94,1)</f>
        <v>0</v>
      </c>
      <c r="AJ16" s="43">
        <f>SUMIFS('Points - Player Total'!$AB$9:$AB$97,'Points - Player Total'!$A$9:$A$97,'Points - Teams W2'!$A16,'Teams - Window 2'!AJ$6:AJ$94,1)</f>
        <v>0</v>
      </c>
      <c r="AK16" s="43">
        <f>SUMIFS('Points - Player Total'!$AB$9:$AB$97,'Points - Player Total'!$A$9:$A$97,'Points - Teams W2'!$A16,'Teams - Window 2'!AK$6:AK$94,1)</f>
        <v>0</v>
      </c>
      <c r="AL16" s="43">
        <f>SUMIFS('Points - Player Total'!$AB$9:$AB$97,'Points - Player Total'!$A$9:$A$97,'Points - Teams W2'!$A16,'Teams - Window 2'!AL$6:AL$94,1)</f>
        <v>0</v>
      </c>
      <c r="AM16" s="43">
        <f>SUMIFS('Points - Player Total'!$AB$9:$AB$97,'Points - Player Total'!$A$9:$A$97,'Points - Teams W2'!$A16,'Teams - Window 2'!AM$6:AM$94,1)</f>
        <v>40</v>
      </c>
      <c r="AN16" s="43">
        <f>SUMIFS('Points - Player Total'!$AB$9:$AB$97,'Points - Player Total'!$A$9:$A$97,'Points - Teams W2'!$A16,'Teams - Window 2'!AN$6:AN$94,1)</f>
        <v>0</v>
      </c>
      <c r="AO16" s="43">
        <f>SUMIFS('Points - Player Total'!$AB$9:$AB$97,'Points - Player Total'!$A$9:$A$97,'Points - Teams W2'!$A16,'Teams - Window 2'!AO$6:AO$94,1)</f>
        <v>0</v>
      </c>
      <c r="AP16" s="43">
        <f>SUMIFS('Points - Player Total'!$AB$9:$AB$97,'Points - Player Total'!$A$9:$A$97,'Points - Teams W2'!$A16,'Teams - Window 2'!AP$6:AP$94,1)</f>
        <v>0</v>
      </c>
      <c r="AQ16" s="43">
        <f>SUMIFS('Points - Player Total'!$AB$9:$AB$97,'Points - Player Total'!$A$9:$A$97,'Points - Teams W2'!$A16,'Teams - Window 2'!AQ$6:AQ$94,1)</f>
        <v>0</v>
      </c>
      <c r="AR16" s="43">
        <f>SUMIFS('Points - Player Total'!$AB$9:$AB$97,'Points - Player Total'!$A$9:$A$97,'Points - Teams W2'!$A16,'Teams - Window 2'!AR$6:AR$94,1)</f>
        <v>0</v>
      </c>
    </row>
    <row r="17" spans="1:44" x14ac:dyDescent="0.25">
      <c r="A17" t="s">
        <v>14</v>
      </c>
      <c r="B17" s="6" t="s">
        <v>53</v>
      </c>
      <c r="C17" t="s">
        <v>68</v>
      </c>
      <c r="D17" s="43">
        <f>SUMIFS('Points - Player Total'!$AB$9:$AB$97,'Points - Player Total'!$A$9:$A$97,'Points - Teams W2'!$A17,'Teams - Window 2'!D$6:D$94,1)</f>
        <v>0</v>
      </c>
      <c r="E17" s="43">
        <f>SUMIFS('Points - Player Total'!$AB$9:$AB$97,'Points - Player Total'!$A$9:$A$97,'Points - Teams W2'!$A17,'Teams - Window 2'!E$6:E$94,1)</f>
        <v>0</v>
      </c>
      <c r="F17" s="43">
        <f>SUMIFS('Points - Player Total'!$AB$9:$AB$97,'Points - Player Total'!$A$9:$A$97,'Points - Teams W2'!$A17,'Teams - Window 2'!F$6:F$94,1)</f>
        <v>0</v>
      </c>
      <c r="G17" s="43">
        <f>SUMIFS('Points - Player Total'!$AB$9:$AB$97,'Points - Player Total'!$A$9:$A$97,'Points - Teams W2'!$A17,'Teams - Window 2'!G$6:G$94,1)</f>
        <v>0</v>
      </c>
      <c r="H17" s="43">
        <f>SUMIFS('Points - Player Total'!$AB$9:$AB$97,'Points - Player Total'!$A$9:$A$97,'Points - Teams W2'!$A17,'Teams - Window 2'!H$6:H$94,1)</f>
        <v>0</v>
      </c>
      <c r="I17" s="43">
        <f>SUMIFS('Points - Player Total'!$AB$9:$AB$97,'Points - Player Total'!$A$9:$A$97,'Points - Teams W2'!$A17,'Teams - Window 2'!I$6:I$94,1)</f>
        <v>0</v>
      </c>
      <c r="J17" s="43">
        <f>SUMIFS('Points - Player Total'!$AB$9:$AB$97,'Points - Player Total'!$A$9:$A$97,'Points - Teams W2'!$A17,'Teams - Window 2'!J$6:J$94,1)</f>
        <v>0</v>
      </c>
      <c r="K17" s="43">
        <f>SUMIFS('Points - Player Total'!$AB$9:$AB$97,'Points - Player Total'!$A$9:$A$97,'Points - Teams W2'!$A17,'Teams - Window 2'!K$6:K$94,1)</f>
        <v>0</v>
      </c>
      <c r="L17" s="43">
        <f>SUMIFS('Points - Player Total'!$AB$9:$AB$97,'Points - Player Total'!$A$9:$A$97,'Points - Teams W2'!$A17,'Teams - Window 2'!L$6:L$94,1)</f>
        <v>0</v>
      </c>
      <c r="M17" s="43">
        <f>SUMIFS('Points - Player Total'!$AB$9:$AB$97,'Points - Player Total'!$A$9:$A$97,'Points - Teams W2'!$A17,'Teams - Window 2'!M$6:M$94,1)</f>
        <v>0</v>
      </c>
      <c r="N17" s="43">
        <f>SUMIFS('Points - Player Total'!$AB$9:$AB$97,'Points - Player Total'!$A$9:$A$97,'Points - Teams W2'!$A17,'Teams - Window 2'!N$6:N$94,1)</f>
        <v>0</v>
      </c>
      <c r="O17" s="43">
        <f>SUMIFS('Points - Player Total'!$AB$9:$AB$97,'Points - Player Total'!$A$9:$A$97,'Points - Teams W2'!$A17,'Teams - Window 2'!O$6:O$94,1)</f>
        <v>0</v>
      </c>
      <c r="P17" s="43">
        <f>SUMIFS('Points - Player Total'!$AB$9:$AB$97,'Points - Player Total'!$A$9:$A$97,'Points - Teams W2'!$A17,'Teams - Window 2'!P$6:P$94,1)</f>
        <v>0</v>
      </c>
      <c r="Q17" s="43">
        <f>SUMIFS('Points - Player Total'!$AB$9:$AB$97,'Points - Player Total'!$A$9:$A$97,'Points - Teams W2'!$A17,'Teams - Window 2'!Q$6:Q$94,1)</f>
        <v>0</v>
      </c>
      <c r="R17" s="43">
        <f>SUMIFS('Points - Player Total'!$AB$9:$AB$97,'Points - Player Total'!$A$9:$A$97,'Points - Teams W2'!$A17,'Teams - Window 2'!R$6:R$94,1)</f>
        <v>0</v>
      </c>
      <c r="S17" s="43">
        <f>SUMIFS('Points - Player Total'!$AB$9:$AB$97,'Points - Player Total'!$A$9:$A$97,'Points - Teams W2'!$A17,'Teams - Window 2'!S$6:S$94,1)</f>
        <v>0</v>
      </c>
      <c r="T17" s="43">
        <f>SUMIFS('Points - Player Total'!$AB$9:$AB$97,'Points - Player Total'!$A$9:$A$97,'Points - Teams W2'!$A17,'Teams - Window 2'!T$6:T$94,1)</f>
        <v>0</v>
      </c>
      <c r="U17" s="43">
        <f>SUMIFS('Points - Player Total'!$AB$9:$AB$97,'Points - Player Total'!$A$9:$A$97,'Points - Teams W2'!$A17,'Teams - Window 2'!U$6:U$94,1)</f>
        <v>0</v>
      </c>
      <c r="V17" s="43">
        <f>SUMIFS('Points - Player Total'!$AB$9:$AB$97,'Points - Player Total'!$A$9:$A$97,'Points - Teams W2'!$A17,'Teams - Window 2'!V$6:V$94,1)</f>
        <v>0</v>
      </c>
      <c r="W17" s="43">
        <f>SUMIFS('Points - Player Total'!$AB$9:$AB$97,'Points - Player Total'!$A$9:$A$97,'Points - Teams W2'!$A17,'Teams - Window 2'!W$6:W$94,1)</f>
        <v>0</v>
      </c>
      <c r="X17" s="43">
        <f>SUMIFS('Points - Player Total'!$AB$9:$AB$97,'Points - Player Total'!$A$9:$A$97,'Points - Teams W2'!$A17,'Teams - Window 2'!X$6:X$94,1)</f>
        <v>0</v>
      </c>
      <c r="Y17" s="43">
        <f>SUMIFS('Points - Player Total'!$AB$9:$AB$97,'Points - Player Total'!$A$9:$A$97,'Points - Teams W2'!$A17,'Teams - Window 2'!Y$6:Y$94,1)</f>
        <v>0</v>
      </c>
      <c r="Z17" s="43">
        <f>SUMIFS('Points - Player Total'!$AB$9:$AB$97,'Points - Player Total'!$A$9:$A$97,'Points - Teams W2'!$A17,'Teams - Window 2'!Z$6:Z$94,1)</f>
        <v>0</v>
      </c>
      <c r="AA17" s="43">
        <f>SUMIFS('Points - Player Total'!$AB$9:$AB$97,'Points - Player Total'!$A$9:$A$97,'Points - Teams W2'!$A17,'Teams - Window 2'!AA$6:AA$94,1)</f>
        <v>0</v>
      </c>
      <c r="AB17" s="43">
        <f>SUMIFS('Points - Player Total'!$AB$9:$AB$97,'Points - Player Total'!$A$9:$A$97,'Points - Teams W2'!$A17,'Teams - Window 2'!AB$6:AB$94,1)</f>
        <v>0</v>
      </c>
      <c r="AC17" s="43">
        <f>SUMIFS('Points - Player Total'!$AB$9:$AB$97,'Points - Player Total'!$A$9:$A$97,'Points - Teams W2'!$A17,'Teams - Window 2'!AC$6:AC$94,1)</f>
        <v>0</v>
      </c>
      <c r="AD17" s="43">
        <f>SUMIFS('Points - Player Total'!$AB$9:$AB$97,'Points - Player Total'!$A$9:$A$97,'Points - Teams W2'!$A17,'Teams - Window 2'!AD$6:AD$94,1)</f>
        <v>0</v>
      </c>
      <c r="AE17" s="43">
        <f>SUMIFS('Points - Player Total'!$AB$9:$AB$97,'Points - Player Total'!$A$9:$A$97,'Points - Teams W2'!$A17,'Teams - Window 2'!AE$6:AE$94,1)</f>
        <v>0</v>
      </c>
      <c r="AF17" s="43">
        <f>SUMIFS('Points - Player Total'!$AB$9:$AB$97,'Points - Player Total'!$A$9:$A$97,'Points - Teams W2'!$A17,'Teams - Window 2'!AF$6:AF$94,1)</f>
        <v>0</v>
      </c>
      <c r="AG17" s="43">
        <f>SUMIFS('Points - Player Total'!$AB$9:$AB$97,'Points - Player Total'!$A$9:$A$97,'Points - Teams W2'!$A17,'Teams - Window 2'!AG$6:AG$94,1)</f>
        <v>0</v>
      </c>
      <c r="AH17" s="43">
        <f>SUMIFS('Points - Player Total'!$AB$9:$AB$97,'Points - Player Total'!$A$9:$A$97,'Points - Teams W2'!$A17,'Teams - Window 2'!AH$6:AH$94,1)</f>
        <v>0</v>
      </c>
      <c r="AI17" s="43">
        <f>SUMIFS('Points - Player Total'!$AB$9:$AB$97,'Points - Player Total'!$A$9:$A$97,'Points - Teams W2'!$A17,'Teams - Window 2'!AI$6:AI$94,1)</f>
        <v>0</v>
      </c>
      <c r="AJ17" s="43">
        <f>SUMIFS('Points - Player Total'!$AB$9:$AB$97,'Points - Player Total'!$A$9:$A$97,'Points - Teams W2'!$A17,'Teams - Window 2'!AJ$6:AJ$94,1)</f>
        <v>0</v>
      </c>
      <c r="AK17" s="43">
        <f>SUMIFS('Points - Player Total'!$AB$9:$AB$97,'Points - Player Total'!$A$9:$A$97,'Points - Teams W2'!$A17,'Teams - Window 2'!AK$6:AK$94,1)</f>
        <v>0</v>
      </c>
      <c r="AL17" s="43">
        <f>SUMIFS('Points - Player Total'!$AB$9:$AB$97,'Points - Player Total'!$A$9:$A$97,'Points - Teams W2'!$A17,'Teams - Window 2'!AL$6:AL$94,1)</f>
        <v>0</v>
      </c>
      <c r="AM17" s="43">
        <f>SUMIFS('Points - Player Total'!$AB$9:$AB$97,'Points - Player Total'!$A$9:$A$97,'Points - Teams W2'!$A17,'Teams - Window 2'!AM$6:AM$94,1)</f>
        <v>0</v>
      </c>
      <c r="AN17" s="43">
        <f>SUMIFS('Points - Player Total'!$AB$9:$AB$97,'Points - Player Total'!$A$9:$A$97,'Points - Teams W2'!$A17,'Teams - Window 2'!AN$6:AN$94,1)</f>
        <v>0</v>
      </c>
      <c r="AO17" s="43">
        <f>SUMIFS('Points - Player Total'!$AB$9:$AB$97,'Points - Player Total'!$A$9:$A$97,'Points - Teams W2'!$A17,'Teams - Window 2'!AO$6:AO$94,1)</f>
        <v>0</v>
      </c>
      <c r="AP17" s="43">
        <f>SUMIFS('Points - Player Total'!$AB$9:$AB$97,'Points - Player Total'!$A$9:$A$97,'Points - Teams W2'!$A17,'Teams - Window 2'!AP$6:AP$94,1)</f>
        <v>0</v>
      </c>
      <c r="AQ17" s="43">
        <f>SUMIFS('Points - Player Total'!$AB$9:$AB$97,'Points - Player Total'!$A$9:$A$97,'Points - Teams W2'!$A17,'Teams - Window 2'!AQ$6:AQ$94,1)</f>
        <v>0</v>
      </c>
      <c r="AR17" s="43">
        <f>SUMIFS('Points - Player Total'!$AB$9:$AB$97,'Points - Player Total'!$A$9:$A$97,'Points - Teams W2'!$A17,'Teams - Window 2'!AR$6:AR$94,1)</f>
        <v>0</v>
      </c>
    </row>
    <row r="18" spans="1:44" x14ac:dyDescent="0.25">
      <c r="A18" t="s">
        <v>231</v>
      </c>
      <c r="B18" s="6" t="s">
        <v>54</v>
      </c>
      <c r="C18" t="s">
        <v>68</v>
      </c>
      <c r="D18" s="43">
        <f>SUMIFS('Points - Player Total'!$AB$9:$AB$97,'Points - Player Total'!$A$9:$A$97,'Points - Teams W2'!$A18,'Teams - Window 2'!D$6:D$94,1)</f>
        <v>0</v>
      </c>
      <c r="E18" s="43">
        <f>SUMIFS('Points - Player Total'!$AB$9:$AB$97,'Points - Player Total'!$A$9:$A$97,'Points - Teams W2'!$A18,'Teams - Window 2'!E$6:E$94,1)</f>
        <v>29</v>
      </c>
      <c r="F18" s="43">
        <f>SUMIFS('Points - Player Total'!$AB$9:$AB$97,'Points - Player Total'!$A$9:$A$97,'Points - Teams W2'!$A18,'Teams - Window 2'!F$6:F$94,1)</f>
        <v>29</v>
      </c>
      <c r="G18" s="43">
        <f>SUMIFS('Points - Player Total'!$AB$9:$AB$97,'Points - Player Total'!$A$9:$A$97,'Points - Teams W2'!$A18,'Teams - Window 2'!G$6:G$94,1)</f>
        <v>29</v>
      </c>
      <c r="H18" s="43">
        <f>SUMIFS('Points - Player Total'!$AB$9:$AB$97,'Points - Player Total'!$A$9:$A$97,'Points - Teams W2'!$A18,'Teams - Window 2'!H$6:H$94,1)</f>
        <v>0</v>
      </c>
      <c r="I18" s="43">
        <f>SUMIFS('Points - Player Total'!$AB$9:$AB$97,'Points - Player Total'!$A$9:$A$97,'Points - Teams W2'!$A18,'Teams - Window 2'!I$6:I$94,1)</f>
        <v>29</v>
      </c>
      <c r="J18" s="43">
        <f>SUMIFS('Points - Player Total'!$AB$9:$AB$97,'Points - Player Total'!$A$9:$A$97,'Points - Teams W2'!$A18,'Teams - Window 2'!J$6:J$94,1)</f>
        <v>0</v>
      </c>
      <c r="K18" s="43">
        <f>SUMIFS('Points - Player Total'!$AB$9:$AB$97,'Points - Player Total'!$A$9:$A$97,'Points - Teams W2'!$A18,'Teams - Window 2'!K$6:K$94,1)</f>
        <v>29</v>
      </c>
      <c r="L18" s="43">
        <f>SUMIFS('Points - Player Total'!$AB$9:$AB$97,'Points - Player Total'!$A$9:$A$97,'Points - Teams W2'!$A18,'Teams - Window 2'!L$6:L$94,1)</f>
        <v>29</v>
      </c>
      <c r="M18" s="43">
        <f>SUMIFS('Points - Player Total'!$AB$9:$AB$97,'Points - Player Total'!$A$9:$A$97,'Points - Teams W2'!$A18,'Teams - Window 2'!M$6:M$94,1)</f>
        <v>29</v>
      </c>
      <c r="N18" s="43">
        <f>SUMIFS('Points - Player Total'!$AB$9:$AB$97,'Points - Player Total'!$A$9:$A$97,'Points - Teams W2'!$A18,'Teams - Window 2'!N$6:N$94,1)</f>
        <v>0</v>
      </c>
      <c r="O18" s="43">
        <f>SUMIFS('Points - Player Total'!$AB$9:$AB$97,'Points - Player Total'!$A$9:$A$97,'Points - Teams W2'!$A18,'Teams - Window 2'!O$6:O$94,1)</f>
        <v>0</v>
      </c>
      <c r="P18" s="43">
        <f>SUMIFS('Points - Player Total'!$AB$9:$AB$97,'Points - Player Total'!$A$9:$A$97,'Points - Teams W2'!$A18,'Teams - Window 2'!P$6:P$94,1)</f>
        <v>0</v>
      </c>
      <c r="Q18" s="43">
        <f>SUMIFS('Points - Player Total'!$AB$9:$AB$97,'Points - Player Total'!$A$9:$A$97,'Points - Teams W2'!$A18,'Teams - Window 2'!Q$6:Q$94,1)</f>
        <v>0</v>
      </c>
      <c r="R18" s="43">
        <f>SUMIFS('Points - Player Total'!$AB$9:$AB$97,'Points - Player Total'!$A$9:$A$97,'Points - Teams W2'!$A18,'Teams - Window 2'!R$6:R$94,1)</f>
        <v>0</v>
      </c>
      <c r="S18" s="43">
        <f>SUMIFS('Points - Player Total'!$AB$9:$AB$97,'Points - Player Total'!$A$9:$A$97,'Points - Teams W2'!$A18,'Teams - Window 2'!S$6:S$94,1)</f>
        <v>0</v>
      </c>
      <c r="T18" s="43">
        <f>SUMIFS('Points - Player Total'!$AB$9:$AB$97,'Points - Player Total'!$A$9:$A$97,'Points - Teams W2'!$A18,'Teams - Window 2'!T$6:T$94,1)</f>
        <v>29</v>
      </c>
      <c r="U18" s="43">
        <f>SUMIFS('Points - Player Total'!$AB$9:$AB$97,'Points - Player Total'!$A$9:$A$97,'Points - Teams W2'!$A18,'Teams - Window 2'!U$6:U$94,1)</f>
        <v>0</v>
      </c>
      <c r="V18" s="43">
        <f>SUMIFS('Points - Player Total'!$AB$9:$AB$97,'Points - Player Total'!$A$9:$A$97,'Points - Teams W2'!$A18,'Teams - Window 2'!V$6:V$94,1)</f>
        <v>0</v>
      </c>
      <c r="W18" s="43">
        <f>SUMIFS('Points - Player Total'!$AB$9:$AB$97,'Points - Player Total'!$A$9:$A$97,'Points - Teams W2'!$A18,'Teams - Window 2'!W$6:W$94,1)</f>
        <v>0</v>
      </c>
      <c r="X18" s="43">
        <f>SUMIFS('Points - Player Total'!$AB$9:$AB$97,'Points - Player Total'!$A$9:$A$97,'Points - Teams W2'!$A18,'Teams - Window 2'!X$6:X$94,1)</f>
        <v>0</v>
      </c>
      <c r="Y18" s="43">
        <f>SUMIFS('Points - Player Total'!$AB$9:$AB$97,'Points - Player Total'!$A$9:$A$97,'Points - Teams W2'!$A18,'Teams - Window 2'!Y$6:Y$94,1)</f>
        <v>0</v>
      </c>
      <c r="Z18" s="43">
        <f>SUMIFS('Points - Player Total'!$AB$9:$AB$97,'Points - Player Total'!$A$9:$A$97,'Points - Teams W2'!$A18,'Teams - Window 2'!Z$6:Z$94,1)</f>
        <v>0</v>
      </c>
      <c r="AA18" s="43">
        <f>SUMIFS('Points - Player Total'!$AB$9:$AB$97,'Points - Player Total'!$A$9:$A$97,'Points - Teams W2'!$A18,'Teams - Window 2'!AA$6:AA$94,1)</f>
        <v>0</v>
      </c>
      <c r="AB18" s="43">
        <f>SUMIFS('Points - Player Total'!$AB$9:$AB$97,'Points - Player Total'!$A$9:$A$97,'Points - Teams W2'!$A18,'Teams - Window 2'!AB$6:AB$94,1)</f>
        <v>0</v>
      </c>
      <c r="AC18" s="43">
        <f>SUMIFS('Points - Player Total'!$AB$9:$AB$97,'Points - Player Total'!$A$9:$A$97,'Points - Teams W2'!$A18,'Teams - Window 2'!AC$6:AC$94,1)</f>
        <v>0</v>
      </c>
      <c r="AD18" s="43">
        <f>SUMIFS('Points - Player Total'!$AB$9:$AB$97,'Points - Player Total'!$A$9:$A$97,'Points - Teams W2'!$A18,'Teams - Window 2'!AD$6:AD$94,1)</f>
        <v>0</v>
      </c>
      <c r="AE18" s="43">
        <f>SUMIFS('Points - Player Total'!$AB$9:$AB$97,'Points - Player Total'!$A$9:$A$97,'Points - Teams W2'!$A18,'Teams - Window 2'!AE$6:AE$94,1)</f>
        <v>29</v>
      </c>
      <c r="AF18" s="43">
        <f>SUMIFS('Points - Player Total'!$AB$9:$AB$97,'Points - Player Total'!$A$9:$A$97,'Points - Teams W2'!$A18,'Teams - Window 2'!AF$6:AF$94,1)</f>
        <v>0</v>
      </c>
      <c r="AG18" s="43">
        <f>SUMIFS('Points - Player Total'!$AB$9:$AB$97,'Points - Player Total'!$A$9:$A$97,'Points - Teams W2'!$A18,'Teams - Window 2'!AG$6:AG$94,1)</f>
        <v>0</v>
      </c>
      <c r="AH18" s="43">
        <f>SUMIFS('Points - Player Total'!$AB$9:$AB$97,'Points - Player Total'!$A$9:$A$97,'Points - Teams W2'!$A18,'Teams - Window 2'!AH$6:AH$94,1)</f>
        <v>0</v>
      </c>
      <c r="AI18" s="43">
        <f>SUMIFS('Points - Player Total'!$AB$9:$AB$97,'Points - Player Total'!$A$9:$A$97,'Points - Teams W2'!$A18,'Teams - Window 2'!AI$6:AI$94,1)</f>
        <v>0</v>
      </c>
      <c r="AJ18" s="43">
        <f>SUMIFS('Points - Player Total'!$AB$9:$AB$97,'Points - Player Total'!$A$9:$A$97,'Points - Teams W2'!$A18,'Teams - Window 2'!AJ$6:AJ$94,1)</f>
        <v>29</v>
      </c>
      <c r="AK18" s="43">
        <f>SUMIFS('Points - Player Total'!$AB$9:$AB$97,'Points - Player Total'!$A$9:$A$97,'Points - Teams W2'!$A18,'Teams - Window 2'!AK$6:AK$94,1)</f>
        <v>0</v>
      </c>
      <c r="AL18" s="43">
        <f>SUMIFS('Points - Player Total'!$AB$9:$AB$97,'Points - Player Total'!$A$9:$A$97,'Points - Teams W2'!$A18,'Teams - Window 2'!AL$6:AL$94,1)</f>
        <v>29</v>
      </c>
      <c r="AM18" s="43">
        <f>SUMIFS('Points - Player Total'!$AB$9:$AB$97,'Points - Player Total'!$A$9:$A$97,'Points - Teams W2'!$A18,'Teams - Window 2'!AM$6:AM$94,1)</f>
        <v>0</v>
      </c>
      <c r="AN18" s="43">
        <f>SUMIFS('Points - Player Total'!$AB$9:$AB$97,'Points - Player Total'!$A$9:$A$97,'Points - Teams W2'!$A18,'Teams - Window 2'!AN$6:AN$94,1)</f>
        <v>0</v>
      </c>
      <c r="AO18" s="43">
        <f>SUMIFS('Points - Player Total'!$AB$9:$AB$97,'Points - Player Total'!$A$9:$A$97,'Points - Teams W2'!$A18,'Teams - Window 2'!AO$6:AO$94,1)</f>
        <v>29</v>
      </c>
      <c r="AP18" s="43">
        <f>SUMIFS('Points - Player Total'!$AB$9:$AB$97,'Points - Player Total'!$A$9:$A$97,'Points - Teams W2'!$A18,'Teams - Window 2'!AP$6:AP$94,1)</f>
        <v>0</v>
      </c>
      <c r="AQ18" s="43">
        <f>SUMIFS('Points - Player Total'!$AB$9:$AB$97,'Points - Player Total'!$A$9:$A$97,'Points - Teams W2'!$A18,'Teams - Window 2'!AQ$6:AQ$94,1)</f>
        <v>0</v>
      </c>
      <c r="AR18" s="43">
        <f>SUMIFS('Points - Player Total'!$AB$9:$AB$97,'Points - Player Total'!$A$9:$A$97,'Points - Teams W2'!$A18,'Teams - Window 2'!AR$6:AR$94,1)</f>
        <v>29</v>
      </c>
    </row>
    <row r="19" spans="1:44" x14ac:dyDescent="0.25">
      <c r="A19" t="s">
        <v>10</v>
      </c>
      <c r="B19" s="6" t="s">
        <v>54</v>
      </c>
      <c r="C19" t="s">
        <v>68</v>
      </c>
      <c r="D19" s="43">
        <f>SUMIFS('Points - Player Total'!$AB$9:$AB$97,'Points - Player Total'!$A$9:$A$97,'Points - Teams W2'!$A19,'Teams - Window 2'!D$6:D$94,1)</f>
        <v>0</v>
      </c>
      <c r="E19" s="43">
        <f>SUMIFS('Points - Player Total'!$AB$9:$AB$97,'Points - Player Total'!$A$9:$A$97,'Points - Teams W2'!$A19,'Teams - Window 2'!E$6:E$94,1)</f>
        <v>0</v>
      </c>
      <c r="F19" s="43">
        <f>SUMIFS('Points - Player Total'!$AB$9:$AB$97,'Points - Player Total'!$A$9:$A$97,'Points - Teams W2'!$A19,'Teams - Window 2'!F$6:F$94,1)</f>
        <v>0</v>
      </c>
      <c r="G19" s="43">
        <f>SUMIFS('Points - Player Total'!$AB$9:$AB$97,'Points - Player Total'!$A$9:$A$97,'Points - Teams W2'!$A19,'Teams - Window 2'!G$6:G$94,1)</f>
        <v>0</v>
      </c>
      <c r="H19" s="43">
        <f>SUMIFS('Points - Player Total'!$AB$9:$AB$97,'Points - Player Total'!$A$9:$A$97,'Points - Teams W2'!$A19,'Teams - Window 2'!H$6:H$94,1)</f>
        <v>0</v>
      </c>
      <c r="I19" s="43">
        <f>SUMIFS('Points - Player Total'!$AB$9:$AB$97,'Points - Player Total'!$A$9:$A$97,'Points - Teams W2'!$A19,'Teams - Window 2'!I$6:I$94,1)</f>
        <v>0</v>
      </c>
      <c r="J19" s="43">
        <f>SUMIFS('Points - Player Total'!$AB$9:$AB$97,'Points - Player Total'!$A$9:$A$97,'Points - Teams W2'!$A19,'Teams - Window 2'!J$6:J$94,1)</f>
        <v>0</v>
      </c>
      <c r="K19" s="43">
        <f>SUMIFS('Points - Player Total'!$AB$9:$AB$97,'Points - Player Total'!$A$9:$A$97,'Points - Teams W2'!$A19,'Teams - Window 2'!K$6:K$94,1)</f>
        <v>0</v>
      </c>
      <c r="L19" s="43">
        <f>SUMIFS('Points - Player Total'!$AB$9:$AB$97,'Points - Player Total'!$A$9:$A$97,'Points - Teams W2'!$A19,'Teams - Window 2'!L$6:L$94,1)</f>
        <v>0</v>
      </c>
      <c r="M19" s="43">
        <f>SUMIFS('Points - Player Total'!$AB$9:$AB$97,'Points - Player Total'!$A$9:$A$97,'Points - Teams W2'!$A19,'Teams - Window 2'!M$6:M$94,1)</f>
        <v>0</v>
      </c>
      <c r="N19" s="43">
        <f>SUMIFS('Points - Player Total'!$AB$9:$AB$97,'Points - Player Total'!$A$9:$A$97,'Points - Teams W2'!$A19,'Teams - Window 2'!N$6:N$94,1)</f>
        <v>0</v>
      </c>
      <c r="O19" s="43">
        <f>SUMIFS('Points - Player Total'!$AB$9:$AB$97,'Points - Player Total'!$A$9:$A$97,'Points - Teams W2'!$A19,'Teams - Window 2'!O$6:O$94,1)</f>
        <v>0</v>
      </c>
      <c r="P19" s="43">
        <f>SUMIFS('Points - Player Total'!$AB$9:$AB$97,'Points - Player Total'!$A$9:$A$97,'Points - Teams W2'!$A19,'Teams - Window 2'!P$6:P$94,1)</f>
        <v>0</v>
      </c>
      <c r="Q19" s="43">
        <f>SUMIFS('Points - Player Total'!$AB$9:$AB$97,'Points - Player Total'!$A$9:$A$97,'Points - Teams W2'!$A19,'Teams - Window 2'!Q$6:Q$94,1)</f>
        <v>0</v>
      </c>
      <c r="R19" s="43">
        <f>SUMIFS('Points - Player Total'!$AB$9:$AB$97,'Points - Player Total'!$A$9:$A$97,'Points - Teams W2'!$A19,'Teams - Window 2'!R$6:R$94,1)</f>
        <v>0</v>
      </c>
      <c r="S19" s="43">
        <f>SUMIFS('Points - Player Total'!$AB$9:$AB$97,'Points - Player Total'!$A$9:$A$97,'Points - Teams W2'!$A19,'Teams - Window 2'!S$6:S$94,1)</f>
        <v>14</v>
      </c>
      <c r="T19" s="43">
        <f>SUMIFS('Points - Player Total'!$AB$9:$AB$97,'Points - Player Total'!$A$9:$A$97,'Points - Teams W2'!$A19,'Teams - Window 2'!T$6:T$94,1)</f>
        <v>0</v>
      </c>
      <c r="U19" s="43">
        <f>SUMIFS('Points - Player Total'!$AB$9:$AB$97,'Points - Player Total'!$A$9:$A$97,'Points - Teams W2'!$A19,'Teams - Window 2'!U$6:U$94,1)</f>
        <v>0</v>
      </c>
      <c r="V19" s="43">
        <f>SUMIFS('Points - Player Total'!$AB$9:$AB$97,'Points - Player Total'!$A$9:$A$97,'Points - Teams W2'!$A19,'Teams - Window 2'!V$6:V$94,1)</f>
        <v>0</v>
      </c>
      <c r="W19" s="43">
        <f>SUMIFS('Points - Player Total'!$AB$9:$AB$97,'Points - Player Total'!$A$9:$A$97,'Points - Teams W2'!$A19,'Teams - Window 2'!W$6:W$94,1)</f>
        <v>0</v>
      </c>
      <c r="X19" s="43">
        <f>SUMIFS('Points - Player Total'!$AB$9:$AB$97,'Points - Player Total'!$A$9:$A$97,'Points - Teams W2'!$A19,'Teams - Window 2'!X$6:X$94,1)</f>
        <v>0</v>
      </c>
      <c r="Y19" s="43">
        <f>SUMIFS('Points - Player Total'!$AB$9:$AB$97,'Points - Player Total'!$A$9:$A$97,'Points - Teams W2'!$A19,'Teams - Window 2'!Y$6:Y$94,1)</f>
        <v>0</v>
      </c>
      <c r="Z19" s="43">
        <f>SUMIFS('Points - Player Total'!$AB$9:$AB$97,'Points - Player Total'!$A$9:$A$97,'Points - Teams W2'!$A19,'Teams - Window 2'!Z$6:Z$94,1)</f>
        <v>0</v>
      </c>
      <c r="AA19" s="43">
        <f>SUMIFS('Points - Player Total'!$AB$9:$AB$97,'Points - Player Total'!$A$9:$A$97,'Points - Teams W2'!$A19,'Teams - Window 2'!AA$6:AA$94,1)</f>
        <v>0</v>
      </c>
      <c r="AB19" s="43">
        <f>SUMIFS('Points - Player Total'!$AB$9:$AB$97,'Points - Player Total'!$A$9:$A$97,'Points - Teams W2'!$A19,'Teams - Window 2'!AB$6:AB$94,1)</f>
        <v>0</v>
      </c>
      <c r="AC19" s="43">
        <f>SUMIFS('Points - Player Total'!$AB$9:$AB$97,'Points - Player Total'!$A$9:$A$97,'Points - Teams W2'!$A19,'Teams - Window 2'!AC$6:AC$94,1)</f>
        <v>0</v>
      </c>
      <c r="AD19" s="43">
        <f>SUMIFS('Points - Player Total'!$AB$9:$AB$97,'Points - Player Total'!$A$9:$A$97,'Points - Teams W2'!$A19,'Teams - Window 2'!AD$6:AD$94,1)</f>
        <v>0</v>
      </c>
      <c r="AE19" s="43">
        <f>SUMIFS('Points - Player Total'!$AB$9:$AB$97,'Points - Player Total'!$A$9:$A$97,'Points - Teams W2'!$A19,'Teams - Window 2'!AE$6:AE$94,1)</f>
        <v>0</v>
      </c>
      <c r="AF19" s="43">
        <f>SUMIFS('Points - Player Total'!$AB$9:$AB$97,'Points - Player Total'!$A$9:$A$97,'Points - Teams W2'!$A19,'Teams - Window 2'!AF$6:AF$94,1)</f>
        <v>0</v>
      </c>
      <c r="AG19" s="43">
        <f>SUMIFS('Points - Player Total'!$AB$9:$AB$97,'Points - Player Total'!$A$9:$A$97,'Points - Teams W2'!$A19,'Teams - Window 2'!AG$6:AG$94,1)</f>
        <v>0</v>
      </c>
      <c r="AH19" s="43">
        <f>SUMIFS('Points - Player Total'!$AB$9:$AB$97,'Points - Player Total'!$A$9:$A$97,'Points - Teams W2'!$A19,'Teams - Window 2'!AH$6:AH$94,1)</f>
        <v>0</v>
      </c>
      <c r="AI19" s="43">
        <f>SUMIFS('Points - Player Total'!$AB$9:$AB$97,'Points - Player Total'!$A$9:$A$97,'Points - Teams W2'!$A19,'Teams - Window 2'!AI$6:AI$94,1)</f>
        <v>0</v>
      </c>
      <c r="AJ19" s="43">
        <f>SUMIFS('Points - Player Total'!$AB$9:$AB$97,'Points - Player Total'!$A$9:$A$97,'Points - Teams W2'!$A19,'Teams - Window 2'!AJ$6:AJ$94,1)</f>
        <v>0</v>
      </c>
      <c r="AK19" s="43">
        <f>SUMIFS('Points - Player Total'!$AB$9:$AB$97,'Points - Player Total'!$A$9:$A$97,'Points - Teams W2'!$A19,'Teams - Window 2'!AK$6:AK$94,1)</f>
        <v>0</v>
      </c>
      <c r="AL19" s="43">
        <f>SUMIFS('Points - Player Total'!$AB$9:$AB$97,'Points - Player Total'!$A$9:$A$97,'Points - Teams W2'!$A19,'Teams - Window 2'!AL$6:AL$94,1)</f>
        <v>0</v>
      </c>
      <c r="AM19" s="43">
        <f>SUMIFS('Points - Player Total'!$AB$9:$AB$97,'Points - Player Total'!$A$9:$A$97,'Points - Teams W2'!$A19,'Teams - Window 2'!AM$6:AM$94,1)</f>
        <v>0</v>
      </c>
      <c r="AN19" s="43">
        <f>SUMIFS('Points - Player Total'!$AB$9:$AB$97,'Points - Player Total'!$A$9:$A$97,'Points - Teams W2'!$A19,'Teams - Window 2'!AN$6:AN$94,1)</f>
        <v>0</v>
      </c>
      <c r="AO19" s="43">
        <f>SUMIFS('Points - Player Total'!$AB$9:$AB$97,'Points - Player Total'!$A$9:$A$97,'Points - Teams W2'!$A19,'Teams - Window 2'!AO$6:AO$94,1)</f>
        <v>0</v>
      </c>
      <c r="AP19" s="43">
        <f>SUMIFS('Points - Player Total'!$AB$9:$AB$97,'Points - Player Total'!$A$9:$A$97,'Points - Teams W2'!$A19,'Teams - Window 2'!AP$6:AP$94,1)</f>
        <v>0</v>
      </c>
      <c r="AQ19" s="43">
        <f>SUMIFS('Points - Player Total'!$AB$9:$AB$97,'Points - Player Total'!$A$9:$A$97,'Points - Teams W2'!$A19,'Teams - Window 2'!AQ$6:AQ$94,1)</f>
        <v>0</v>
      </c>
      <c r="AR19" s="43">
        <f>SUMIFS('Points - Player Total'!$AB$9:$AB$97,'Points - Player Total'!$A$9:$A$97,'Points - Teams W2'!$A19,'Teams - Window 2'!AR$6:AR$94,1)</f>
        <v>0</v>
      </c>
    </row>
    <row r="20" spans="1:44" x14ac:dyDescent="0.25">
      <c r="A20" t="s">
        <v>230</v>
      </c>
      <c r="B20" s="6" t="s">
        <v>251</v>
      </c>
      <c r="C20" t="s">
        <v>68</v>
      </c>
      <c r="D20" s="43">
        <f>SUMIFS('Points - Player Total'!$AB$9:$AB$97,'Points - Player Total'!$A$9:$A$97,'Points - Teams W2'!$A20,'Teams - Window 2'!D$6:D$94,1)</f>
        <v>0</v>
      </c>
      <c r="E20" s="43">
        <f>SUMIFS('Points - Player Total'!$AB$9:$AB$97,'Points - Player Total'!$A$9:$A$97,'Points - Teams W2'!$A20,'Teams - Window 2'!E$6:E$94,1)</f>
        <v>0</v>
      </c>
      <c r="F20" s="43">
        <f>SUMIFS('Points - Player Total'!$AB$9:$AB$97,'Points - Player Total'!$A$9:$A$97,'Points - Teams W2'!$A20,'Teams - Window 2'!F$6:F$94,1)</f>
        <v>0</v>
      </c>
      <c r="G20" s="43">
        <f>SUMIFS('Points - Player Total'!$AB$9:$AB$97,'Points - Player Total'!$A$9:$A$97,'Points - Teams W2'!$A20,'Teams - Window 2'!G$6:G$94,1)</f>
        <v>0</v>
      </c>
      <c r="H20" s="43">
        <f>SUMIFS('Points - Player Total'!$AB$9:$AB$97,'Points - Player Total'!$A$9:$A$97,'Points - Teams W2'!$A20,'Teams - Window 2'!H$6:H$94,1)</f>
        <v>0</v>
      </c>
      <c r="I20" s="43">
        <f>SUMIFS('Points - Player Total'!$AB$9:$AB$97,'Points - Player Total'!$A$9:$A$97,'Points - Teams W2'!$A20,'Teams - Window 2'!I$6:I$94,1)</f>
        <v>0</v>
      </c>
      <c r="J20" s="43">
        <f>SUMIFS('Points - Player Total'!$AB$9:$AB$97,'Points - Player Total'!$A$9:$A$97,'Points - Teams W2'!$A20,'Teams - Window 2'!J$6:J$94,1)</f>
        <v>0</v>
      </c>
      <c r="K20" s="43">
        <f>SUMIFS('Points - Player Total'!$AB$9:$AB$97,'Points - Player Total'!$A$9:$A$97,'Points - Teams W2'!$A20,'Teams - Window 2'!K$6:K$94,1)</f>
        <v>0</v>
      </c>
      <c r="L20" s="43">
        <f>SUMIFS('Points - Player Total'!$AB$9:$AB$97,'Points - Player Total'!$A$9:$A$97,'Points - Teams W2'!$A20,'Teams - Window 2'!L$6:L$94,1)</f>
        <v>0</v>
      </c>
      <c r="M20" s="43">
        <f>SUMIFS('Points - Player Total'!$AB$9:$AB$97,'Points - Player Total'!$A$9:$A$97,'Points - Teams W2'!$A20,'Teams - Window 2'!M$6:M$94,1)</f>
        <v>0</v>
      </c>
      <c r="N20" s="43">
        <f>SUMIFS('Points - Player Total'!$AB$9:$AB$97,'Points - Player Total'!$A$9:$A$97,'Points - Teams W2'!$A20,'Teams - Window 2'!N$6:N$94,1)</f>
        <v>0</v>
      </c>
      <c r="O20" s="43">
        <f>SUMIFS('Points - Player Total'!$AB$9:$AB$97,'Points - Player Total'!$A$9:$A$97,'Points - Teams W2'!$A20,'Teams - Window 2'!O$6:O$94,1)</f>
        <v>0</v>
      </c>
      <c r="P20" s="43">
        <f>SUMIFS('Points - Player Total'!$AB$9:$AB$97,'Points - Player Total'!$A$9:$A$97,'Points - Teams W2'!$A20,'Teams - Window 2'!P$6:P$94,1)</f>
        <v>0</v>
      </c>
      <c r="Q20" s="43">
        <f>SUMIFS('Points - Player Total'!$AB$9:$AB$97,'Points - Player Total'!$A$9:$A$97,'Points - Teams W2'!$A20,'Teams - Window 2'!Q$6:Q$94,1)</f>
        <v>0</v>
      </c>
      <c r="R20" s="43">
        <f>SUMIFS('Points - Player Total'!$AB$9:$AB$97,'Points - Player Total'!$A$9:$A$97,'Points - Teams W2'!$A20,'Teams - Window 2'!R$6:R$94,1)</f>
        <v>0</v>
      </c>
      <c r="S20" s="43">
        <f>SUMIFS('Points - Player Total'!$AB$9:$AB$97,'Points - Player Total'!$A$9:$A$97,'Points - Teams W2'!$A20,'Teams - Window 2'!S$6:S$94,1)</f>
        <v>0</v>
      </c>
      <c r="T20" s="43">
        <f>SUMIFS('Points - Player Total'!$AB$9:$AB$97,'Points - Player Total'!$A$9:$A$97,'Points - Teams W2'!$A20,'Teams - Window 2'!T$6:T$94,1)</f>
        <v>0</v>
      </c>
      <c r="U20" s="43">
        <f>SUMIFS('Points - Player Total'!$AB$9:$AB$97,'Points - Player Total'!$A$9:$A$97,'Points - Teams W2'!$A20,'Teams - Window 2'!U$6:U$94,1)</f>
        <v>0</v>
      </c>
      <c r="V20" s="43">
        <f>SUMIFS('Points - Player Total'!$AB$9:$AB$97,'Points - Player Total'!$A$9:$A$97,'Points - Teams W2'!$A20,'Teams - Window 2'!V$6:V$94,1)</f>
        <v>0</v>
      </c>
      <c r="W20" s="43">
        <f>SUMIFS('Points - Player Total'!$AB$9:$AB$97,'Points - Player Total'!$A$9:$A$97,'Points - Teams W2'!$A20,'Teams - Window 2'!W$6:W$94,1)</f>
        <v>0</v>
      </c>
      <c r="X20" s="43">
        <f>SUMIFS('Points - Player Total'!$AB$9:$AB$97,'Points - Player Total'!$A$9:$A$97,'Points - Teams W2'!$A20,'Teams - Window 2'!X$6:X$94,1)</f>
        <v>0</v>
      </c>
      <c r="Y20" s="43">
        <f>SUMIFS('Points - Player Total'!$AB$9:$AB$97,'Points - Player Total'!$A$9:$A$97,'Points - Teams W2'!$A20,'Teams - Window 2'!Y$6:Y$94,1)</f>
        <v>0</v>
      </c>
      <c r="Z20" s="43">
        <f>SUMIFS('Points - Player Total'!$AB$9:$AB$97,'Points - Player Total'!$A$9:$A$97,'Points - Teams W2'!$A20,'Teams - Window 2'!Z$6:Z$94,1)</f>
        <v>0</v>
      </c>
      <c r="AA20" s="43">
        <f>SUMIFS('Points - Player Total'!$AB$9:$AB$97,'Points - Player Total'!$A$9:$A$97,'Points - Teams W2'!$A20,'Teams - Window 2'!AA$6:AA$94,1)</f>
        <v>0</v>
      </c>
      <c r="AB20" s="43">
        <f>SUMIFS('Points - Player Total'!$AB$9:$AB$97,'Points - Player Total'!$A$9:$A$97,'Points - Teams W2'!$A20,'Teams - Window 2'!AB$6:AB$94,1)</f>
        <v>0</v>
      </c>
      <c r="AC20" s="43">
        <f>SUMIFS('Points - Player Total'!$AB$9:$AB$97,'Points - Player Total'!$A$9:$A$97,'Points - Teams W2'!$A20,'Teams - Window 2'!AC$6:AC$94,1)</f>
        <v>0</v>
      </c>
      <c r="AD20" s="43">
        <f>SUMIFS('Points - Player Total'!$AB$9:$AB$97,'Points - Player Total'!$A$9:$A$97,'Points - Teams W2'!$A20,'Teams - Window 2'!AD$6:AD$94,1)</f>
        <v>0</v>
      </c>
      <c r="AE20" s="43">
        <f>SUMIFS('Points - Player Total'!$AB$9:$AB$97,'Points - Player Total'!$A$9:$A$97,'Points - Teams W2'!$A20,'Teams - Window 2'!AE$6:AE$94,1)</f>
        <v>0</v>
      </c>
      <c r="AF20" s="43">
        <f>SUMIFS('Points - Player Total'!$AB$9:$AB$97,'Points - Player Total'!$A$9:$A$97,'Points - Teams W2'!$A20,'Teams - Window 2'!AF$6:AF$94,1)</f>
        <v>8</v>
      </c>
      <c r="AG20" s="43">
        <f>SUMIFS('Points - Player Total'!$AB$9:$AB$97,'Points - Player Total'!$A$9:$A$97,'Points - Teams W2'!$A20,'Teams - Window 2'!AG$6:AG$94,1)</f>
        <v>0</v>
      </c>
      <c r="AH20" s="43">
        <f>SUMIFS('Points - Player Total'!$AB$9:$AB$97,'Points - Player Total'!$A$9:$A$97,'Points - Teams W2'!$A20,'Teams - Window 2'!AH$6:AH$94,1)</f>
        <v>0</v>
      </c>
      <c r="AI20" s="43">
        <f>SUMIFS('Points - Player Total'!$AB$9:$AB$97,'Points - Player Total'!$A$9:$A$97,'Points - Teams W2'!$A20,'Teams - Window 2'!AI$6:AI$94,1)</f>
        <v>0</v>
      </c>
      <c r="AJ20" s="43">
        <f>SUMIFS('Points - Player Total'!$AB$9:$AB$97,'Points - Player Total'!$A$9:$A$97,'Points - Teams W2'!$A20,'Teams - Window 2'!AJ$6:AJ$94,1)</f>
        <v>0</v>
      </c>
      <c r="AK20" s="43">
        <f>SUMIFS('Points - Player Total'!$AB$9:$AB$97,'Points - Player Total'!$A$9:$A$97,'Points - Teams W2'!$A20,'Teams - Window 2'!AK$6:AK$94,1)</f>
        <v>0</v>
      </c>
      <c r="AL20" s="43">
        <f>SUMIFS('Points - Player Total'!$AB$9:$AB$97,'Points - Player Total'!$A$9:$A$97,'Points - Teams W2'!$A20,'Teams - Window 2'!AL$6:AL$94,1)</f>
        <v>0</v>
      </c>
      <c r="AM20" s="43">
        <f>SUMIFS('Points - Player Total'!$AB$9:$AB$97,'Points - Player Total'!$A$9:$A$97,'Points - Teams W2'!$A20,'Teams - Window 2'!AM$6:AM$94,1)</f>
        <v>0</v>
      </c>
      <c r="AN20" s="43">
        <f>SUMIFS('Points - Player Total'!$AB$9:$AB$97,'Points - Player Total'!$A$9:$A$97,'Points - Teams W2'!$A20,'Teams - Window 2'!AN$6:AN$94,1)</f>
        <v>0</v>
      </c>
      <c r="AO20" s="43">
        <f>SUMIFS('Points - Player Total'!$AB$9:$AB$97,'Points - Player Total'!$A$9:$A$97,'Points - Teams W2'!$A20,'Teams - Window 2'!AO$6:AO$94,1)</f>
        <v>0</v>
      </c>
      <c r="AP20" s="43">
        <f>SUMIFS('Points - Player Total'!$AB$9:$AB$97,'Points - Player Total'!$A$9:$A$97,'Points - Teams W2'!$A20,'Teams - Window 2'!AP$6:AP$94,1)</f>
        <v>0</v>
      </c>
      <c r="AQ20" s="43">
        <f>SUMIFS('Points - Player Total'!$AB$9:$AB$97,'Points - Player Total'!$A$9:$A$97,'Points - Teams W2'!$A20,'Teams - Window 2'!AQ$6:AQ$94,1)</f>
        <v>8</v>
      </c>
      <c r="AR20" s="43">
        <f>SUMIFS('Points - Player Total'!$AB$9:$AB$97,'Points - Player Total'!$A$9:$A$97,'Points - Teams W2'!$A20,'Teams - Window 2'!AR$6:AR$94,1)</f>
        <v>0</v>
      </c>
    </row>
    <row r="21" spans="1:44" x14ac:dyDescent="0.25">
      <c r="A21" t="s">
        <v>38</v>
      </c>
      <c r="B21" s="6" t="s">
        <v>251</v>
      </c>
      <c r="C21" t="s">
        <v>68</v>
      </c>
      <c r="D21" s="43">
        <f>SUMIFS('Points - Player Total'!$AB$9:$AB$97,'Points - Player Total'!$A$9:$A$97,'Points - Teams W2'!$A21,'Teams - Window 2'!D$6:D$94,1)</f>
        <v>0</v>
      </c>
      <c r="E21" s="43">
        <f>SUMIFS('Points - Player Total'!$AB$9:$AB$97,'Points - Player Total'!$A$9:$A$97,'Points - Teams W2'!$A21,'Teams - Window 2'!E$6:E$94,1)</f>
        <v>0</v>
      </c>
      <c r="F21" s="43">
        <f>SUMIFS('Points - Player Total'!$AB$9:$AB$97,'Points - Player Total'!$A$9:$A$97,'Points - Teams W2'!$A21,'Teams - Window 2'!F$6:F$94,1)</f>
        <v>0</v>
      </c>
      <c r="G21" s="43">
        <f>SUMIFS('Points - Player Total'!$AB$9:$AB$97,'Points - Player Total'!$A$9:$A$97,'Points - Teams W2'!$A21,'Teams - Window 2'!G$6:G$94,1)</f>
        <v>0</v>
      </c>
      <c r="H21" s="43">
        <f>SUMIFS('Points - Player Total'!$AB$9:$AB$97,'Points - Player Total'!$A$9:$A$97,'Points - Teams W2'!$A21,'Teams - Window 2'!H$6:H$94,1)</f>
        <v>0</v>
      </c>
      <c r="I21" s="43">
        <f>SUMIFS('Points - Player Total'!$AB$9:$AB$97,'Points - Player Total'!$A$9:$A$97,'Points - Teams W2'!$A21,'Teams - Window 2'!I$6:I$94,1)</f>
        <v>0</v>
      </c>
      <c r="J21" s="43">
        <f>SUMIFS('Points - Player Total'!$AB$9:$AB$97,'Points - Player Total'!$A$9:$A$97,'Points - Teams W2'!$A21,'Teams - Window 2'!J$6:J$94,1)</f>
        <v>0</v>
      </c>
      <c r="K21" s="43">
        <f>SUMIFS('Points - Player Total'!$AB$9:$AB$97,'Points - Player Total'!$A$9:$A$97,'Points - Teams W2'!$A21,'Teams - Window 2'!K$6:K$94,1)</f>
        <v>0</v>
      </c>
      <c r="L21" s="43">
        <f>SUMIFS('Points - Player Total'!$AB$9:$AB$97,'Points - Player Total'!$A$9:$A$97,'Points - Teams W2'!$A21,'Teams - Window 2'!L$6:L$94,1)</f>
        <v>0</v>
      </c>
      <c r="M21" s="43">
        <f>SUMIFS('Points - Player Total'!$AB$9:$AB$97,'Points - Player Total'!$A$9:$A$97,'Points - Teams W2'!$A21,'Teams - Window 2'!M$6:M$94,1)</f>
        <v>0</v>
      </c>
      <c r="N21" s="43">
        <f>SUMIFS('Points - Player Total'!$AB$9:$AB$97,'Points - Player Total'!$A$9:$A$97,'Points - Teams W2'!$A21,'Teams - Window 2'!N$6:N$94,1)</f>
        <v>0</v>
      </c>
      <c r="O21" s="43">
        <f>SUMIFS('Points - Player Total'!$AB$9:$AB$97,'Points - Player Total'!$A$9:$A$97,'Points - Teams W2'!$A21,'Teams - Window 2'!O$6:O$94,1)</f>
        <v>0</v>
      </c>
      <c r="P21" s="43">
        <f>SUMIFS('Points - Player Total'!$AB$9:$AB$97,'Points - Player Total'!$A$9:$A$97,'Points - Teams W2'!$A21,'Teams - Window 2'!P$6:P$94,1)</f>
        <v>0</v>
      </c>
      <c r="Q21" s="43">
        <f>SUMIFS('Points - Player Total'!$AB$9:$AB$97,'Points - Player Total'!$A$9:$A$97,'Points - Teams W2'!$A21,'Teams - Window 2'!Q$6:Q$94,1)</f>
        <v>0</v>
      </c>
      <c r="R21" s="43">
        <f>SUMIFS('Points - Player Total'!$AB$9:$AB$97,'Points - Player Total'!$A$9:$A$97,'Points - Teams W2'!$A21,'Teams - Window 2'!R$6:R$94,1)</f>
        <v>0</v>
      </c>
      <c r="S21" s="43">
        <f>SUMIFS('Points - Player Total'!$AB$9:$AB$97,'Points - Player Total'!$A$9:$A$97,'Points - Teams W2'!$A21,'Teams - Window 2'!S$6:S$94,1)</f>
        <v>0</v>
      </c>
      <c r="T21" s="43">
        <f>SUMIFS('Points - Player Total'!$AB$9:$AB$97,'Points - Player Total'!$A$9:$A$97,'Points - Teams W2'!$A21,'Teams - Window 2'!T$6:T$94,1)</f>
        <v>0</v>
      </c>
      <c r="U21" s="43">
        <f>SUMIFS('Points - Player Total'!$AB$9:$AB$97,'Points - Player Total'!$A$9:$A$97,'Points - Teams W2'!$A21,'Teams - Window 2'!U$6:U$94,1)</f>
        <v>0</v>
      </c>
      <c r="V21" s="43">
        <f>SUMIFS('Points - Player Total'!$AB$9:$AB$97,'Points - Player Total'!$A$9:$A$97,'Points - Teams W2'!$A21,'Teams - Window 2'!V$6:V$94,1)</f>
        <v>0</v>
      </c>
      <c r="W21" s="43">
        <f>SUMIFS('Points - Player Total'!$AB$9:$AB$97,'Points - Player Total'!$A$9:$A$97,'Points - Teams W2'!$A21,'Teams - Window 2'!W$6:W$94,1)</f>
        <v>0</v>
      </c>
      <c r="X21" s="43">
        <f>SUMIFS('Points - Player Total'!$AB$9:$AB$97,'Points - Player Total'!$A$9:$A$97,'Points - Teams W2'!$A21,'Teams - Window 2'!X$6:X$94,1)</f>
        <v>0</v>
      </c>
      <c r="Y21" s="43">
        <f>SUMIFS('Points - Player Total'!$AB$9:$AB$97,'Points - Player Total'!$A$9:$A$97,'Points - Teams W2'!$A21,'Teams - Window 2'!Y$6:Y$94,1)</f>
        <v>0</v>
      </c>
      <c r="Z21" s="43">
        <f>SUMIFS('Points - Player Total'!$AB$9:$AB$97,'Points - Player Total'!$A$9:$A$97,'Points - Teams W2'!$A21,'Teams - Window 2'!Z$6:Z$94,1)</f>
        <v>0</v>
      </c>
      <c r="AA21" s="43">
        <f>SUMIFS('Points - Player Total'!$AB$9:$AB$97,'Points - Player Total'!$A$9:$A$97,'Points - Teams W2'!$A21,'Teams - Window 2'!AA$6:AA$94,1)</f>
        <v>0</v>
      </c>
      <c r="AB21" s="43">
        <f>SUMIFS('Points - Player Total'!$AB$9:$AB$97,'Points - Player Total'!$A$9:$A$97,'Points - Teams W2'!$A21,'Teams - Window 2'!AB$6:AB$94,1)</f>
        <v>0</v>
      </c>
      <c r="AC21" s="43">
        <f>SUMIFS('Points - Player Total'!$AB$9:$AB$97,'Points - Player Total'!$A$9:$A$97,'Points - Teams W2'!$A21,'Teams - Window 2'!AC$6:AC$94,1)</f>
        <v>0</v>
      </c>
      <c r="AD21" s="43">
        <f>SUMIFS('Points - Player Total'!$AB$9:$AB$97,'Points - Player Total'!$A$9:$A$97,'Points - Teams W2'!$A21,'Teams - Window 2'!AD$6:AD$94,1)</f>
        <v>0</v>
      </c>
      <c r="AE21" s="43">
        <f>SUMIFS('Points - Player Total'!$AB$9:$AB$97,'Points - Player Total'!$A$9:$A$97,'Points - Teams W2'!$A21,'Teams - Window 2'!AE$6:AE$94,1)</f>
        <v>0</v>
      </c>
      <c r="AF21" s="43">
        <f>SUMIFS('Points - Player Total'!$AB$9:$AB$97,'Points - Player Total'!$A$9:$A$97,'Points - Teams W2'!$A21,'Teams - Window 2'!AF$6:AF$94,1)</f>
        <v>0</v>
      </c>
      <c r="AG21" s="43">
        <f>SUMIFS('Points - Player Total'!$AB$9:$AB$97,'Points - Player Total'!$A$9:$A$97,'Points - Teams W2'!$A21,'Teams - Window 2'!AG$6:AG$94,1)</f>
        <v>0</v>
      </c>
      <c r="AH21" s="43">
        <f>SUMIFS('Points - Player Total'!$AB$9:$AB$97,'Points - Player Total'!$A$9:$A$97,'Points - Teams W2'!$A21,'Teams - Window 2'!AH$6:AH$94,1)</f>
        <v>0</v>
      </c>
      <c r="AI21" s="43">
        <f>SUMIFS('Points - Player Total'!$AB$9:$AB$97,'Points - Player Total'!$A$9:$A$97,'Points - Teams W2'!$A21,'Teams - Window 2'!AI$6:AI$94,1)</f>
        <v>0</v>
      </c>
      <c r="AJ21" s="43">
        <f>SUMIFS('Points - Player Total'!$AB$9:$AB$97,'Points - Player Total'!$A$9:$A$97,'Points - Teams W2'!$A21,'Teams - Window 2'!AJ$6:AJ$94,1)</f>
        <v>0</v>
      </c>
      <c r="AK21" s="43">
        <f>SUMIFS('Points - Player Total'!$AB$9:$AB$97,'Points - Player Total'!$A$9:$A$97,'Points - Teams W2'!$A21,'Teams - Window 2'!AK$6:AK$94,1)</f>
        <v>0</v>
      </c>
      <c r="AL21" s="43">
        <f>SUMIFS('Points - Player Total'!$AB$9:$AB$97,'Points - Player Total'!$A$9:$A$97,'Points - Teams W2'!$A21,'Teams - Window 2'!AL$6:AL$94,1)</f>
        <v>0</v>
      </c>
      <c r="AM21" s="43">
        <f>SUMIFS('Points - Player Total'!$AB$9:$AB$97,'Points - Player Total'!$A$9:$A$97,'Points - Teams W2'!$A21,'Teams - Window 2'!AM$6:AM$94,1)</f>
        <v>0</v>
      </c>
      <c r="AN21" s="43">
        <f>SUMIFS('Points - Player Total'!$AB$9:$AB$97,'Points - Player Total'!$A$9:$A$97,'Points - Teams W2'!$A21,'Teams - Window 2'!AN$6:AN$94,1)</f>
        <v>0</v>
      </c>
      <c r="AO21" s="43">
        <f>SUMIFS('Points - Player Total'!$AB$9:$AB$97,'Points - Player Total'!$A$9:$A$97,'Points - Teams W2'!$A21,'Teams - Window 2'!AO$6:AO$94,1)</f>
        <v>0</v>
      </c>
      <c r="AP21" s="43">
        <f>SUMIFS('Points - Player Total'!$AB$9:$AB$97,'Points - Player Total'!$A$9:$A$97,'Points - Teams W2'!$A21,'Teams - Window 2'!AP$6:AP$94,1)</f>
        <v>0</v>
      </c>
      <c r="AQ21" s="43">
        <f>SUMIFS('Points - Player Total'!$AB$9:$AB$97,'Points - Player Total'!$A$9:$A$97,'Points - Teams W2'!$A21,'Teams - Window 2'!AQ$6:AQ$94,1)</f>
        <v>0</v>
      </c>
      <c r="AR21" s="43">
        <f>SUMIFS('Points - Player Total'!$AB$9:$AB$97,'Points - Player Total'!$A$9:$A$97,'Points - Teams W2'!$A21,'Teams - Window 2'!AR$6:AR$94,1)</f>
        <v>0</v>
      </c>
    </row>
    <row r="22" spans="1:44" x14ac:dyDescent="0.25">
      <c r="A22" t="s">
        <v>215</v>
      </c>
      <c r="B22" s="6" t="s">
        <v>251</v>
      </c>
      <c r="C22" t="s">
        <v>68</v>
      </c>
      <c r="D22" s="43">
        <f>SUMIFS('Points - Player Total'!$AB$9:$AB$97,'Points - Player Total'!$A$9:$A$97,'Points - Teams W2'!$A22,'Teams - Window 2'!D$6:D$94,1)</f>
        <v>131</v>
      </c>
      <c r="E22" s="43">
        <f>SUMIFS('Points - Player Total'!$AB$9:$AB$97,'Points - Player Total'!$A$9:$A$97,'Points - Teams W2'!$A22,'Teams - Window 2'!E$6:E$94,1)</f>
        <v>0</v>
      </c>
      <c r="F22" s="43">
        <f>SUMIFS('Points - Player Total'!$AB$9:$AB$97,'Points - Player Total'!$A$9:$A$97,'Points - Teams W2'!$A22,'Teams - Window 2'!F$6:F$94,1)</f>
        <v>0</v>
      </c>
      <c r="G22" s="43">
        <f>SUMIFS('Points - Player Total'!$AB$9:$AB$97,'Points - Player Total'!$A$9:$A$97,'Points - Teams W2'!$A22,'Teams - Window 2'!G$6:G$94,1)</f>
        <v>0</v>
      </c>
      <c r="H22" s="43">
        <f>SUMIFS('Points - Player Total'!$AB$9:$AB$97,'Points - Player Total'!$A$9:$A$97,'Points - Teams W2'!$A22,'Teams - Window 2'!H$6:H$94,1)</f>
        <v>0</v>
      </c>
      <c r="I22" s="43">
        <f>SUMIFS('Points - Player Total'!$AB$9:$AB$97,'Points - Player Total'!$A$9:$A$97,'Points - Teams W2'!$A22,'Teams - Window 2'!I$6:I$94,1)</f>
        <v>131</v>
      </c>
      <c r="J22" s="43">
        <f>SUMIFS('Points - Player Total'!$AB$9:$AB$97,'Points - Player Total'!$A$9:$A$97,'Points - Teams W2'!$A22,'Teams - Window 2'!J$6:J$94,1)</f>
        <v>131</v>
      </c>
      <c r="K22" s="43">
        <f>SUMIFS('Points - Player Total'!$AB$9:$AB$97,'Points - Player Total'!$A$9:$A$97,'Points - Teams W2'!$A22,'Teams - Window 2'!K$6:K$94,1)</f>
        <v>0</v>
      </c>
      <c r="L22" s="43">
        <f>SUMIFS('Points - Player Total'!$AB$9:$AB$97,'Points - Player Total'!$A$9:$A$97,'Points - Teams W2'!$A22,'Teams - Window 2'!L$6:L$94,1)</f>
        <v>0</v>
      </c>
      <c r="M22" s="43">
        <f>SUMIFS('Points - Player Total'!$AB$9:$AB$97,'Points - Player Total'!$A$9:$A$97,'Points - Teams W2'!$A22,'Teams - Window 2'!M$6:M$94,1)</f>
        <v>0</v>
      </c>
      <c r="N22" s="43">
        <f>SUMIFS('Points - Player Total'!$AB$9:$AB$97,'Points - Player Total'!$A$9:$A$97,'Points - Teams W2'!$A22,'Teams - Window 2'!N$6:N$94,1)</f>
        <v>0</v>
      </c>
      <c r="O22" s="43">
        <f>SUMIFS('Points - Player Total'!$AB$9:$AB$97,'Points - Player Total'!$A$9:$A$97,'Points - Teams W2'!$A22,'Teams - Window 2'!O$6:O$94,1)</f>
        <v>0</v>
      </c>
      <c r="P22" s="43">
        <f>SUMIFS('Points - Player Total'!$AB$9:$AB$97,'Points - Player Total'!$A$9:$A$97,'Points - Teams W2'!$A22,'Teams - Window 2'!P$6:P$94,1)</f>
        <v>0</v>
      </c>
      <c r="Q22" s="43">
        <f>SUMIFS('Points - Player Total'!$AB$9:$AB$97,'Points - Player Total'!$A$9:$A$97,'Points - Teams W2'!$A22,'Teams - Window 2'!Q$6:Q$94,1)</f>
        <v>0</v>
      </c>
      <c r="R22" s="43">
        <f>SUMIFS('Points - Player Total'!$AB$9:$AB$97,'Points - Player Total'!$A$9:$A$97,'Points - Teams W2'!$A22,'Teams - Window 2'!R$6:R$94,1)</f>
        <v>131</v>
      </c>
      <c r="S22" s="43">
        <f>SUMIFS('Points - Player Total'!$AB$9:$AB$97,'Points - Player Total'!$A$9:$A$97,'Points - Teams W2'!$A22,'Teams - Window 2'!S$6:S$94,1)</f>
        <v>0</v>
      </c>
      <c r="T22" s="43">
        <f>SUMIFS('Points - Player Total'!$AB$9:$AB$97,'Points - Player Total'!$A$9:$A$97,'Points - Teams W2'!$A22,'Teams - Window 2'!T$6:T$94,1)</f>
        <v>131</v>
      </c>
      <c r="U22" s="43">
        <f>SUMIFS('Points - Player Total'!$AB$9:$AB$97,'Points - Player Total'!$A$9:$A$97,'Points - Teams W2'!$A22,'Teams - Window 2'!U$6:U$94,1)</f>
        <v>0</v>
      </c>
      <c r="V22" s="43">
        <f>SUMIFS('Points - Player Total'!$AB$9:$AB$97,'Points - Player Total'!$A$9:$A$97,'Points - Teams W2'!$A22,'Teams - Window 2'!V$6:V$94,1)</f>
        <v>0</v>
      </c>
      <c r="W22" s="43">
        <f>SUMIFS('Points - Player Total'!$AB$9:$AB$97,'Points - Player Total'!$A$9:$A$97,'Points - Teams W2'!$A22,'Teams - Window 2'!W$6:W$94,1)</f>
        <v>131</v>
      </c>
      <c r="X22" s="43">
        <f>SUMIFS('Points - Player Total'!$AB$9:$AB$97,'Points - Player Total'!$A$9:$A$97,'Points - Teams W2'!$A22,'Teams - Window 2'!X$6:X$94,1)</f>
        <v>0</v>
      </c>
      <c r="Y22" s="43">
        <f>SUMIFS('Points - Player Total'!$AB$9:$AB$97,'Points - Player Total'!$A$9:$A$97,'Points - Teams W2'!$A22,'Teams - Window 2'!Y$6:Y$94,1)</f>
        <v>131</v>
      </c>
      <c r="Z22" s="43">
        <f>SUMIFS('Points - Player Total'!$AB$9:$AB$97,'Points - Player Total'!$A$9:$A$97,'Points - Teams W2'!$A22,'Teams - Window 2'!Z$6:Z$94,1)</f>
        <v>131</v>
      </c>
      <c r="AA22" s="43">
        <f>SUMIFS('Points - Player Total'!$AB$9:$AB$97,'Points - Player Total'!$A$9:$A$97,'Points - Teams W2'!$A22,'Teams - Window 2'!AA$6:AA$94,1)</f>
        <v>131</v>
      </c>
      <c r="AB22" s="43">
        <f>SUMIFS('Points - Player Total'!$AB$9:$AB$97,'Points - Player Total'!$A$9:$A$97,'Points - Teams W2'!$A22,'Teams - Window 2'!AB$6:AB$94,1)</f>
        <v>0</v>
      </c>
      <c r="AC22" s="43">
        <f>SUMIFS('Points - Player Total'!$AB$9:$AB$97,'Points - Player Total'!$A$9:$A$97,'Points - Teams W2'!$A22,'Teams - Window 2'!AC$6:AC$94,1)</f>
        <v>131</v>
      </c>
      <c r="AD22" s="43">
        <f>SUMIFS('Points - Player Total'!$AB$9:$AB$97,'Points - Player Total'!$A$9:$A$97,'Points - Teams W2'!$A22,'Teams - Window 2'!AD$6:AD$94,1)</f>
        <v>131</v>
      </c>
      <c r="AE22" s="43">
        <f>SUMIFS('Points - Player Total'!$AB$9:$AB$97,'Points - Player Total'!$A$9:$A$97,'Points - Teams W2'!$A22,'Teams - Window 2'!AE$6:AE$94,1)</f>
        <v>131</v>
      </c>
      <c r="AF22" s="43">
        <f>SUMIFS('Points - Player Total'!$AB$9:$AB$97,'Points - Player Total'!$A$9:$A$97,'Points - Teams W2'!$A22,'Teams - Window 2'!AF$6:AF$94,1)</f>
        <v>0</v>
      </c>
      <c r="AG22" s="43">
        <f>SUMIFS('Points - Player Total'!$AB$9:$AB$97,'Points - Player Total'!$A$9:$A$97,'Points - Teams W2'!$A22,'Teams - Window 2'!AG$6:AG$94,1)</f>
        <v>131</v>
      </c>
      <c r="AH22" s="43">
        <f>SUMIFS('Points - Player Total'!$AB$9:$AB$97,'Points - Player Total'!$A$9:$A$97,'Points - Teams W2'!$A22,'Teams - Window 2'!AH$6:AH$94,1)</f>
        <v>0</v>
      </c>
      <c r="AI22" s="43">
        <f>SUMIFS('Points - Player Total'!$AB$9:$AB$97,'Points - Player Total'!$A$9:$A$97,'Points - Teams W2'!$A22,'Teams - Window 2'!AI$6:AI$94,1)</f>
        <v>131</v>
      </c>
      <c r="AJ22" s="43">
        <f>SUMIFS('Points - Player Total'!$AB$9:$AB$97,'Points - Player Total'!$A$9:$A$97,'Points - Teams W2'!$A22,'Teams - Window 2'!AJ$6:AJ$94,1)</f>
        <v>131</v>
      </c>
      <c r="AK22" s="43">
        <f>SUMIFS('Points - Player Total'!$AB$9:$AB$97,'Points - Player Total'!$A$9:$A$97,'Points - Teams W2'!$A22,'Teams - Window 2'!AK$6:AK$94,1)</f>
        <v>0</v>
      </c>
      <c r="AL22" s="43">
        <f>SUMIFS('Points - Player Total'!$AB$9:$AB$97,'Points - Player Total'!$A$9:$A$97,'Points - Teams W2'!$A22,'Teams - Window 2'!AL$6:AL$94,1)</f>
        <v>0</v>
      </c>
      <c r="AM22" s="43">
        <f>SUMIFS('Points - Player Total'!$AB$9:$AB$97,'Points - Player Total'!$A$9:$A$97,'Points - Teams W2'!$A22,'Teams - Window 2'!AM$6:AM$94,1)</f>
        <v>0</v>
      </c>
      <c r="AN22" s="43">
        <f>SUMIFS('Points - Player Total'!$AB$9:$AB$97,'Points - Player Total'!$A$9:$A$97,'Points - Teams W2'!$A22,'Teams - Window 2'!AN$6:AN$94,1)</f>
        <v>131</v>
      </c>
      <c r="AO22" s="43">
        <f>SUMIFS('Points - Player Total'!$AB$9:$AB$97,'Points - Player Total'!$A$9:$A$97,'Points - Teams W2'!$A22,'Teams - Window 2'!AO$6:AO$94,1)</f>
        <v>0</v>
      </c>
      <c r="AP22" s="43">
        <f>SUMIFS('Points - Player Total'!$AB$9:$AB$97,'Points - Player Total'!$A$9:$A$97,'Points - Teams W2'!$A22,'Teams - Window 2'!AP$6:AP$94,1)</f>
        <v>131</v>
      </c>
      <c r="AQ22" s="43">
        <f>SUMIFS('Points - Player Total'!$AB$9:$AB$97,'Points - Player Total'!$A$9:$A$97,'Points - Teams W2'!$A22,'Teams - Window 2'!AQ$6:AQ$94,1)</f>
        <v>0</v>
      </c>
      <c r="AR22" s="43">
        <f>SUMIFS('Points - Player Total'!$AB$9:$AB$97,'Points - Player Total'!$A$9:$A$97,'Points - Teams W2'!$A22,'Teams - Window 2'!AR$6:AR$94,1)</f>
        <v>0</v>
      </c>
    </row>
    <row r="23" spans="1:44" x14ac:dyDescent="0.25">
      <c r="A23" t="s">
        <v>24</v>
      </c>
      <c r="B23" s="6" t="s">
        <v>251</v>
      </c>
      <c r="C23" t="s">
        <v>68</v>
      </c>
      <c r="D23" s="43">
        <f>SUMIFS('Points - Player Total'!$AB$9:$AB$97,'Points - Player Total'!$A$9:$A$97,'Points - Teams W2'!$A23,'Teams - Window 2'!D$6:D$94,1)</f>
        <v>0</v>
      </c>
      <c r="E23" s="43">
        <f>SUMIFS('Points - Player Total'!$AB$9:$AB$97,'Points - Player Total'!$A$9:$A$97,'Points - Teams W2'!$A23,'Teams - Window 2'!E$6:E$94,1)</f>
        <v>0</v>
      </c>
      <c r="F23" s="43">
        <f>SUMIFS('Points - Player Total'!$AB$9:$AB$97,'Points - Player Total'!$A$9:$A$97,'Points - Teams W2'!$A23,'Teams - Window 2'!F$6:F$94,1)</f>
        <v>0</v>
      </c>
      <c r="G23" s="43">
        <f>SUMIFS('Points - Player Total'!$AB$9:$AB$97,'Points - Player Total'!$A$9:$A$97,'Points - Teams W2'!$A23,'Teams - Window 2'!G$6:G$94,1)</f>
        <v>0</v>
      </c>
      <c r="H23" s="43">
        <f>SUMIFS('Points - Player Total'!$AB$9:$AB$97,'Points - Player Total'!$A$9:$A$97,'Points - Teams W2'!$A23,'Teams - Window 2'!H$6:H$94,1)</f>
        <v>0</v>
      </c>
      <c r="I23" s="43">
        <f>SUMIFS('Points - Player Total'!$AB$9:$AB$97,'Points - Player Total'!$A$9:$A$97,'Points - Teams W2'!$A23,'Teams - Window 2'!I$6:I$94,1)</f>
        <v>0</v>
      </c>
      <c r="J23" s="43">
        <f>SUMIFS('Points - Player Total'!$AB$9:$AB$97,'Points - Player Total'!$A$9:$A$97,'Points - Teams W2'!$A23,'Teams - Window 2'!J$6:J$94,1)</f>
        <v>0</v>
      </c>
      <c r="K23" s="43">
        <f>SUMIFS('Points - Player Total'!$AB$9:$AB$97,'Points - Player Total'!$A$9:$A$97,'Points - Teams W2'!$A23,'Teams - Window 2'!K$6:K$94,1)</f>
        <v>0</v>
      </c>
      <c r="L23" s="43">
        <f>SUMIFS('Points - Player Total'!$AB$9:$AB$97,'Points - Player Total'!$A$9:$A$97,'Points - Teams W2'!$A23,'Teams - Window 2'!L$6:L$94,1)</f>
        <v>0</v>
      </c>
      <c r="M23" s="43">
        <f>SUMIFS('Points - Player Total'!$AB$9:$AB$97,'Points - Player Total'!$A$9:$A$97,'Points - Teams W2'!$A23,'Teams - Window 2'!M$6:M$94,1)</f>
        <v>0</v>
      </c>
      <c r="N23" s="43">
        <f>SUMIFS('Points - Player Total'!$AB$9:$AB$97,'Points - Player Total'!$A$9:$A$97,'Points - Teams W2'!$A23,'Teams - Window 2'!N$6:N$94,1)</f>
        <v>0</v>
      </c>
      <c r="O23" s="43">
        <f>SUMIFS('Points - Player Total'!$AB$9:$AB$97,'Points - Player Total'!$A$9:$A$97,'Points - Teams W2'!$A23,'Teams - Window 2'!O$6:O$94,1)</f>
        <v>0</v>
      </c>
      <c r="P23" s="43">
        <f>SUMIFS('Points - Player Total'!$AB$9:$AB$97,'Points - Player Total'!$A$9:$A$97,'Points - Teams W2'!$A23,'Teams - Window 2'!P$6:P$94,1)</f>
        <v>0</v>
      </c>
      <c r="Q23" s="43">
        <f>SUMIFS('Points - Player Total'!$AB$9:$AB$97,'Points - Player Total'!$A$9:$A$97,'Points - Teams W2'!$A23,'Teams - Window 2'!Q$6:Q$94,1)</f>
        <v>0</v>
      </c>
      <c r="R23" s="43">
        <f>SUMIFS('Points - Player Total'!$AB$9:$AB$97,'Points - Player Total'!$A$9:$A$97,'Points - Teams W2'!$A23,'Teams - Window 2'!R$6:R$94,1)</f>
        <v>0</v>
      </c>
      <c r="S23" s="43">
        <f>SUMIFS('Points - Player Total'!$AB$9:$AB$97,'Points - Player Total'!$A$9:$A$97,'Points - Teams W2'!$A23,'Teams - Window 2'!S$6:S$94,1)</f>
        <v>0</v>
      </c>
      <c r="T23" s="43">
        <f>SUMIFS('Points - Player Total'!$AB$9:$AB$97,'Points - Player Total'!$A$9:$A$97,'Points - Teams W2'!$A23,'Teams - Window 2'!T$6:T$94,1)</f>
        <v>0</v>
      </c>
      <c r="U23" s="43">
        <f>SUMIFS('Points - Player Total'!$AB$9:$AB$97,'Points - Player Total'!$A$9:$A$97,'Points - Teams W2'!$A23,'Teams - Window 2'!U$6:U$94,1)</f>
        <v>0</v>
      </c>
      <c r="V23" s="43">
        <f>SUMIFS('Points - Player Total'!$AB$9:$AB$97,'Points - Player Total'!$A$9:$A$97,'Points - Teams W2'!$A23,'Teams - Window 2'!V$6:V$94,1)</f>
        <v>0</v>
      </c>
      <c r="W23" s="43">
        <f>SUMIFS('Points - Player Total'!$AB$9:$AB$97,'Points - Player Total'!$A$9:$A$97,'Points - Teams W2'!$A23,'Teams - Window 2'!W$6:W$94,1)</f>
        <v>0</v>
      </c>
      <c r="X23" s="43">
        <f>SUMIFS('Points - Player Total'!$AB$9:$AB$97,'Points - Player Total'!$A$9:$A$97,'Points - Teams W2'!$A23,'Teams - Window 2'!X$6:X$94,1)</f>
        <v>0</v>
      </c>
      <c r="Y23" s="43">
        <f>SUMIFS('Points - Player Total'!$AB$9:$AB$97,'Points - Player Total'!$A$9:$A$97,'Points - Teams W2'!$A23,'Teams - Window 2'!Y$6:Y$94,1)</f>
        <v>0</v>
      </c>
      <c r="Z23" s="43">
        <f>SUMIFS('Points - Player Total'!$AB$9:$AB$97,'Points - Player Total'!$A$9:$A$97,'Points - Teams W2'!$A23,'Teams - Window 2'!Z$6:Z$94,1)</f>
        <v>0</v>
      </c>
      <c r="AA23" s="43">
        <f>SUMIFS('Points - Player Total'!$AB$9:$AB$97,'Points - Player Total'!$A$9:$A$97,'Points - Teams W2'!$A23,'Teams - Window 2'!AA$6:AA$94,1)</f>
        <v>0</v>
      </c>
      <c r="AB23" s="43">
        <f>SUMIFS('Points - Player Total'!$AB$9:$AB$97,'Points - Player Total'!$A$9:$A$97,'Points - Teams W2'!$A23,'Teams - Window 2'!AB$6:AB$94,1)</f>
        <v>0</v>
      </c>
      <c r="AC23" s="43">
        <f>SUMIFS('Points - Player Total'!$AB$9:$AB$97,'Points - Player Total'!$A$9:$A$97,'Points - Teams W2'!$A23,'Teams - Window 2'!AC$6:AC$94,1)</f>
        <v>0</v>
      </c>
      <c r="AD23" s="43">
        <f>SUMIFS('Points - Player Total'!$AB$9:$AB$97,'Points - Player Total'!$A$9:$A$97,'Points - Teams W2'!$A23,'Teams - Window 2'!AD$6:AD$94,1)</f>
        <v>0</v>
      </c>
      <c r="AE23" s="43">
        <f>SUMIFS('Points - Player Total'!$AB$9:$AB$97,'Points - Player Total'!$A$9:$A$97,'Points - Teams W2'!$A23,'Teams - Window 2'!AE$6:AE$94,1)</f>
        <v>0</v>
      </c>
      <c r="AF23" s="43">
        <f>SUMIFS('Points - Player Total'!$AB$9:$AB$97,'Points - Player Total'!$A$9:$A$97,'Points - Teams W2'!$A23,'Teams - Window 2'!AF$6:AF$94,1)</f>
        <v>0</v>
      </c>
      <c r="AG23" s="43">
        <f>SUMIFS('Points - Player Total'!$AB$9:$AB$97,'Points - Player Total'!$A$9:$A$97,'Points - Teams W2'!$A23,'Teams - Window 2'!AG$6:AG$94,1)</f>
        <v>0</v>
      </c>
      <c r="AH23" s="43">
        <f>SUMIFS('Points - Player Total'!$AB$9:$AB$97,'Points - Player Total'!$A$9:$A$97,'Points - Teams W2'!$A23,'Teams - Window 2'!AH$6:AH$94,1)</f>
        <v>0</v>
      </c>
      <c r="AI23" s="43">
        <f>SUMIFS('Points - Player Total'!$AB$9:$AB$97,'Points - Player Total'!$A$9:$A$97,'Points - Teams W2'!$A23,'Teams - Window 2'!AI$6:AI$94,1)</f>
        <v>0</v>
      </c>
      <c r="AJ23" s="43">
        <f>SUMIFS('Points - Player Total'!$AB$9:$AB$97,'Points - Player Total'!$A$9:$A$97,'Points - Teams W2'!$A23,'Teams - Window 2'!AJ$6:AJ$94,1)</f>
        <v>0</v>
      </c>
      <c r="AK23" s="43">
        <f>SUMIFS('Points - Player Total'!$AB$9:$AB$97,'Points - Player Total'!$A$9:$A$97,'Points - Teams W2'!$A23,'Teams - Window 2'!AK$6:AK$94,1)</f>
        <v>0</v>
      </c>
      <c r="AL23" s="43">
        <f>SUMIFS('Points - Player Total'!$AB$9:$AB$97,'Points - Player Total'!$A$9:$A$97,'Points - Teams W2'!$A23,'Teams - Window 2'!AL$6:AL$94,1)</f>
        <v>0</v>
      </c>
      <c r="AM23" s="43">
        <f>SUMIFS('Points - Player Total'!$AB$9:$AB$97,'Points - Player Total'!$A$9:$A$97,'Points - Teams W2'!$A23,'Teams - Window 2'!AM$6:AM$94,1)</f>
        <v>0</v>
      </c>
      <c r="AN23" s="43">
        <f>SUMIFS('Points - Player Total'!$AB$9:$AB$97,'Points - Player Total'!$A$9:$A$97,'Points - Teams W2'!$A23,'Teams - Window 2'!AN$6:AN$94,1)</f>
        <v>0</v>
      </c>
      <c r="AO23" s="43">
        <f>SUMIFS('Points - Player Total'!$AB$9:$AB$97,'Points - Player Total'!$A$9:$A$97,'Points - Teams W2'!$A23,'Teams - Window 2'!AO$6:AO$94,1)</f>
        <v>0</v>
      </c>
      <c r="AP23" s="43">
        <f>SUMIFS('Points - Player Total'!$AB$9:$AB$97,'Points - Player Total'!$A$9:$A$97,'Points - Teams W2'!$A23,'Teams - Window 2'!AP$6:AP$94,1)</f>
        <v>0</v>
      </c>
      <c r="AQ23" s="43">
        <f>SUMIFS('Points - Player Total'!$AB$9:$AB$97,'Points - Player Total'!$A$9:$A$97,'Points - Teams W2'!$A23,'Teams - Window 2'!AQ$6:AQ$94,1)</f>
        <v>0</v>
      </c>
      <c r="AR23" s="43">
        <f>SUMIFS('Points - Player Total'!$AB$9:$AB$97,'Points - Player Total'!$A$9:$A$97,'Points - Teams W2'!$A23,'Teams - Window 2'!AR$6:AR$94,1)</f>
        <v>0</v>
      </c>
    </row>
    <row r="24" spans="1:44" x14ac:dyDescent="0.25">
      <c r="A24" t="s">
        <v>582</v>
      </c>
      <c r="B24" s="6" t="s">
        <v>251</v>
      </c>
      <c r="C24" t="s">
        <v>68</v>
      </c>
      <c r="D24" s="43">
        <f>SUMIFS('Points - Player Total'!$AB$9:$AB$97,'Points - Player Total'!$A$9:$A$97,'Points - Teams W2'!$A24,'Teams - Window 2'!D$6:D$94,1)</f>
        <v>0</v>
      </c>
      <c r="E24" s="43">
        <f>SUMIFS('Points - Player Total'!$AB$9:$AB$97,'Points - Player Total'!$A$9:$A$97,'Points - Teams W2'!$A24,'Teams - Window 2'!E$6:E$94,1)</f>
        <v>0</v>
      </c>
      <c r="F24" s="43">
        <f>SUMIFS('Points - Player Total'!$AB$9:$AB$97,'Points - Player Total'!$A$9:$A$97,'Points - Teams W2'!$A24,'Teams - Window 2'!F$6:F$94,1)</f>
        <v>0</v>
      </c>
      <c r="G24" s="43">
        <f>SUMIFS('Points - Player Total'!$AB$9:$AB$97,'Points - Player Total'!$A$9:$A$97,'Points - Teams W2'!$A24,'Teams - Window 2'!G$6:G$94,1)</f>
        <v>0</v>
      </c>
      <c r="H24" s="43">
        <f>SUMIFS('Points - Player Total'!$AB$9:$AB$97,'Points - Player Total'!$A$9:$A$97,'Points - Teams W2'!$A24,'Teams - Window 2'!H$6:H$94,1)</f>
        <v>0</v>
      </c>
      <c r="I24" s="43">
        <f>SUMIFS('Points - Player Total'!$AB$9:$AB$97,'Points - Player Total'!$A$9:$A$97,'Points - Teams W2'!$A24,'Teams - Window 2'!I$6:I$94,1)</f>
        <v>0</v>
      </c>
      <c r="J24" s="43">
        <f>SUMIFS('Points - Player Total'!$AB$9:$AB$97,'Points - Player Total'!$A$9:$A$97,'Points - Teams W2'!$A24,'Teams - Window 2'!J$6:J$94,1)</f>
        <v>0</v>
      </c>
      <c r="K24" s="43">
        <f>SUMIFS('Points - Player Total'!$AB$9:$AB$97,'Points - Player Total'!$A$9:$A$97,'Points - Teams W2'!$A24,'Teams - Window 2'!K$6:K$94,1)</f>
        <v>0</v>
      </c>
      <c r="L24" s="43">
        <f>SUMIFS('Points - Player Total'!$AB$9:$AB$97,'Points - Player Total'!$A$9:$A$97,'Points - Teams W2'!$A24,'Teams - Window 2'!L$6:L$94,1)</f>
        <v>0</v>
      </c>
      <c r="M24" s="43">
        <f>SUMIFS('Points - Player Total'!$AB$9:$AB$97,'Points - Player Total'!$A$9:$A$97,'Points - Teams W2'!$A24,'Teams - Window 2'!M$6:M$94,1)</f>
        <v>0</v>
      </c>
      <c r="N24" s="43">
        <f>SUMIFS('Points - Player Total'!$AB$9:$AB$97,'Points - Player Total'!$A$9:$A$97,'Points - Teams W2'!$A24,'Teams - Window 2'!N$6:N$94,1)</f>
        <v>0</v>
      </c>
      <c r="O24" s="43">
        <f>SUMIFS('Points - Player Total'!$AB$9:$AB$97,'Points - Player Total'!$A$9:$A$97,'Points - Teams W2'!$A24,'Teams - Window 2'!O$6:O$94,1)</f>
        <v>0</v>
      </c>
      <c r="P24" s="43">
        <f>SUMIFS('Points - Player Total'!$AB$9:$AB$97,'Points - Player Total'!$A$9:$A$97,'Points - Teams W2'!$A24,'Teams - Window 2'!P$6:P$94,1)</f>
        <v>0</v>
      </c>
      <c r="Q24" s="43">
        <f>SUMIFS('Points - Player Total'!$AB$9:$AB$97,'Points - Player Total'!$A$9:$A$97,'Points - Teams W2'!$A24,'Teams - Window 2'!Q$6:Q$94,1)</f>
        <v>0</v>
      </c>
      <c r="R24" s="43">
        <f>SUMIFS('Points - Player Total'!$AB$9:$AB$97,'Points - Player Total'!$A$9:$A$97,'Points - Teams W2'!$A24,'Teams - Window 2'!R$6:R$94,1)</f>
        <v>0</v>
      </c>
      <c r="S24" s="43">
        <f>SUMIFS('Points - Player Total'!$AB$9:$AB$97,'Points - Player Total'!$A$9:$A$97,'Points - Teams W2'!$A24,'Teams - Window 2'!S$6:S$94,1)</f>
        <v>0</v>
      </c>
      <c r="T24" s="43">
        <f>SUMIFS('Points - Player Total'!$AB$9:$AB$97,'Points - Player Total'!$A$9:$A$97,'Points - Teams W2'!$A24,'Teams - Window 2'!T$6:T$94,1)</f>
        <v>0</v>
      </c>
      <c r="U24" s="43">
        <f>SUMIFS('Points - Player Total'!$AB$9:$AB$97,'Points - Player Total'!$A$9:$A$97,'Points - Teams W2'!$A24,'Teams - Window 2'!U$6:U$94,1)</f>
        <v>0</v>
      </c>
      <c r="V24" s="43">
        <f>SUMIFS('Points - Player Total'!$AB$9:$AB$97,'Points - Player Total'!$A$9:$A$97,'Points - Teams W2'!$A24,'Teams - Window 2'!V$6:V$94,1)</f>
        <v>0</v>
      </c>
      <c r="W24" s="43">
        <f>SUMIFS('Points - Player Total'!$AB$9:$AB$97,'Points - Player Total'!$A$9:$A$97,'Points - Teams W2'!$A24,'Teams - Window 2'!W$6:W$94,1)</f>
        <v>0</v>
      </c>
      <c r="X24" s="43">
        <f>SUMIFS('Points - Player Total'!$AB$9:$AB$97,'Points - Player Total'!$A$9:$A$97,'Points - Teams W2'!$A24,'Teams - Window 2'!X$6:X$94,1)</f>
        <v>0</v>
      </c>
      <c r="Y24" s="43">
        <f>SUMIFS('Points - Player Total'!$AB$9:$AB$97,'Points - Player Total'!$A$9:$A$97,'Points - Teams W2'!$A24,'Teams - Window 2'!Y$6:Y$94,1)</f>
        <v>0</v>
      </c>
      <c r="Z24" s="43">
        <f>SUMIFS('Points - Player Total'!$AB$9:$AB$97,'Points - Player Total'!$A$9:$A$97,'Points - Teams W2'!$A24,'Teams - Window 2'!Z$6:Z$94,1)</f>
        <v>0</v>
      </c>
      <c r="AA24" s="43">
        <f>SUMIFS('Points - Player Total'!$AB$9:$AB$97,'Points - Player Total'!$A$9:$A$97,'Points - Teams W2'!$A24,'Teams - Window 2'!AA$6:AA$94,1)</f>
        <v>0</v>
      </c>
      <c r="AB24" s="43">
        <f>SUMIFS('Points - Player Total'!$AB$9:$AB$97,'Points - Player Total'!$A$9:$A$97,'Points - Teams W2'!$A24,'Teams - Window 2'!AB$6:AB$94,1)</f>
        <v>0</v>
      </c>
      <c r="AC24" s="43">
        <f>SUMIFS('Points - Player Total'!$AB$9:$AB$97,'Points - Player Total'!$A$9:$A$97,'Points - Teams W2'!$A24,'Teams - Window 2'!AC$6:AC$94,1)</f>
        <v>0</v>
      </c>
      <c r="AD24" s="43">
        <f>SUMIFS('Points - Player Total'!$AB$9:$AB$97,'Points - Player Total'!$A$9:$A$97,'Points - Teams W2'!$A24,'Teams - Window 2'!AD$6:AD$94,1)</f>
        <v>0</v>
      </c>
      <c r="AE24" s="43">
        <f>SUMIFS('Points - Player Total'!$AB$9:$AB$97,'Points - Player Total'!$A$9:$A$97,'Points - Teams W2'!$A24,'Teams - Window 2'!AE$6:AE$94,1)</f>
        <v>0</v>
      </c>
      <c r="AF24" s="43">
        <f>SUMIFS('Points - Player Total'!$AB$9:$AB$97,'Points - Player Total'!$A$9:$A$97,'Points - Teams W2'!$A24,'Teams - Window 2'!AF$6:AF$94,1)</f>
        <v>0</v>
      </c>
      <c r="AG24" s="43">
        <f>SUMIFS('Points - Player Total'!$AB$9:$AB$97,'Points - Player Total'!$A$9:$A$97,'Points - Teams W2'!$A24,'Teams - Window 2'!AG$6:AG$94,1)</f>
        <v>0</v>
      </c>
      <c r="AH24" s="43">
        <f>SUMIFS('Points - Player Total'!$AB$9:$AB$97,'Points - Player Total'!$A$9:$A$97,'Points - Teams W2'!$A24,'Teams - Window 2'!AH$6:AH$94,1)</f>
        <v>0</v>
      </c>
      <c r="AI24" s="43">
        <f>SUMIFS('Points - Player Total'!$AB$9:$AB$97,'Points - Player Total'!$A$9:$A$97,'Points - Teams W2'!$A24,'Teams - Window 2'!AI$6:AI$94,1)</f>
        <v>0</v>
      </c>
      <c r="AJ24" s="43">
        <f>SUMIFS('Points - Player Total'!$AB$9:$AB$97,'Points - Player Total'!$A$9:$A$97,'Points - Teams W2'!$A24,'Teams - Window 2'!AJ$6:AJ$94,1)</f>
        <v>0</v>
      </c>
      <c r="AK24" s="43">
        <f>SUMIFS('Points - Player Total'!$AB$9:$AB$97,'Points - Player Total'!$A$9:$A$97,'Points - Teams W2'!$A24,'Teams - Window 2'!AK$6:AK$94,1)</f>
        <v>0</v>
      </c>
      <c r="AL24" s="43">
        <f>SUMIFS('Points - Player Total'!$AB$9:$AB$97,'Points - Player Total'!$A$9:$A$97,'Points - Teams W2'!$A24,'Teams - Window 2'!AL$6:AL$94,1)</f>
        <v>0</v>
      </c>
      <c r="AM24" s="43">
        <f>SUMIFS('Points - Player Total'!$AB$9:$AB$97,'Points - Player Total'!$A$9:$A$97,'Points - Teams W2'!$A24,'Teams - Window 2'!AM$6:AM$94,1)</f>
        <v>0</v>
      </c>
      <c r="AN24" s="43">
        <f>SUMIFS('Points - Player Total'!$AB$9:$AB$97,'Points - Player Total'!$A$9:$A$97,'Points - Teams W2'!$A24,'Teams - Window 2'!AN$6:AN$94,1)</f>
        <v>0</v>
      </c>
      <c r="AO24" s="43">
        <f>SUMIFS('Points - Player Total'!$AB$9:$AB$97,'Points - Player Total'!$A$9:$A$97,'Points - Teams W2'!$A24,'Teams - Window 2'!AO$6:AO$94,1)</f>
        <v>0</v>
      </c>
      <c r="AP24" s="43">
        <f>SUMIFS('Points - Player Total'!$AB$9:$AB$97,'Points - Player Total'!$A$9:$A$97,'Points - Teams W2'!$A24,'Teams - Window 2'!AP$6:AP$94,1)</f>
        <v>0</v>
      </c>
      <c r="AQ24" s="43">
        <f>SUMIFS('Points - Player Total'!$AB$9:$AB$97,'Points - Player Total'!$A$9:$A$97,'Points - Teams W2'!$A24,'Teams - Window 2'!AQ$6:AQ$94,1)</f>
        <v>0</v>
      </c>
      <c r="AR24" s="43">
        <f>SUMIFS('Points - Player Total'!$AB$9:$AB$97,'Points - Player Total'!$A$9:$A$97,'Points - Teams W2'!$A24,'Teams - Window 2'!AR$6:AR$94,1)</f>
        <v>0</v>
      </c>
    </row>
    <row r="25" spans="1:44" x14ac:dyDescent="0.25">
      <c r="A25" t="s">
        <v>254</v>
      </c>
      <c r="B25" s="6"/>
      <c r="C25" t="s">
        <v>68</v>
      </c>
      <c r="D25" s="43">
        <f>SUMIFS('Points - Player Total'!$AB$9:$AB$97,'Points - Player Total'!$A$9:$A$97,'Points - Teams W2'!$A25,'Teams - Window 2'!D$6:D$94,1)</f>
        <v>0</v>
      </c>
      <c r="E25" s="43">
        <f>SUMIFS('Points - Player Total'!$AB$9:$AB$97,'Points - Player Total'!$A$9:$A$97,'Points - Teams W2'!$A25,'Teams - Window 2'!E$6:E$94,1)</f>
        <v>0</v>
      </c>
      <c r="F25" s="43">
        <f>SUMIFS('Points - Player Total'!$AB$9:$AB$97,'Points - Player Total'!$A$9:$A$97,'Points - Teams W2'!$A25,'Teams - Window 2'!F$6:F$94,1)</f>
        <v>0</v>
      </c>
      <c r="G25" s="43">
        <f>SUMIFS('Points - Player Total'!$AB$9:$AB$97,'Points - Player Total'!$A$9:$A$97,'Points - Teams W2'!$A25,'Teams - Window 2'!G$6:G$94,1)</f>
        <v>0</v>
      </c>
      <c r="H25" s="43">
        <f>SUMIFS('Points - Player Total'!$AB$9:$AB$97,'Points - Player Total'!$A$9:$A$97,'Points - Teams W2'!$A25,'Teams - Window 2'!H$6:H$94,1)</f>
        <v>0</v>
      </c>
      <c r="I25" s="43">
        <f>SUMIFS('Points - Player Total'!$AB$9:$AB$97,'Points - Player Total'!$A$9:$A$97,'Points - Teams W2'!$A25,'Teams - Window 2'!I$6:I$94,1)</f>
        <v>0</v>
      </c>
      <c r="J25" s="43">
        <f>SUMIFS('Points - Player Total'!$AB$9:$AB$97,'Points - Player Total'!$A$9:$A$97,'Points - Teams W2'!$A25,'Teams - Window 2'!J$6:J$94,1)</f>
        <v>0</v>
      </c>
      <c r="K25" s="43">
        <f>SUMIFS('Points - Player Total'!$AB$9:$AB$97,'Points - Player Total'!$A$9:$A$97,'Points - Teams W2'!$A25,'Teams - Window 2'!K$6:K$94,1)</f>
        <v>0</v>
      </c>
      <c r="L25" s="43">
        <f>SUMIFS('Points - Player Total'!$AB$9:$AB$97,'Points - Player Total'!$A$9:$A$97,'Points - Teams W2'!$A25,'Teams - Window 2'!L$6:L$94,1)</f>
        <v>0</v>
      </c>
      <c r="M25" s="43">
        <f>SUMIFS('Points - Player Total'!$AB$9:$AB$97,'Points - Player Total'!$A$9:$A$97,'Points - Teams W2'!$A25,'Teams - Window 2'!M$6:M$94,1)</f>
        <v>0</v>
      </c>
      <c r="N25" s="43">
        <f>SUMIFS('Points - Player Total'!$AB$9:$AB$97,'Points - Player Total'!$A$9:$A$97,'Points - Teams W2'!$A25,'Teams - Window 2'!N$6:N$94,1)</f>
        <v>0</v>
      </c>
      <c r="O25" s="43">
        <f>SUMIFS('Points - Player Total'!$AB$9:$AB$97,'Points - Player Total'!$A$9:$A$97,'Points - Teams W2'!$A25,'Teams - Window 2'!O$6:O$94,1)</f>
        <v>0</v>
      </c>
      <c r="P25" s="43">
        <f>SUMIFS('Points - Player Total'!$AB$9:$AB$97,'Points - Player Total'!$A$9:$A$97,'Points - Teams W2'!$A25,'Teams - Window 2'!P$6:P$94,1)</f>
        <v>0</v>
      </c>
      <c r="Q25" s="43">
        <f>SUMIFS('Points - Player Total'!$AB$9:$AB$97,'Points - Player Total'!$A$9:$A$97,'Points - Teams W2'!$A25,'Teams - Window 2'!Q$6:Q$94,1)</f>
        <v>0</v>
      </c>
      <c r="R25" s="43">
        <f>SUMIFS('Points - Player Total'!$AB$9:$AB$97,'Points - Player Total'!$A$9:$A$97,'Points - Teams W2'!$A25,'Teams - Window 2'!R$6:R$94,1)</f>
        <v>0</v>
      </c>
      <c r="S25" s="43">
        <f>SUMIFS('Points - Player Total'!$AB$9:$AB$97,'Points - Player Total'!$A$9:$A$97,'Points - Teams W2'!$A25,'Teams - Window 2'!S$6:S$94,1)</f>
        <v>0</v>
      </c>
      <c r="T25" s="43">
        <f>SUMIFS('Points - Player Total'!$AB$9:$AB$97,'Points - Player Total'!$A$9:$A$97,'Points - Teams W2'!$A25,'Teams - Window 2'!T$6:T$94,1)</f>
        <v>0</v>
      </c>
      <c r="U25" s="43">
        <f>SUMIFS('Points - Player Total'!$AB$9:$AB$97,'Points - Player Total'!$A$9:$A$97,'Points - Teams W2'!$A25,'Teams - Window 2'!U$6:U$94,1)</f>
        <v>0</v>
      </c>
      <c r="V25" s="43">
        <f>SUMIFS('Points - Player Total'!$AB$9:$AB$97,'Points - Player Total'!$A$9:$A$97,'Points - Teams W2'!$A25,'Teams - Window 2'!V$6:V$94,1)</f>
        <v>0</v>
      </c>
      <c r="W25" s="43">
        <f>SUMIFS('Points - Player Total'!$AB$9:$AB$97,'Points - Player Total'!$A$9:$A$97,'Points - Teams W2'!$A25,'Teams - Window 2'!W$6:W$94,1)</f>
        <v>0</v>
      </c>
      <c r="X25" s="43">
        <f>SUMIFS('Points - Player Total'!$AB$9:$AB$97,'Points - Player Total'!$A$9:$A$97,'Points - Teams W2'!$A25,'Teams - Window 2'!X$6:X$94,1)</f>
        <v>0</v>
      </c>
      <c r="Y25" s="43">
        <f>SUMIFS('Points - Player Total'!$AB$9:$AB$97,'Points - Player Total'!$A$9:$A$97,'Points - Teams W2'!$A25,'Teams - Window 2'!Y$6:Y$94,1)</f>
        <v>0</v>
      </c>
      <c r="Z25" s="43">
        <f>SUMIFS('Points - Player Total'!$AB$9:$AB$97,'Points - Player Total'!$A$9:$A$97,'Points - Teams W2'!$A25,'Teams - Window 2'!Z$6:Z$94,1)</f>
        <v>0</v>
      </c>
      <c r="AA25" s="43">
        <f>SUMIFS('Points - Player Total'!$AB$9:$AB$97,'Points - Player Total'!$A$9:$A$97,'Points - Teams W2'!$A25,'Teams - Window 2'!AA$6:AA$94,1)</f>
        <v>0</v>
      </c>
      <c r="AB25" s="43">
        <f>SUMIFS('Points - Player Total'!$AB$9:$AB$97,'Points - Player Total'!$A$9:$A$97,'Points - Teams W2'!$A25,'Teams - Window 2'!AB$6:AB$94,1)</f>
        <v>0</v>
      </c>
      <c r="AC25" s="43">
        <f>SUMIFS('Points - Player Total'!$AB$9:$AB$97,'Points - Player Total'!$A$9:$A$97,'Points - Teams W2'!$A25,'Teams - Window 2'!AC$6:AC$94,1)</f>
        <v>0</v>
      </c>
      <c r="AD25" s="43">
        <f>SUMIFS('Points - Player Total'!$AB$9:$AB$97,'Points - Player Total'!$A$9:$A$97,'Points - Teams W2'!$A25,'Teams - Window 2'!AD$6:AD$94,1)</f>
        <v>0</v>
      </c>
      <c r="AE25" s="43">
        <f>SUMIFS('Points - Player Total'!$AB$9:$AB$97,'Points - Player Total'!$A$9:$A$97,'Points - Teams W2'!$A25,'Teams - Window 2'!AE$6:AE$94,1)</f>
        <v>0</v>
      </c>
      <c r="AF25" s="43">
        <f>SUMIFS('Points - Player Total'!$AB$9:$AB$97,'Points - Player Total'!$A$9:$A$97,'Points - Teams W2'!$A25,'Teams - Window 2'!AF$6:AF$94,1)</f>
        <v>0</v>
      </c>
      <c r="AG25" s="43">
        <f>SUMIFS('Points - Player Total'!$AB$9:$AB$97,'Points - Player Total'!$A$9:$A$97,'Points - Teams W2'!$A25,'Teams - Window 2'!AG$6:AG$94,1)</f>
        <v>0</v>
      </c>
      <c r="AH25" s="43">
        <f>SUMIFS('Points - Player Total'!$AB$9:$AB$97,'Points - Player Total'!$A$9:$A$97,'Points - Teams W2'!$A25,'Teams - Window 2'!AH$6:AH$94,1)</f>
        <v>0</v>
      </c>
      <c r="AI25" s="43">
        <f>SUMIFS('Points - Player Total'!$AB$9:$AB$97,'Points - Player Total'!$A$9:$A$97,'Points - Teams W2'!$A25,'Teams - Window 2'!AI$6:AI$94,1)</f>
        <v>0</v>
      </c>
      <c r="AJ25" s="43">
        <f>SUMIFS('Points - Player Total'!$AB$9:$AB$97,'Points - Player Total'!$A$9:$A$97,'Points - Teams W2'!$A25,'Teams - Window 2'!AJ$6:AJ$94,1)</f>
        <v>0</v>
      </c>
      <c r="AK25" s="43">
        <f>SUMIFS('Points - Player Total'!$AB$9:$AB$97,'Points - Player Total'!$A$9:$A$97,'Points - Teams W2'!$A25,'Teams - Window 2'!AK$6:AK$94,1)</f>
        <v>0</v>
      </c>
      <c r="AL25" s="43">
        <f>SUMIFS('Points - Player Total'!$AB$9:$AB$97,'Points - Player Total'!$A$9:$A$97,'Points - Teams W2'!$A25,'Teams - Window 2'!AL$6:AL$94,1)</f>
        <v>0</v>
      </c>
      <c r="AM25" s="43">
        <f>SUMIFS('Points - Player Total'!$AB$9:$AB$97,'Points - Player Total'!$A$9:$A$97,'Points - Teams W2'!$A25,'Teams - Window 2'!AM$6:AM$94,1)</f>
        <v>0</v>
      </c>
      <c r="AN25" s="43">
        <f>SUMIFS('Points - Player Total'!$AB$9:$AB$97,'Points - Player Total'!$A$9:$A$97,'Points - Teams W2'!$A25,'Teams - Window 2'!AN$6:AN$94,1)</f>
        <v>0</v>
      </c>
      <c r="AO25" s="43">
        <f>SUMIFS('Points - Player Total'!$AB$9:$AB$97,'Points - Player Total'!$A$9:$A$97,'Points - Teams W2'!$A25,'Teams - Window 2'!AO$6:AO$94,1)</f>
        <v>0</v>
      </c>
      <c r="AP25" s="43">
        <f>SUMIFS('Points - Player Total'!$AB$9:$AB$97,'Points - Player Total'!$A$9:$A$97,'Points - Teams W2'!$A25,'Teams - Window 2'!AP$6:AP$94,1)</f>
        <v>0</v>
      </c>
      <c r="AQ25" s="43">
        <f>SUMIFS('Points - Player Total'!$AB$9:$AB$97,'Points - Player Total'!$A$9:$A$97,'Points - Teams W2'!$A25,'Teams - Window 2'!AQ$6:AQ$94,1)</f>
        <v>0</v>
      </c>
      <c r="AR25" s="43">
        <f>SUMIFS('Points - Player Total'!$AB$9:$AB$97,'Points - Player Total'!$A$9:$A$97,'Points - Teams W2'!$A25,'Teams - Window 2'!AR$6:AR$94,1)</f>
        <v>0</v>
      </c>
    </row>
    <row r="26" spans="1:44" x14ac:dyDescent="0.25">
      <c r="A26" t="s">
        <v>255</v>
      </c>
      <c r="B26" s="6"/>
      <c r="C26" t="s">
        <v>68</v>
      </c>
      <c r="D26" s="43">
        <f>SUMIFS('Points - Player Total'!$AB$9:$AB$97,'Points - Player Total'!$A$9:$A$97,'Points - Teams W2'!$A26,'Teams - Window 2'!D$6:D$94,1)</f>
        <v>0</v>
      </c>
      <c r="E26" s="43">
        <f>SUMIFS('Points - Player Total'!$AB$9:$AB$97,'Points - Player Total'!$A$9:$A$97,'Points - Teams W2'!$A26,'Teams - Window 2'!E$6:E$94,1)</f>
        <v>0</v>
      </c>
      <c r="F26" s="43">
        <f>SUMIFS('Points - Player Total'!$AB$9:$AB$97,'Points - Player Total'!$A$9:$A$97,'Points - Teams W2'!$A26,'Teams - Window 2'!F$6:F$94,1)</f>
        <v>0</v>
      </c>
      <c r="G26" s="43">
        <f>SUMIFS('Points - Player Total'!$AB$9:$AB$97,'Points - Player Total'!$A$9:$A$97,'Points - Teams W2'!$A26,'Teams - Window 2'!G$6:G$94,1)</f>
        <v>0</v>
      </c>
      <c r="H26" s="43">
        <f>SUMIFS('Points - Player Total'!$AB$9:$AB$97,'Points - Player Total'!$A$9:$A$97,'Points - Teams W2'!$A26,'Teams - Window 2'!H$6:H$94,1)</f>
        <v>0</v>
      </c>
      <c r="I26" s="43">
        <f>SUMIFS('Points - Player Total'!$AB$9:$AB$97,'Points - Player Total'!$A$9:$A$97,'Points - Teams W2'!$A26,'Teams - Window 2'!I$6:I$94,1)</f>
        <v>0</v>
      </c>
      <c r="J26" s="43">
        <f>SUMIFS('Points - Player Total'!$AB$9:$AB$97,'Points - Player Total'!$A$9:$A$97,'Points - Teams W2'!$A26,'Teams - Window 2'!J$6:J$94,1)</f>
        <v>0</v>
      </c>
      <c r="K26" s="43">
        <f>SUMIFS('Points - Player Total'!$AB$9:$AB$97,'Points - Player Total'!$A$9:$A$97,'Points - Teams W2'!$A26,'Teams - Window 2'!K$6:K$94,1)</f>
        <v>0</v>
      </c>
      <c r="L26" s="43">
        <f>SUMIFS('Points - Player Total'!$AB$9:$AB$97,'Points - Player Total'!$A$9:$A$97,'Points - Teams W2'!$A26,'Teams - Window 2'!L$6:L$94,1)</f>
        <v>0</v>
      </c>
      <c r="M26" s="43">
        <f>SUMIFS('Points - Player Total'!$AB$9:$AB$97,'Points - Player Total'!$A$9:$A$97,'Points - Teams W2'!$A26,'Teams - Window 2'!M$6:M$94,1)</f>
        <v>0</v>
      </c>
      <c r="N26" s="43">
        <f>SUMIFS('Points - Player Total'!$AB$9:$AB$97,'Points - Player Total'!$A$9:$A$97,'Points - Teams W2'!$A26,'Teams - Window 2'!N$6:N$94,1)</f>
        <v>0</v>
      </c>
      <c r="O26" s="43">
        <f>SUMIFS('Points - Player Total'!$AB$9:$AB$97,'Points - Player Total'!$A$9:$A$97,'Points - Teams W2'!$A26,'Teams - Window 2'!O$6:O$94,1)</f>
        <v>0</v>
      </c>
      <c r="P26" s="43">
        <f>SUMIFS('Points - Player Total'!$AB$9:$AB$97,'Points - Player Total'!$A$9:$A$97,'Points - Teams W2'!$A26,'Teams - Window 2'!P$6:P$94,1)</f>
        <v>0</v>
      </c>
      <c r="Q26" s="43">
        <f>SUMIFS('Points - Player Total'!$AB$9:$AB$97,'Points - Player Total'!$A$9:$A$97,'Points - Teams W2'!$A26,'Teams - Window 2'!Q$6:Q$94,1)</f>
        <v>0</v>
      </c>
      <c r="R26" s="43">
        <f>SUMIFS('Points - Player Total'!$AB$9:$AB$97,'Points - Player Total'!$A$9:$A$97,'Points - Teams W2'!$A26,'Teams - Window 2'!R$6:R$94,1)</f>
        <v>0</v>
      </c>
      <c r="S26" s="43">
        <f>SUMIFS('Points - Player Total'!$AB$9:$AB$97,'Points - Player Total'!$A$9:$A$97,'Points - Teams W2'!$A26,'Teams - Window 2'!S$6:S$94,1)</f>
        <v>0</v>
      </c>
      <c r="T26" s="43">
        <f>SUMIFS('Points - Player Total'!$AB$9:$AB$97,'Points - Player Total'!$A$9:$A$97,'Points - Teams W2'!$A26,'Teams - Window 2'!T$6:T$94,1)</f>
        <v>0</v>
      </c>
      <c r="U26" s="43">
        <f>SUMIFS('Points - Player Total'!$AB$9:$AB$97,'Points - Player Total'!$A$9:$A$97,'Points - Teams W2'!$A26,'Teams - Window 2'!U$6:U$94,1)</f>
        <v>0</v>
      </c>
      <c r="V26" s="43">
        <f>SUMIFS('Points - Player Total'!$AB$9:$AB$97,'Points - Player Total'!$A$9:$A$97,'Points - Teams W2'!$A26,'Teams - Window 2'!V$6:V$94,1)</f>
        <v>0</v>
      </c>
      <c r="W26" s="43">
        <f>SUMIFS('Points - Player Total'!$AB$9:$AB$97,'Points - Player Total'!$A$9:$A$97,'Points - Teams W2'!$A26,'Teams - Window 2'!W$6:W$94,1)</f>
        <v>0</v>
      </c>
      <c r="X26" s="43">
        <f>SUMIFS('Points - Player Total'!$AB$9:$AB$97,'Points - Player Total'!$A$9:$A$97,'Points - Teams W2'!$A26,'Teams - Window 2'!X$6:X$94,1)</f>
        <v>0</v>
      </c>
      <c r="Y26" s="43">
        <f>SUMIFS('Points - Player Total'!$AB$9:$AB$97,'Points - Player Total'!$A$9:$A$97,'Points - Teams W2'!$A26,'Teams - Window 2'!Y$6:Y$94,1)</f>
        <v>0</v>
      </c>
      <c r="Z26" s="43">
        <f>SUMIFS('Points - Player Total'!$AB$9:$AB$97,'Points - Player Total'!$A$9:$A$97,'Points - Teams W2'!$A26,'Teams - Window 2'!Z$6:Z$94,1)</f>
        <v>0</v>
      </c>
      <c r="AA26" s="43">
        <f>SUMIFS('Points - Player Total'!$AB$9:$AB$97,'Points - Player Total'!$A$9:$A$97,'Points - Teams W2'!$A26,'Teams - Window 2'!AA$6:AA$94,1)</f>
        <v>0</v>
      </c>
      <c r="AB26" s="43">
        <f>SUMIFS('Points - Player Total'!$AB$9:$AB$97,'Points - Player Total'!$A$9:$A$97,'Points - Teams W2'!$A26,'Teams - Window 2'!AB$6:AB$94,1)</f>
        <v>0</v>
      </c>
      <c r="AC26" s="43">
        <f>SUMIFS('Points - Player Total'!$AB$9:$AB$97,'Points - Player Total'!$A$9:$A$97,'Points - Teams W2'!$A26,'Teams - Window 2'!AC$6:AC$94,1)</f>
        <v>0</v>
      </c>
      <c r="AD26" s="43">
        <f>SUMIFS('Points - Player Total'!$AB$9:$AB$97,'Points - Player Total'!$A$9:$A$97,'Points - Teams W2'!$A26,'Teams - Window 2'!AD$6:AD$94,1)</f>
        <v>0</v>
      </c>
      <c r="AE26" s="43">
        <f>SUMIFS('Points - Player Total'!$AB$9:$AB$97,'Points - Player Total'!$A$9:$A$97,'Points - Teams W2'!$A26,'Teams - Window 2'!AE$6:AE$94,1)</f>
        <v>0</v>
      </c>
      <c r="AF26" s="43">
        <f>SUMIFS('Points - Player Total'!$AB$9:$AB$97,'Points - Player Total'!$A$9:$A$97,'Points - Teams W2'!$A26,'Teams - Window 2'!AF$6:AF$94,1)</f>
        <v>0</v>
      </c>
      <c r="AG26" s="43">
        <f>SUMIFS('Points - Player Total'!$AB$9:$AB$97,'Points - Player Total'!$A$9:$A$97,'Points - Teams W2'!$A26,'Teams - Window 2'!AG$6:AG$94,1)</f>
        <v>0</v>
      </c>
      <c r="AH26" s="43">
        <f>SUMIFS('Points - Player Total'!$AB$9:$AB$97,'Points - Player Total'!$A$9:$A$97,'Points - Teams W2'!$A26,'Teams - Window 2'!AH$6:AH$94,1)</f>
        <v>0</v>
      </c>
      <c r="AI26" s="43">
        <f>SUMIFS('Points - Player Total'!$AB$9:$AB$97,'Points - Player Total'!$A$9:$A$97,'Points - Teams W2'!$A26,'Teams - Window 2'!AI$6:AI$94,1)</f>
        <v>0</v>
      </c>
      <c r="AJ26" s="43">
        <f>SUMIFS('Points - Player Total'!$AB$9:$AB$97,'Points - Player Total'!$A$9:$A$97,'Points - Teams W2'!$A26,'Teams - Window 2'!AJ$6:AJ$94,1)</f>
        <v>0</v>
      </c>
      <c r="AK26" s="43">
        <f>SUMIFS('Points - Player Total'!$AB$9:$AB$97,'Points - Player Total'!$A$9:$A$97,'Points - Teams W2'!$A26,'Teams - Window 2'!AK$6:AK$94,1)</f>
        <v>0</v>
      </c>
      <c r="AL26" s="43">
        <f>SUMIFS('Points - Player Total'!$AB$9:$AB$97,'Points - Player Total'!$A$9:$A$97,'Points - Teams W2'!$A26,'Teams - Window 2'!AL$6:AL$94,1)</f>
        <v>0</v>
      </c>
      <c r="AM26" s="43">
        <f>SUMIFS('Points - Player Total'!$AB$9:$AB$97,'Points - Player Total'!$A$9:$A$97,'Points - Teams W2'!$A26,'Teams - Window 2'!AM$6:AM$94,1)</f>
        <v>0</v>
      </c>
      <c r="AN26" s="43">
        <f>SUMIFS('Points - Player Total'!$AB$9:$AB$97,'Points - Player Total'!$A$9:$A$97,'Points - Teams W2'!$A26,'Teams - Window 2'!AN$6:AN$94,1)</f>
        <v>0</v>
      </c>
      <c r="AO26" s="43">
        <f>SUMIFS('Points - Player Total'!$AB$9:$AB$97,'Points - Player Total'!$A$9:$A$97,'Points - Teams W2'!$A26,'Teams - Window 2'!AO$6:AO$94,1)</f>
        <v>0</v>
      </c>
      <c r="AP26" s="43">
        <f>SUMIFS('Points - Player Total'!$AB$9:$AB$97,'Points - Player Total'!$A$9:$A$97,'Points - Teams W2'!$A26,'Teams - Window 2'!AP$6:AP$94,1)</f>
        <v>0</v>
      </c>
      <c r="AQ26" s="43">
        <f>SUMIFS('Points - Player Total'!$AB$9:$AB$97,'Points - Player Total'!$A$9:$A$97,'Points - Teams W2'!$A26,'Teams - Window 2'!AQ$6:AQ$94,1)</f>
        <v>0</v>
      </c>
      <c r="AR26" s="43">
        <f>SUMIFS('Points - Player Total'!$AB$9:$AB$97,'Points - Player Total'!$A$9:$A$97,'Points - Teams W2'!$A26,'Teams - Window 2'!AR$6:AR$94,1)</f>
        <v>0</v>
      </c>
    </row>
    <row r="27" spans="1:44" x14ac:dyDescent="0.25">
      <c r="A27" t="s">
        <v>256</v>
      </c>
      <c r="B27" s="6"/>
      <c r="C27" t="s">
        <v>68</v>
      </c>
      <c r="D27" s="43">
        <f>SUMIFS('Points - Player Total'!$AB$9:$AB$97,'Points - Player Total'!$A$9:$A$97,'Points - Teams W2'!$A27,'Teams - Window 2'!D$6:D$94,1)</f>
        <v>0</v>
      </c>
      <c r="E27" s="43">
        <f>SUMIFS('Points - Player Total'!$AB$9:$AB$97,'Points - Player Total'!$A$9:$A$97,'Points - Teams W2'!$A27,'Teams - Window 2'!E$6:E$94,1)</f>
        <v>0</v>
      </c>
      <c r="F27" s="43">
        <f>SUMIFS('Points - Player Total'!$AB$9:$AB$97,'Points - Player Total'!$A$9:$A$97,'Points - Teams W2'!$A27,'Teams - Window 2'!F$6:F$94,1)</f>
        <v>0</v>
      </c>
      <c r="G27" s="43">
        <f>SUMIFS('Points - Player Total'!$AB$9:$AB$97,'Points - Player Total'!$A$9:$A$97,'Points - Teams W2'!$A27,'Teams - Window 2'!G$6:G$94,1)</f>
        <v>0</v>
      </c>
      <c r="H27" s="43">
        <f>SUMIFS('Points - Player Total'!$AB$9:$AB$97,'Points - Player Total'!$A$9:$A$97,'Points - Teams W2'!$A27,'Teams - Window 2'!H$6:H$94,1)</f>
        <v>0</v>
      </c>
      <c r="I27" s="43">
        <f>SUMIFS('Points - Player Total'!$AB$9:$AB$97,'Points - Player Total'!$A$9:$A$97,'Points - Teams W2'!$A27,'Teams - Window 2'!I$6:I$94,1)</f>
        <v>0</v>
      </c>
      <c r="J27" s="43">
        <f>SUMIFS('Points - Player Total'!$AB$9:$AB$97,'Points - Player Total'!$A$9:$A$97,'Points - Teams W2'!$A27,'Teams - Window 2'!J$6:J$94,1)</f>
        <v>0</v>
      </c>
      <c r="K27" s="43">
        <f>SUMIFS('Points - Player Total'!$AB$9:$AB$97,'Points - Player Total'!$A$9:$A$97,'Points - Teams W2'!$A27,'Teams - Window 2'!K$6:K$94,1)</f>
        <v>0</v>
      </c>
      <c r="L27" s="43">
        <f>SUMIFS('Points - Player Total'!$AB$9:$AB$97,'Points - Player Total'!$A$9:$A$97,'Points - Teams W2'!$A27,'Teams - Window 2'!L$6:L$94,1)</f>
        <v>0</v>
      </c>
      <c r="M27" s="43">
        <f>SUMIFS('Points - Player Total'!$AB$9:$AB$97,'Points - Player Total'!$A$9:$A$97,'Points - Teams W2'!$A27,'Teams - Window 2'!M$6:M$94,1)</f>
        <v>0</v>
      </c>
      <c r="N27" s="43">
        <f>SUMIFS('Points - Player Total'!$AB$9:$AB$97,'Points - Player Total'!$A$9:$A$97,'Points - Teams W2'!$A27,'Teams - Window 2'!N$6:N$94,1)</f>
        <v>0</v>
      </c>
      <c r="O27" s="43">
        <f>SUMIFS('Points - Player Total'!$AB$9:$AB$97,'Points - Player Total'!$A$9:$A$97,'Points - Teams W2'!$A27,'Teams - Window 2'!O$6:O$94,1)</f>
        <v>0</v>
      </c>
      <c r="P27" s="43">
        <f>SUMIFS('Points - Player Total'!$AB$9:$AB$97,'Points - Player Total'!$A$9:$A$97,'Points - Teams W2'!$A27,'Teams - Window 2'!P$6:P$94,1)</f>
        <v>0</v>
      </c>
      <c r="Q27" s="43">
        <f>SUMIFS('Points - Player Total'!$AB$9:$AB$97,'Points - Player Total'!$A$9:$A$97,'Points - Teams W2'!$A27,'Teams - Window 2'!Q$6:Q$94,1)</f>
        <v>0</v>
      </c>
      <c r="R27" s="43">
        <f>SUMIFS('Points - Player Total'!$AB$9:$AB$97,'Points - Player Total'!$A$9:$A$97,'Points - Teams W2'!$A27,'Teams - Window 2'!R$6:R$94,1)</f>
        <v>0</v>
      </c>
      <c r="S27" s="43">
        <f>SUMIFS('Points - Player Total'!$AB$9:$AB$97,'Points - Player Total'!$A$9:$A$97,'Points - Teams W2'!$A27,'Teams - Window 2'!S$6:S$94,1)</f>
        <v>0</v>
      </c>
      <c r="T27" s="43">
        <f>SUMIFS('Points - Player Total'!$AB$9:$AB$97,'Points - Player Total'!$A$9:$A$97,'Points - Teams W2'!$A27,'Teams - Window 2'!T$6:T$94,1)</f>
        <v>0</v>
      </c>
      <c r="U27" s="43">
        <f>SUMIFS('Points - Player Total'!$AB$9:$AB$97,'Points - Player Total'!$A$9:$A$97,'Points - Teams W2'!$A27,'Teams - Window 2'!U$6:U$94,1)</f>
        <v>0</v>
      </c>
      <c r="V27" s="43">
        <f>SUMIFS('Points - Player Total'!$AB$9:$AB$97,'Points - Player Total'!$A$9:$A$97,'Points - Teams W2'!$A27,'Teams - Window 2'!V$6:V$94,1)</f>
        <v>0</v>
      </c>
      <c r="W27" s="43">
        <f>SUMIFS('Points - Player Total'!$AB$9:$AB$97,'Points - Player Total'!$A$9:$A$97,'Points - Teams W2'!$A27,'Teams - Window 2'!W$6:W$94,1)</f>
        <v>0</v>
      </c>
      <c r="X27" s="43">
        <f>SUMIFS('Points - Player Total'!$AB$9:$AB$97,'Points - Player Total'!$A$9:$A$97,'Points - Teams W2'!$A27,'Teams - Window 2'!X$6:X$94,1)</f>
        <v>0</v>
      </c>
      <c r="Y27" s="43">
        <f>SUMIFS('Points - Player Total'!$AB$9:$AB$97,'Points - Player Total'!$A$9:$A$97,'Points - Teams W2'!$A27,'Teams - Window 2'!Y$6:Y$94,1)</f>
        <v>0</v>
      </c>
      <c r="Z27" s="43">
        <f>SUMIFS('Points - Player Total'!$AB$9:$AB$97,'Points - Player Total'!$A$9:$A$97,'Points - Teams W2'!$A27,'Teams - Window 2'!Z$6:Z$94,1)</f>
        <v>0</v>
      </c>
      <c r="AA27" s="43">
        <f>SUMIFS('Points - Player Total'!$AB$9:$AB$97,'Points - Player Total'!$A$9:$A$97,'Points - Teams W2'!$A27,'Teams - Window 2'!AA$6:AA$94,1)</f>
        <v>0</v>
      </c>
      <c r="AB27" s="43">
        <f>SUMIFS('Points - Player Total'!$AB$9:$AB$97,'Points - Player Total'!$A$9:$A$97,'Points - Teams W2'!$A27,'Teams - Window 2'!AB$6:AB$94,1)</f>
        <v>0</v>
      </c>
      <c r="AC27" s="43">
        <f>SUMIFS('Points - Player Total'!$AB$9:$AB$97,'Points - Player Total'!$A$9:$A$97,'Points - Teams W2'!$A27,'Teams - Window 2'!AC$6:AC$94,1)</f>
        <v>0</v>
      </c>
      <c r="AD27" s="43">
        <f>SUMIFS('Points - Player Total'!$AB$9:$AB$97,'Points - Player Total'!$A$9:$A$97,'Points - Teams W2'!$A27,'Teams - Window 2'!AD$6:AD$94,1)</f>
        <v>0</v>
      </c>
      <c r="AE27" s="43">
        <f>SUMIFS('Points - Player Total'!$AB$9:$AB$97,'Points - Player Total'!$A$9:$A$97,'Points - Teams W2'!$A27,'Teams - Window 2'!AE$6:AE$94,1)</f>
        <v>0</v>
      </c>
      <c r="AF27" s="43">
        <f>SUMIFS('Points - Player Total'!$AB$9:$AB$97,'Points - Player Total'!$A$9:$A$97,'Points - Teams W2'!$A27,'Teams - Window 2'!AF$6:AF$94,1)</f>
        <v>0</v>
      </c>
      <c r="AG27" s="43">
        <f>SUMIFS('Points - Player Total'!$AB$9:$AB$97,'Points - Player Total'!$A$9:$A$97,'Points - Teams W2'!$A27,'Teams - Window 2'!AG$6:AG$94,1)</f>
        <v>0</v>
      </c>
      <c r="AH27" s="43">
        <f>SUMIFS('Points - Player Total'!$AB$9:$AB$97,'Points - Player Total'!$A$9:$A$97,'Points - Teams W2'!$A27,'Teams - Window 2'!AH$6:AH$94,1)</f>
        <v>0</v>
      </c>
      <c r="AI27" s="43">
        <f>SUMIFS('Points - Player Total'!$AB$9:$AB$97,'Points - Player Total'!$A$9:$A$97,'Points - Teams W2'!$A27,'Teams - Window 2'!AI$6:AI$94,1)</f>
        <v>0</v>
      </c>
      <c r="AJ27" s="43">
        <f>SUMIFS('Points - Player Total'!$AB$9:$AB$97,'Points - Player Total'!$A$9:$A$97,'Points - Teams W2'!$A27,'Teams - Window 2'!AJ$6:AJ$94,1)</f>
        <v>0</v>
      </c>
      <c r="AK27" s="43">
        <f>SUMIFS('Points - Player Total'!$AB$9:$AB$97,'Points - Player Total'!$A$9:$A$97,'Points - Teams W2'!$A27,'Teams - Window 2'!AK$6:AK$94,1)</f>
        <v>0</v>
      </c>
      <c r="AL27" s="43">
        <f>SUMIFS('Points - Player Total'!$AB$9:$AB$97,'Points - Player Total'!$A$9:$A$97,'Points - Teams W2'!$A27,'Teams - Window 2'!AL$6:AL$94,1)</f>
        <v>0</v>
      </c>
      <c r="AM27" s="43">
        <f>SUMIFS('Points - Player Total'!$AB$9:$AB$97,'Points - Player Total'!$A$9:$A$97,'Points - Teams W2'!$A27,'Teams - Window 2'!AM$6:AM$94,1)</f>
        <v>0</v>
      </c>
      <c r="AN27" s="43">
        <f>SUMIFS('Points - Player Total'!$AB$9:$AB$97,'Points - Player Total'!$A$9:$A$97,'Points - Teams W2'!$A27,'Teams - Window 2'!AN$6:AN$94,1)</f>
        <v>0</v>
      </c>
      <c r="AO27" s="43">
        <f>SUMIFS('Points - Player Total'!$AB$9:$AB$97,'Points - Player Total'!$A$9:$A$97,'Points - Teams W2'!$A27,'Teams - Window 2'!AO$6:AO$94,1)</f>
        <v>0</v>
      </c>
      <c r="AP27" s="43">
        <f>SUMIFS('Points - Player Total'!$AB$9:$AB$97,'Points - Player Total'!$A$9:$A$97,'Points - Teams W2'!$A27,'Teams - Window 2'!AP$6:AP$94,1)</f>
        <v>0</v>
      </c>
      <c r="AQ27" s="43">
        <f>SUMIFS('Points - Player Total'!$AB$9:$AB$97,'Points - Player Total'!$A$9:$A$97,'Points - Teams W2'!$A27,'Teams - Window 2'!AQ$6:AQ$94,1)</f>
        <v>0</v>
      </c>
      <c r="AR27" s="43">
        <f>SUMIFS('Points - Player Total'!$AB$9:$AB$97,'Points - Player Total'!$A$9:$A$97,'Points - Teams W2'!$A27,'Teams - Window 2'!AR$6:AR$94,1)</f>
        <v>0</v>
      </c>
    </row>
    <row r="28" spans="1:44" x14ac:dyDescent="0.25">
      <c r="A28" t="s">
        <v>257</v>
      </c>
      <c r="B28" s="6"/>
      <c r="C28" t="s">
        <v>68</v>
      </c>
      <c r="D28" s="43">
        <f>SUMIFS('Points - Player Total'!$AB$9:$AB$97,'Points - Player Total'!$A$9:$A$97,'Points - Teams W2'!$A28,'Teams - Window 2'!D$6:D$94,1)</f>
        <v>0</v>
      </c>
      <c r="E28" s="43">
        <f>SUMIFS('Points - Player Total'!$AB$9:$AB$97,'Points - Player Total'!$A$9:$A$97,'Points - Teams W2'!$A28,'Teams - Window 2'!E$6:E$94,1)</f>
        <v>0</v>
      </c>
      <c r="F28" s="43">
        <f>SUMIFS('Points - Player Total'!$AB$9:$AB$97,'Points - Player Total'!$A$9:$A$97,'Points - Teams W2'!$A28,'Teams - Window 2'!F$6:F$94,1)</f>
        <v>0</v>
      </c>
      <c r="G28" s="43">
        <f>SUMIFS('Points - Player Total'!$AB$9:$AB$97,'Points - Player Total'!$A$9:$A$97,'Points - Teams W2'!$A28,'Teams - Window 2'!G$6:G$94,1)</f>
        <v>0</v>
      </c>
      <c r="H28" s="43">
        <f>SUMIFS('Points - Player Total'!$AB$9:$AB$97,'Points - Player Total'!$A$9:$A$97,'Points - Teams W2'!$A28,'Teams - Window 2'!H$6:H$94,1)</f>
        <v>0</v>
      </c>
      <c r="I28" s="43">
        <f>SUMIFS('Points - Player Total'!$AB$9:$AB$97,'Points - Player Total'!$A$9:$A$97,'Points - Teams W2'!$A28,'Teams - Window 2'!I$6:I$94,1)</f>
        <v>0</v>
      </c>
      <c r="J28" s="43">
        <f>SUMIFS('Points - Player Total'!$AB$9:$AB$97,'Points - Player Total'!$A$9:$A$97,'Points - Teams W2'!$A28,'Teams - Window 2'!J$6:J$94,1)</f>
        <v>0</v>
      </c>
      <c r="K28" s="43">
        <f>SUMIFS('Points - Player Total'!$AB$9:$AB$97,'Points - Player Total'!$A$9:$A$97,'Points - Teams W2'!$A28,'Teams - Window 2'!K$6:K$94,1)</f>
        <v>0</v>
      </c>
      <c r="L28" s="43">
        <f>SUMIFS('Points - Player Total'!$AB$9:$AB$97,'Points - Player Total'!$A$9:$A$97,'Points - Teams W2'!$A28,'Teams - Window 2'!L$6:L$94,1)</f>
        <v>0</v>
      </c>
      <c r="M28" s="43">
        <f>SUMIFS('Points - Player Total'!$AB$9:$AB$97,'Points - Player Total'!$A$9:$A$97,'Points - Teams W2'!$A28,'Teams - Window 2'!M$6:M$94,1)</f>
        <v>0</v>
      </c>
      <c r="N28" s="43">
        <f>SUMIFS('Points - Player Total'!$AB$9:$AB$97,'Points - Player Total'!$A$9:$A$97,'Points - Teams W2'!$A28,'Teams - Window 2'!N$6:N$94,1)</f>
        <v>0</v>
      </c>
      <c r="O28" s="43">
        <f>SUMIFS('Points - Player Total'!$AB$9:$AB$97,'Points - Player Total'!$A$9:$A$97,'Points - Teams W2'!$A28,'Teams - Window 2'!O$6:O$94,1)</f>
        <v>0</v>
      </c>
      <c r="P28" s="43">
        <f>SUMIFS('Points - Player Total'!$AB$9:$AB$97,'Points - Player Total'!$A$9:$A$97,'Points - Teams W2'!$A28,'Teams - Window 2'!P$6:P$94,1)</f>
        <v>0</v>
      </c>
      <c r="Q28" s="43">
        <f>SUMIFS('Points - Player Total'!$AB$9:$AB$97,'Points - Player Total'!$A$9:$A$97,'Points - Teams W2'!$A28,'Teams - Window 2'!Q$6:Q$94,1)</f>
        <v>0</v>
      </c>
      <c r="R28" s="43">
        <f>SUMIFS('Points - Player Total'!$AB$9:$AB$97,'Points - Player Total'!$A$9:$A$97,'Points - Teams W2'!$A28,'Teams - Window 2'!R$6:R$94,1)</f>
        <v>0</v>
      </c>
      <c r="S28" s="43">
        <f>SUMIFS('Points - Player Total'!$AB$9:$AB$97,'Points - Player Total'!$A$9:$A$97,'Points - Teams W2'!$A28,'Teams - Window 2'!S$6:S$94,1)</f>
        <v>0</v>
      </c>
      <c r="T28" s="43">
        <f>SUMIFS('Points - Player Total'!$AB$9:$AB$97,'Points - Player Total'!$A$9:$A$97,'Points - Teams W2'!$A28,'Teams - Window 2'!T$6:T$94,1)</f>
        <v>0</v>
      </c>
      <c r="U28" s="43">
        <f>SUMIFS('Points - Player Total'!$AB$9:$AB$97,'Points - Player Total'!$A$9:$A$97,'Points - Teams W2'!$A28,'Teams - Window 2'!U$6:U$94,1)</f>
        <v>0</v>
      </c>
      <c r="V28" s="43">
        <f>SUMIFS('Points - Player Total'!$AB$9:$AB$97,'Points - Player Total'!$A$9:$A$97,'Points - Teams W2'!$A28,'Teams - Window 2'!V$6:V$94,1)</f>
        <v>0</v>
      </c>
      <c r="W28" s="43">
        <f>SUMIFS('Points - Player Total'!$AB$9:$AB$97,'Points - Player Total'!$A$9:$A$97,'Points - Teams W2'!$A28,'Teams - Window 2'!W$6:W$94,1)</f>
        <v>0</v>
      </c>
      <c r="X28" s="43">
        <f>SUMIFS('Points - Player Total'!$AB$9:$AB$97,'Points - Player Total'!$A$9:$A$97,'Points - Teams W2'!$A28,'Teams - Window 2'!X$6:X$94,1)</f>
        <v>0</v>
      </c>
      <c r="Y28" s="43">
        <f>SUMIFS('Points - Player Total'!$AB$9:$AB$97,'Points - Player Total'!$A$9:$A$97,'Points - Teams W2'!$A28,'Teams - Window 2'!Y$6:Y$94,1)</f>
        <v>0</v>
      </c>
      <c r="Z28" s="43">
        <f>SUMIFS('Points - Player Total'!$AB$9:$AB$97,'Points - Player Total'!$A$9:$A$97,'Points - Teams W2'!$A28,'Teams - Window 2'!Z$6:Z$94,1)</f>
        <v>0</v>
      </c>
      <c r="AA28" s="43">
        <f>SUMIFS('Points - Player Total'!$AB$9:$AB$97,'Points - Player Total'!$A$9:$A$97,'Points - Teams W2'!$A28,'Teams - Window 2'!AA$6:AA$94,1)</f>
        <v>0</v>
      </c>
      <c r="AB28" s="43">
        <f>SUMIFS('Points - Player Total'!$AB$9:$AB$97,'Points - Player Total'!$A$9:$A$97,'Points - Teams W2'!$A28,'Teams - Window 2'!AB$6:AB$94,1)</f>
        <v>0</v>
      </c>
      <c r="AC28" s="43">
        <f>SUMIFS('Points - Player Total'!$AB$9:$AB$97,'Points - Player Total'!$A$9:$A$97,'Points - Teams W2'!$A28,'Teams - Window 2'!AC$6:AC$94,1)</f>
        <v>0</v>
      </c>
      <c r="AD28" s="43">
        <f>SUMIFS('Points - Player Total'!$AB$9:$AB$97,'Points - Player Total'!$A$9:$A$97,'Points - Teams W2'!$A28,'Teams - Window 2'!AD$6:AD$94,1)</f>
        <v>0</v>
      </c>
      <c r="AE28" s="43">
        <f>SUMIFS('Points - Player Total'!$AB$9:$AB$97,'Points - Player Total'!$A$9:$A$97,'Points - Teams W2'!$A28,'Teams - Window 2'!AE$6:AE$94,1)</f>
        <v>0</v>
      </c>
      <c r="AF28" s="43">
        <f>SUMIFS('Points - Player Total'!$AB$9:$AB$97,'Points - Player Total'!$A$9:$A$97,'Points - Teams W2'!$A28,'Teams - Window 2'!AF$6:AF$94,1)</f>
        <v>0</v>
      </c>
      <c r="AG28" s="43">
        <f>SUMIFS('Points - Player Total'!$AB$9:$AB$97,'Points - Player Total'!$A$9:$A$97,'Points - Teams W2'!$A28,'Teams - Window 2'!AG$6:AG$94,1)</f>
        <v>0</v>
      </c>
      <c r="AH28" s="43">
        <f>SUMIFS('Points - Player Total'!$AB$9:$AB$97,'Points - Player Total'!$A$9:$A$97,'Points - Teams W2'!$A28,'Teams - Window 2'!AH$6:AH$94,1)</f>
        <v>0</v>
      </c>
      <c r="AI28" s="43">
        <f>SUMIFS('Points - Player Total'!$AB$9:$AB$97,'Points - Player Total'!$A$9:$A$97,'Points - Teams W2'!$A28,'Teams - Window 2'!AI$6:AI$94,1)</f>
        <v>0</v>
      </c>
      <c r="AJ28" s="43">
        <f>SUMIFS('Points - Player Total'!$AB$9:$AB$97,'Points - Player Total'!$A$9:$A$97,'Points - Teams W2'!$A28,'Teams - Window 2'!AJ$6:AJ$94,1)</f>
        <v>0</v>
      </c>
      <c r="AK28" s="43">
        <f>SUMIFS('Points - Player Total'!$AB$9:$AB$97,'Points - Player Total'!$A$9:$A$97,'Points - Teams W2'!$A28,'Teams - Window 2'!AK$6:AK$94,1)</f>
        <v>0</v>
      </c>
      <c r="AL28" s="43">
        <f>SUMIFS('Points - Player Total'!$AB$9:$AB$97,'Points - Player Total'!$A$9:$A$97,'Points - Teams W2'!$A28,'Teams - Window 2'!AL$6:AL$94,1)</f>
        <v>0</v>
      </c>
      <c r="AM28" s="43">
        <f>SUMIFS('Points - Player Total'!$AB$9:$AB$97,'Points - Player Total'!$A$9:$A$97,'Points - Teams W2'!$A28,'Teams - Window 2'!AM$6:AM$94,1)</f>
        <v>0</v>
      </c>
      <c r="AN28" s="43">
        <f>SUMIFS('Points - Player Total'!$AB$9:$AB$97,'Points - Player Total'!$A$9:$A$97,'Points - Teams W2'!$A28,'Teams - Window 2'!AN$6:AN$94,1)</f>
        <v>0</v>
      </c>
      <c r="AO28" s="43">
        <f>SUMIFS('Points - Player Total'!$AB$9:$AB$97,'Points - Player Total'!$A$9:$A$97,'Points - Teams W2'!$A28,'Teams - Window 2'!AO$6:AO$94,1)</f>
        <v>0</v>
      </c>
      <c r="AP28" s="43">
        <f>SUMIFS('Points - Player Total'!$AB$9:$AB$97,'Points - Player Total'!$A$9:$A$97,'Points - Teams W2'!$A28,'Teams - Window 2'!AP$6:AP$94,1)</f>
        <v>0</v>
      </c>
      <c r="AQ28" s="43">
        <f>SUMIFS('Points - Player Total'!$AB$9:$AB$97,'Points - Player Total'!$A$9:$A$97,'Points - Teams W2'!$A28,'Teams - Window 2'!AQ$6:AQ$94,1)</f>
        <v>0</v>
      </c>
      <c r="AR28" s="43">
        <f>SUMIFS('Points - Player Total'!$AB$9:$AB$97,'Points - Player Total'!$A$9:$A$97,'Points - Teams W2'!$A28,'Teams - Window 2'!AR$6:AR$94,1)</f>
        <v>0</v>
      </c>
    </row>
    <row r="29" spans="1:44" x14ac:dyDescent="0.25">
      <c r="A29" t="s">
        <v>4</v>
      </c>
      <c r="B29" s="6" t="s">
        <v>52</v>
      </c>
      <c r="C29" t="s">
        <v>64</v>
      </c>
      <c r="D29" s="43">
        <f>SUMIFS('Points - Player Total'!$AB$9:$AB$97,'Points - Player Total'!$A$9:$A$97,'Points - Teams W2'!$A29,'Teams - Window 2'!D$6:D$94,1)</f>
        <v>0</v>
      </c>
      <c r="E29" s="43">
        <f>SUMIFS('Points - Player Total'!$AB$9:$AB$97,'Points - Player Total'!$A$9:$A$97,'Points - Teams W2'!$A29,'Teams - Window 2'!E$6:E$94,1)</f>
        <v>0</v>
      </c>
      <c r="F29" s="43">
        <f>SUMIFS('Points - Player Total'!$AB$9:$AB$97,'Points - Player Total'!$A$9:$A$97,'Points - Teams W2'!$A29,'Teams - Window 2'!F$6:F$94,1)</f>
        <v>0</v>
      </c>
      <c r="G29" s="43">
        <f>SUMIFS('Points - Player Total'!$AB$9:$AB$97,'Points - Player Total'!$A$9:$A$97,'Points - Teams W2'!$A29,'Teams - Window 2'!G$6:G$94,1)</f>
        <v>0</v>
      </c>
      <c r="H29" s="43">
        <f>SUMIFS('Points - Player Total'!$AB$9:$AB$97,'Points - Player Total'!$A$9:$A$97,'Points - Teams W2'!$A29,'Teams - Window 2'!H$6:H$94,1)</f>
        <v>0</v>
      </c>
      <c r="I29" s="43">
        <f>SUMIFS('Points - Player Total'!$AB$9:$AB$97,'Points - Player Total'!$A$9:$A$97,'Points - Teams W2'!$A29,'Teams - Window 2'!I$6:I$94,1)</f>
        <v>0</v>
      </c>
      <c r="J29" s="43">
        <f>SUMIFS('Points - Player Total'!$AB$9:$AB$97,'Points - Player Total'!$A$9:$A$97,'Points - Teams W2'!$A29,'Teams - Window 2'!J$6:J$94,1)</f>
        <v>0</v>
      </c>
      <c r="K29" s="43">
        <f>SUMIFS('Points - Player Total'!$AB$9:$AB$97,'Points - Player Total'!$A$9:$A$97,'Points - Teams W2'!$A29,'Teams - Window 2'!K$6:K$94,1)</f>
        <v>247</v>
      </c>
      <c r="L29" s="43">
        <f>SUMIFS('Points - Player Total'!$AB$9:$AB$97,'Points - Player Total'!$A$9:$A$97,'Points - Teams W2'!$A29,'Teams - Window 2'!L$6:L$94,1)</f>
        <v>0</v>
      </c>
      <c r="M29" s="43">
        <f>SUMIFS('Points - Player Total'!$AB$9:$AB$97,'Points - Player Total'!$A$9:$A$97,'Points - Teams W2'!$A29,'Teams - Window 2'!M$6:M$94,1)</f>
        <v>0</v>
      </c>
      <c r="N29" s="43">
        <f>SUMIFS('Points - Player Total'!$AB$9:$AB$97,'Points - Player Total'!$A$9:$A$97,'Points - Teams W2'!$A29,'Teams - Window 2'!N$6:N$94,1)</f>
        <v>0</v>
      </c>
      <c r="O29" s="43">
        <f>SUMIFS('Points - Player Total'!$AB$9:$AB$97,'Points - Player Total'!$A$9:$A$97,'Points - Teams W2'!$A29,'Teams - Window 2'!O$6:O$94,1)</f>
        <v>0</v>
      </c>
      <c r="P29" s="43">
        <f>SUMIFS('Points - Player Total'!$AB$9:$AB$97,'Points - Player Total'!$A$9:$A$97,'Points - Teams W2'!$A29,'Teams - Window 2'!P$6:P$94,1)</f>
        <v>0</v>
      </c>
      <c r="Q29" s="43">
        <f>SUMIFS('Points - Player Total'!$AB$9:$AB$97,'Points - Player Total'!$A$9:$A$97,'Points - Teams W2'!$A29,'Teams - Window 2'!Q$6:Q$94,1)</f>
        <v>0</v>
      </c>
      <c r="R29" s="43">
        <f>SUMIFS('Points - Player Total'!$AB$9:$AB$97,'Points - Player Total'!$A$9:$A$97,'Points - Teams W2'!$A29,'Teams - Window 2'!R$6:R$94,1)</f>
        <v>0</v>
      </c>
      <c r="S29" s="43">
        <f>SUMIFS('Points - Player Total'!$AB$9:$AB$97,'Points - Player Total'!$A$9:$A$97,'Points - Teams W2'!$A29,'Teams - Window 2'!S$6:S$94,1)</f>
        <v>0</v>
      </c>
      <c r="T29" s="43">
        <f>SUMIFS('Points - Player Total'!$AB$9:$AB$97,'Points - Player Total'!$A$9:$A$97,'Points - Teams W2'!$A29,'Teams - Window 2'!T$6:T$94,1)</f>
        <v>247</v>
      </c>
      <c r="U29" s="43">
        <f>SUMIFS('Points - Player Total'!$AB$9:$AB$97,'Points - Player Total'!$A$9:$A$97,'Points - Teams W2'!$A29,'Teams - Window 2'!U$6:U$94,1)</f>
        <v>247</v>
      </c>
      <c r="V29" s="43">
        <f>SUMIFS('Points - Player Total'!$AB$9:$AB$97,'Points - Player Total'!$A$9:$A$97,'Points - Teams W2'!$A29,'Teams - Window 2'!V$6:V$94,1)</f>
        <v>247</v>
      </c>
      <c r="W29" s="43">
        <f>SUMIFS('Points - Player Total'!$AB$9:$AB$97,'Points - Player Total'!$A$9:$A$97,'Points - Teams W2'!$A29,'Teams - Window 2'!W$6:W$94,1)</f>
        <v>0</v>
      </c>
      <c r="X29" s="43">
        <f>SUMIFS('Points - Player Total'!$AB$9:$AB$97,'Points - Player Total'!$A$9:$A$97,'Points - Teams W2'!$A29,'Teams - Window 2'!X$6:X$94,1)</f>
        <v>0</v>
      </c>
      <c r="Y29" s="43">
        <f>SUMIFS('Points - Player Total'!$AB$9:$AB$97,'Points - Player Total'!$A$9:$A$97,'Points - Teams W2'!$A29,'Teams - Window 2'!Y$6:Y$94,1)</f>
        <v>0</v>
      </c>
      <c r="Z29" s="43">
        <f>SUMIFS('Points - Player Total'!$AB$9:$AB$97,'Points - Player Total'!$A$9:$A$97,'Points - Teams W2'!$A29,'Teams - Window 2'!Z$6:Z$94,1)</f>
        <v>0</v>
      </c>
      <c r="AA29" s="43">
        <f>SUMIFS('Points - Player Total'!$AB$9:$AB$97,'Points - Player Total'!$A$9:$A$97,'Points - Teams W2'!$A29,'Teams - Window 2'!AA$6:AA$94,1)</f>
        <v>0</v>
      </c>
      <c r="AB29" s="43">
        <f>SUMIFS('Points - Player Total'!$AB$9:$AB$97,'Points - Player Total'!$A$9:$A$97,'Points - Teams W2'!$A29,'Teams - Window 2'!AB$6:AB$94,1)</f>
        <v>0</v>
      </c>
      <c r="AC29" s="43">
        <f>SUMIFS('Points - Player Total'!$AB$9:$AB$97,'Points - Player Total'!$A$9:$A$97,'Points - Teams W2'!$A29,'Teams - Window 2'!AC$6:AC$94,1)</f>
        <v>0</v>
      </c>
      <c r="AD29" s="43">
        <f>SUMIFS('Points - Player Total'!$AB$9:$AB$97,'Points - Player Total'!$A$9:$A$97,'Points - Teams W2'!$A29,'Teams - Window 2'!AD$6:AD$94,1)</f>
        <v>0</v>
      </c>
      <c r="AE29" s="43">
        <f>SUMIFS('Points - Player Total'!$AB$9:$AB$97,'Points - Player Total'!$A$9:$A$97,'Points - Teams W2'!$A29,'Teams - Window 2'!AE$6:AE$94,1)</f>
        <v>0</v>
      </c>
      <c r="AF29" s="43">
        <f>SUMIFS('Points - Player Total'!$AB$9:$AB$97,'Points - Player Total'!$A$9:$A$97,'Points - Teams W2'!$A29,'Teams - Window 2'!AF$6:AF$94,1)</f>
        <v>247</v>
      </c>
      <c r="AG29" s="43">
        <f>SUMIFS('Points - Player Total'!$AB$9:$AB$97,'Points - Player Total'!$A$9:$A$97,'Points - Teams W2'!$A29,'Teams - Window 2'!AG$6:AG$94,1)</f>
        <v>247</v>
      </c>
      <c r="AH29" s="43">
        <f>SUMIFS('Points - Player Total'!$AB$9:$AB$97,'Points - Player Total'!$A$9:$A$97,'Points - Teams W2'!$A29,'Teams - Window 2'!AH$6:AH$94,1)</f>
        <v>0</v>
      </c>
      <c r="AI29" s="43">
        <f>SUMIFS('Points - Player Total'!$AB$9:$AB$97,'Points - Player Total'!$A$9:$A$97,'Points - Teams W2'!$A29,'Teams - Window 2'!AI$6:AI$94,1)</f>
        <v>0</v>
      </c>
      <c r="AJ29" s="43">
        <f>SUMIFS('Points - Player Total'!$AB$9:$AB$97,'Points - Player Total'!$A$9:$A$97,'Points - Teams W2'!$A29,'Teams - Window 2'!AJ$6:AJ$94,1)</f>
        <v>0</v>
      </c>
      <c r="AK29" s="43">
        <f>SUMIFS('Points - Player Total'!$AB$9:$AB$97,'Points - Player Total'!$A$9:$A$97,'Points - Teams W2'!$A29,'Teams - Window 2'!AK$6:AK$94,1)</f>
        <v>0</v>
      </c>
      <c r="AL29" s="43">
        <f>SUMIFS('Points - Player Total'!$AB$9:$AB$97,'Points - Player Total'!$A$9:$A$97,'Points - Teams W2'!$A29,'Teams - Window 2'!AL$6:AL$94,1)</f>
        <v>0</v>
      </c>
      <c r="AM29" s="43">
        <f>SUMIFS('Points - Player Total'!$AB$9:$AB$97,'Points - Player Total'!$A$9:$A$97,'Points - Teams W2'!$A29,'Teams - Window 2'!AM$6:AM$94,1)</f>
        <v>0</v>
      </c>
      <c r="AN29" s="43">
        <f>SUMIFS('Points - Player Total'!$AB$9:$AB$97,'Points - Player Total'!$A$9:$A$97,'Points - Teams W2'!$A29,'Teams - Window 2'!AN$6:AN$94,1)</f>
        <v>0</v>
      </c>
      <c r="AO29" s="43">
        <f>SUMIFS('Points - Player Total'!$AB$9:$AB$97,'Points - Player Total'!$A$9:$A$97,'Points - Teams W2'!$A29,'Teams - Window 2'!AO$6:AO$94,1)</f>
        <v>0</v>
      </c>
      <c r="AP29" s="43">
        <f>SUMIFS('Points - Player Total'!$AB$9:$AB$97,'Points - Player Total'!$A$9:$A$97,'Points - Teams W2'!$A29,'Teams - Window 2'!AP$6:AP$94,1)</f>
        <v>0</v>
      </c>
      <c r="AQ29" s="43">
        <f>SUMIFS('Points - Player Total'!$AB$9:$AB$97,'Points - Player Total'!$A$9:$A$97,'Points - Teams W2'!$A29,'Teams - Window 2'!AQ$6:AQ$94,1)</f>
        <v>0</v>
      </c>
      <c r="AR29" s="43">
        <f>SUMIFS('Points - Player Total'!$AB$9:$AB$97,'Points - Player Total'!$A$9:$A$97,'Points - Teams W2'!$A29,'Teams - Window 2'!AR$6:AR$94,1)</f>
        <v>0</v>
      </c>
    </row>
    <row r="30" spans="1:44" x14ac:dyDescent="0.25">
      <c r="A30" t="s">
        <v>3</v>
      </c>
      <c r="B30" s="6" t="s">
        <v>52</v>
      </c>
      <c r="C30" t="s">
        <v>64</v>
      </c>
      <c r="D30" s="43">
        <f>SUMIFS('Points - Player Total'!$AB$9:$AB$97,'Points - Player Total'!$A$9:$A$97,'Points - Teams W2'!$A30,'Teams - Window 2'!D$6:D$94,1)</f>
        <v>505</v>
      </c>
      <c r="E30" s="43">
        <f>SUMIFS('Points - Player Total'!$AB$9:$AB$97,'Points - Player Total'!$A$9:$A$97,'Points - Teams W2'!$A30,'Teams - Window 2'!E$6:E$94,1)</f>
        <v>505</v>
      </c>
      <c r="F30" s="43">
        <f>SUMIFS('Points - Player Total'!$AB$9:$AB$97,'Points - Player Total'!$A$9:$A$97,'Points - Teams W2'!$A30,'Teams - Window 2'!F$6:F$94,1)</f>
        <v>0</v>
      </c>
      <c r="G30" s="43">
        <f>SUMIFS('Points - Player Total'!$AB$9:$AB$97,'Points - Player Total'!$A$9:$A$97,'Points - Teams W2'!$A30,'Teams - Window 2'!G$6:G$94,1)</f>
        <v>0</v>
      </c>
      <c r="H30" s="43">
        <f>SUMIFS('Points - Player Total'!$AB$9:$AB$97,'Points - Player Total'!$A$9:$A$97,'Points - Teams W2'!$A30,'Teams - Window 2'!H$6:H$94,1)</f>
        <v>0</v>
      </c>
      <c r="I30" s="43">
        <f>SUMIFS('Points - Player Total'!$AB$9:$AB$97,'Points - Player Total'!$A$9:$A$97,'Points - Teams W2'!$A30,'Teams - Window 2'!I$6:I$94,1)</f>
        <v>0</v>
      </c>
      <c r="J30" s="43">
        <f>SUMIFS('Points - Player Total'!$AB$9:$AB$97,'Points - Player Total'!$A$9:$A$97,'Points - Teams W2'!$A30,'Teams - Window 2'!J$6:J$94,1)</f>
        <v>505</v>
      </c>
      <c r="K30" s="43">
        <f>SUMIFS('Points - Player Total'!$AB$9:$AB$97,'Points - Player Total'!$A$9:$A$97,'Points - Teams W2'!$A30,'Teams - Window 2'!K$6:K$94,1)</f>
        <v>0</v>
      </c>
      <c r="L30" s="43">
        <f>SUMIFS('Points - Player Total'!$AB$9:$AB$97,'Points - Player Total'!$A$9:$A$97,'Points - Teams W2'!$A30,'Teams - Window 2'!L$6:L$94,1)</f>
        <v>505</v>
      </c>
      <c r="M30" s="43">
        <f>SUMIFS('Points - Player Total'!$AB$9:$AB$97,'Points - Player Total'!$A$9:$A$97,'Points - Teams W2'!$A30,'Teams - Window 2'!M$6:M$94,1)</f>
        <v>0</v>
      </c>
      <c r="N30" s="43">
        <f>SUMIFS('Points - Player Total'!$AB$9:$AB$97,'Points - Player Total'!$A$9:$A$97,'Points - Teams W2'!$A30,'Teams - Window 2'!N$6:N$94,1)</f>
        <v>0</v>
      </c>
      <c r="O30" s="43">
        <f>SUMIFS('Points - Player Total'!$AB$9:$AB$97,'Points - Player Total'!$A$9:$A$97,'Points - Teams W2'!$A30,'Teams - Window 2'!O$6:O$94,1)</f>
        <v>505</v>
      </c>
      <c r="P30" s="43">
        <f>SUMIFS('Points - Player Total'!$AB$9:$AB$97,'Points - Player Total'!$A$9:$A$97,'Points - Teams W2'!$A30,'Teams - Window 2'!P$6:P$94,1)</f>
        <v>0</v>
      </c>
      <c r="Q30" s="43">
        <f>SUMIFS('Points - Player Total'!$AB$9:$AB$97,'Points - Player Total'!$A$9:$A$97,'Points - Teams W2'!$A30,'Teams - Window 2'!Q$6:Q$94,1)</f>
        <v>0</v>
      </c>
      <c r="R30" s="43">
        <f>SUMIFS('Points - Player Total'!$AB$9:$AB$97,'Points - Player Total'!$A$9:$A$97,'Points - Teams W2'!$A30,'Teams - Window 2'!R$6:R$94,1)</f>
        <v>0</v>
      </c>
      <c r="S30" s="43">
        <f>SUMIFS('Points - Player Total'!$AB$9:$AB$97,'Points - Player Total'!$A$9:$A$97,'Points - Teams W2'!$A30,'Teams - Window 2'!S$6:S$94,1)</f>
        <v>0</v>
      </c>
      <c r="T30" s="43">
        <f>SUMIFS('Points - Player Total'!$AB$9:$AB$97,'Points - Player Total'!$A$9:$A$97,'Points - Teams W2'!$A30,'Teams - Window 2'!T$6:T$94,1)</f>
        <v>0</v>
      </c>
      <c r="U30" s="43">
        <f>SUMIFS('Points - Player Total'!$AB$9:$AB$97,'Points - Player Total'!$A$9:$A$97,'Points - Teams W2'!$A30,'Teams - Window 2'!U$6:U$94,1)</f>
        <v>0</v>
      </c>
      <c r="V30" s="43">
        <f>SUMIFS('Points - Player Total'!$AB$9:$AB$97,'Points - Player Total'!$A$9:$A$97,'Points - Teams W2'!$A30,'Teams - Window 2'!V$6:V$94,1)</f>
        <v>0</v>
      </c>
      <c r="W30" s="43">
        <f>SUMIFS('Points - Player Total'!$AB$9:$AB$97,'Points - Player Total'!$A$9:$A$97,'Points - Teams W2'!$A30,'Teams - Window 2'!W$6:W$94,1)</f>
        <v>0</v>
      </c>
      <c r="X30" s="43">
        <f>SUMIFS('Points - Player Total'!$AB$9:$AB$97,'Points - Player Total'!$A$9:$A$97,'Points - Teams W2'!$A30,'Teams - Window 2'!X$6:X$94,1)</f>
        <v>505</v>
      </c>
      <c r="Y30" s="43">
        <f>SUMIFS('Points - Player Total'!$AB$9:$AB$97,'Points - Player Total'!$A$9:$A$97,'Points - Teams W2'!$A30,'Teams - Window 2'!Y$6:Y$94,1)</f>
        <v>0</v>
      </c>
      <c r="Z30" s="43">
        <f>SUMIFS('Points - Player Total'!$AB$9:$AB$97,'Points - Player Total'!$A$9:$A$97,'Points - Teams W2'!$A30,'Teams - Window 2'!Z$6:Z$94,1)</f>
        <v>0</v>
      </c>
      <c r="AA30" s="43">
        <f>SUMIFS('Points - Player Total'!$AB$9:$AB$97,'Points - Player Total'!$A$9:$A$97,'Points - Teams W2'!$A30,'Teams - Window 2'!AA$6:AA$94,1)</f>
        <v>505</v>
      </c>
      <c r="AB30" s="43">
        <f>SUMIFS('Points - Player Total'!$AB$9:$AB$97,'Points - Player Total'!$A$9:$A$97,'Points - Teams W2'!$A30,'Teams - Window 2'!AB$6:AB$94,1)</f>
        <v>0</v>
      </c>
      <c r="AC30" s="43">
        <f>SUMIFS('Points - Player Total'!$AB$9:$AB$97,'Points - Player Total'!$A$9:$A$97,'Points - Teams W2'!$A30,'Teams - Window 2'!AC$6:AC$94,1)</f>
        <v>505</v>
      </c>
      <c r="AD30" s="43">
        <f>SUMIFS('Points - Player Total'!$AB$9:$AB$97,'Points - Player Total'!$A$9:$A$97,'Points - Teams W2'!$A30,'Teams - Window 2'!AD$6:AD$94,1)</f>
        <v>0</v>
      </c>
      <c r="AE30" s="43">
        <f>SUMIFS('Points - Player Total'!$AB$9:$AB$97,'Points - Player Total'!$A$9:$A$97,'Points - Teams W2'!$A30,'Teams - Window 2'!AE$6:AE$94,1)</f>
        <v>505</v>
      </c>
      <c r="AF30" s="43">
        <f>SUMIFS('Points - Player Total'!$AB$9:$AB$97,'Points - Player Total'!$A$9:$A$97,'Points - Teams W2'!$A30,'Teams - Window 2'!AF$6:AF$94,1)</f>
        <v>0</v>
      </c>
      <c r="AG30" s="43">
        <f>SUMIFS('Points - Player Total'!$AB$9:$AB$97,'Points - Player Total'!$A$9:$A$97,'Points - Teams W2'!$A30,'Teams - Window 2'!AG$6:AG$94,1)</f>
        <v>0</v>
      </c>
      <c r="AH30" s="43">
        <f>SUMIFS('Points - Player Total'!$AB$9:$AB$97,'Points - Player Total'!$A$9:$A$97,'Points - Teams W2'!$A30,'Teams - Window 2'!AH$6:AH$94,1)</f>
        <v>505</v>
      </c>
      <c r="AI30" s="43">
        <f>SUMIFS('Points - Player Total'!$AB$9:$AB$97,'Points - Player Total'!$A$9:$A$97,'Points - Teams W2'!$A30,'Teams - Window 2'!AI$6:AI$94,1)</f>
        <v>505</v>
      </c>
      <c r="AJ30" s="43">
        <f>SUMIFS('Points - Player Total'!$AB$9:$AB$97,'Points - Player Total'!$A$9:$A$97,'Points - Teams W2'!$A30,'Teams - Window 2'!AJ$6:AJ$94,1)</f>
        <v>0</v>
      </c>
      <c r="AK30" s="43">
        <f>SUMIFS('Points - Player Total'!$AB$9:$AB$97,'Points - Player Total'!$A$9:$A$97,'Points - Teams W2'!$A30,'Teams - Window 2'!AK$6:AK$94,1)</f>
        <v>505</v>
      </c>
      <c r="AL30" s="43">
        <f>SUMIFS('Points - Player Total'!$AB$9:$AB$97,'Points - Player Total'!$A$9:$A$97,'Points - Teams W2'!$A30,'Teams - Window 2'!AL$6:AL$94,1)</f>
        <v>505</v>
      </c>
      <c r="AM30" s="43">
        <f>SUMIFS('Points - Player Total'!$AB$9:$AB$97,'Points - Player Total'!$A$9:$A$97,'Points - Teams W2'!$A30,'Teams - Window 2'!AM$6:AM$94,1)</f>
        <v>0</v>
      </c>
      <c r="AN30" s="43">
        <f>SUMIFS('Points - Player Total'!$AB$9:$AB$97,'Points - Player Total'!$A$9:$A$97,'Points - Teams W2'!$A30,'Teams - Window 2'!AN$6:AN$94,1)</f>
        <v>505</v>
      </c>
      <c r="AO30" s="43">
        <f>SUMIFS('Points - Player Total'!$AB$9:$AB$97,'Points - Player Total'!$A$9:$A$97,'Points - Teams W2'!$A30,'Teams - Window 2'!AO$6:AO$94,1)</f>
        <v>505</v>
      </c>
      <c r="AP30" s="43">
        <f>SUMIFS('Points - Player Total'!$AB$9:$AB$97,'Points - Player Total'!$A$9:$A$97,'Points - Teams W2'!$A30,'Teams - Window 2'!AP$6:AP$94,1)</f>
        <v>505</v>
      </c>
      <c r="AQ30" s="43">
        <f>SUMIFS('Points - Player Total'!$AB$9:$AB$97,'Points - Player Total'!$A$9:$A$97,'Points - Teams W2'!$A30,'Teams - Window 2'!AQ$6:AQ$94,1)</f>
        <v>505</v>
      </c>
      <c r="AR30" s="43">
        <f>SUMIFS('Points - Player Total'!$AB$9:$AB$97,'Points - Player Total'!$A$9:$A$97,'Points - Teams W2'!$A30,'Teams - Window 2'!AR$6:AR$94,1)</f>
        <v>505</v>
      </c>
    </row>
    <row r="31" spans="1:44" x14ac:dyDescent="0.25">
      <c r="A31" t="s">
        <v>229</v>
      </c>
      <c r="B31" s="6" t="s">
        <v>54</v>
      </c>
      <c r="C31" t="s">
        <v>64</v>
      </c>
      <c r="D31" s="43">
        <f>SUMIFS('Points - Player Total'!$AB$9:$AB$97,'Points - Player Total'!$A$9:$A$97,'Points - Teams W2'!$A31,'Teams - Window 2'!D$6:D$94,1)</f>
        <v>0</v>
      </c>
      <c r="E31" s="43">
        <f>SUMIFS('Points - Player Total'!$AB$9:$AB$97,'Points - Player Total'!$A$9:$A$97,'Points - Teams W2'!$A31,'Teams - Window 2'!E$6:E$94,1)</f>
        <v>0</v>
      </c>
      <c r="F31" s="43">
        <f>SUMIFS('Points - Player Total'!$AB$9:$AB$97,'Points - Player Total'!$A$9:$A$97,'Points - Teams W2'!$A31,'Teams - Window 2'!F$6:F$94,1)</f>
        <v>0</v>
      </c>
      <c r="G31" s="43">
        <f>SUMIFS('Points - Player Total'!$AB$9:$AB$97,'Points - Player Total'!$A$9:$A$97,'Points - Teams W2'!$A31,'Teams - Window 2'!G$6:G$94,1)</f>
        <v>0</v>
      </c>
      <c r="H31" s="43">
        <f>SUMIFS('Points - Player Total'!$AB$9:$AB$97,'Points - Player Total'!$A$9:$A$97,'Points - Teams W2'!$A31,'Teams - Window 2'!H$6:H$94,1)</f>
        <v>0</v>
      </c>
      <c r="I31" s="43">
        <f>SUMIFS('Points - Player Total'!$AB$9:$AB$97,'Points - Player Total'!$A$9:$A$97,'Points - Teams W2'!$A31,'Teams - Window 2'!I$6:I$94,1)</f>
        <v>0</v>
      </c>
      <c r="J31" s="43">
        <f>SUMIFS('Points - Player Total'!$AB$9:$AB$97,'Points - Player Total'!$A$9:$A$97,'Points - Teams W2'!$A31,'Teams - Window 2'!J$6:J$94,1)</f>
        <v>0</v>
      </c>
      <c r="K31" s="43">
        <f>SUMIFS('Points - Player Total'!$AB$9:$AB$97,'Points - Player Total'!$A$9:$A$97,'Points - Teams W2'!$A31,'Teams - Window 2'!K$6:K$94,1)</f>
        <v>0</v>
      </c>
      <c r="L31" s="43">
        <f>SUMIFS('Points - Player Total'!$AB$9:$AB$97,'Points - Player Total'!$A$9:$A$97,'Points - Teams W2'!$A31,'Teams - Window 2'!L$6:L$94,1)</f>
        <v>0</v>
      </c>
      <c r="M31" s="43">
        <f>SUMIFS('Points - Player Total'!$AB$9:$AB$97,'Points - Player Total'!$A$9:$A$97,'Points - Teams W2'!$A31,'Teams - Window 2'!M$6:M$94,1)</f>
        <v>0</v>
      </c>
      <c r="N31" s="43">
        <f>SUMIFS('Points - Player Total'!$AB$9:$AB$97,'Points - Player Total'!$A$9:$A$97,'Points - Teams W2'!$A31,'Teams - Window 2'!N$6:N$94,1)</f>
        <v>0</v>
      </c>
      <c r="O31" s="43">
        <f>SUMIFS('Points - Player Total'!$AB$9:$AB$97,'Points - Player Total'!$A$9:$A$97,'Points - Teams W2'!$A31,'Teams - Window 2'!O$6:O$94,1)</f>
        <v>0</v>
      </c>
      <c r="P31" s="43">
        <f>SUMIFS('Points - Player Total'!$AB$9:$AB$97,'Points - Player Total'!$A$9:$A$97,'Points - Teams W2'!$A31,'Teams - Window 2'!P$6:P$94,1)</f>
        <v>0</v>
      </c>
      <c r="Q31" s="43">
        <f>SUMIFS('Points - Player Total'!$AB$9:$AB$97,'Points - Player Total'!$A$9:$A$97,'Points - Teams W2'!$A31,'Teams - Window 2'!Q$6:Q$94,1)</f>
        <v>0</v>
      </c>
      <c r="R31" s="43">
        <f>SUMIFS('Points - Player Total'!$AB$9:$AB$97,'Points - Player Total'!$A$9:$A$97,'Points - Teams W2'!$A31,'Teams - Window 2'!R$6:R$94,1)</f>
        <v>0</v>
      </c>
      <c r="S31" s="43">
        <f>SUMIFS('Points - Player Total'!$AB$9:$AB$97,'Points - Player Total'!$A$9:$A$97,'Points - Teams W2'!$A31,'Teams - Window 2'!S$6:S$94,1)</f>
        <v>0</v>
      </c>
      <c r="T31" s="43">
        <f>SUMIFS('Points - Player Total'!$AB$9:$AB$97,'Points - Player Total'!$A$9:$A$97,'Points - Teams W2'!$A31,'Teams - Window 2'!T$6:T$94,1)</f>
        <v>0</v>
      </c>
      <c r="U31" s="43">
        <f>SUMIFS('Points - Player Total'!$AB$9:$AB$97,'Points - Player Total'!$A$9:$A$97,'Points - Teams W2'!$A31,'Teams - Window 2'!U$6:U$94,1)</f>
        <v>0</v>
      </c>
      <c r="V31" s="43">
        <f>SUMIFS('Points - Player Total'!$AB$9:$AB$97,'Points - Player Total'!$A$9:$A$97,'Points - Teams W2'!$A31,'Teams - Window 2'!V$6:V$94,1)</f>
        <v>0</v>
      </c>
      <c r="W31" s="43">
        <f>SUMIFS('Points - Player Total'!$AB$9:$AB$97,'Points - Player Total'!$A$9:$A$97,'Points - Teams W2'!$A31,'Teams - Window 2'!W$6:W$94,1)</f>
        <v>0</v>
      </c>
      <c r="X31" s="43">
        <f>SUMIFS('Points - Player Total'!$AB$9:$AB$97,'Points - Player Total'!$A$9:$A$97,'Points - Teams W2'!$A31,'Teams - Window 2'!X$6:X$94,1)</f>
        <v>0</v>
      </c>
      <c r="Y31" s="43">
        <f>SUMIFS('Points - Player Total'!$AB$9:$AB$97,'Points - Player Total'!$A$9:$A$97,'Points - Teams W2'!$A31,'Teams - Window 2'!Y$6:Y$94,1)</f>
        <v>0</v>
      </c>
      <c r="Z31" s="43">
        <f>SUMIFS('Points - Player Total'!$AB$9:$AB$97,'Points - Player Total'!$A$9:$A$97,'Points - Teams W2'!$A31,'Teams - Window 2'!Z$6:Z$94,1)</f>
        <v>0</v>
      </c>
      <c r="AA31" s="43">
        <f>SUMIFS('Points - Player Total'!$AB$9:$AB$97,'Points - Player Total'!$A$9:$A$97,'Points - Teams W2'!$A31,'Teams - Window 2'!AA$6:AA$94,1)</f>
        <v>0</v>
      </c>
      <c r="AB31" s="43">
        <f>SUMIFS('Points - Player Total'!$AB$9:$AB$97,'Points - Player Total'!$A$9:$A$97,'Points - Teams W2'!$A31,'Teams - Window 2'!AB$6:AB$94,1)</f>
        <v>0</v>
      </c>
      <c r="AC31" s="43">
        <f>SUMIFS('Points - Player Total'!$AB$9:$AB$97,'Points - Player Total'!$A$9:$A$97,'Points - Teams W2'!$A31,'Teams - Window 2'!AC$6:AC$94,1)</f>
        <v>0</v>
      </c>
      <c r="AD31" s="43">
        <f>SUMIFS('Points - Player Total'!$AB$9:$AB$97,'Points - Player Total'!$A$9:$A$97,'Points - Teams W2'!$A31,'Teams - Window 2'!AD$6:AD$94,1)</f>
        <v>0</v>
      </c>
      <c r="AE31" s="43">
        <f>SUMIFS('Points - Player Total'!$AB$9:$AB$97,'Points - Player Total'!$A$9:$A$97,'Points - Teams W2'!$A31,'Teams - Window 2'!AE$6:AE$94,1)</f>
        <v>0</v>
      </c>
      <c r="AF31" s="43">
        <f>SUMIFS('Points - Player Total'!$AB$9:$AB$97,'Points - Player Total'!$A$9:$A$97,'Points - Teams W2'!$A31,'Teams - Window 2'!AF$6:AF$94,1)</f>
        <v>0</v>
      </c>
      <c r="AG31" s="43">
        <f>SUMIFS('Points - Player Total'!$AB$9:$AB$97,'Points - Player Total'!$A$9:$A$97,'Points - Teams W2'!$A31,'Teams - Window 2'!AG$6:AG$94,1)</f>
        <v>0</v>
      </c>
      <c r="AH31" s="43">
        <f>SUMIFS('Points - Player Total'!$AB$9:$AB$97,'Points - Player Total'!$A$9:$A$97,'Points - Teams W2'!$A31,'Teams - Window 2'!AH$6:AH$94,1)</f>
        <v>0</v>
      </c>
      <c r="AI31" s="43">
        <f>SUMIFS('Points - Player Total'!$AB$9:$AB$97,'Points - Player Total'!$A$9:$A$97,'Points - Teams W2'!$A31,'Teams - Window 2'!AI$6:AI$94,1)</f>
        <v>0</v>
      </c>
      <c r="AJ31" s="43">
        <f>SUMIFS('Points - Player Total'!$AB$9:$AB$97,'Points - Player Total'!$A$9:$A$97,'Points - Teams W2'!$A31,'Teams - Window 2'!AJ$6:AJ$94,1)</f>
        <v>0</v>
      </c>
      <c r="AK31" s="43">
        <f>SUMIFS('Points - Player Total'!$AB$9:$AB$97,'Points - Player Total'!$A$9:$A$97,'Points - Teams W2'!$A31,'Teams - Window 2'!AK$6:AK$94,1)</f>
        <v>0</v>
      </c>
      <c r="AL31" s="43">
        <f>SUMIFS('Points - Player Total'!$AB$9:$AB$97,'Points - Player Total'!$A$9:$A$97,'Points - Teams W2'!$A31,'Teams - Window 2'!AL$6:AL$94,1)</f>
        <v>0</v>
      </c>
      <c r="AM31" s="43">
        <f>SUMIFS('Points - Player Total'!$AB$9:$AB$97,'Points - Player Total'!$A$9:$A$97,'Points - Teams W2'!$A31,'Teams - Window 2'!AM$6:AM$94,1)</f>
        <v>81</v>
      </c>
      <c r="AN31" s="43">
        <f>SUMIFS('Points - Player Total'!$AB$9:$AB$97,'Points - Player Total'!$A$9:$A$97,'Points - Teams W2'!$A31,'Teams - Window 2'!AN$6:AN$94,1)</f>
        <v>0</v>
      </c>
      <c r="AO31" s="43">
        <f>SUMIFS('Points - Player Total'!$AB$9:$AB$97,'Points - Player Total'!$A$9:$A$97,'Points - Teams W2'!$A31,'Teams - Window 2'!AO$6:AO$94,1)</f>
        <v>0</v>
      </c>
      <c r="AP31" s="43">
        <f>SUMIFS('Points - Player Total'!$AB$9:$AB$97,'Points - Player Total'!$A$9:$A$97,'Points - Teams W2'!$A31,'Teams - Window 2'!AP$6:AP$94,1)</f>
        <v>0</v>
      </c>
      <c r="AQ31" s="43">
        <f>SUMIFS('Points - Player Total'!$AB$9:$AB$97,'Points - Player Total'!$A$9:$A$97,'Points - Teams W2'!$A31,'Teams - Window 2'!AQ$6:AQ$94,1)</f>
        <v>0</v>
      </c>
      <c r="AR31" s="43">
        <f>SUMIFS('Points - Player Total'!$AB$9:$AB$97,'Points - Player Total'!$A$9:$A$97,'Points - Teams W2'!$A31,'Teams - Window 2'!AR$6:AR$94,1)</f>
        <v>0</v>
      </c>
    </row>
    <row r="32" spans="1:44" x14ac:dyDescent="0.25">
      <c r="A32" t="s">
        <v>21</v>
      </c>
      <c r="B32" s="6" t="s">
        <v>53</v>
      </c>
      <c r="C32" t="s">
        <v>64</v>
      </c>
      <c r="D32" s="43">
        <f>SUMIFS('Points - Player Total'!$AB$9:$AB$97,'Points - Player Total'!$A$9:$A$97,'Points - Teams W2'!$A32,'Teams - Window 2'!D$6:D$94,1)</f>
        <v>0</v>
      </c>
      <c r="E32" s="43">
        <f>SUMIFS('Points - Player Total'!$AB$9:$AB$97,'Points - Player Total'!$A$9:$A$97,'Points - Teams W2'!$A32,'Teams - Window 2'!E$6:E$94,1)</f>
        <v>0</v>
      </c>
      <c r="F32" s="43">
        <f>SUMIFS('Points - Player Total'!$AB$9:$AB$97,'Points - Player Total'!$A$9:$A$97,'Points - Teams W2'!$A32,'Teams - Window 2'!F$6:F$94,1)</f>
        <v>214</v>
      </c>
      <c r="G32" s="43">
        <f>SUMIFS('Points - Player Total'!$AB$9:$AB$97,'Points - Player Total'!$A$9:$A$97,'Points - Teams W2'!$A32,'Teams - Window 2'!G$6:G$94,1)</f>
        <v>214</v>
      </c>
      <c r="H32" s="43">
        <f>SUMIFS('Points - Player Total'!$AB$9:$AB$97,'Points - Player Total'!$A$9:$A$97,'Points - Teams W2'!$A32,'Teams - Window 2'!H$6:H$94,1)</f>
        <v>214</v>
      </c>
      <c r="I32" s="43">
        <f>SUMIFS('Points - Player Total'!$AB$9:$AB$97,'Points - Player Total'!$A$9:$A$97,'Points - Teams W2'!$A32,'Teams - Window 2'!I$6:I$94,1)</f>
        <v>214</v>
      </c>
      <c r="J32" s="43">
        <f>SUMIFS('Points - Player Total'!$AB$9:$AB$97,'Points - Player Total'!$A$9:$A$97,'Points - Teams W2'!$A32,'Teams - Window 2'!J$6:J$94,1)</f>
        <v>0</v>
      </c>
      <c r="K32" s="43">
        <f>SUMIFS('Points - Player Total'!$AB$9:$AB$97,'Points - Player Total'!$A$9:$A$97,'Points - Teams W2'!$A32,'Teams - Window 2'!K$6:K$94,1)</f>
        <v>0</v>
      </c>
      <c r="L32" s="43">
        <f>SUMIFS('Points - Player Total'!$AB$9:$AB$97,'Points - Player Total'!$A$9:$A$97,'Points - Teams W2'!$A32,'Teams - Window 2'!L$6:L$94,1)</f>
        <v>214</v>
      </c>
      <c r="M32" s="43">
        <f>SUMIFS('Points - Player Total'!$AB$9:$AB$97,'Points - Player Total'!$A$9:$A$97,'Points - Teams W2'!$A32,'Teams - Window 2'!M$6:M$94,1)</f>
        <v>214</v>
      </c>
      <c r="N32" s="43">
        <f>SUMIFS('Points - Player Total'!$AB$9:$AB$97,'Points - Player Total'!$A$9:$A$97,'Points - Teams W2'!$A32,'Teams - Window 2'!N$6:N$94,1)</f>
        <v>214</v>
      </c>
      <c r="O32" s="43">
        <f>SUMIFS('Points - Player Total'!$AB$9:$AB$97,'Points - Player Total'!$A$9:$A$97,'Points - Teams W2'!$A32,'Teams - Window 2'!O$6:O$94,1)</f>
        <v>0</v>
      </c>
      <c r="P32" s="43">
        <f>SUMIFS('Points - Player Total'!$AB$9:$AB$97,'Points - Player Total'!$A$9:$A$97,'Points - Teams W2'!$A32,'Teams - Window 2'!P$6:P$94,1)</f>
        <v>0</v>
      </c>
      <c r="Q32" s="43">
        <f>SUMIFS('Points - Player Total'!$AB$9:$AB$97,'Points - Player Total'!$A$9:$A$97,'Points - Teams W2'!$A32,'Teams - Window 2'!Q$6:Q$94,1)</f>
        <v>214</v>
      </c>
      <c r="R32" s="43">
        <f>SUMIFS('Points - Player Total'!$AB$9:$AB$97,'Points - Player Total'!$A$9:$A$97,'Points - Teams W2'!$A32,'Teams - Window 2'!R$6:R$94,1)</f>
        <v>214</v>
      </c>
      <c r="S32" s="43">
        <f>SUMIFS('Points - Player Total'!$AB$9:$AB$97,'Points - Player Total'!$A$9:$A$97,'Points - Teams W2'!$A32,'Teams - Window 2'!S$6:S$94,1)</f>
        <v>214</v>
      </c>
      <c r="T32" s="43">
        <f>SUMIFS('Points - Player Total'!$AB$9:$AB$97,'Points - Player Total'!$A$9:$A$97,'Points - Teams W2'!$A32,'Teams - Window 2'!T$6:T$94,1)</f>
        <v>0</v>
      </c>
      <c r="U32" s="43">
        <f>SUMIFS('Points - Player Total'!$AB$9:$AB$97,'Points - Player Total'!$A$9:$A$97,'Points - Teams W2'!$A32,'Teams - Window 2'!U$6:U$94,1)</f>
        <v>0</v>
      </c>
      <c r="V32" s="43">
        <f>SUMIFS('Points - Player Total'!$AB$9:$AB$97,'Points - Player Total'!$A$9:$A$97,'Points - Teams W2'!$A32,'Teams - Window 2'!V$6:V$94,1)</f>
        <v>0</v>
      </c>
      <c r="W32" s="43">
        <f>SUMIFS('Points - Player Total'!$AB$9:$AB$97,'Points - Player Total'!$A$9:$A$97,'Points - Teams W2'!$A32,'Teams - Window 2'!W$6:W$94,1)</f>
        <v>214</v>
      </c>
      <c r="X32" s="43">
        <f>SUMIFS('Points - Player Total'!$AB$9:$AB$97,'Points - Player Total'!$A$9:$A$97,'Points - Teams W2'!$A32,'Teams - Window 2'!X$6:X$94,1)</f>
        <v>0</v>
      </c>
      <c r="Y32" s="43">
        <f>SUMIFS('Points - Player Total'!$AB$9:$AB$97,'Points - Player Total'!$A$9:$A$97,'Points - Teams W2'!$A32,'Teams - Window 2'!Y$6:Y$94,1)</f>
        <v>214</v>
      </c>
      <c r="Z32" s="43">
        <f>SUMIFS('Points - Player Total'!$AB$9:$AB$97,'Points - Player Total'!$A$9:$A$97,'Points - Teams W2'!$A32,'Teams - Window 2'!Z$6:Z$94,1)</f>
        <v>214</v>
      </c>
      <c r="AA32" s="43">
        <f>SUMIFS('Points - Player Total'!$AB$9:$AB$97,'Points - Player Total'!$A$9:$A$97,'Points - Teams W2'!$A32,'Teams - Window 2'!AA$6:AA$94,1)</f>
        <v>0</v>
      </c>
      <c r="AB32" s="43">
        <f>SUMIFS('Points - Player Total'!$AB$9:$AB$97,'Points - Player Total'!$A$9:$A$97,'Points - Teams W2'!$A32,'Teams - Window 2'!AB$6:AB$94,1)</f>
        <v>0</v>
      </c>
      <c r="AC32" s="43">
        <f>SUMIFS('Points - Player Total'!$AB$9:$AB$97,'Points - Player Total'!$A$9:$A$97,'Points - Teams W2'!$A32,'Teams - Window 2'!AC$6:AC$94,1)</f>
        <v>214</v>
      </c>
      <c r="AD32" s="43">
        <f>SUMIFS('Points - Player Total'!$AB$9:$AB$97,'Points - Player Total'!$A$9:$A$97,'Points - Teams W2'!$A32,'Teams - Window 2'!AD$6:AD$94,1)</f>
        <v>0</v>
      </c>
      <c r="AE32" s="43">
        <f>SUMIFS('Points - Player Total'!$AB$9:$AB$97,'Points - Player Total'!$A$9:$A$97,'Points - Teams W2'!$A32,'Teams - Window 2'!AE$6:AE$94,1)</f>
        <v>214</v>
      </c>
      <c r="AF32" s="43">
        <f>SUMIFS('Points - Player Total'!$AB$9:$AB$97,'Points - Player Total'!$A$9:$A$97,'Points - Teams W2'!$A32,'Teams - Window 2'!AF$6:AF$94,1)</f>
        <v>214</v>
      </c>
      <c r="AG32" s="43">
        <f>SUMIFS('Points - Player Total'!$AB$9:$AB$97,'Points - Player Total'!$A$9:$A$97,'Points - Teams W2'!$A32,'Teams - Window 2'!AG$6:AG$94,1)</f>
        <v>0</v>
      </c>
      <c r="AH32" s="43">
        <f>SUMIFS('Points - Player Total'!$AB$9:$AB$97,'Points - Player Total'!$A$9:$A$97,'Points - Teams W2'!$A32,'Teams - Window 2'!AH$6:AH$94,1)</f>
        <v>214</v>
      </c>
      <c r="AI32" s="43">
        <f>SUMIFS('Points - Player Total'!$AB$9:$AB$97,'Points - Player Total'!$A$9:$A$97,'Points - Teams W2'!$A32,'Teams - Window 2'!AI$6:AI$94,1)</f>
        <v>214</v>
      </c>
      <c r="AJ32" s="43">
        <f>SUMIFS('Points - Player Total'!$AB$9:$AB$97,'Points - Player Total'!$A$9:$A$97,'Points - Teams W2'!$A32,'Teams - Window 2'!AJ$6:AJ$94,1)</f>
        <v>214</v>
      </c>
      <c r="AK32" s="43">
        <f>SUMIFS('Points - Player Total'!$AB$9:$AB$97,'Points - Player Total'!$A$9:$A$97,'Points - Teams W2'!$A32,'Teams - Window 2'!AK$6:AK$94,1)</f>
        <v>0</v>
      </c>
      <c r="AL32" s="43">
        <f>SUMIFS('Points - Player Total'!$AB$9:$AB$97,'Points - Player Total'!$A$9:$A$97,'Points - Teams W2'!$A32,'Teams - Window 2'!AL$6:AL$94,1)</f>
        <v>0</v>
      </c>
      <c r="AM32" s="43">
        <f>SUMIFS('Points - Player Total'!$AB$9:$AB$97,'Points - Player Total'!$A$9:$A$97,'Points - Teams W2'!$A32,'Teams - Window 2'!AM$6:AM$94,1)</f>
        <v>0</v>
      </c>
      <c r="AN32" s="43">
        <f>SUMIFS('Points - Player Total'!$AB$9:$AB$97,'Points - Player Total'!$A$9:$A$97,'Points - Teams W2'!$A32,'Teams - Window 2'!AN$6:AN$94,1)</f>
        <v>0</v>
      </c>
      <c r="AO32" s="43">
        <f>SUMIFS('Points - Player Total'!$AB$9:$AB$97,'Points - Player Total'!$A$9:$A$97,'Points - Teams W2'!$A32,'Teams - Window 2'!AO$6:AO$94,1)</f>
        <v>0</v>
      </c>
      <c r="AP32" s="43">
        <f>SUMIFS('Points - Player Total'!$AB$9:$AB$97,'Points - Player Total'!$A$9:$A$97,'Points - Teams W2'!$A32,'Teams - Window 2'!AP$6:AP$94,1)</f>
        <v>0</v>
      </c>
      <c r="AQ32" s="43">
        <f>SUMIFS('Points - Player Total'!$AB$9:$AB$97,'Points - Player Total'!$A$9:$A$97,'Points - Teams W2'!$A32,'Teams - Window 2'!AQ$6:AQ$94,1)</f>
        <v>0</v>
      </c>
      <c r="AR32" s="43">
        <f>SUMIFS('Points - Player Total'!$AB$9:$AB$97,'Points - Player Total'!$A$9:$A$97,'Points - Teams W2'!$A32,'Teams - Window 2'!AR$6:AR$94,1)</f>
        <v>0</v>
      </c>
    </row>
    <row r="33" spans="1:44" x14ac:dyDescent="0.25">
      <c r="A33" t="s">
        <v>9</v>
      </c>
      <c r="B33" s="6" t="s">
        <v>54</v>
      </c>
      <c r="C33" t="s">
        <v>64</v>
      </c>
      <c r="D33" s="43">
        <f>SUMIFS('Points - Player Total'!$AB$9:$AB$97,'Points - Player Total'!$A$9:$A$97,'Points - Teams W2'!$A33,'Teams - Window 2'!D$6:D$94,1)</f>
        <v>0</v>
      </c>
      <c r="E33" s="43">
        <f>SUMIFS('Points - Player Total'!$AB$9:$AB$97,'Points - Player Total'!$A$9:$A$97,'Points - Teams W2'!$A33,'Teams - Window 2'!E$6:E$94,1)</f>
        <v>0</v>
      </c>
      <c r="F33" s="43">
        <f>SUMIFS('Points - Player Total'!$AB$9:$AB$97,'Points - Player Total'!$A$9:$A$97,'Points - Teams W2'!$A33,'Teams - Window 2'!F$6:F$94,1)</f>
        <v>0</v>
      </c>
      <c r="G33" s="43">
        <f>SUMIFS('Points - Player Total'!$AB$9:$AB$97,'Points - Player Total'!$A$9:$A$97,'Points - Teams W2'!$A33,'Teams - Window 2'!G$6:G$94,1)</f>
        <v>0</v>
      </c>
      <c r="H33" s="43">
        <f>SUMIFS('Points - Player Total'!$AB$9:$AB$97,'Points - Player Total'!$A$9:$A$97,'Points - Teams W2'!$A33,'Teams - Window 2'!H$6:H$94,1)</f>
        <v>0</v>
      </c>
      <c r="I33" s="43">
        <f>SUMIFS('Points - Player Total'!$AB$9:$AB$97,'Points - Player Total'!$A$9:$A$97,'Points - Teams W2'!$A33,'Teams - Window 2'!I$6:I$94,1)</f>
        <v>84</v>
      </c>
      <c r="J33" s="43">
        <f>SUMIFS('Points - Player Total'!$AB$9:$AB$97,'Points - Player Total'!$A$9:$A$97,'Points - Teams W2'!$A33,'Teams - Window 2'!J$6:J$94,1)</f>
        <v>0</v>
      </c>
      <c r="K33" s="43">
        <f>SUMIFS('Points - Player Total'!$AB$9:$AB$97,'Points - Player Total'!$A$9:$A$97,'Points - Teams W2'!$A33,'Teams - Window 2'!K$6:K$94,1)</f>
        <v>0</v>
      </c>
      <c r="L33" s="43">
        <f>SUMIFS('Points - Player Total'!$AB$9:$AB$97,'Points - Player Total'!$A$9:$A$97,'Points - Teams W2'!$A33,'Teams - Window 2'!L$6:L$94,1)</f>
        <v>0</v>
      </c>
      <c r="M33" s="43">
        <f>SUMIFS('Points - Player Total'!$AB$9:$AB$97,'Points - Player Total'!$A$9:$A$97,'Points - Teams W2'!$A33,'Teams - Window 2'!M$6:M$94,1)</f>
        <v>0</v>
      </c>
      <c r="N33" s="43">
        <f>SUMIFS('Points - Player Total'!$AB$9:$AB$97,'Points - Player Total'!$A$9:$A$97,'Points - Teams W2'!$A33,'Teams - Window 2'!N$6:N$94,1)</f>
        <v>0</v>
      </c>
      <c r="O33" s="43">
        <f>SUMIFS('Points - Player Total'!$AB$9:$AB$97,'Points - Player Total'!$A$9:$A$97,'Points - Teams W2'!$A33,'Teams - Window 2'!O$6:O$94,1)</f>
        <v>0</v>
      </c>
      <c r="P33" s="43">
        <f>SUMIFS('Points - Player Total'!$AB$9:$AB$97,'Points - Player Total'!$A$9:$A$97,'Points - Teams W2'!$A33,'Teams - Window 2'!P$6:P$94,1)</f>
        <v>84</v>
      </c>
      <c r="Q33" s="43">
        <f>SUMIFS('Points - Player Total'!$AB$9:$AB$97,'Points - Player Total'!$A$9:$A$97,'Points - Teams W2'!$A33,'Teams - Window 2'!Q$6:Q$94,1)</f>
        <v>0</v>
      </c>
      <c r="R33" s="43">
        <f>SUMIFS('Points - Player Total'!$AB$9:$AB$97,'Points - Player Total'!$A$9:$A$97,'Points - Teams W2'!$A33,'Teams - Window 2'!R$6:R$94,1)</f>
        <v>84</v>
      </c>
      <c r="S33" s="43">
        <f>SUMIFS('Points - Player Total'!$AB$9:$AB$97,'Points - Player Total'!$A$9:$A$97,'Points - Teams W2'!$A33,'Teams - Window 2'!S$6:S$94,1)</f>
        <v>0</v>
      </c>
      <c r="T33" s="43">
        <f>SUMIFS('Points - Player Total'!$AB$9:$AB$97,'Points - Player Total'!$A$9:$A$97,'Points - Teams W2'!$A33,'Teams - Window 2'!T$6:T$94,1)</f>
        <v>0</v>
      </c>
      <c r="U33" s="43">
        <f>SUMIFS('Points - Player Total'!$AB$9:$AB$97,'Points - Player Total'!$A$9:$A$97,'Points - Teams W2'!$A33,'Teams - Window 2'!U$6:U$94,1)</f>
        <v>0</v>
      </c>
      <c r="V33" s="43">
        <f>SUMIFS('Points - Player Total'!$AB$9:$AB$97,'Points - Player Total'!$A$9:$A$97,'Points - Teams W2'!$A33,'Teams - Window 2'!V$6:V$94,1)</f>
        <v>0</v>
      </c>
      <c r="W33" s="43">
        <f>SUMIFS('Points - Player Total'!$AB$9:$AB$97,'Points - Player Total'!$A$9:$A$97,'Points - Teams W2'!$A33,'Teams - Window 2'!W$6:W$94,1)</f>
        <v>0</v>
      </c>
      <c r="X33" s="43">
        <f>SUMIFS('Points - Player Total'!$AB$9:$AB$97,'Points - Player Total'!$A$9:$A$97,'Points - Teams W2'!$A33,'Teams - Window 2'!X$6:X$94,1)</f>
        <v>0</v>
      </c>
      <c r="Y33" s="43">
        <f>SUMIFS('Points - Player Total'!$AB$9:$AB$97,'Points - Player Total'!$A$9:$A$97,'Points - Teams W2'!$A33,'Teams - Window 2'!Y$6:Y$94,1)</f>
        <v>0</v>
      </c>
      <c r="Z33" s="43">
        <f>SUMIFS('Points - Player Total'!$AB$9:$AB$97,'Points - Player Total'!$A$9:$A$97,'Points - Teams W2'!$A33,'Teams - Window 2'!Z$6:Z$94,1)</f>
        <v>0</v>
      </c>
      <c r="AA33" s="43">
        <f>SUMIFS('Points - Player Total'!$AB$9:$AB$97,'Points - Player Total'!$A$9:$A$97,'Points - Teams W2'!$A33,'Teams - Window 2'!AA$6:AA$94,1)</f>
        <v>0</v>
      </c>
      <c r="AB33" s="43">
        <f>SUMIFS('Points - Player Total'!$AB$9:$AB$97,'Points - Player Total'!$A$9:$A$97,'Points - Teams W2'!$A33,'Teams - Window 2'!AB$6:AB$94,1)</f>
        <v>84</v>
      </c>
      <c r="AC33" s="43">
        <f>SUMIFS('Points - Player Total'!$AB$9:$AB$97,'Points - Player Total'!$A$9:$A$97,'Points - Teams W2'!$A33,'Teams - Window 2'!AC$6:AC$94,1)</f>
        <v>0</v>
      </c>
      <c r="AD33" s="43">
        <f>SUMIFS('Points - Player Total'!$AB$9:$AB$97,'Points - Player Total'!$A$9:$A$97,'Points - Teams W2'!$A33,'Teams - Window 2'!AD$6:AD$94,1)</f>
        <v>84</v>
      </c>
      <c r="AE33" s="43">
        <f>SUMIFS('Points - Player Total'!$AB$9:$AB$97,'Points - Player Total'!$A$9:$A$97,'Points - Teams W2'!$A33,'Teams - Window 2'!AE$6:AE$94,1)</f>
        <v>0</v>
      </c>
      <c r="AF33" s="43">
        <f>SUMIFS('Points - Player Total'!$AB$9:$AB$97,'Points - Player Total'!$A$9:$A$97,'Points - Teams W2'!$A33,'Teams - Window 2'!AF$6:AF$94,1)</f>
        <v>0</v>
      </c>
      <c r="AG33" s="43">
        <f>SUMIFS('Points - Player Total'!$AB$9:$AB$97,'Points - Player Total'!$A$9:$A$97,'Points - Teams W2'!$A33,'Teams - Window 2'!AG$6:AG$94,1)</f>
        <v>0</v>
      </c>
      <c r="AH33" s="43">
        <f>SUMIFS('Points - Player Total'!$AB$9:$AB$97,'Points - Player Total'!$A$9:$A$97,'Points - Teams W2'!$A33,'Teams - Window 2'!AH$6:AH$94,1)</f>
        <v>0</v>
      </c>
      <c r="AI33" s="43">
        <f>SUMIFS('Points - Player Total'!$AB$9:$AB$97,'Points - Player Total'!$A$9:$A$97,'Points - Teams W2'!$A33,'Teams - Window 2'!AI$6:AI$94,1)</f>
        <v>0</v>
      </c>
      <c r="AJ33" s="43">
        <f>SUMIFS('Points - Player Total'!$AB$9:$AB$97,'Points - Player Total'!$A$9:$A$97,'Points - Teams W2'!$A33,'Teams - Window 2'!AJ$6:AJ$94,1)</f>
        <v>0</v>
      </c>
      <c r="AK33" s="43">
        <f>SUMIFS('Points - Player Total'!$AB$9:$AB$97,'Points - Player Total'!$A$9:$A$97,'Points - Teams W2'!$A33,'Teams - Window 2'!AK$6:AK$94,1)</f>
        <v>0</v>
      </c>
      <c r="AL33" s="43">
        <f>SUMIFS('Points - Player Total'!$AB$9:$AB$97,'Points - Player Total'!$A$9:$A$97,'Points - Teams W2'!$A33,'Teams - Window 2'!AL$6:AL$94,1)</f>
        <v>84</v>
      </c>
      <c r="AM33" s="43">
        <f>SUMIFS('Points - Player Total'!$AB$9:$AB$97,'Points - Player Total'!$A$9:$A$97,'Points - Teams W2'!$A33,'Teams - Window 2'!AM$6:AM$94,1)</f>
        <v>0</v>
      </c>
      <c r="AN33" s="43">
        <f>SUMIFS('Points - Player Total'!$AB$9:$AB$97,'Points - Player Total'!$A$9:$A$97,'Points - Teams W2'!$A33,'Teams - Window 2'!AN$6:AN$94,1)</f>
        <v>0</v>
      </c>
      <c r="AO33" s="43">
        <f>SUMIFS('Points - Player Total'!$AB$9:$AB$97,'Points - Player Total'!$A$9:$A$97,'Points - Teams W2'!$A33,'Teams - Window 2'!AO$6:AO$94,1)</f>
        <v>0</v>
      </c>
      <c r="AP33" s="43">
        <f>SUMIFS('Points - Player Total'!$AB$9:$AB$97,'Points - Player Total'!$A$9:$A$97,'Points - Teams W2'!$A33,'Teams - Window 2'!AP$6:AP$94,1)</f>
        <v>84</v>
      </c>
      <c r="AQ33" s="43">
        <f>SUMIFS('Points - Player Total'!$AB$9:$AB$97,'Points - Player Total'!$A$9:$A$97,'Points - Teams W2'!$A33,'Teams - Window 2'!AQ$6:AQ$94,1)</f>
        <v>0</v>
      </c>
      <c r="AR33" s="43">
        <f>SUMIFS('Points - Player Total'!$AB$9:$AB$97,'Points - Player Total'!$A$9:$A$97,'Points - Teams W2'!$A33,'Teams - Window 2'!AR$6:AR$94,1)</f>
        <v>0</v>
      </c>
    </row>
    <row r="34" spans="1:44" x14ac:dyDescent="0.25">
      <c r="A34" t="s">
        <v>279</v>
      </c>
      <c r="B34" s="6" t="s">
        <v>251</v>
      </c>
      <c r="C34" t="s">
        <v>64</v>
      </c>
      <c r="D34" s="43">
        <f>SUMIFS('Points - Player Total'!$AB$9:$AB$97,'Points - Player Total'!$A$9:$A$97,'Points - Teams W2'!$A34,'Teams - Window 2'!D$6:D$94,1)</f>
        <v>0</v>
      </c>
      <c r="E34" s="43">
        <f>SUMIFS('Points - Player Total'!$AB$9:$AB$97,'Points - Player Total'!$A$9:$A$97,'Points - Teams W2'!$A34,'Teams - Window 2'!E$6:E$94,1)</f>
        <v>0</v>
      </c>
      <c r="F34" s="43">
        <f>SUMIFS('Points - Player Total'!$AB$9:$AB$97,'Points - Player Total'!$A$9:$A$97,'Points - Teams W2'!$A34,'Teams - Window 2'!F$6:F$94,1)</f>
        <v>0</v>
      </c>
      <c r="G34" s="43">
        <f>SUMIFS('Points - Player Total'!$AB$9:$AB$97,'Points - Player Total'!$A$9:$A$97,'Points - Teams W2'!$A34,'Teams - Window 2'!G$6:G$94,1)</f>
        <v>0</v>
      </c>
      <c r="H34" s="43">
        <f>SUMIFS('Points - Player Total'!$AB$9:$AB$97,'Points - Player Total'!$A$9:$A$97,'Points - Teams W2'!$A34,'Teams - Window 2'!H$6:H$94,1)</f>
        <v>0</v>
      </c>
      <c r="I34" s="43">
        <f>SUMIFS('Points - Player Total'!$AB$9:$AB$97,'Points - Player Total'!$A$9:$A$97,'Points - Teams W2'!$A34,'Teams - Window 2'!I$6:I$94,1)</f>
        <v>0</v>
      </c>
      <c r="J34" s="43">
        <f>SUMIFS('Points - Player Total'!$AB$9:$AB$97,'Points - Player Total'!$A$9:$A$97,'Points - Teams W2'!$A34,'Teams - Window 2'!J$6:J$94,1)</f>
        <v>0</v>
      </c>
      <c r="K34" s="43">
        <f>SUMIFS('Points - Player Total'!$AB$9:$AB$97,'Points - Player Total'!$A$9:$A$97,'Points - Teams W2'!$A34,'Teams - Window 2'!K$6:K$94,1)</f>
        <v>0</v>
      </c>
      <c r="L34" s="43">
        <f>SUMIFS('Points - Player Total'!$AB$9:$AB$97,'Points - Player Total'!$A$9:$A$97,'Points - Teams W2'!$A34,'Teams - Window 2'!L$6:L$94,1)</f>
        <v>0</v>
      </c>
      <c r="M34" s="43">
        <f>SUMIFS('Points - Player Total'!$AB$9:$AB$97,'Points - Player Total'!$A$9:$A$97,'Points - Teams W2'!$A34,'Teams - Window 2'!M$6:M$94,1)</f>
        <v>0</v>
      </c>
      <c r="N34" s="43">
        <f>SUMIFS('Points - Player Total'!$AB$9:$AB$97,'Points - Player Total'!$A$9:$A$97,'Points - Teams W2'!$A34,'Teams - Window 2'!N$6:N$94,1)</f>
        <v>0</v>
      </c>
      <c r="O34" s="43">
        <f>SUMIFS('Points - Player Total'!$AB$9:$AB$97,'Points - Player Total'!$A$9:$A$97,'Points - Teams W2'!$A34,'Teams - Window 2'!O$6:O$94,1)</f>
        <v>0</v>
      </c>
      <c r="P34" s="43">
        <f>SUMIFS('Points - Player Total'!$AB$9:$AB$97,'Points - Player Total'!$A$9:$A$97,'Points - Teams W2'!$A34,'Teams - Window 2'!P$6:P$94,1)</f>
        <v>0</v>
      </c>
      <c r="Q34" s="43">
        <f>SUMIFS('Points - Player Total'!$AB$9:$AB$97,'Points - Player Total'!$A$9:$A$97,'Points - Teams W2'!$A34,'Teams - Window 2'!Q$6:Q$94,1)</f>
        <v>0</v>
      </c>
      <c r="R34" s="43">
        <f>SUMIFS('Points - Player Total'!$AB$9:$AB$97,'Points - Player Total'!$A$9:$A$97,'Points - Teams W2'!$A34,'Teams - Window 2'!R$6:R$94,1)</f>
        <v>0</v>
      </c>
      <c r="S34" s="43">
        <f>SUMIFS('Points - Player Total'!$AB$9:$AB$97,'Points - Player Total'!$A$9:$A$97,'Points - Teams W2'!$A34,'Teams - Window 2'!S$6:S$94,1)</f>
        <v>0</v>
      </c>
      <c r="T34" s="43">
        <f>SUMIFS('Points - Player Total'!$AB$9:$AB$97,'Points - Player Total'!$A$9:$A$97,'Points - Teams W2'!$A34,'Teams - Window 2'!T$6:T$94,1)</f>
        <v>0</v>
      </c>
      <c r="U34" s="43">
        <f>SUMIFS('Points - Player Total'!$AB$9:$AB$97,'Points - Player Total'!$A$9:$A$97,'Points - Teams W2'!$A34,'Teams - Window 2'!U$6:U$94,1)</f>
        <v>0</v>
      </c>
      <c r="V34" s="43">
        <f>SUMIFS('Points - Player Total'!$AB$9:$AB$97,'Points - Player Total'!$A$9:$A$97,'Points - Teams W2'!$A34,'Teams - Window 2'!V$6:V$94,1)</f>
        <v>0</v>
      </c>
      <c r="W34" s="43">
        <f>SUMIFS('Points - Player Total'!$AB$9:$AB$97,'Points - Player Total'!$A$9:$A$97,'Points - Teams W2'!$A34,'Teams - Window 2'!W$6:W$94,1)</f>
        <v>0</v>
      </c>
      <c r="X34" s="43">
        <f>SUMIFS('Points - Player Total'!$AB$9:$AB$97,'Points - Player Total'!$A$9:$A$97,'Points - Teams W2'!$A34,'Teams - Window 2'!X$6:X$94,1)</f>
        <v>0</v>
      </c>
      <c r="Y34" s="43">
        <f>SUMIFS('Points - Player Total'!$AB$9:$AB$97,'Points - Player Total'!$A$9:$A$97,'Points - Teams W2'!$A34,'Teams - Window 2'!Y$6:Y$94,1)</f>
        <v>0</v>
      </c>
      <c r="Z34" s="43">
        <f>SUMIFS('Points - Player Total'!$AB$9:$AB$97,'Points - Player Total'!$A$9:$A$97,'Points - Teams W2'!$A34,'Teams - Window 2'!Z$6:Z$94,1)</f>
        <v>0</v>
      </c>
      <c r="AA34" s="43">
        <f>SUMIFS('Points - Player Total'!$AB$9:$AB$97,'Points - Player Total'!$A$9:$A$97,'Points - Teams W2'!$A34,'Teams - Window 2'!AA$6:AA$94,1)</f>
        <v>0</v>
      </c>
      <c r="AB34" s="43">
        <f>SUMIFS('Points - Player Total'!$AB$9:$AB$97,'Points - Player Total'!$A$9:$A$97,'Points - Teams W2'!$A34,'Teams - Window 2'!AB$6:AB$94,1)</f>
        <v>0</v>
      </c>
      <c r="AC34" s="43">
        <f>SUMIFS('Points - Player Total'!$AB$9:$AB$97,'Points - Player Total'!$A$9:$A$97,'Points - Teams W2'!$A34,'Teams - Window 2'!AC$6:AC$94,1)</f>
        <v>0</v>
      </c>
      <c r="AD34" s="43">
        <f>SUMIFS('Points - Player Total'!$AB$9:$AB$97,'Points - Player Total'!$A$9:$A$97,'Points - Teams W2'!$A34,'Teams - Window 2'!AD$6:AD$94,1)</f>
        <v>0</v>
      </c>
      <c r="AE34" s="43">
        <f>SUMIFS('Points - Player Total'!$AB$9:$AB$97,'Points - Player Total'!$A$9:$A$97,'Points - Teams W2'!$A34,'Teams - Window 2'!AE$6:AE$94,1)</f>
        <v>0</v>
      </c>
      <c r="AF34" s="43">
        <f>SUMIFS('Points - Player Total'!$AB$9:$AB$97,'Points - Player Total'!$A$9:$A$97,'Points - Teams W2'!$A34,'Teams - Window 2'!AF$6:AF$94,1)</f>
        <v>0</v>
      </c>
      <c r="AG34" s="43">
        <f>SUMIFS('Points - Player Total'!$AB$9:$AB$97,'Points - Player Total'!$A$9:$A$97,'Points - Teams W2'!$A34,'Teams - Window 2'!AG$6:AG$94,1)</f>
        <v>0</v>
      </c>
      <c r="AH34" s="43">
        <f>SUMIFS('Points - Player Total'!$AB$9:$AB$97,'Points - Player Total'!$A$9:$A$97,'Points - Teams W2'!$A34,'Teams - Window 2'!AH$6:AH$94,1)</f>
        <v>0</v>
      </c>
      <c r="AI34" s="43">
        <f>SUMIFS('Points - Player Total'!$AB$9:$AB$97,'Points - Player Total'!$A$9:$A$97,'Points - Teams W2'!$A34,'Teams - Window 2'!AI$6:AI$94,1)</f>
        <v>0</v>
      </c>
      <c r="AJ34" s="43">
        <f>SUMIFS('Points - Player Total'!$AB$9:$AB$97,'Points - Player Total'!$A$9:$A$97,'Points - Teams W2'!$A34,'Teams - Window 2'!AJ$6:AJ$94,1)</f>
        <v>0</v>
      </c>
      <c r="AK34" s="43">
        <f>SUMIFS('Points - Player Total'!$AB$9:$AB$97,'Points - Player Total'!$A$9:$A$97,'Points - Teams W2'!$A34,'Teams - Window 2'!AK$6:AK$94,1)</f>
        <v>0</v>
      </c>
      <c r="AL34" s="43">
        <f>SUMIFS('Points - Player Total'!$AB$9:$AB$97,'Points - Player Total'!$A$9:$A$97,'Points - Teams W2'!$A34,'Teams - Window 2'!AL$6:AL$94,1)</f>
        <v>0</v>
      </c>
      <c r="AM34" s="43">
        <f>SUMIFS('Points - Player Total'!$AB$9:$AB$97,'Points - Player Total'!$A$9:$A$97,'Points - Teams W2'!$A34,'Teams - Window 2'!AM$6:AM$94,1)</f>
        <v>0</v>
      </c>
      <c r="AN34" s="43">
        <f>SUMIFS('Points - Player Total'!$AB$9:$AB$97,'Points - Player Total'!$A$9:$A$97,'Points - Teams W2'!$A34,'Teams - Window 2'!AN$6:AN$94,1)</f>
        <v>0</v>
      </c>
      <c r="AO34" s="43">
        <f>SUMIFS('Points - Player Total'!$AB$9:$AB$97,'Points - Player Total'!$A$9:$A$97,'Points - Teams W2'!$A34,'Teams - Window 2'!AO$6:AO$94,1)</f>
        <v>0</v>
      </c>
      <c r="AP34" s="43">
        <f>SUMIFS('Points - Player Total'!$AB$9:$AB$97,'Points - Player Total'!$A$9:$A$97,'Points - Teams W2'!$A34,'Teams - Window 2'!AP$6:AP$94,1)</f>
        <v>0</v>
      </c>
      <c r="AQ34" s="43">
        <f>SUMIFS('Points - Player Total'!$AB$9:$AB$97,'Points - Player Total'!$A$9:$A$97,'Points - Teams W2'!$A34,'Teams - Window 2'!AQ$6:AQ$94,1)</f>
        <v>0</v>
      </c>
      <c r="AR34" s="43">
        <f>SUMIFS('Points - Player Total'!$AB$9:$AB$97,'Points - Player Total'!$A$9:$A$97,'Points - Teams W2'!$A34,'Teams - Window 2'!AR$6:AR$94,1)</f>
        <v>0</v>
      </c>
    </row>
    <row r="35" spans="1:44" x14ac:dyDescent="0.25">
      <c r="A35" t="s">
        <v>273</v>
      </c>
      <c r="B35" s="6" t="s">
        <v>251</v>
      </c>
      <c r="C35" t="s">
        <v>64</v>
      </c>
      <c r="D35" s="43">
        <f>SUMIFS('Points - Player Total'!$AB$9:$AB$97,'Points - Player Total'!$A$9:$A$97,'Points - Teams W2'!$A35,'Teams - Window 2'!D$6:D$94,1)</f>
        <v>0</v>
      </c>
      <c r="E35" s="43">
        <f>SUMIFS('Points - Player Total'!$AB$9:$AB$97,'Points - Player Total'!$A$9:$A$97,'Points - Teams W2'!$A35,'Teams - Window 2'!E$6:E$94,1)</f>
        <v>0</v>
      </c>
      <c r="F35" s="43">
        <f>SUMIFS('Points - Player Total'!$AB$9:$AB$97,'Points - Player Total'!$A$9:$A$97,'Points - Teams W2'!$A35,'Teams - Window 2'!F$6:F$94,1)</f>
        <v>0</v>
      </c>
      <c r="G35" s="43">
        <f>SUMIFS('Points - Player Total'!$AB$9:$AB$97,'Points - Player Total'!$A$9:$A$97,'Points - Teams W2'!$A35,'Teams - Window 2'!G$6:G$94,1)</f>
        <v>0</v>
      </c>
      <c r="H35" s="43">
        <f>SUMIFS('Points - Player Total'!$AB$9:$AB$97,'Points - Player Total'!$A$9:$A$97,'Points - Teams W2'!$A35,'Teams - Window 2'!H$6:H$94,1)</f>
        <v>0</v>
      </c>
      <c r="I35" s="43">
        <f>SUMIFS('Points - Player Total'!$AB$9:$AB$97,'Points - Player Total'!$A$9:$A$97,'Points - Teams W2'!$A35,'Teams - Window 2'!I$6:I$94,1)</f>
        <v>0</v>
      </c>
      <c r="J35" s="43">
        <f>SUMIFS('Points - Player Total'!$AB$9:$AB$97,'Points - Player Total'!$A$9:$A$97,'Points - Teams W2'!$A35,'Teams - Window 2'!J$6:J$94,1)</f>
        <v>0</v>
      </c>
      <c r="K35" s="43">
        <f>SUMIFS('Points - Player Total'!$AB$9:$AB$97,'Points - Player Total'!$A$9:$A$97,'Points - Teams W2'!$A35,'Teams - Window 2'!K$6:K$94,1)</f>
        <v>0</v>
      </c>
      <c r="L35" s="43">
        <f>SUMIFS('Points - Player Total'!$AB$9:$AB$97,'Points - Player Total'!$A$9:$A$97,'Points - Teams W2'!$A35,'Teams - Window 2'!L$6:L$94,1)</f>
        <v>0</v>
      </c>
      <c r="M35" s="43">
        <f>SUMIFS('Points - Player Total'!$AB$9:$AB$97,'Points - Player Total'!$A$9:$A$97,'Points - Teams W2'!$A35,'Teams - Window 2'!M$6:M$94,1)</f>
        <v>0</v>
      </c>
      <c r="N35" s="43">
        <f>SUMIFS('Points - Player Total'!$AB$9:$AB$97,'Points - Player Total'!$A$9:$A$97,'Points - Teams W2'!$A35,'Teams - Window 2'!N$6:N$94,1)</f>
        <v>0</v>
      </c>
      <c r="O35" s="43">
        <f>SUMIFS('Points - Player Total'!$AB$9:$AB$97,'Points - Player Total'!$A$9:$A$97,'Points - Teams W2'!$A35,'Teams - Window 2'!O$6:O$94,1)</f>
        <v>0</v>
      </c>
      <c r="P35" s="43">
        <f>SUMIFS('Points - Player Total'!$AB$9:$AB$97,'Points - Player Total'!$A$9:$A$97,'Points - Teams W2'!$A35,'Teams - Window 2'!P$6:P$94,1)</f>
        <v>0</v>
      </c>
      <c r="Q35" s="43">
        <f>SUMIFS('Points - Player Total'!$AB$9:$AB$97,'Points - Player Total'!$A$9:$A$97,'Points - Teams W2'!$A35,'Teams - Window 2'!Q$6:Q$94,1)</f>
        <v>0</v>
      </c>
      <c r="R35" s="43">
        <f>SUMIFS('Points - Player Total'!$AB$9:$AB$97,'Points - Player Total'!$A$9:$A$97,'Points - Teams W2'!$A35,'Teams - Window 2'!R$6:R$94,1)</f>
        <v>0</v>
      </c>
      <c r="S35" s="43">
        <f>SUMIFS('Points - Player Total'!$AB$9:$AB$97,'Points - Player Total'!$A$9:$A$97,'Points - Teams W2'!$A35,'Teams - Window 2'!S$6:S$94,1)</f>
        <v>0</v>
      </c>
      <c r="T35" s="43">
        <f>SUMIFS('Points - Player Total'!$AB$9:$AB$97,'Points - Player Total'!$A$9:$A$97,'Points - Teams W2'!$A35,'Teams - Window 2'!T$6:T$94,1)</f>
        <v>0</v>
      </c>
      <c r="U35" s="43">
        <f>SUMIFS('Points - Player Total'!$AB$9:$AB$97,'Points - Player Total'!$A$9:$A$97,'Points - Teams W2'!$A35,'Teams - Window 2'!U$6:U$94,1)</f>
        <v>0</v>
      </c>
      <c r="V35" s="43">
        <f>SUMIFS('Points - Player Total'!$AB$9:$AB$97,'Points - Player Total'!$A$9:$A$97,'Points - Teams W2'!$A35,'Teams - Window 2'!V$6:V$94,1)</f>
        <v>0</v>
      </c>
      <c r="W35" s="43">
        <f>SUMIFS('Points - Player Total'!$AB$9:$AB$97,'Points - Player Total'!$A$9:$A$97,'Points - Teams W2'!$A35,'Teams - Window 2'!W$6:W$94,1)</f>
        <v>0</v>
      </c>
      <c r="X35" s="43">
        <f>SUMIFS('Points - Player Total'!$AB$9:$AB$97,'Points - Player Total'!$A$9:$A$97,'Points - Teams W2'!$A35,'Teams - Window 2'!X$6:X$94,1)</f>
        <v>0</v>
      </c>
      <c r="Y35" s="43">
        <f>SUMIFS('Points - Player Total'!$AB$9:$AB$97,'Points - Player Total'!$A$9:$A$97,'Points - Teams W2'!$A35,'Teams - Window 2'!Y$6:Y$94,1)</f>
        <v>0</v>
      </c>
      <c r="Z35" s="43">
        <f>SUMIFS('Points - Player Total'!$AB$9:$AB$97,'Points - Player Total'!$A$9:$A$97,'Points - Teams W2'!$A35,'Teams - Window 2'!Z$6:Z$94,1)</f>
        <v>0</v>
      </c>
      <c r="AA35" s="43">
        <f>SUMIFS('Points - Player Total'!$AB$9:$AB$97,'Points - Player Total'!$A$9:$A$97,'Points - Teams W2'!$A35,'Teams - Window 2'!AA$6:AA$94,1)</f>
        <v>0</v>
      </c>
      <c r="AB35" s="43">
        <f>SUMIFS('Points - Player Total'!$AB$9:$AB$97,'Points - Player Total'!$A$9:$A$97,'Points - Teams W2'!$A35,'Teams - Window 2'!AB$6:AB$94,1)</f>
        <v>0</v>
      </c>
      <c r="AC35" s="43">
        <f>SUMIFS('Points - Player Total'!$AB$9:$AB$97,'Points - Player Total'!$A$9:$A$97,'Points - Teams W2'!$A35,'Teams - Window 2'!AC$6:AC$94,1)</f>
        <v>0</v>
      </c>
      <c r="AD35" s="43">
        <f>SUMIFS('Points - Player Total'!$AB$9:$AB$97,'Points - Player Total'!$A$9:$A$97,'Points - Teams W2'!$A35,'Teams - Window 2'!AD$6:AD$94,1)</f>
        <v>0</v>
      </c>
      <c r="AE35" s="43">
        <f>SUMIFS('Points - Player Total'!$AB$9:$AB$97,'Points - Player Total'!$A$9:$A$97,'Points - Teams W2'!$A35,'Teams - Window 2'!AE$6:AE$94,1)</f>
        <v>0</v>
      </c>
      <c r="AF35" s="43">
        <f>SUMIFS('Points - Player Total'!$AB$9:$AB$97,'Points - Player Total'!$A$9:$A$97,'Points - Teams W2'!$A35,'Teams - Window 2'!AF$6:AF$94,1)</f>
        <v>0</v>
      </c>
      <c r="AG35" s="43">
        <f>SUMIFS('Points - Player Total'!$AB$9:$AB$97,'Points - Player Total'!$A$9:$A$97,'Points - Teams W2'!$A35,'Teams - Window 2'!AG$6:AG$94,1)</f>
        <v>0</v>
      </c>
      <c r="AH35" s="43">
        <f>SUMIFS('Points - Player Total'!$AB$9:$AB$97,'Points - Player Total'!$A$9:$A$97,'Points - Teams W2'!$A35,'Teams - Window 2'!AH$6:AH$94,1)</f>
        <v>0</v>
      </c>
      <c r="AI35" s="43">
        <f>SUMIFS('Points - Player Total'!$AB$9:$AB$97,'Points - Player Total'!$A$9:$A$97,'Points - Teams W2'!$A35,'Teams - Window 2'!AI$6:AI$94,1)</f>
        <v>0</v>
      </c>
      <c r="AJ35" s="43">
        <f>SUMIFS('Points - Player Total'!$AB$9:$AB$97,'Points - Player Total'!$A$9:$A$97,'Points - Teams W2'!$A35,'Teams - Window 2'!AJ$6:AJ$94,1)</f>
        <v>0</v>
      </c>
      <c r="AK35" s="43">
        <f>SUMIFS('Points - Player Total'!$AB$9:$AB$97,'Points - Player Total'!$A$9:$A$97,'Points - Teams W2'!$A35,'Teams - Window 2'!AK$6:AK$94,1)</f>
        <v>0</v>
      </c>
      <c r="AL35" s="43">
        <f>SUMIFS('Points - Player Total'!$AB$9:$AB$97,'Points - Player Total'!$A$9:$A$97,'Points - Teams W2'!$A35,'Teams - Window 2'!AL$6:AL$94,1)</f>
        <v>0</v>
      </c>
      <c r="AM35" s="43">
        <f>SUMIFS('Points - Player Total'!$AB$9:$AB$97,'Points - Player Total'!$A$9:$A$97,'Points - Teams W2'!$A35,'Teams - Window 2'!AM$6:AM$94,1)</f>
        <v>0</v>
      </c>
      <c r="AN35" s="43">
        <f>SUMIFS('Points - Player Total'!$AB$9:$AB$97,'Points - Player Total'!$A$9:$A$97,'Points - Teams W2'!$A35,'Teams - Window 2'!AN$6:AN$94,1)</f>
        <v>0</v>
      </c>
      <c r="AO35" s="43">
        <f>SUMIFS('Points - Player Total'!$AB$9:$AB$97,'Points - Player Total'!$A$9:$A$97,'Points - Teams W2'!$A35,'Teams - Window 2'!AO$6:AO$94,1)</f>
        <v>0</v>
      </c>
      <c r="AP35" s="43">
        <f>SUMIFS('Points - Player Total'!$AB$9:$AB$97,'Points - Player Total'!$A$9:$A$97,'Points - Teams W2'!$A35,'Teams - Window 2'!AP$6:AP$94,1)</f>
        <v>0</v>
      </c>
      <c r="AQ35" s="43">
        <f>SUMIFS('Points - Player Total'!$AB$9:$AB$97,'Points - Player Total'!$A$9:$A$97,'Points - Teams W2'!$A35,'Teams - Window 2'!AQ$6:AQ$94,1)</f>
        <v>0</v>
      </c>
      <c r="AR35" s="43">
        <f>SUMIFS('Points - Player Total'!$AB$9:$AB$97,'Points - Player Total'!$A$9:$A$97,'Points - Teams W2'!$A35,'Teams - Window 2'!AR$6:AR$94,1)</f>
        <v>0</v>
      </c>
    </row>
    <row r="36" spans="1:44" x14ac:dyDescent="0.25">
      <c r="A36" t="s">
        <v>200</v>
      </c>
      <c r="B36" s="6" t="s">
        <v>251</v>
      </c>
      <c r="C36" t="s">
        <v>64</v>
      </c>
      <c r="D36" s="43">
        <f>SUMIFS('Points - Player Total'!$AB$9:$AB$97,'Points - Player Total'!$A$9:$A$97,'Points - Teams W2'!$A36,'Teams - Window 2'!D$6:D$94,1)</f>
        <v>0</v>
      </c>
      <c r="E36" s="43">
        <f>SUMIFS('Points - Player Total'!$AB$9:$AB$97,'Points - Player Total'!$A$9:$A$97,'Points - Teams W2'!$A36,'Teams - Window 2'!E$6:E$94,1)</f>
        <v>0</v>
      </c>
      <c r="F36" s="43">
        <f>SUMIFS('Points - Player Total'!$AB$9:$AB$97,'Points - Player Total'!$A$9:$A$97,'Points - Teams W2'!$A36,'Teams - Window 2'!F$6:F$94,1)</f>
        <v>0</v>
      </c>
      <c r="G36" s="43">
        <f>SUMIFS('Points - Player Total'!$AB$9:$AB$97,'Points - Player Total'!$A$9:$A$97,'Points - Teams W2'!$A36,'Teams - Window 2'!G$6:G$94,1)</f>
        <v>0</v>
      </c>
      <c r="H36" s="43">
        <f>SUMIFS('Points - Player Total'!$AB$9:$AB$97,'Points - Player Total'!$A$9:$A$97,'Points - Teams W2'!$A36,'Teams - Window 2'!H$6:H$94,1)</f>
        <v>0</v>
      </c>
      <c r="I36" s="43">
        <f>SUMIFS('Points - Player Total'!$AB$9:$AB$97,'Points - Player Total'!$A$9:$A$97,'Points - Teams W2'!$A36,'Teams - Window 2'!I$6:I$94,1)</f>
        <v>0</v>
      </c>
      <c r="J36" s="43">
        <f>SUMIFS('Points - Player Total'!$AB$9:$AB$97,'Points - Player Total'!$A$9:$A$97,'Points - Teams W2'!$A36,'Teams - Window 2'!J$6:J$94,1)</f>
        <v>0</v>
      </c>
      <c r="K36" s="43">
        <f>SUMIFS('Points - Player Total'!$AB$9:$AB$97,'Points - Player Total'!$A$9:$A$97,'Points - Teams W2'!$A36,'Teams - Window 2'!K$6:K$94,1)</f>
        <v>0</v>
      </c>
      <c r="L36" s="43">
        <f>SUMIFS('Points - Player Total'!$AB$9:$AB$97,'Points - Player Total'!$A$9:$A$97,'Points - Teams W2'!$A36,'Teams - Window 2'!L$6:L$94,1)</f>
        <v>0</v>
      </c>
      <c r="M36" s="43">
        <f>SUMIFS('Points - Player Total'!$AB$9:$AB$97,'Points - Player Total'!$A$9:$A$97,'Points - Teams W2'!$A36,'Teams - Window 2'!M$6:M$94,1)</f>
        <v>0</v>
      </c>
      <c r="N36" s="43">
        <f>SUMIFS('Points - Player Total'!$AB$9:$AB$97,'Points - Player Total'!$A$9:$A$97,'Points - Teams W2'!$A36,'Teams - Window 2'!N$6:N$94,1)</f>
        <v>0</v>
      </c>
      <c r="O36" s="43">
        <f>SUMIFS('Points - Player Total'!$AB$9:$AB$97,'Points - Player Total'!$A$9:$A$97,'Points - Teams W2'!$A36,'Teams - Window 2'!O$6:O$94,1)</f>
        <v>0</v>
      </c>
      <c r="P36" s="43">
        <f>SUMIFS('Points - Player Total'!$AB$9:$AB$97,'Points - Player Total'!$A$9:$A$97,'Points - Teams W2'!$A36,'Teams - Window 2'!P$6:P$94,1)</f>
        <v>0</v>
      </c>
      <c r="Q36" s="43">
        <f>SUMIFS('Points - Player Total'!$AB$9:$AB$97,'Points - Player Total'!$A$9:$A$97,'Points - Teams W2'!$A36,'Teams - Window 2'!Q$6:Q$94,1)</f>
        <v>0</v>
      </c>
      <c r="R36" s="43">
        <f>SUMIFS('Points - Player Total'!$AB$9:$AB$97,'Points - Player Total'!$A$9:$A$97,'Points - Teams W2'!$A36,'Teams - Window 2'!R$6:R$94,1)</f>
        <v>0</v>
      </c>
      <c r="S36" s="43">
        <f>SUMIFS('Points - Player Total'!$AB$9:$AB$97,'Points - Player Total'!$A$9:$A$97,'Points - Teams W2'!$A36,'Teams - Window 2'!S$6:S$94,1)</f>
        <v>0</v>
      </c>
      <c r="T36" s="43">
        <f>SUMIFS('Points - Player Total'!$AB$9:$AB$97,'Points - Player Total'!$A$9:$A$97,'Points - Teams W2'!$A36,'Teams - Window 2'!T$6:T$94,1)</f>
        <v>0</v>
      </c>
      <c r="U36" s="43">
        <f>SUMIFS('Points - Player Total'!$AB$9:$AB$97,'Points - Player Total'!$A$9:$A$97,'Points - Teams W2'!$A36,'Teams - Window 2'!U$6:U$94,1)</f>
        <v>0</v>
      </c>
      <c r="V36" s="43">
        <f>SUMIFS('Points - Player Total'!$AB$9:$AB$97,'Points - Player Total'!$A$9:$A$97,'Points - Teams W2'!$A36,'Teams - Window 2'!V$6:V$94,1)</f>
        <v>0</v>
      </c>
      <c r="W36" s="43">
        <f>SUMIFS('Points - Player Total'!$AB$9:$AB$97,'Points - Player Total'!$A$9:$A$97,'Points - Teams W2'!$A36,'Teams - Window 2'!W$6:W$94,1)</f>
        <v>0</v>
      </c>
      <c r="X36" s="43">
        <f>SUMIFS('Points - Player Total'!$AB$9:$AB$97,'Points - Player Total'!$A$9:$A$97,'Points - Teams W2'!$A36,'Teams - Window 2'!X$6:X$94,1)</f>
        <v>0</v>
      </c>
      <c r="Y36" s="43">
        <f>SUMIFS('Points - Player Total'!$AB$9:$AB$97,'Points - Player Total'!$A$9:$A$97,'Points - Teams W2'!$A36,'Teams - Window 2'!Y$6:Y$94,1)</f>
        <v>0</v>
      </c>
      <c r="Z36" s="43">
        <f>SUMIFS('Points - Player Total'!$AB$9:$AB$97,'Points - Player Total'!$A$9:$A$97,'Points - Teams W2'!$A36,'Teams - Window 2'!Z$6:Z$94,1)</f>
        <v>0</v>
      </c>
      <c r="AA36" s="43">
        <f>SUMIFS('Points - Player Total'!$AB$9:$AB$97,'Points - Player Total'!$A$9:$A$97,'Points - Teams W2'!$A36,'Teams - Window 2'!AA$6:AA$94,1)</f>
        <v>0</v>
      </c>
      <c r="AB36" s="43">
        <f>SUMIFS('Points - Player Total'!$AB$9:$AB$97,'Points - Player Total'!$A$9:$A$97,'Points - Teams W2'!$A36,'Teams - Window 2'!AB$6:AB$94,1)</f>
        <v>0</v>
      </c>
      <c r="AC36" s="43">
        <f>SUMIFS('Points - Player Total'!$AB$9:$AB$97,'Points - Player Total'!$A$9:$A$97,'Points - Teams W2'!$A36,'Teams - Window 2'!AC$6:AC$94,1)</f>
        <v>0</v>
      </c>
      <c r="AD36" s="43">
        <f>SUMIFS('Points - Player Total'!$AB$9:$AB$97,'Points - Player Total'!$A$9:$A$97,'Points - Teams W2'!$A36,'Teams - Window 2'!AD$6:AD$94,1)</f>
        <v>0</v>
      </c>
      <c r="AE36" s="43">
        <f>SUMIFS('Points - Player Total'!$AB$9:$AB$97,'Points - Player Total'!$A$9:$A$97,'Points - Teams W2'!$A36,'Teams - Window 2'!AE$6:AE$94,1)</f>
        <v>0</v>
      </c>
      <c r="AF36" s="43">
        <f>SUMIFS('Points - Player Total'!$AB$9:$AB$97,'Points - Player Total'!$A$9:$A$97,'Points - Teams W2'!$A36,'Teams - Window 2'!AF$6:AF$94,1)</f>
        <v>0</v>
      </c>
      <c r="AG36" s="43">
        <f>SUMIFS('Points - Player Total'!$AB$9:$AB$97,'Points - Player Total'!$A$9:$A$97,'Points - Teams W2'!$A36,'Teams - Window 2'!AG$6:AG$94,1)</f>
        <v>0</v>
      </c>
      <c r="AH36" s="43">
        <f>SUMIFS('Points - Player Total'!$AB$9:$AB$97,'Points - Player Total'!$A$9:$A$97,'Points - Teams W2'!$A36,'Teams - Window 2'!AH$6:AH$94,1)</f>
        <v>0</v>
      </c>
      <c r="AI36" s="43">
        <f>SUMIFS('Points - Player Total'!$AB$9:$AB$97,'Points - Player Total'!$A$9:$A$97,'Points - Teams W2'!$A36,'Teams - Window 2'!AI$6:AI$94,1)</f>
        <v>0</v>
      </c>
      <c r="AJ36" s="43">
        <f>SUMIFS('Points - Player Total'!$AB$9:$AB$97,'Points - Player Total'!$A$9:$A$97,'Points - Teams W2'!$A36,'Teams - Window 2'!AJ$6:AJ$94,1)</f>
        <v>0</v>
      </c>
      <c r="AK36" s="43">
        <f>SUMIFS('Points - Player Total'!$AB$9:$AB$97,'Points - Player Total'!$A$9:$A$97,'Points - Teams W2'!$A36,'Teams - Window 2'!AK$6:AK$94,1)</f>
        <v>0</v>
      </c>
      <c r="AL36" s="43">
        <f>SUMIFS('Points - Player Total'!$AB$9:$AB$97,'Points - Player Total'!$A$9:$A$97,'Points - Teams W2'!$A36,'Teams - Window 2'!AL$6:AL$94,1)</f>
        <v>0</v>
      </c>
      <c r="AM36" s="43">
        <f>SUMIFS('Points - Player Total'!$AB$9:$AB$97,'Points - Player Total'!$A$9:$A$97,'Points - Teams W2'!$A36,'Teams - Window 2'!AM$6:AM$94,1)</f>
        <v>0</v>
      </c>
      <c r="AN36" s="43">
        <f>SUMIFS('Points - Player Total'!$AB$9:$AB$97,'Points - Player Total'!$A$9:$A$97,'Points - Teams W2'!$A36,'Teams - Window 2'!AN$6:AN$94,1)</f>
        <v>0</v>
      </c>
      <c r="AO36" s="43">
        <f>SUMIFS('Points - Player Total'!$AB$9:$AB$97,'Points - Player Total'!$A$9:$A$97,'Points - Teams W2'!$A36,'Teams - Window 2'!AO$6:AO$94,1)</f>
        <v>106</v>
      </c>
      <c r="AP36" s="43">
        <f>SUMIFS('Points - Player Total'!$AB$9:$AB$97,'Points - Player Total'!$A$9:$A$97,'Points - Teams W2'!$A36,'Teams - Window 2'!AP$6:AP$94,1)</f>
        <v>0</v>
      </c>
      <c r="AQ36" s="43">
        <f>SUMIFS('Points - Player Total'!$AB$9:$AB$97,'Points - Player Total'!$A$9:$A$97,'Points - Teams W2'!$A36,'Teams - Window 2'!AQ$6:AQ$94,1)</f>
        <v>0</v>
      </c>
      <c r="AR36" s="43">
        <f>SUMIFS('Points - Player Total'!$AB$9:$AB$97,'Points - Player Total'!$A$9:$A$97,'Points - Teams W2'!$A36,'Teams - Window 2'!AR$6:AR$94,1)</f>
        <v>0</v>
      </c>
    </row>
    <row r="37" spans="1:44" x14ac:dyDescent="0.25">
      <c r="A37" t="s">
        <v>253</v>
      </c>
      <c r="B37" s="6"/>
      <c r="C37" t="s">
        <v>64</v>
      </c>
      <c r="D37" s="43">
        <f>SUMIFS('Points - Player Total'!$AB$9:$AB$97,'Points - Player Total'!$A$9:$A$97,'Points - Teams W2'!$A37,'Teams - Window 2'!D$6:D$94,1)</f>
        <v>0</v>
      </c>
      <c r="E37" s="43">
        <f>SUMIFS('Points - Player Total'!$AB$9:$AB$97,'Points - Player Total'!$A$9:$A$97,'Points - Teams W2'!$A37,'Teams - Window 2'!E$6:E$94,1)</f>
        <v>0</v>
      </c>
      <c r="F37" s="43">
        <f>SUMIFS('Points - Player Total'!$AB$9:$AB$97,'Points - Player Total'!$A$9:$A$97,'Points - Teams W2'!$A37,'Teams - Window 2'!F$6:F$94,1)</f>
        <v>0</v>
      </c>
      <c r="G37" s="43">
        <f>SUMIFS('Points - Player Total'!$AB$9:$AB$97,'Points - Player Total'!$A$9:$A$97,'Points - Teams W2'!$A37,'Teams - Window 2'!G$6:G$94,1)</f>
        <v>0</v>
      </c>
      <c r="H37" s="43">
        <f>SUMIFS('Points - Player Total'!$AB$9:$AB$97,'Points - Player Total'!$A$9:$A$97,'Points - Teams W2'!$A37,'Teams - Window 2'!H$6:H$94,1)</f>
        <v>0</v>
      </c>
      <c r="I37" s="43">
        <f>SUMIFS('Points - Player Total'!$AB$9:$AB$97,'Points - Player Total'!$A$9:$A$97,'Points - Teams W2'!$A37,'Teams - Window 2'!I$6:I$94,1)</f>
        <v>0</v>
      </c>
      <c r="J37" s="43">
        <f>SUMIFS('Points - Player Total'!$AB$9:$AB$97,'Points - Player Total'!$A$9:$A$97,'Points - Teams W2'!$A37,'Teams - Window 2'!J$6:J$94,1)</f>
        <v>0</v>
      </c>
      <c r="K37" s="43">
        <f>SUMIFS('Points - Player Total'!$AB$9:$AB$97,'Points - Player Total'!$A$9:$A$97,'Points - Teams W2'!$A37,'Teams - Window 2'!K$6:K$94,1)</f>
        <v>0</v>
      </c>
      <c r="L37" s="43">
        <f>SUMIFS('Points - Player Total'!$AB$9:$AB$97,'Points - Player Total'!$A$9:$A$97,'Points - Teams W2'!$A37,'Teams - Window 2'!L$6:L$94,1)</f>
        <v>0</v>
      </c>
      <c r="M37" s="43">
        <f>SUMIFS('Points - Player Total'!$AB$9:$AB$97,'Points - Player Total'!$A$9:$A$97,'Points - Teams W2'!$A37,'Teams - Window 2'!M$6:M$94,1)</f>
        <v>0</v>
      </c>
      <c r="N37" s="43">
        <f>SUMIFS('Points - Player Total'!$AB$9:$AB$97,'Points - Player Total'!$A$9:$A$97,'Points - Teams W2'!$A37,'Teams - Window 2'!N$6:N$94,1)</f>
        <v>0</v>
      </c>
      <c r="O37" s="43">
        <f>SUMIFS('Points - Player Total'!$AB$9:$AB$97,'Points - Player Total'!$A$9:$A$97,'Points - Teams W2'!$A37,'Teams - Window 2'!O$6:O$94,1)</f>
        <v>0</v>
      </c>
      <c r="P37" s="43">
        <f>SUMIFS('Points - Player Total'!$AB$9:$AB$97,'Points - Player Total'!$A$9:$A$97,'Points - Teams W2'!$A37,'Teams - Window 2'!P$6:P$94,1)</f>
        <v>0</v>
      </c>
      <c r="Q37" s="43">
        <f>SUMIFS('Points - Player Total'!$AB$9:$AB$97,'Points - Player Total'!$A$9:$A$97,'Points - Teams W2'!$A37,'Teams - Window 2'!Q$6:Q$94,1)</f>
        <v>0</v>
      </c>
      <c r="R37" s="43">
        <f>SUMIFS('Points - Player Total'!$AB$9:$AB$97,'Points - Player Total'!$A$9:$A$97,'Points - Teams W2'!$A37,'Teams - Window 2'!R$6:R$94,1)</f>
        <v>0</v>
      </c>
      <c r="S37" s="43">
        <f>SUMIFS('Points - Player Total'!$AB$9:$AB$97,'Points - Player Total'!$A$9:$A$97,'Points - Teams W2'!$A37,'Teams - Window 2'!S$6:S$94,1)</f>
        <v>0</v>
      </c>
      <c r="T37" s="43">
        <f>SUMIFS('Points - Player Total'!$AB$9:$AB$97,'Points - Player Total'!$A$9:$A$97,'Points - Teams W2'!$A37,'Teams - Window 2'!T$6:T$94,1)</f>
        <v>0</v>
      </c>
      <c r="U37" s="43">
        <f>SUMIFS('Points - Player Total'!$AB$9:$AB$97,'Points - Player Total'!$A$9:$A$97,'Points - Teams W2'!$A37,'Teams - Window 2'!U$6:U$94,1)</f>
        <v>0</v>
      </c>
      <c r="V37" s="43">
        <f>SUMIFS('Points - Player Total'!$AB$9:$AB$97,'Points - Player Total'!$A$9:$A$97,'Points - Teams W2'!$A37,'Teams - Window 2'!V$6:V$94,1)</f>
        <v>0</v>
      </c>
      <c r="W37" s="43">
        <f>SUMIFS('Points - Player Total'!$AB$9:$AB$97,'Points - Player Total'!$A$9:$A$97,'Points - Teams W2'!$A37,'Teams - Window 2'!W$6:W$94,1)</f>
        <v>0</v>
      </c>
      <c r="X37" s="43">
        <f>SUMIFS('Points - Player Total'!$AB$9:$AB$97,'Points - Player Total'!$A$9:$A$97,'Points - Teams W2'!$A37,'Teams - Window 2'!X$6:X$94,1)</f>
        <v>0</v>
      </c>
      <c r="Y37" s="43">
        <f>SUMIFS('Points - Player Total'!$AB$9:$AB$97,'Points - Player Total'!$A$9:$A$97,'Points - Teams W2'!$A37,'Teams - Window 2'!Y$6:Y$94,1)</f>
        <v>0</v>
      </c>
      <c r="Z37" s="43">
        <f>SUMIFS('Points - Player Total'!$AB$9:$AB$97,'Points - Player Total'!$A$9:$A$97,'Points - Teams W2'!$A37,'Teams - Window 2'!Z$6:Z$94,1)</f>
        <v>0</v>
      </c>
      <c r="AA37" s="43">
        <f>SUMIFS('Points - Player Total'!$AB$9:$AB$97,'Points - Player Total'!$A$9:$A$97,'Points - Teams W2'!$A37,'Teams - Window 2'!AA$6:AA$94,1)</f>
        <v>0</v>
      </c>
      <c r="AB37" s="43">
        <f>SUMIFS('Points - Player Total'!$AB$9:$AB$97,'Points - Player Total'!$A$9:$A$97,'Points - Teams W2'!$A37,'Teams - Window 2'!AB$6:AB$94,1)</f>
        <v>0</v>
      </c>
      <c r="AC37" s="43">
        <f>SUMIFS('Points - Player Total'!$AB$9:$AB$97,'Points - Player Total'!$A$9:$A$97,'Points - Teams W2'!$A37,'Teams - Window 2'!AC$6:AC$94,1)</f>
        <v>0</v>
      </c>
      <c r="AD37" s="43">
        <f>SUMIFS('Points - Player Total'!$AB$9:$AB$97,'Points - Player Total'!$A$9:$A$97,'Points - Teams W2'!$A37,'Teams - Window 2'!AD$6:AD$94,1)</f>
        <v>0</v>
      </c>
      <c r="AE37" s="43">
        <f>SUMIFS('Points - Player Total'!$AB$9:$AB$97,'Points - Player Total'!$A$9:$A$97,'Points - Teams W2'!$A37,'Teams - Window 2'!AE$6:AE$94,1)</f>
        <v>0</v>
      </c>
      <c r="AF37" s="43">
        <f>SUMIFS('Points - Player Total'!$AB$9:$AB$97,'Points - Player Total'!$A$9:$A$97,'Points - Teams W2'!$A37,'Teams - Window 2'!AF$6:AF$94,1)</f>
        <v>0</v>
      </c>
      <c r="AG37" s="43">
        <f>SUMIFS('Points - Player Total'!$AB$9:$AB$97,'Points - Player Total'!$A$9:$A$97,'Points - Teams W2'!$A37,'Teams - Window 2'!AG$6:AG$94,1)</f>
        <v>0</v>
      </c>
      <c r="AH37" s="43">
        <f>SUMIFS('Points - Player Total'!$AB$9:$AB$97,'Points - Player Total'!$A$9:$A$97,'Points - Teams W2'!$A37,'Teams - Window 2'!AH$6:AH$94,1)</f>
        <v>0</v>
      </c>
      <c r="AI37" s="43">
        <f>SUMIFS('Points - Player Total'!$AB$9:$AB$97,'Points - Player Total'!$A$9:$A$97,'Points - Teams W2'!$A37,'Teams - Window 2'!AI$6:AI$94,1)</f>
        <v>0</v>
      </c>
      <c r="AJ37" s="43">
        <f>SUMIFS('Points - Player Total'!$AB$9:$AB$97,'Points - Player Total'!$A$9:$A$97,'Points - Teams W2'!$A37,'Teams - Window 2'!AJ$6:AJ$94,1)</f>
        <v>0</v>
      </c>
      <c r="AK37" s="43">
        <f>SUMIFS('Points - Player Total'!$AB$9:$AB$97,'Points - Player Total'!$A$9:$A$97,'Points - Teams W2'!$A37,'Teams - Window 2'!AK$6:AK$94,1)</f>
        <v>0</v>
      </c>
      <c r="AL37" s="43">
        <f>SUMIFS('Points - Player Total'!$AB$9:$AB$97,'Points - Player Total'!$A$9:$A$97,'Points - Teams W2'!$A37,'Teams - Window 2'!AL$6:AL$94,1)</f>
        <v>0</v>
      </c>
      <c r="AM37" s="43">
        <f>SUMIFS('Points - Player Total'!$AB$9:$AB$97,'Points - Player Total'!$A$9:$A$97,'Points - Teams W2'!$A37,'Teams - Window 2'!AM$6:AM$94,1)</f>
        <v>0</v>
      </c>
      <c r="AN37" s="43">
        <f>SUMIFS('Points - Player Total'!$AB$9:$AB$97,'Points - Player Total'!$A$9:$A$97,'Points - Teams W2'!$A37,'Teams - Window 2'!AN$6:AN$94,1)</f>
        <v>0</v>
      </c>
      <c r="AO37" s="43">
        <f>SUMIFS('Points - Player Total'!$AB$9:$AB$97,'Points - Player Total'!$A$9:$A$97,'Points - Teams W2'!$A37,'Teams - Window 2'!AO$6:AO$94,1)</f>
        <v>0</v>
      </c>
      <c r="AP37" s="43">
        <f>SUMIFS('Points - Player Total'!$AB$9:$AB$97,'Points - Player Total'!$A$9:$A$97,'Points - Teams W2'!$A37,'Teams - Window 2'!AP$6:AP$94,1)</f>
        <v>0</v>
      </c>
      <c r="AQ37" s="43">
        <f>SUMIFS('Points - Player Total'!$AB$9:$AB$97,'Points - Player Total'!$A$9:$A$97,'Points - Teams W2'!$A37,'Teams - Window 2'!AQ$6:AQ$94,1)</f>
        <v>0</v>
      </c>
      <c r="AR37" s="43">
        <f>SUMIFS('Points - Player Total'!$AB$9:$AB$97,'Points - Player Total'!$A$9:$A$97,'Points - Teams W2'!$A37,'Teams - Window 2'!AR$6:AR$94,1)</f>
        <v>0</v>
      </c>
    </row>
    <row r="38" spans="1:44" x14ac:dyDescent="0.25">
      <c r="A38" t="s">
        <v>254</v>
      </c>
      <c r="B38" s="6"/>
      <c r="C38" t="s">
        <v>64</v>
      </c>
      <c r="D38" s="43">
        <f>SUMIFS('Points - Player Total'!$AB$9:$AB$97,'Points - Player Total'!$A$9:$A$97,'Points - Teams W2'!$A38,'Teams - Window 2'!D$6:D$94,1)</f>
        <v>0</v>
      </c>
      <c r="E38" s="43">
        <f>SUMIFS('Points - Player Total'!$AB$9:$AB$97,'Points - Player Total'!$A$9:$A$97,'Points - Teams W2'!$A38,'Teams - Window 2'!E$6:E$94,1)</f>
        <v>0</v>
      </c>
      <c r="F38" s="43">
        <f>SUMIFS('Points - Player Total'!$AB$9:$AB$97,'Points - Player Total'!$A$9:$A$97,'Points - Teams W2'!$A38,'Teams - Window 2'!F$6:F$94,1)</f>
        <v>0</v>
      </c>
      <c r="G38" s="43">
        <f>SUMIFS('Points - Player Total'!$AB$9:$AB$97,'Points - Player Total'!$A$9:$A$97,'Points - Teams W2'!$A38,'Teams - Window 2'!G$6:G$94,1)</f>
        <v>0</v>
      </c>
      <c r="H38" s="43">
        <f>SUMIFS('Points - Player Total'!$AB$9:$AB$97,'Points - Player Total'!$A$9:$A$97,'Points - Teams W2'!$A38,'Teams - Window 2'!H$6:H$94,1)</f>
        <v>0</v>
      </c>
      <c r="I38" s="43">
        <f>SUMIFS('Points - Player Total'!$AB$9:$AB$97,'Points - Player Total'!$A$9:$A$97,'Points - Teams W2'!$A38,'Teams - Window 2'!I$6:I$94,1)</f>
        <v>0</v>
      </c>
      <c r="J38" s="43">
        <f>SUMIFS('Points - Player Total'!$AB$9:$AB$97,'Points - Player Total'!$A$9:$A$97,'Points - Teams W2'!$A38,'Teams - Window 2'!J$6:J$94,1)</f>
        <v>0</v>
      </c>
      <c r="K38" s="43">
        <f>SUMIFS('Points - Player Total'!$AB$9:$AB$97,'Points - Player Total'!$A$9:$A$97,'Points - Teams W2'!$A38,'Teams - Window 2'!K$6:K$94,1)</f>
        <v>0</v>
      </c>
      <c r="L38" s="43">
        <f>SUMIFS('Points - Player Total'!$AB$9:$AB$97,'Points - Player Total'!$A$9:$A$97,'Points - Teams W2'!$A38,'Teams - Window 2'!L$6:L$94,1)</f>
        <v>0</v>
      </c>
      <c r="M38" s="43">
        <f>SUMIFS('Points - Player Total'!$AB$9:$AB$97,'Points - Player Total'!$A$9:$A$97,'Points - Teams W2'!$A38,'Teams - Window 2'!M$6:M$94,1)</f>
        <v>0</v>
      </c>
      <c r="N38" s="43">
        <f>SUMIFS('Points - Player Total'!$AB$9:$AB$97,'Points - Player Total'!$A$9:$A$97,'Points - Teams W2'!$A38,'Teams - Window 2'!N$6:N$94,1)</f>
        <v>0</v>
      </c>
      <c r="O38" s="43">
        <f>SUMIFS('Points - Player Total'!$AB$9:$AB$97,'Points - Player Total'!$A$9:$A$97,'Points - Teams W2'!$A38,'Teams - Window 2'!O$6:O$94,1)</f>
        <v>0</v>
      </c>
      <c r="P38" s="43">
        <f>SUMIFS('Points - Player Total'!$AB$9:$AB$97,'Points - Player Total'!$A$9:$A$97,'Points - Teams W2'!$A38,'Teams - Window 2'!P$6:P$94,1)</f>
        <v>0</v>
      </c>
      <c r="Q38" s="43">
        <f>SUMIFS('Points - Player Total'!$AB$9:$AB$97,'Points - Player Total'!$A$9:$A$97,'Points - Teams W2'!$A38,'Teams - Window 2'!Q$6:Q$94,1)</f>
        <v>0</v>
      </c>
      <c r="R38" s="43">
        <f>SUMIFS('Points - Player Total'!$AB$9:$AB$97,'Points - Player Total'!$A$9:$A$97,'Points - Teams W2'!$A38,'Teams - Window 2'!R$6:R$94,1)</f>
        <v>0</v>
      </c>
      <c r="S38" s="43">
        <f>SUMIFS('Points - Player Total'!$AB$9:$AB$97,'Points - Player Total'!$A$9:$A$97,'Points - Teams W2'!$A38,'Teams - Window 2'!S$6:S$94,1)</f>
        <v>0</v>
      </c>
      <c r="T38" s="43">
        <f>SUMIFS('Points - Player Total'!$AB$9:$AB$97,'Points - Player Total'!$A$9:$A$97,'Points - Teams W2'!$A38,'Teams - Window 2'!T$6:T$94,1)</f>
        <v>0</v>
      </c>
      <c r="U38" s="43">
        <f>SUMIFS('Points - Player Total'!$AB$9:$AB$97,'Points - Player Total'!$A$9:$A$97,'Points - Teams W2'!$A38,'Teams - Window 2'!U$6:U$94,1)</f>
        <v>0</v>
      </c>
      <c r="V38" s="43">
        <f>SUMIFS('Points - Player Total'!$AB$9:$AB$97,'Points - Player Total'!$A$9:$A$97,'Points - Teams W2'!$A38,'Teams - Window 2'!V$6:V$94,1)</f>
        <v>0</v>
      </c>
      <c r="W38" s="43">
        <f>SUMIFS('Points - Player Total'!$AB$9:$AB$97,'Points - Player Total'!$A$9:$A$97,'Points - Teams W2'!$A38,'Teams - Window 2'!W$6:W$94,1)</f>
        <v>0</v>
      </c>
      <c r="X38" s="43">
        <f>SUMIFS('Points - Player Total'!$AB$9:$AB$97,'Points - Player Total'!$A$9:$A$97,'Points - Teams W2'!$A38,'Teams - Window 2'!X$6:X$94,1)</f>
        <v>0</v>
      </c>
      <c r="Y38" s="43">
        <f>SUMIFS('Points - Player Total'!$AB$9:$AB$97,'Points - Player Total'!$A$9:$A$97,'Points - Teams W2'!$A38,'Teams - Window 2'!Y$6:Y$94,1)</f>
        <v>0</v>
      </c>
      <c r="Z38" s="43">
        <f>SUMIFS('Points - Player Total'!$AB$9:$AB$97,'Points - Player Total'!$A$9:$A$97,'Points - Teams W2'!$A38,'Teams - Window 2'!Z$6:Z$94,1)</f>
        <v>0</v>
      </c>
      <c r="AA38" s="43">
        <f>SUMIFS('Points - Player Total'!$AB$9:$AB$97,'Points - Player Total'!$A$9:$A$97,'Points - Teams W2'!$A38,'Teams - Window 2'!AA$6:AA$94,1)</f>
        <v>0</v>
      </c>
      <c r="AB38" s="43">
        <f>SUMIFS('Points - Player Total'!$AB$9:$AB$97,'Points - Player Total'!$A$9:$A$97,'Points - Teams W2'!$A38,'Teams - Window 2'!AB$6:AB$94,1)</f>
        <v>0</v>
      </c>
      <c r="AC38" s="43">
        <f>SUMIFS('Points - Player Total'!$AB$9:$AB$97,'Points - Player Total'!$A$9:$A$97,'Points - Teams W2'!$A38,'Teams - Window 2'!AC$6:AC$94,1)</f>
        <v>0</v>
      </c>
      <c r="AD38" s="43">
        <f>SUMIFS('Points - Player Total'!$AB$9:$AB$97,'Points - Player Total'!$A$9:$A$97,'Points - Teams W2'!$A38,'Teams - Window 2'!AD$6:AD$94,1)</f>
        <v>0</v>
      </c>
      <c r="AE38" s="43">
        <f>SUMIFS('Points - Player Total'!$AB$9:$AB$97,'Points - Player Total'!$A$9:$A$97,'Points - Teams W2'!$A38,'Teams - Window 2'!AE$6:AE$94,1)</f>
        <v>0</v>
      </c>
      <c r="AF38" s="43">
        <f>SUMIFS('Points - Player Total'!$AB$9:$AB$97,'Points - Player Total'!$A$9:$A$97,'Points - Teams W2'!$A38,'Teams - Window 2'!AF$6:AF$94,1)</f>
        <v>0</v>
      </c>
      <c r="AG38" s="43">
        <f>SUMIFS('Points - Player Total'!$AB$9:$AB$97,'Points - Player Total'!$A$9:$A$97,'Points - Teams W2'!$A38,'Teams - Window 2'!AG$6:AG$94,1)</f>
        <v>0</v>
      </c>
      <c r="AH38" s="43">
        <f>SUMIFS('Points - Player Total'!$AB$9:$AB$97,'Points - Player Total'!$A$9:$A$97,'Points - Teams W2'!$A38,'Teams - Window 2'!AH$6:AH$94,1)</f>
        <v>0</v>
      </c>
      <c r="AI38" s="43">
        <f>SUMIFS('Points - Player Total'!$AB$9:$AB$97,'Points - Player Total'!$A$9:$A$97,'Points - Teams W2'!$A38,'Teams - Window 2'!AI$6:AI$94,1)</f>
        <v>0</v>
      </c>
      <c r="AJ38" s="43">
        <f>SUMIFS('Points - Player Total'!$AB$9:$AB$97,'Points - Player Total'!$A$9:$A$97,'Points - Teams W2'!$A38,'Teams - Window 2'!AJ$6:AJ$94,1)</f>
        <v>0</v>
      </c>
      <c r="AK38" s="43">
        <f>SUMIFS('Points - Player Total'!$AB$9:$AB$97,'Points - Player Total'!$A$9:$A$97,'Points - Teams W2'!$A38,'Teams - Window 2'!AK$6:AK$94,1)</f>
        <v>0</v>
      </c>
      <c r="AL38" s="43">
        <f>SUMIFS('Points - Player Total'!$AB$9:$AB$97,'Points - Player Total'!$A$9:$A$97,'Points - Teams W2'!$A38,'Teams - Window 2'!AL$6:AL$94,1)</f>
        <v>0</v>
      </c>
      <c r="AM38" s="43">
        <f>SUMIFS('Points - Player Total'!$AB$9:$AB$97,'Points - Player Total'!$A$9:$A$97,'Points - Teams W2'!$A38,'Teams - Window 2'!AM$6:AM$94,1)</f>
        <v>0</v>
      </c>
      <c r="AN38" s="43">
        <f>SUMIFS('Points - Player Total'!$AB$9:$AB$97,'Points - Player Total'!$A$9:$A$97,'Points - Teams W2'!$A38,'Teams - Window 2'!AN$6:AN$94,1)</f>
        <v>0</v>
      </c>
      <c r="AO38" s="43">
        <f>SUMIFS('Points - Player Total'!$AB$9:$AB$97,'Points - Player Total'!$A$9:$A$97,'Points - Teams W2'!$A38,'Teams - Window 2'!AO$6:AO$94,1)</f>
        <v>0</v>
      </c>
      <c r="AP38" s="43">
        <f>SUMIFS('Points - Player Total'!$AB$9:$AB$97,'Points - Player Total'!$A$9:$A$97,'Points - Teams W2'!$A38,'Teams - Window 2'!AP$6:AP$94,1)</f>
        <v>0</v>
      </c>
      <c r="AQ38" s="43">
        <f>SUMIFS('Points - Player Total'!$AB$9:$AB$97,'Points - Player Total'!$A$9:$A$97,'Points - Teams W2'!$A38,'Teams - Window 2'!AQ$6:AQ$94,1)</f>
        <v>0</v>
      </c>
      <c r="AR38" s="43">
        <f>SUMIFS('Points - Player Total'!$AB$9:$AB$97,'Points - Player Total'!$A$9:$A$97,'Points - Teams W2'!$A38,'Teams - Window 2'!AR$6:AR$94,1)</f>
        <v>0</v>
      </c>
    </row>
    <row r="39" spans="1:44" x14ac:dyDescent="0.25">
      <c r="A39" t="s">
        <v>255</v>
      </c>
      <c r="B39" s="6"/>
      <c r="C39" t="s">
        <v>64</v>
      </c>
      <c r="D39" s="43">
        <f>SUMIFS('Points - Player Total'!$AB$9:$AB$97,'Points - Player Total'!$A$9:$A$97,'Points - Teams W2'!$A39,'Teams - Window 2'!D$6:D$94,1)</f>
        <v>0</v>
      </c>
      <c r="E39" s="43">
        <f>SUMIFS('Points - Player Total'!$AB$9:$AB$97,'Points - Player Total'!$A$9:$A$97,'Points - Teams W2'!$A39,'Teams - Window 2'!E$6:E$94,1)</f>
        <v>0</v>
      </c>
      <c r="F39" s="43">
        <f>SUMIFS('Points - Player Total'!$AB$9:$AB$97,'Points - Player Total'!$A$9:$A$97,'Points - Teams W2'!$A39,'Teams - Window 2'!F$6:F$94,1)</f>
        <v>0</v>
      </c>
      <c r="G39" s="43">
        <f>SUMIFS('Points - Player Total'!$AB$9:$AB$97,'Points - Player Total'!$A$9:$A$97,'Points - Teams W2'!$A39,'Teams - Window 2'!G$6:G$94,1)</f>
        <v>0</v>
      </c>
      <c r="H39" s="43">
        <f>SUMIFS('Points - Player Total'!$AB$9:$AB$97,'Points - Player Total'!$A$9:$A$97,'Points - Teams W2'!$A39,'Teams - Window 2'!H$6:H$94,1)</f>
        <v>0</v>
      </c>
      <c r="I39" s="43">
        <f>SUMIFS('Points - Player Total'!$AB$9:$AB$97,'Points - Player Total'!$A$9:$A$97,'Points - Teams W2'!$A39,'Teams - Window 2'!I$6:I$94,1)</f>
        <v>0</v>
      </c>
      <c r="J39" s="43">
        <f>SUMIFS('Points - Player Total'!$AB$9:$AB$97,'Points - Player Total'!$A$9:$A$97,'Points - Teams W2'!$A39,'Teams - Window 2'!J$6:J$94,1)</f>
        <v>0</v>
      </c>
      <c r="K39" s="43">
        <f>SUMIFS('Points - Player Total'!$AB$9:$AB$97,'Points - Player Total'!$A$9:$A$97,'Points - Teams W2'!$A39,'Teams - Window 2'!K$6:K$94,1)</f>
        <v>0</v>
      </c>
      <c r="L39" s="43">
        <f>SUMIFS('Points - Player Total'!$AB$9:$AB$97,'Points - Player Total'!$A$9:$A$97,'Points - Teams W2'!$A39,'Teams - Window 2'!L$6:L$94,1)</f>
        <v>0</v>
      </c>
      <c r="M39" s="43">
        <f>SUMIFS('Points - Player Total'!$AB$9:$AB$97,'Points - Player Total'!$A$9:$A$97,'Points - Teams W2'!$A39,'Teams - Window 2'!M$6:M$94,1)</f>
        <v>0</v>
      </c>
      <c r="N39" s="43">
        <f>SUMIFS('Points - Player Total'!$AB$9:$AB$97,'Points - Player Total'!$A$9:$A$97,'Points - Teams W2'!$A39,'Teams - Window 2'!N$6:N$94,1)</f>
        <v>0</v>
      </c>
      <c r="O39" s="43">
        <f>SUMIFS('Points - Player Total'!$AB$9:$AB$97,'Points - Player Total'!$A$9:$A$97,'Points - Teams W2'!$A39,'Teams - Window 2'!O$6:O$94,1)</f>
        <v>0</v>
      </c>
      <c r="P39" s="43">
        <f>SUMIFS('Points - Player Total'!$AB$9:$AB$97,'Points - Player Total'!$A$9:$A$97,'Points - Teams W2'!$A39,'Teams - Window 2'!P$6:P$94,1)</f>
        <v>0</v>
      </c>
      <c r="Q39" s="43">
        <f>SUMIFS('Points - Player Total'!$AB$9:$AB$97,'Points - Player Total'!$A$9:$A$97,'Points - Teams W2'!$A39,'Teams - Window 2'!Q$6:Q$94,1)</f>
        <v>0</v>
      </c>
      <c r="R39" s="43">
        <f>SUMIFS('Points - Player Total'!$AB$9:$AB$97,'Points - Player Total'!$A$9:$A$97,'Points - Teams W2'!$A39,'Teams - Window 2'!R$6:R$94,1)</f>
        <v>0</v>
      </c>
      <c r="S39" s="43">
        <f>SUMIFS('Points - Player Total'!$AB$9:$AB$97,'Points - Player Total'!$A$9:$A$97,'Points - Teams W2'!$A39,'Teams - Window 2'!S$6:S$94,1)</f>
        <v>0</v>
      </c>
      <c r="T39" s="43">
        <f>SUMIFS('Points - Player Total'!$AB$9:$AB$97,'Points - Player Total'!$A$9:$A$97,'Points - Teams W2'!$A39,'Teams - Window 2'!T$6:T$94,1)</f>
        <v>0</v>
      </c>
      <c r="U39" s="43">
        <f>SUMIFS('Points - Player Total'!$AB$9:$AB$97,'Points - Player Total'!$A$9:$A$97,'Points - Teams W2'!$A39,'Teams - Window 2'!U$6:U$94,1)</f>
        <v>0</v>
      </c>
      <c r="V39" s="43">
        <f>SUMIFS('Points - Player Total'!$AB$9:$AB$97,'Points - Player Total'!$A$9:$A$97,'Points - Teams W2'!$A39,'Teams - Window 2'!V$6:V$94,1)</f>
        <v>0</v>
      </c>
      <c r="W39" s="43">
        <f>SUMIFS('Points - Player Total'!$AB$9:$AB$97,'Points - Player Total'!$A$9:$A$97,'Points - Teams W2'!$A39,'Teams - Window 2'!W$6:W$94,1)</f>
        <v>0</v>
      </c>
      <c r="X39" s="43">
        <f>SUMIFS('Points - Player Total'!$AB$9:$AB$97,'Points - Player Total'!$A$9:$A$97,'Points - Teams W2'!$A39,'Teams - Window 2'!X$6:X$94,1)</f>
        <v>0</v>
      </c>
      <c r="Y39" s="43">
        <f>SUMIFS('Points - Player Total'!$AB$9:$AB$97,'Points - Player Total'!$A$9:$A$97,'Points - Teams W2'!$A39,'Teams - Window 2'!Y$6:Y$94,1)</f>
        <v>0</v>
      </c>
      <c r="Z39" s="43">
        <f>SUMIFS('Points - Player Total'!$AB$9:$AB$97,'Points - Player Total'!$A$9:$A$97,'Points - Teams W2'!$A39,'Teams - Window 2'!Z$6:Z$94,1)</f>
        <v>0</v>
      </c>
      <c r="AA39" s="43">
        <f>SUMIFS('Points - Player Total'!$AB$9:$AB$97,'Points - Player Total'!$A$9:$A$97,'Points - Teams W2'!$A39,'Teams - Window 2'!AA$6:AA$94,1)</f>
        <v>0</v>
      </c>
      <c r="AB39" s="43">
        <f>SUMIFS('Points - Player Total'!$AB$9:$AB$97,'Points - Player Total'!$A$9:$A$97,'Points - Teams W2'!$A39,'Teams - Window 2'!AB$6:AB$94,1)</f>
        <v>0</v>
      </c>
      <c r="AC39" s="43">
        <f>SUMIFS('Points - Player Total'!$AB$9:$AB$97,'Points - Player Total'!$A$9:$A$97,'Points - Teams W2'!$A39,'Teams - Window 2'!AC$6:AC$94,1)</f>
        <v>0</v>
      </c>
      <c r="AD39" s="43">
        <f>SUMIFS('Points - Player Total'!$AB$9:$AB$97,'Points - Player Total'!$A$9:$A$97,'Points - Teams W2'!$A39,'Teams - Window 2'!AD$6:AD$94,1)</f>
        <v>0</v>
      </c>
      <c r="AE39" s="43">
        <f>SUMIFS('Points - Player Total'!$AB$9:$AB$97,'Points - Player Total'!$A$9:$A$97,'Points - Teams W2'!$A39,'Teams - Window 2'!AE$6:AE$94,1)</f>
        <v>0</v>
      </c>
      <c r="AF39" s="43">
        <f>SUMIFS('Points - Player Total'!$AB$9:$AB$97,'Points - Player Total'!$A$9:$A$97,'Points - Teams W2'!$A39,'Teams - Window 2'!AF$6:AF$94,1)</f>
        <v>0</v>
      </c>
      <c r="AG39" s="43">
        <f>SUMIFS('Points - Player Total'!$AB$9:$AB$97,'Points - Player Total'!$A$9:$A$97,'Points - Teams W2'!$A39,'Teams - Window 2'!AG$6:AG$94,1)</f>
        <v>0</v>
      </c>
      <c r="AH39" s="43">
        <f>SUMIFS('Points - Player Total'!$AB$9:$AB$97,'Points - Player Total'!$A$9:$A$97,'Points - Teams W2'!$A39,'Teams - Window 2'!AH$6:AH$94,1)</f>
        <v>0</v>
      </c>
      <c r="AI39" s="43">
        <f>SUMIFS('Points - Player Total'!$AB$9:$AB$97,'Points - Player Total'!$A$9:$A$97,'Points - Teams W2'!$A39,'Teams - Window 2'!AI$6:AI$94,1)</f>
        <v>0</v>
      </c>
      <c r="AJ39" s="43">
        <f>SUMIFS('Points - Player Total'!$AB$9:$AB$97,'Points - Player Total'!$A$9:$A$97,'Points - Teams W2'!$A39,'Teams - Window 2'!AJ$6:AJ$94,1)</f>
        <v>0</v>
      </c>
      <c r="AK39" s="43">
        <f>SUMIFS('Points - Player Total'!$AB$9:$AB$97,'Points - Player Total'!$A$9:$A$97,'Points - Teams W2'!$A39,'Teams - Window 2'!AK$6:AK$94,1)</f>
        <v>0</v>
      </c>
      <c r="AL39" s="43">
        <f>SUMIFS('Points - Player Total'!$AB$9:$AB$97,'Points - Player Total'!$A$9:$A$97,'Points - Teams W2'!$A39,'Teams - Window 2'!AL$6:AL$94,1)</f>
        <v>0</v>
      </c>
      <c r="AM39" s="43">
        <f>SUMIFS('Points - Player Total'!$AB$9:$AB$97,'Points - Player Total'!$A$9:$A$97,'Points - Teams W2'!$A39,'Teams - Window 2'!AM$6:AM$94,1)</f>
        <v>0</v>
      </c>
      <c r="AN39" s="43">
        <f>SUMIFS('Points - Player Total'!$AB$9:$AB$97,'Points - Player Total'!$A$9:$A$97,'Points - Teams W2'!$A39,'Teams - Window 2'!AN$6:AN$94,1)</f>
        <v>0</v>
      </c>
      <c r="AO39" s="43">
        <f>SUMIFS('Points - Player Total'!$AB$9:$AB$97,'Points - Player Total'!$A$9:$A$97,'Points - Teams W2'!$A39,'Teams - Window 2'!AO$6:AO$94,1)</f>
        <v>0</v>
      </c>
      <c r="AP39" s="43">
        <f>SUMIFS('Points - Player Total'!$AB$9:$AB$97,'Points - Player Total'!$A$9:$A$97,'Points - Teams W2'!$A39,'Teams - Window 2'!AP$6:AP$94,1)</f>
        <v>0</v>
      </c>
      <c r="AQ39" s="43">
        <f>SUMIFS('Points - Player Total'!$AB$9:$AB$97,'Points - Player Total'!$A$9:$A$97,'Points - Teams W2'!$A39,'Teams - Window 2'!AQ$6:AQ$94,1)</f>
        <v>0</v>
      </c>
      <c r="AR39" s="43">
        <f>SUMIFS('Points - Player Total'!$AB$9:$AB$97,'Points - Player Total'!$A$9:$A$97,'Points - Teams W2'!$A39,'Teams - Window 2'!AR$6:AR$94,1)</f>
        <v>0</v>
      </c>
    </row>
    <row r="40" spans="1:44" x14ac:dyDescent="0.25">
      <c r="A40" t="s">
        <v>256</v>
      </c>
      <c r="B40" s="6"/>
      <c r="C40" t="s">
        <v>64</v>
      </c>
      <c r="D40" s="43">
        <f>SUMIFS('Points - Player Total'!$AB$9:$AB$97,'Points - Player Total'!$A$9:$A$97,'Points - Teams W2'!$A40,'Teams - Window 2'!D$6:D$94,1)</f>
        <v>0</v>
      </c>
      <c r="E40" s="43">
        <f>SUMIFS('Points - Player Total'!$AB$9:$AB$97,'Points - Player Total'!$A$9:$A$97,'Points - Teams W2'!$A40,'Teams - Window 2'!E$6:E$94,1)</f>
        <v>0</v>
      </c>
      <c r="F40" s="43">
        <f>SUMIFS('Points - Player Total'!$AB$9:$AB$97,'Points - Player Total'!$A$9:$A$97,'Points - Teams W2'!$A40,'Teams - Window 2'!F$6:F$94,1)</f>
        <v>0</v>
      </c>
      <c r="G40" s="43">
        <f>SUMIFS('Points - Player Total'!$AB$9:$AB$97,'Points - Player Total'!$A$9:$A$97,'Points - Teams W2'!$A40,'Teams - Window 2'!G$6:G$94,1)</f>
        <v>0</v>
      </c>
      <c r="H40" s="43">
        <f>SUMIFS('Points - Player Total'!$AB$9:$AB$97,'Points - Player Total'!$A$9:$A$97,'Points - Teams W2'!$A40,'Teams - Window 2'!H$6:H$94,1)</f>
        <v>0</v>
      </c>
      <c r="I40" s="43">
        <f>SUMIFS('Points - Player Total'!$AB$9:$AB$97,'Points - Player Total'!$A$9:$A$97,'Points - Teams W2'!$A40,'Teams - Window 2'!I$6:I$94,1)</f>
        <v>0</v>
      </c>
      <c r="J40" s="43">
        <f>SUMIFS('Points - Player Total'!$AB$9:$AB$97,'Points - Player Total'!$A$9:$A$97,'Points - Teams W2'!$A40,'Teams - Window 2'!J$6:J$94,1)</f>
        <v>0</v>
      </c>
      <c r="K40" s="43">
        <f>SUMIFS('Points - Player Total'!$AB$9:$AB$97,'Points - Player Total'!$A$9:$A$97,'Points - Teams W2'!$A40,'Teams - Window 2'!K$6:K$94,1)</f>
        <v>0</v>
      </c>
      <c r="L40" s="43">
        <f>SUMIFS('Points - Player Total'!$AB$9:$AB$97,'Points - Player Total'!$A$9:$A$97,'Points - Teams W2'!$A40,'Teams - Window 2'!L$6:L$94,1)</f>
        <v>0</v>
      </c>
      <c r="M40" s="43">
        <f>SUMIFS('Points - Player Total'!$AB$9:$AB$97,'Points - Player Total'!$A$9:$A$97,'Points - Teams W2'!$A40,'Teams - Window 2'!M$6:M$94,1)</f>
        <v>0</v>
      </c>
      <c r="N40" s="43">
        <f>SUMIFS('Points - Player Total'!$AB$9:$AB$97,'Points - Player Total'!$A$9:$A$97,'Points - Teams W2'!$A40,'Teams - Window 2'!N$6:N$94,1)</f>
        <v>0</v>
      </c>
      <c r="O40" s="43">
        <f>SUMIFS('Points - Player Total'!$AB$9:$AB$97,'Points - Player Total'!$A$9:$A$97,'Points - Teams W2'!$A40,'Teams - Window 2'!O$6:O$94,1)</f>
        <v>0</v>
      </c>
      <c r="P40" s="43">
        <f>SUMIFS('Points - Player Total'!$AB$9:$AB$97,'Points - Player Total'!$A$9:$A$97,'Points - Teams W2'!$A40,'Teams - Window 2'!P$6:P$94,1)</f>
        <v>0</v>
      </c>
      <c r="Q40" s="43">
        <f>SUMIFS('Points - Player Total'!$AB$9:$AB$97,'Points - Player Total'!$A$9:$A$97,'Points - Teams W2'!$A40,'Teams - Window 2'!Q$6:Q$94,1)</f>
        <v>0</v>
      </c>
      <c r="R40" s="43">
        <f>SUMIFS('Points - Player Total'!$AB$9:$AB$97,'Points - Player Total'!$A$9:$A$97,'Points - Teams W2'!$A40,'Teams - Window 2'!R$6:R$94,1)</f>
        <v>0</v>
      </c>
      <c r="S40" s="43">
        <f>SUMIFS('Points - Player Total'!$AB$9:$AB$97,'Points - Player Total'!$A$9:$A$97,'Points - Teams W2'!$A40,'Teams - Window 2'!S$6:S$94,1)</f>
        <v>0</v>
      </c>
      <c r="T40" s="43">
        <f>SUMIFS('Points - Player Total'!$AB$9:$AB$97,'Points - Player Total'!$A$9:$A$97,'Points - Teams W2'!$A40,'Teams - Window 2'!T$6:T$94,1)</f>
        <v>0</v>
      </c>
      <c r="U40" s="43">
        <f>SUMIFS('Points - Player Total'!$AB$9:$AB$97,'Points - Player Total'!$A$9:$A$97,'Points - Teams W2'!$A40,'Teams - Window 2'!U$6:U$94,1)</f>
        <v>0</v>
      </c>
      <c r="V40" s="43">
        <f>SUMIFS('Points - Player Total'!$AB$9:$AB$97,'Points - Player Total'!$A$9:$A$97,'Points - Teams W2'!$A40,'Teams - Window 2'!V$6:V$94,1)</f>
        <v>0</v>
      </c>
      <c r="W40" s="43">
        <f>SUMIFS('Points - Player Total'!$AB$9:$AB$97,'Points - Player Total'!$A$9:$A$97,'Points - Teams W2'!$A40,'Teams - Window 2'!W$6:W$94,1)</f>
        <v>0</v>
      </c>
      <c r="X40" s="43">
        <f>SUMIFS('Points - Player Total'!$AB$9:$AB$97,'Points - Player Total'!$A$9:$A$97,'Points - Teams W2'!$A40,'Teams - Window 2'!X$6:X$94,1)</f>
        <v>0</v>
      </c>
      <c r="Y40" s="43">
        <f>SUMIFS('Points - Player Total'!$AB$9:$AB$97,'Points - Player Total'!$A$9:$A$97,'Points - Teams W2'!$A40,'Teams - Window 2'!Y$6:Y$94,1)</f>
        <v>0</v>
      </c>
      <c r="Z40" s="43">
        <f>SUMIFS('Points - Player Total'!$AB$9:$AB$97,'Points - Player Total'!$A$9:$A$97,'Points - Teams W2'!$A40,'Teams - Window 2'!Z$6:Z$94,1)</f>
        <v>0</v>
      </c>
      <c r="AA40" s="43">
        <f>SUMIFS('Points - Player Total'!$AB$9:$AB$97,'Points - Player Total'!$A$9:$A$97,'Points - Teams W2'!$A40,'Teams - Window 2'!AA$6:AA$94,1)</f>
        <v>0</v>
      </c>
      <c r="AB40" s="43">
        <f>SUMIFS('Points - Player Total'!$AB$9:$AB$97,'Points - Player Total'!$A$9:$A$97,'Points - Teams W2'!$A40,'Teams - Window 2'!AB$6:AB$94,1)</f>
        <v>0</v>
      </c>
      <c r="AC40" s="43">
        <f>SUMIFS('Points - Player Total'!$AB$9:$AB$97,'Points - Player Total'!$A$9:$A$97,'Points - Teams W2'!$A40,'Teams - Window 2'!AC$6:AC$94,1)</f>
        <v>0</v>
      </c>
      <c r="AD40" s="43">
        <f>SUMIFS('Points - Player Total'!$AB$9:$AB$97,'Points - Player Total'!$A$9:$A$97,'Points - Teams W2'!$A40,'Teams - Window 2'!AD$6:AD$94,1)</f>
        <v>0</v>
      </c>
      <c r="AE40" s="43">
        <f>SUMIFS('Points - Player Total'!$AB$9:$AB$97,'Points - Player Total'!$A$9:$A$97,'Points - Teams W2'!$A40,'Teams - Window 2'!AE$6:AE$94,1)</f>
        <v>0</v>
      </c>
      <c r="AF40" s="43">
        <f>SUMIFS('Points - Player Total'!$AB$9:$AB$97,'Points - Player Total'!$A$9:$A$97,'Points - Teams W2'!$A40,'Teams - Window 2'!AF$6:AF$94,1)</f>
        <v>0</v>
      </c>
      <c r="AG40" s="43">
        <f>SUMIFS('Points - Player Total'!$AB$9:$AB$97,'Points - Player Total'!$A$9:$A$97,'Points - Teams W2'!$A40,'Teams - Window 2'!AG$6:AG$94,1)</f>
        <v>0</v>
      </c>
      <c r="AH40" s="43">
        <f>SUMIFS('Points - Player Total'!$AB$9:$AB$97,'Points - Player Total'!$A$9:$A$97,'Points - Teams W2'!$A40,'Teams - Window 2'!AH$6:AH$94,1)</f>
        <v>0</v>
      </c>
      <c r="AI40" s="43">
        <f>SUMIFS('Points - Player Total'!$AB$9:$AB$97,'Points - Player Total'!$A$9:$A$97,'Points - Teams W2'!$A40,'Teams - Window 2'!AI$6:AI$94,1)</f>
        <v>0</v>
      </c>
      <c r="AJ40" s="43">
        <f>SUMIFS('Points - Player Total'!$AB$9:$AB$97,'Points - Player Total'!$A$9:$A$97,'Points - Teams W2'!$A40,'Teams - Window 2'!AJ$6:AJ$94,1)</f>
        <v>0</v>
      </c>
      <c r="AK40" s="43">
        <f>SUMIFS('Points - Player Total'!$AB$9:$AB$97,'Points - Player Total'!$A$9:$A$97,'Points - Teams W2'!$A40,'Teams - Window 2'!AK$6:AK$94,1)</f>
        <v>0</v>
      </c>
      <c r="AL40" s="43">
        <f>SUMIFS('Points - Player Total'!$AB$9:$AB$97,'Points - Player Total'!$A$9:$A$97,'Points - Teams W2'!$A40,'Teams - Window 2'!AL$6:AL$94,1)</f>
        <v>0</v>
      </c>
      <c r="AM40" s="43">
        <f>SUMIFS('Points - Player Total'!$AB$9:$AB$97,'Points - Player Total'!$A$9:$A$97,'Points - Teams W2'!$A40,'Teams - Window 2'!AM$6:AM$94,1)</f>
        <v>0</v>
      </c>
      <c r="AN40" s="43">
        <f>SUMIFS('Points - Player Total'!$AB$9:$AB$97,'Points - Player Total'!$A$9:$A$97,'Points - Teams W2'!$A40,'Teams - Window 2'!AN$6:AN$94,1)</f>
        <v>0</v>
      </c>
      <c r="AO40" s="43">
        <f>SUMIFS('Points - Player Total'!$AB$9:$AB$97,'Points - Player Total'!$A$9:$A$97,'Points - Teams W2'!$A40,'Teams - Window 2'!AO$6:AO$94,1)</f>
        <v>0</v>
      </c>
      <c r="AP40" s="43">
        <f>SUMIFS('Points - Player Total'!$AB$9:$AB$97,'Points - Player Total'!$A$9:$A$97,'Points - Teams W2'!$A40,'Teams - Window 2'!AP$6:AP$94,1)</f>
        <v>0</v>
      </c>
      <c r="AQ40" s="43">
        <f>SUMIFS('Points - Player Total'!$AB$9:$AB$97,'Points - Player Total'!$A$9:$A$97,'Points - Teams W2'!$A40,'Teams - Window 2'!AQ$6:AQ$94,1)</f>
        <v>0</v>
      </c>
      <c r="AR40" s="43">
        <f>SUMIFS('Points - Player Total'!$AB$9:$AB$97,'Points - Player Total'!$A$9:$A$97,'Points - Teams W2'!$A40,'Teams - Window 2'!AR$6:AR$94,1)</f>
        <v>0</v>
      </c>
    </row>
    <row r="41" spans="1:44" x14ac:dyDescent="0.25">
      <c r="A41" t="s">
        <v>257</v>
      </c>
      <c r="B41" s="6"/>
      <c r="C41" t="s">
        <v>64</v>
      </c>
      <c r="D41" s="43">
        <f>SUMIFS('Points - Player Total'!$AB$9:$AB$97,'Points - Player Total'!$A$9:$A$97,'Points - Teams W2'!$A41,'Teams - Window 2'!D$6:D$94,1)</f>
        <v>0</v>
      </c>
      <c r="E41" s="43">
        <f>SUMIFS('Points - Player Total'!$AB$9:$AB$97,'Points - Player Total'!$A$9:$A$97,'Points - Teams W2'!$A41,'Teams - Window 2'!E$6:E$94,1)</f>
        <v>0</v>
      </c>
      <c r="F41" s="43">
        <f>SUMIFS('Points - Player Total'!$AB$9:$AB$97,'Points - Player Total'!$A$9:$A$97,'Points - Teams W2'!$A41,'Teams - Window 2'!F$6:F$94,1)</f>
        <v>0</v>
      </c>
      <c r="G41" s="43">
        <f>SUMIFS('Points - Player Total'!$AB$9:$AB$97,'Points - Player Total'!$A$9:$A$97,'Points - Teams W2'!$A41,'Teams - Window 2'!G$6:G$94,1)</f>
        <v>0</v>
      </c>
      <c r="H41" s="43">
        <f>SUMIFS('Points - Player Total'!$AB$9:$AB$97,'Points - Player Total'!$A$9:$A$97,'Points - Teams W2'!$A41,'Teams - Window 2'!H$6:H$94,1)</f>
        <v>0</v>
      </c>
      <c r="I41" s="43">
        <f>SUMIFS('Points - Player Total'!$AB$9:$AB$97,'Points - Player Total'!$A$9:$A$97,'Points - Teams W2'!$A41,'Teams - Window 2'!I$6:I$94,1)</f>
        <v>0</v>
      </c>
      <c r="J41" s="43">
        <f>SUMIFS('Points - Player Total'!$AB$9:$AB$97,'Points - Player Total'!$A$9:$A$97,'Points - Teams W2'!$A41,'Teams - Window 2'!J$6:J$94,1)</f>
        <v>0</v>
      </c>
      <c r="K41" s="43">
        <f>SUMIFS('Points - Player Total'!$AB$9:$AB$97,'Points - Player Total'!$A$9:$A$97,'Points - Teams W2'!$A41,'Teams - Window 2'!K$6:K$94,1)</f>
        <v>0</v>
      </c>
      <c r="L41" s="43">
        <f>SUMIFS('Points - Player Total'!$AB$9:$AB$97,'Points - Player Total'!$A$9:$A$97,'Points - Teams W2'!$A41,'Teams - Window 2'!L$6:L$94,1)</f>
        <v>0</v>
      </c>
      <c r="M41" s="43">
        <f>SUMIFS('Points - Player Total'!$AB$9:$AB$97,'Points - Player Total'!$A$9:$A$97,'Points - Teams W2'!$A41,'Teams - Window 2'!M$6:M$94,1)</f>
        <v>0</v>
      </c>
      <c r="N41" s="43">
        <f>SUMIFS('Points - Player Total'!$AB$9:$AB$97,'Points - Player Total'!$A$9:$A$97,'Points - Teams W2'!$A41,'Teams - Window 2'!N$6:N$94,1)</f>
        <v>0</v>
      </c>
      <c r="O41" s="43">
        <f>SUMIFS('Points - Player Total'!$AB$9:$AB$97,'Points - Player Total'!$A$9:$A$97,'Points - Teams W2'!$A41,'Teams - Window 2'!O$6:O$94,1)</f>
        <v>0</v>
      </c>
      <c r="P41" s="43">
        <f>SUMIFS('Points - Player Total'!$AB$9:$AB$97,'Points - Player Total'!$A$9:$A$97,'Points - Teams W2'!$A41,'Teams - Window 2'!P$6:P$94,1)</f>
        <v>0</v>
      </c>
      <c r="Q41" s="43">
        <f>SUMIFS('Points - Player Total'!$AB$9:$AB$97,'Points - Player Total'!$A$9:$A$97,'Points - Teams W2'!$A41,'Teams - Window 2'!Q$6:Q$94,1)</f>
        <v>0</v>
      </c>
      <c r="R41" s="43">
        <f>SUMIFS('Points - Player Total'!$AB$9:$AB$97,'Points - Player Total'!$A$9:$A$97,'Points - Teams W2'!$A41,'Teams - Window 2'!R$6:R$94,1)</f>
        <v>0</v>
      </c>
      <c r="S41" s="43">
        <f>SUMIFS('Points - Player Total'!$AB$9:$AB$97,'Points - Player Total'!$A$9:$A$97,'Points - Teams W2'!$A41,'Teams - Window 2'!S$6:S$94,1)</f>
        <v>0</v>
      </c>
      <c r="T41" s="43">
        <f>SUMIFS('Points - Player Total'!$AB$9:$AB$97,'Points - Player Total'!$A$9:$A$97,'Points - Teams W2'!$A41,'Teams - Window 2'!T$6:T$94,1)</f>
        <v>0</v>
      </c>
      <c r="U41" s="43">
        <f>SUMIFS('Points - Player Total'!$AB$9:$AB$97,'Points - Player Total'!$A$9:$A$97,'Points - Teams W2'!$A41,'Teams - Window 2'!U$6:U$94,1)</f>
        <v>0</v>
      </c>
      <c r="V41" s="43">
        <f>SUMIFS('Points - Player Total'!$AB$9:$AB$97,'Points - Player Total'!$A$9:$A$97,'Points - Teams W2'!$A41,'Teams - Window 2'!V$6:V$94,1)</f>
        <v>0</v>
      </c>
      <c r="W41" s="43">
        <f>SUMIFS('Points - Player Total'!$AB$9:$AB$97,'Points - Player Total'!$A$9:$A$97,'Points - Teams W2'!$A41,'Teams - Window 2'!W$6:W$94,1)</f>
        <v>0</v>
      </c>
      <c r="X41" s="43">
        <f>SUMIFS('Points - Player Total'!$AB$9:$AB$97,'Points - Player Total'!$A$9:$A$97,'Points - Teams W2'!$A41,'Teams - Window 2'!X$6:X$94,1)</f>
        <v>0</v>
      </c>
      <c r="Y41" s="43">
        <f>SUMIFS('Points - Player Total'!$AB$9:$AB$97,'Points - Player Total'!$A$9:$A$97,'Points - Teams W2'!$A41,'Teams - Window 2'!Y$6:Y$94,1)</f>
        <v>0</v>
      </c>
      <c r="Z41" s="43">
        <f>SUMIFS('Points - Player Total'!$AB$9:$AB$97,'Points - Player Total'!$A$9:$A$97,'Points - Teams W2'!$A41,'Teams - Window 2'!Z$6:Z$94,1)</f>
        <v>0</v>
      </c>
      <c r="AA41" s="43">
        <f>SUMIFS('Points - Player Total'!$AB$9:$AB$97,'Points - Player Total'!$A$9:$A$97,'Points - Teams W2'!$A41,'Teams - Window 2'!AA$6:AA$94,1)</f>
        <v>0</v>
      </c>
      <c r="AB41" s="43">
        <f>SUMIFS('Points - Player Total'!$AB$9:$AB$97,'Points - Player Total'!$A$9:$A$97,'Points - Teams W2'!$A41,'Teams - Window 2'!AB$6:AB$94,1)</f>
        <v>0</v>
      </c>
      <c r="AC41" s="43">
        <f>SUMIFS('Points - Player Total'!$AB$9:$AB$97,'Points - Player Total'!$A$9:$A$97,'Points - Teams W2'!$A41,'Teams - Window 2'!AC$6:AC$94,1)</f>
        <v>0</v>
      </c>
      <c r="AD41" s="43">
        <f>SUMIFS('Points - Player Total'!$AB$9:$AB$97,'Points - Player Total'!$A$9:$A$97,'Points - Teams W2'!$A41,'Teams - Window 2'!AD$6:AD$94,1)</f>
        <v>0</v>
      </c>
      <c r="AE41" s="43">
        <f>SUMIFS('Points - Player Total'!$AB$9:$AB$97,'Points - Player Total'!$A$9:$A$97,'Points - Teams W2'!$A41,'Teams - Window 2'!AE$6:AE$94,1)</f>
        <v>0</v>
      </c>
      <c r="AF41" s="43">
        <f>SUMIFS('Points - Player Total'!$AB$9:$AB$97,'Points - Player Total'!$A$9:$A$97,'Points - Teams W2'!$A41,'Teams - Window 2'!AF$6:AF$94,1)</f>
        <v>0</v>
      </c>
      <c r="AG41" s="43">
        <f>SUMIFS('Points - Player Total'!$AB$9:$AB$97,'Points - Player Total'!$A$9:$A$97,'Points - Teams W2'!$A41,'Teams - Window 2'!AG$6:AG$94,1)</f>
        <v>0</v>
      </c>
      <c r="AH41" s="43">
        <f>SUMIFS('Points - Player Total'!$AB$9:$AB$97,'Points - Player Total'!$A$9:$A$97,'Points - Teams W2'!$A41,'Teams - Window 2'!AH$6:AH$94,1)</f>
        <v>0</v>
      </c>
      <c r="AI41" s="43">
        <f>SUMIFS('Points - Player Total'!$AB$9:$AB$97,'Points - Player Total'!$A$9:$A$97,'Points - Teams W2'!$A41,'Teams - Window 2'!AI$6:AI$94,1)</f>
        <v>0</v>
      </c>
      <c r="AJ41" s="43">
        <f>SUMIFS('Points - Player Total'!$AB$9:$AB$97,'Points - Player Total'!$A$9:$A$97,'Points - Teams W2'!$A41,'Teams - Window 2'!AJ$6:AJ$94,1)</f>
        <v>0</v>
      </c>
      <c r="AK41" s="43">
        <f>SUMIFS('Points - Player Total'!$AB$9:$AB$97,'Points - Player Total'!$A$9:$A$97,'Points - Teams W2'!$A41,'Teams - Window 2'!AK$6:AK$94,1)</f>
        <v>0</v>
      </c>
      <c r="AL41" s="43">
        <f>SUMIFS('Points - Player Total'!$AB$9:$AB$97,'Points - Player Total'!$A$9:$A$97,'Points - Teams W2'!$A41,'Teams - Window 2'!AL$6:AL$94,1)</f>
        <v>0</v>
      </c>
      <c r="AM41" s="43">
        <f>SUMIFS('Points - Player Total'!$AB$9:$AB$97,'Points - Player Total'!$A$9:$A$97,'Points - Teams W2'!$A41,'Teams - Window 2'!AM$6:AM$94,1)</f>
        <v>0</v>
      </c>
      <c r="AN41" s="43">
        <f>SUMIFS('Points - Player Total'!$AB$9:$AB$97,'Points - Player Total'!$A$9:$A$97,'Points - Teams W2'!$A41,'Teams - Window 2'!AN$6:AN$94,1)</f>
        <v>0</v>
      </c>
      <c r="AO41" s="43">
        <f>SUMIFS('Points - Player Total'!$AB$9:$AB$97,'Points - Player Total'!$A$9:$A$97,'Points - Teams W2'!$A41,'Teams - Window 2'!AO$6:AO$94,1)</f>
        <v>0</v>
      </c>
      <c r="AP41" s="43">
        <f>SUMIFS('Points - Player Total'!$AB$9:$AB$97,'Points - Player Total'!$A$9:$A$97,'Points - Teams W2'!$A41,'Teams - Window 2'!AP$6:AP$94,1)</f>
        <v>0</v>
      </c>
      <c r="AQ41" s="43">
        <f>SUMIFS('Points - Player Total'!$AB$9:$AB$97,'Points - Player Total'!$A$9:$A$97,'Points - Teams W2'!$A41,'Teams - Window 2'!AQ$6:AQ$94,1)</f>
        <v>0</v>
      </c>
      <c r="AR41" s="43">
        <f>SUMIFS('Points - Player Total'!$AB$9:$AB$97,'Points - Player Total'!$A$9:$A$97,'Points - Teams W2'!$A41,'Teams - Window 2'!AR$6:AR$94,1)</f>
        <v>0</v>
      </c>
    </row>
    <row r="42" spans="1:44" x14ac:dyDescent="0.25">
      <c r="A42" t="s">
        <v>20</v>
      </c>
      <c r="B42" s="6" t="s">
        <v>52</v>
      </c>
      <c r="C42" t="s">
        <v>69</v>
      </c>
      <c r="D42" s="43">
        <f>SUMIFS('Points - Player Total'!$AB$9:$AB$97,'Points - Player Total'!$A$9:$A$97,'Points - Teams W2'!$A42,'Teams - Window 2'!D$6:D$94,1)</f>
        <v>0</v>
      </c>
      <c r="E42" s="43">
        <f>SUMIFS('Points - Player Total'!$AB$9:$AB$97,'Points - Player Total'!$A$9:$A$97,'Points - Teams W2'!$A42,'Teams - Window 2'!E$6:E$94,1)</f>
        <v>655</v>
      </c>
      <c r="F42" s="43">
        <f>SUMIFS('Points - Player Total'!$AB$9:$AB$97,'Points - Player Total'!$A$9:$A$97,'Points - Teams W2'!$A42,'Teams - Window 2'!F$6:F$94,1)</f>
        <v>0</v>
      </c>
      <c r="G42" s="43">
        <f>SUMIFS('Points - Player Total'!$AB$9:$AB$97,'Points - Player Total'!$A$9:$A$97,'Points - Teams W2'!$A42,'Teams - Window 2'!G$6:G$94,1)</f>
        <v>0</v>
      </c>
      <c r="H42" s="43">
        <f>SUMIFS('Points - Player Total'!$AB$9:$AB$97,'Points - Player Total'!$A$9:$A$97,'Points - Teams W2'!$A42,'Teams - Window 2'!H$6:H$94,1)</f>
        <v>0</v>
      </c>
      <c r="I42" s="43">
        <f>SUMIFS('Points - Player Total'!$AB$9:$AB$97,'Points - Player Total'!$A$9:$A$97,'Points - Teams W2'!$A42,'Teams - Window 2'!I$6:I$94,1)</f>
        <v>655</v>
      </c>
      <c r="J42" s="43">
        <f>SUMIFS('Points - Player Total'!$AB$9:$AB$97,'Points - Player Total'!$A$9:$A$97,'Points - Teams W2'!$A42,'Teams - Window 2'!J$6:J$94,1)</f>
        <v>655</v>
      </c>
      <c r="K42" s="43">
        <f>SUMIFS('Points - Player Total'!$AB$9:$AB$97,'Points - Player Total'!$A$9:$A$97,'Points - Teams W2'!$A42,'Teams - Window 2'!K$6:K$94,1)</f>
        <v>655</v>
      </c>
      <c r="L42" s="43">
        <f>SUMIFS('Points - Player Total'!$AB$9:$AB$97,'Points - Player Total'!$A$9:$A$97,'Points - Teams W2'!$A42,'Teams - Window 2'!L$6:L$94,1)</f>
        <v>0</v>
      </c>
      <c r="M42" s="43">
        <f>SUMIFS('Points - Player Total'!$AB$9:$AB$97,'Points - Player Total'!$A$9:$A$97,'Points - Teams W2'!$A42,'Teams - Window 2'!M$6:M$94,1)</f>
        <v>655</v>
      </c>
      <c r="N42" s="43">
        <f>SUMIFS('Points - Player Total'!$AB$9:$AB$97,'Points - Player Total'!$A$9:$A$97,'Points - Teams W2'!$A42,'Teams - Window 2'!N$6:N$94,1)</f>
        <v>0</v>
      </c>
      <c r="O42" s="43">
        <f>SUMIFS('Points - Player Total'!$AB$9:$AB$97,'Points - Player Total'!$A$9:$A$97,'Points - Teams W2'!$A42,'Teams - Window 2'!O$6:O$94,1)</f>
        <v>0</v>
      </c>
      <c r="P42" s="43">
        <f>SUMIFS('Points - Player Total'!$AB$9:$AB$97,'Points - Player Total'!$A$9:$A$97,'Points - Teams W2'!$A42,'Teams - Window 2'!P$6:P$94,1)</f>
        <v>0</v>
      </c>
      <c r="Q42" s="43">
        <f>SUMIFS('Points - Player Total'!$AB$9:$AB$97,'Points - Player Total'!$A$9:$A$97,'Points - Teams W2'!$A42,'Teams - Window 2'!Q$6:Q$94,1)</f>
        <v>0</v>
      </c>
      <c r="R42" s="43">
        <f>SUMIFS('Points - Player Total'!$AB$9:$AB$97,'Points - Player Total'!$A$9:$A$97,'Points - Teams W2'!$A42,'Teams - Window 2'!R$6:R$94,1)</f>
        <v>655</v>
      </c>
      <c r="S42" s="43">
        <f>SUMIFS('Points - Player Total'!$AB$9:$AB$97,'Points - Player Total'!$A$9:$A$97,'Points - Teams W2'!$A42,'Teams - Window 2'!S$6:S$94,1)</f>
        <v>0</v>
      </c>
      <c r="T42" s="43">
        <f>SUMIFS('Points - Player Total'!$AB$9:$AB$97,'Points - Player Total'!$A$9:$A$97,'Points - Teams W2'!$A42,'Teams - Window 2'!T$6:T$94,1)</f>
        <v>0</v>
      </c>
      <c r="U42" s="43">
        <f>SUMIFS('Points - Player Total'!$AB$9:$AB$97,'Points - Player Total'!$A$9:$A$97,'Points - Teams W2'!$A42,'Teams - Window 2'!U$6:U$94,1)</f>
        <v>655</v>
      </c>
      <c r="V42" s="43">
        <f>SUMIFS('Points - Player Total'!$AB$9:$AB$97,'Points - Player Total'!$A$9:$A$97,'Points - Teams W2'!$A42,'Teams - Window 2'!V$6:V$94,1)</f>
        <v>0</v>
      </c>
      <c r="W42" s="43">
        <f>SUMIFS('Points - Player Total'!$AB$9:$AB$97,'Points - Player Total'!$A$9:$A$97,'Points - Teams W2'!$A42,'Teams - Window 2'!W$6:W$94,1)</f>
        <v>0</v>
      </c>
      <c r="X42" s="43">
        <f>SUMIFS('Points - Player Total'!$AB$9:$AB$97,'Points - Player Total'!$A$9:$A$97,'Points - Teams W2'!$A42,'Teams - Window 2'!X$6:X$94,1)</f>
        <v>0</v>
      </c>
      <c r="Y42" s="43">
        <f>SUMIFS('Points - Player Total'!$AB$9:$AB$97,'Points - Player Total'!$A$9:$A$97,'Points - Teams W2'!$A42,'Teams - Window 2'!Y$6:Y$94,1)</f>
        <v>0</v>
      </c>
      <c r="Z42" s="43">
        <f>SUMIFS('Points - Player Total'!$AB$9:$AB$97,'Points - Player Total'!$A$9:$A$97,'Points - Teams W2'!$A42,'Teams - Window 2'!Z$6:Z$94,1)</f>
        <v>655</v>
      </c>
      <c r="AA42" s="43">
        <f>SUMIFS('Points - Player Total'!$AB$9:$AB$97,'Points - Player Total'!$A$9:$A$97,'Points - Teams W2'!$A42,'Teams - Window 2'!AA$6:AA$94,1)</f>
        <v>655</v>
      </c>
      <c r="AB42" s="43">
        <f>SUMIFS('Points - Player Total'!$AB$9:$AB$97,'Points - Player Total'!$A$9:$A$97,'Points - Teams W2'!$A42,'Teams - Window 2'!AB$6:AB$94,1)</f>
        <v>655</v>
      </c>
      <c r="AC42" s="43">
        <f>SUMIFS('Points - Player Total'!$AB$9:$AB$97,'Points - Player Total'!$A$9:$A$97,'Points - Teams W2'!$A42,'Teams - Window 2'!AC$6:AC$94,1)</f>
        <v>655</v>
      </c>
      <c r="AD42" s="43">
        <f>SUMIFS('Points - Player Total'!$AB$9:$AB$97,'Points - Player Total'!$A$9:$A$97,'Points - Teams W2'!$A42,'Teams - Window 2'!AD$6:AD$94,1)</f>
        <v>655</v>
      </c>
      <c r="AE42" s="43">
        <f>SUMIFS('Points - Player Total'!$AB$9:$AB$97,'Points - Player Total'!$A$9:$A$97,'Points - Teams W2'!$A42,'Teams - Window 2'!AE$6:AE$94,1)</f>
        <v>655</v>
      </c>
      <c r="AF42" s="43">
        <f>SUMIFS('Points - Player Total'!$AB$9:$AB$97,'Points - Player Total'!$A$9:$A$97,'Points - Teams W2'!$A42,'Teams - Window 2'!AF$6:AF$94,1)</f>
        <v>655</v>
      </c>
      <c r="AG42" s="43">
        <f>SUMIFS('Points - Player Total'!$AB$9:$AB$97,'Points - Player Total'!$A$9:$A$97,'Points - Teams W2'!$A42,'Teams - Window 2'!AG$6:AG$94,1)</f>
        <v>655</v>
      </c>
      <c r="AH42" s="43">
        <f>SUMIFS('Points - Player Total'!$AB$9:$AB$97,'Points - Player Total'!$A$9:$A$97,'Points - Teams W2'!$A42,'Teams - Window 2'!AH$6:AH$94,1)</f>
        <v>655</v>
      </c>
      <c r="AI42" s="43">
        <f>SUMIFS('Points - Player Total'!$AB$9:$AB$97,'Points - Player Total'!$A$9:$A$97,'Points - Teams W2'!$A42,'Teams - Window 2'!AI$6:AI$94,1)</f>
        <v>0</v>
      </c>
      <c r="AJ42" s="43">
        <f>SUMIFS('Points - Player Total'!$AB$9:$AB$97,'Points - Player Total'!$A$9:$A$97,'Points - Teams W2'!$A42,'Teams - Window 2'!AJ$6:AJ$94,1)</f>
        <v>655</v>
      </c>
      <c r="AK42" s="43">
        <f>SUMIFS('Points - Player Total'!$AB$9:$AB$97,'Points - Player Total'!$A$9:$A$97,'Points - Teams W2'!$A42,'Teams - Window 2'!AK$6:AK$94,1)</f>
        <v>655</v>
      </c>
      <c r="AL42" s="43">
        <f>SUMIFS('Points - Player Total'!$AB$9:$AB$97,'Points - Player Total'!$A$9:$A$97,'Points - Teams W2'!$A42,'Teams - Window 2'!AL$6:AL$94,1)</f>
        <v>655</v>
      </c>
      <c r="AM42" s="43">
        <f>SUMIFS('Points - Player Total'!$AB$9:$AB$97,'Points - Player Total'!$A$9:$A$97,'Points - Teams W2'!$A42,'Teams - Window 2'!AM$6:AM$94,1)</f>
        <v>0</v>
      </c>
      <c r="AN42" s="43">
        <f>SUMIFS('Points - Player Total'!$AB$9:$AB$97,'Points - Player Total'!$A$9:$A$97,'Points - Teams W2'!$A42,'Teams - Window 2'!AN$6:AN$94,1)</f>
        <v>0</v>
      </c>
      <c r="AO42" s="43">
        <f>SUMIFS('Points - Player Total'!$AB$9:$AB$97,'Points - Player Total'!$A$9:$A$97,'Points - Teams W2'!$A42,'Teams - Window 2'!AO$6:AO$94,1)</f>
        <v>0</v>
      </c>
      <c r="AP42" s="43">
        <f>SUMIFS('Points - Player Total'!$AB$9:$AB$97,'Points - Player Total'!$A$9:$A$97,'Points - Teams W2'!$A42,'Teams - Window 2'!AP$6:AP$94,1)</f>
        <v>655</v>
      </c>
      <c r="AQ42" s="43">
        <f>SUMIFS('Points - Player Total'!$AB$9:$AB$97,'Points - Player Total'!$A$9:$A$97,'Points - Teams W2'!$A42,'Teams - Window 2'!AQ$6:AQ$94,1)</f>
        <v>655</v>
      </c>
      <c r="AR42" s="43">
        <f>SUMIFS('Points - Player Total'!$AB$9:$AB$97,'Points - Player Total'!$A$9:$A$97,'Points - Teams W2'!$A42,'Teams - Window 2'!AR$6:AR$94,1)</f>
        <v>0</v>
      </c>
    </row>
    <row r="43" spans="1:44" x14ac:dyDescent="0.25">
      <c r="A43" t="s">
        <v>15</v>
      </c>
      <c r="B43" s="6" t="s">
        <v>54</v>
      </c>
      <c r="C43" t="s">
        <v>69</v>
      </c>
      <c r="D43" s="43">
        <f>SUMIFS('Points - Player Total'!$AB$9:$AB$97,'Points - Player Total'!$A$9:$A$97,'Points - Teams W2'!$A43,'Teams - Window 2'!D$6:D$94,1)</f>
        <v>0</v>
      </c>
      <c r="E43" s="43">
        <f>SUMIFS('Points - Player Total'!$AB$9:$AB$97,'Points - Player Total'!$A$9:$A$97,'Points - Teams W2'!$A43,'Teams - Window 2'!E$6:E$94,1)</f>
        <v>227</v>
      </c>
      <c r="F43" s="43">
        <f>SUMIFS('Points - Player Total'!$AB$9:$AB$97,'Points - Player Total'!$A$9:$A$97,'Points - Teams W2'!$A43,'Teams - Window 2'!F$6:F$94,1)</f>
        <v>227</v>
      </c>
      <c r="G43" s="43">
        <f>SUMIFS('Points - Player Total'!$AB$9:$AB$97,'Points - Player Total'!$A$9:$A$97,'Points - Teams W2'!$A43,'Teams - Window 2'!G$6:G$94,1)</f>
        <v>0</v>
      </c>
      <c r="H43" s="43">
        <f>SUMIFS('Points - Player Total'!$AB$9:$AB$97,'Points - Player Total'!$A$9:$A$97,'Points - Teams W2'!$A43,'Teams - Window 2'!H$6:H$94,1)</f>
        <v>227</v>
      </c>
      <c r="I43" s="43">
        <f>SUMIFS('Points - Player Total'!$AB$9:$AB$97,'Points - Player Total'!$A$9:$A$97,'Points - Teams W2'!$A43,'Teams - Window 2'!I$6:I$94,1)</f>
        <v>0</v>
      </c>
      <c r="J43" s="43">
        <f>SUMIFS('Points - Player Total'!$AB$9:$AB$97,'Points - Player Total'!$A$9:$A$97,'Points - Teams W2'!$A43,'Teams - Window 2'!J$6:J$94,1)</f>
        <v>0</v>
      </c>
      <c r="K43" s="43">
        <f>SUMIFS('Points - Player Total'!$AB$9:$AB$97,'Points - Player Total'!$A$9:$A$97,'Points - Teams W2'!$A43,'Teams - Window 2'!K$6:K$94,1)</f>
        <v>0</v>
      </c>
      <c r="L43" s="43">
        <f>SUMIFS('Points - Player Total'!$AB$9:$AB$97,'Points - Player Total'!$A$9:$A$97,'Points - Teams W2'!$A43,'Teams - Window 2'!L$6:L$94,1)</f>
        <v>227</v>
      </c>
      <c r="M43" s="43">
        <f>SUMIFS('Points - Player Total'!$AB$9:$AB$97,'Points - Player Total'!$A$9:$A$97,'Points - Teams W2'!$A43,'Teams - Window 2'!M$6:M$94,1)</f>
        <v>0</v>
      </c>
      <c r="N43" s="43">
        <f>SUMIFS('Points - Player Total'!$AB$9:$AB$97,'Points - Player Total'!$A$9:$A$97,'Points - Teams W2'!$A43,'Teams - Window 2'!N$6:N$94,1)</f>
        <v>0</v>
      </c>
      <c r="O43" s="43">
        <f>SUMIFS('Points - Player Total'!$AB$9:$AB$97,'Points - Player Total'!$A$9:$A$97,'Points - Teams W2'!$A43,'Teams - Window 2'!O$6:O$94,1)</f>
        <v>0</v>
      </c>
      <c r="P43" s="43">
        <f>SUMIFS('Points - Player Total'!$AB$9:$AB$97,'Points - Player Total'!$A$9:$A$97,'Points - Teams W2'!$A43,'Teams - Window 2'!P$6:P$94,1)</f>
        <v>227</v>
      </c>
      <c r="Q43" s="43">
        <f>SUMIFS('Points - Player Total'!$AB$9:$AB$97,'Points - Player Total'!$A$9:$A$97,'Points - Teams W2'!$A43,'Teams - Window 2'!Q$6:Q$94,1)</f>
        <v>227</v>
      </c>
      <c r="R43" s="43">
        <f>SUMIFS('Points - Player Total'!$AB$9:$AB$97,'Points - Player Total'!$A$9:$A$97,'Points - Teams W2'!$A43,'Teams - Window 2'!R$6:R$94,1)</f>
        <v>0</v>
      </c>
      <c r="S43" s="43">
        <f>SUMIFS('Points - Player Total'!$AB$9:$AB$97,'Points - Player Total'!$A$9:$A$97,'Points - Teams W2'!$A43,'Teams - Window 2'!S$6:S$94,1)</f>
        <v>0</v>
      </c>
      <c r="T43" s="43">
        <f>SUMIFS('Points - Player Total'!$AB$9:$AB$97,'Points - Player Total'!$A$9:$A$97,'Points - Teams W2'!$A43,'Teams - Window 2'!T$6:T$94,1)</f>
        <v>227</v>
      </c>
      <c r="U43" s="43">
        <f>SUMIFS('Points - Player Total'!$AB$9:$AB$97,'Points - Player Total'!$A$9:$A$97,'Points - Teams W2'!$A43,'Teams - Window 2'!U$6:U$94,1)</f>
        <v>227</v>
      </c>
      <c r="V43" s="43">
        <f>SUMIFS('Points - Player Total'!$AB$9:$AB$97,'Points - Player Total'!$A$9:$A$97,'Points - Teams W2'!$A43,'Teams - Window 2'!V$6:V$94,1)</f>
        <v>0</v>
      </c>
      <c r="W43" s="43">
        <f>SUMIFS('Points - Player Total'!$AB$9:$AB$97,'Points - Player Total'!$A$9:$A$97,'Points - Teams W2'!$A43,'Teams - Window 2'!W$6:W$94,1)</f>
        <v>0</v>
      </c>
      <c r="X43" s="43">
        <f>SUMIFS('Points - Player Total'!$AB$9:$AB$97,'Points - Player Total'!$A$9:$A$97,'Points - Teams W2'!$A43,'Teams - Window 2'!X$6:X$94,1)</f>
        <v>227</v>
      </c>
      <c r="Y43" s="43">
        <f>SUMIFS('Points - Player Total'!$AB$9:$AB$97,'Points - Player Total'!$A$9:$A$97,'Points - Teams W2'!$A43,'Teams - Window 2'!Y$6:Y$94,1)</f>
        <v>227</v>
      </c>
      <c r="Z43" s="43">
        <f>SUMIFS('Points - Player Total'!$AB$9:$AB$97,'Points - Player Total'!$A$9:$A$97,'Points - Teams W2'!$A43,'Teams - Window 2'!Z$6:Z$94,1)</f>
        <v>227</v>
      </c>
      <c r="AA43" s="43">
        <f>SUMIFS('Points - Player Total'!$AB$9:$AB$97,'Points - Player Total'!$A$9:$A$97,'Points - Teams W2'!$A43,'Teams - Window 2'!AA$6:AA$94,1)</f>
        <v>0</v>
      </c>
      <c r="AB43" s="43">
        <f>SUMIFS('Points - Player Total'!$AB$9:$AB$97,'Points - Player Total'!$A$9:$A$97,'Points - Teams W2'!$A43,'Teams - Window 2'!AB$6:AB$94,1)</f>
        <v>0</v>
      </c>
      <c r="AC43" s="43">
        <f>SUMIFS('Points - Player Total'!$AB$9:$AB$97,'Points - Player Total'!$A$9:$A$97,'Points - Teams W2'!$A43,'Teams - Window 2'!AC$6:AC$94,1)</f>
        <v>0</v>
      </c>
      <c r="AD43" s="43">
        <f>SUMIFS('Points - Player Total'!$AB$9:$AB$97,'Points - Player Total'!$A$9:$A$97,'Points - Teams W2'!$A43,'Teams - Window 2'!AD$6:AD$94,1)</f>
        <v>0</v>
      </c>
      <c r="AE43" s="43">
        <f>SUMIFS('Points - Player Total'!$AB$9:$AB$97,'Points - Player Total'!$A$9:$A$97,'Points - Teams W2'!$A43,'Teams - Window 2'!AE$6:AE$94,1)</f>
        <v>0</v>
      </c>
      <c r="AF43" s="43">
        <f>SUMIFS('Points - Player Total'!$AB$9:$AB$97,'Points - Player Total'!$A$9:$A$97,'Points - Teams W2'!$A43,'Teams - Window 2'!AF$6:AF$94,1)</f>
        <v>227</v>
      </c>
      <c r="AG43" s="43">
        <f>SUMIFS('Points - Player Total'!$AB$9:$AB$97,'Points - Player Total'!$A$9:$A$97,'Points - Teams W2'!$A43,'Teams - Window 2'!AG$6:AG$94,1)</f>
        <v>0</v>
      </c>
      <c r="AH43" s="43">
        <f>SUMIFS('Points - Player Total'!$AB$9:$AB$97,'Points - Player Total'!$A$9:$A$97,'Points - Teams W2'!$A43,'Teams - Window 2'!AH$6:AH$94,1)</f>
        <v>0</v>
      </c>
      <c r="AI43" s="43">
        <f>SUMIFS('Points - Player Total'!$AB$9:$AB$97,'Points - Player Total'!$A$9:$A$97,'Points - Teams W2'!$A43,'Teams - Window 2'!AI$6:AI$94,1)</f>
        <v>227</v>
      </c>
      <c r="AJ43" s="43">
        <f>SUMIFS('Points - Player Total'!$AB$9:$AB$97,'Points - Player Total'!$A$9:$A$97,'Points - Teams W2'!$A43,'Teams - Window 2'!AJ$6:AJ$94,1)</f>
        <v>0</v>
      </c>
      <c r="AK43" s="43">
        <f>SUMIFS('Points - Player Total'!$AB$9:$AB$97,'Points - Player Total'!$A$9:$A$97,'Points - Teams W2'!$A43,'Teams - Window 2'!AK$6:AK$94,1)</f>
        <v>0</v>
      </c>
      <c r="AL43" s="43">
        <f>SUMIFS('Points - Player Total'!$AB$9:$AB$97,'Points - Player Total'!$A$9:$A$97,'Points - Teams W2'!$A43,'Teams - Window 2'!AL$6:AL$94,1)</f>
        <v>227</v>
      </c>
      <c r="AM43" s="43">
        <f>SUMIFS('Points - Player Total'!$AB$9:$AB$97,'Points - Player Total'!$A$9:$A$97,'Points - Teams W2'!$A43,'Teams - Window 2'!AM$6:AM$94,1)</f>
        <v>227</v>
      </c>
      <c r="AN43" s="43">
        <f>SUMIFS('Points - Player Total'!$AB$9:$AB$97,'Points - Player Total'!$A$9:$A$97,'Points - Teams W2'!$A43,'Teams - Window 2'!AN$6:AN$94,1)</f>
        <v>227</v>
      </c>
      <c r="AO43" s="43">
        <f>SUMIFS('Points - Player Total'!$AB$9:$AB$97,'Points - Player Total'!$A$9:$A$97,'Points - Teams W2'!$A43,'Teams - Window 2'!AO$6:AO$94,1)</f>
        <v>227</v>
      </c>
      <c r="AP43" s="43">
        <f>SUMIFS('Points - Player Total'!$AB$9:$AB$97,'Points - Player Total'!$A$9:$A$97,'Points - Teams W2'!$A43,'Teams - Window 2'!AP$6:AP$94,1)</f>
        <v>0</v>
      </c>
      <c r="AQ43" s="43">
        <f>SUMIFS('Points - Player Total'!$AB$9:$AB$97,'Points - Player Total'!$A$9:$A$97,'Points - Teams W2'!$A43,'Teams - Window 2'!AQ$6:AQ$94,1)</f>
        <v>0</v>
      </c>
      <c r="AR43" s="43">
        <f>SUMIFS('Points - Player Total'!$AB$9:$AB$97,'Points - Player Total'!$A$9:$A$97,'Points - Teams W2'!$A43,'Teams - Window 2'!AR$6:AR$94,1)</f>
        <v>227</v>
      </c>
    </row>
    <row r="44" spans="1:44" x14ac:dyDescent="0.25">
      <c r="A44" t="s">
        <v>83</v>
      </c>
      <c r="B44" s="6" t="s">
        <v>52</v>
      </c>
      <c r="C44" t="s">
        <v>69</v>
      </c>
      <c r="D44" s="43">
        <f>SUMIFS('Points - Player Total'!$AB$9:$AB$97,'Points - Player Total'!$A$9:$A$97,'Points - Teams W2'!$A44,'Teams - Window 2'!D$6:D$94,1)</f>
        <v>0</v>
      </c>
      <c r="E44" s="43">
        <f>SUMIFS('Points - Player Total'!$AB$9:$AB$97,'Points - Player Total'!$A$9:$A$97,'Points - Teams W2'!$A44,'Teams - Window 2'!E$6:E$94,1)</f>
        <v>0</v>
      </c>
      <c r="F44" s="43">
        <f>SUMIFS('Points - Player Total'!$AB$9:$AB$97,'Points - Player Total'!$A$9:$A$97,'Points - Teams W2'!$A44,'Teams - Window 2'!F$6:F$94,1)</f>
        <v>0</v>
      </c>
      <c r="G44" s="43">
        <f>SUMIFS('Points - Player Total'!$AB$9:$AB$97,'Points - Player Total'!$A$9:$A$97,'Points - Teams W2'!$A44,'Teams - Window 2'!G$6:G$94,1)</f>
        <v>0</v>
      </c>
      <c r="H44" s="43">
        <f>SUMIFS('Points - Player Total'!$AB$9:$AB$97,'Points - Player Total'!$A$9:$A$97,'Points - Teams W2'!$A44,'Teams - Window 2'!H$6:H$94,1)</f>
        <v>0</v>
      </c>
      <c r="I44" s="43">
        <f>SUMIFS('Points - Player Total'!$AB$9:$AB$97,'Points - Player Total'!$A$9:$A$97,'Points - Teams W2'!$A44,'Teams - Window 2'!I$6:I$94,1)</f>
        <v>0</v>
      </c>
      <c r="J44" s="43">
        <f>SUMIFS('Points - Player Total'!$AB$9:$AB$97,'Points - Player Total'!$A$9:$A$97,'Points - Teams W2'!$A44,'Teams - Window 2'!J$6:J$94,1)</f>
        <v>0</v>
      </c>
      <c r="K44" s="43">
        <f>SUMIFS('Points - Player Total'!$AB$9:$AB$97,'Points - Player Total'!$A$9:$A$97,'Points - Teams W2'!$A44,'Teams - Window 2'!K$6:K$94,1)</f>
        <v>0</v>
      </c>
      <c r="L44" s="43">
        <f>SUMIFS('Points - Player Total'!$AB$9:$AB$97,'Points - Player Total'!$A$9:$A$97,'Points - Teams W2'!$A44,'Teams - Window 2'!L$6:L$94,1)</f>
        <v>0</v>
      </c>
      <c r="M44" s="43">
        <f>SUMIFS('Points - Player Total'!$AB$9:$AB$97,'Points - Player Total'!$A$9:$A$97,'Points - Teams W2'!$A44,'Teams - Window 2'!M$6:M$94,1)</f>
        <v>0</v>
      </c>
      <c r="N44" s="43">
        <f>SUMIFS('Points - Player Total'!$AB$9:$AB$97,'Points - Player Total'!$A$9:$A$97,'Points - Teams W2'!$A44,'Teams - Window 2'!N$6:N$94,1)</f>
        <v>0</v>
      </c>
      <c r="O44" s="43">
        <f>SUMIFS('Points - Player Total'!$AB$9:$AB$97,'Points - Player Total'!$A$9:$A$97,'Points - Teams W2'!$A44,'Teams - Window 2'!O$6:O$94,1)</f>
        <v>0</v>
      </c>
      <c r="P44" s="43">
        <f>SUMIFS('Points - Player Total'!$AB$9:$AB$97,'Points - Player Total'!$A$9:$A$97,'Points - Teams W2'!$A44,'Teams - Window 2'!P$6:P$94,1)</f>
        <v>0</v>
      </c>
      <c r="Q44" s="43">
        <f>SUMIFS('Points - Player Total'!$AB$9:$AB$97,'Points - Player Total'!$A$9:$A$97,'Points - Teams W2'!$A44,'Teams - Window 2'!Q$6:Q$94,1)</f>
        <v>0</v>
      </c>
      <c r="R44" s="43">
        <f>SUMIFS('Points - Player Total'!$AB$9:$AB$97,'Points - Player Total'!$A$9:$A$97,'Points - Teams W2'!$A44,'Teams - Window 2'!R$6:R$94,1)</f>
        <v>0</v>
      </c>
      <c r="S44" s="43">
        <f>SUMIFS('Points - Player Total'!$AB$9:$AB$97,'Points - Player Total'!$A$9:$A$97,'Points - Teams W2'!$A44,'Teams - Window 2'!S$6:S$94,1)</f>
        <v>0</v>
      </c>
      <c r="T44" s="43">
        <f>SUMIFS('Points - Player Total'!$AB$9:$AB$97,'Points - Player Total'!$A$9:$A$97,'Points - Teams W2'!$A44,'Teams - Window 2'!T$6:T$94,1)</f>
        <v>0</v>
      </c>
      <c r="U44" s="43">
        <f>SUMIFS('Points - Player Total'!$AB$9:$AB$97,'Points - Player Total'!$A$9:$A$97,'Points - Teams W2'!$A44,'Teams - Window 2'!U$6:U$94,1)</f>
        <v>0</v>
      </c>
      <c r="V44" s="43">
        <f>SUMIFS('Points - Player Total'!$AB$9:$AB$97,'Points - Player Total'!$A$9:$A$97,'Points - Teams W2'!$A44,'Teams - Window 2'!V$6:V$94,1)</f>
        <v>0</v>
      </c>
      <c r="W44" s="43">
        <f>SUMIFS('Points - Player Total'!$AB$9:$AB$97,'Points - Player Total'!$A$9:$A$97,'Points - Teams W2'!$A44,'Teams - Window 2'!W$6:W$94,1)</f>
        <v>0</v>
      </c>
      <c r="X44" s="43">
        <f>SUMIFS('Points - Player Total'!$AB$9:$AB$97,'Points - Player Total'!$A$9:$A$97,'Points - Teams W2'!$A44,'Teams - Window 2'!X$6:X$94,1)</f>
        <v>0</v>
      </c>
      <c r="Y44" s="43">
        <f>SUMIFS('Points - Player Total'!$AB$9:$AB$97,'Points - Player Total'!$A$9:$A$97,'Points - Teams W2'!$A44,'Teams - Window 2'!Y$6:Y$94,1)</f>
        <v>0</v>
      </c>
      <c r="Z44" s="43">
        <f>SUMIFS('Points - Player Total'!$AB$9:$AB$97,'Points - Player Total'!$A$9:$A$97,'Points - Teams W2'!$A44,'Teams - Window 2'!Z$6:Z$94,1)</f>
        <v>0</v>
      </c>
      <c r="AA44" s="43">
        <f>SUMIFS('Points - Player Total'!$AB$9:$AB$97,'Points - Player Total'!$A$9:$A$97,'Points - Teams W2'!$A44,'Teams - Window 2'!AA$6:AA$94,1)</f>
        <v>0</v>
      </c>
      <c r="AB44" s="43">
        <f>SUMIFS('Points - Player Total'!$AB$9:$AB$97,'Points - Player Total'!$A$9:$A$97,'Points - Teams W2'!$A44,'Teams - Window 2'!AB$6:AB$94,1)</f>
        <v>0</v>
      </c>
      <c r="AC44" s="43">
        <f>SUMIFS('Points - Player Total'!$AB$9:$AB$97,'Points - Player Total'!$A$9:$A$97,'Points - Teams W2'!$A44,'Teams - Window 2'!AC$6:AC$94,1)</f>
        <v>0</v>
      </c>
      <c r="AD44" s="43">
        <f>SUMIFS('Points - Player Total'!$AB$9:$AB$97,'Points - Player Total'!$A$9:$A$97,'Points - Teams W2'!$A44,'Teams - Window 2'!AD$6:AD$94,1)</f>
        <v>0</v>
      </c>
      <c r="AE44" s="43">
        <f>SUMIFS('Points - Player Total'!$AB$9:$AB$97,'Points - Player Total'!$A$9:$A$97,'Points - Teams W2'!$A44,'Teams - Window 2'!AE$6:AE$94,1)</f>
        <v>0</v>
      </c>
      <c r="AF44" s="43">
        <f>SUMIFS('Points - Player Total'!$AB$9:$AB$97,'Points - Player Total'!$A$9:$A$97,'Points - Teams W2'!$A44,'Teams - Window 2'!AF$6:AF$94,1)</f>
        <v>0</v>
      </c>
      <c r="AG44" s="43">
        <f>SUMIFS('Points - Player Total'!$AB$9:$AB$97,'Points - Player Total'!$A$9:$A$97,'Points - Teams W2'!$A44,'Teams - Window 2'!AG$6:AG$94,1)</f>
        <v>0</v>
      </c>
      <c r="AH44" s="43">
        <f>SUMIFS('Points - Player Total'!$AB$9:$AB$97,'Points - Player Total'!$A$9:$A$97,'Points - Teams W2'!$A44,'Teams - Window 2'!AH$6:AH$94,1)</f>
        <v>0</v>
      </c>
      <c r="AI44" s="43">
        <f>SUMIFS('Points - Player Total'!$AB$9:$AB$97,'Points - Player Total'!$A$9:$A$97,'Points - Teams W2'!$A44,'Teams - Window 2'!AI$6:AI$94,1)</f>
        <v>0</v>
      </c>
      <c r="AJ44" s="43">
        <f>SUMIFS('Points - Player Total'!$AB$9:$AB$97,'Points - Player Total'!$A$9:$A$97,'Points - Teams W2'!$A44,'Teams - Window 2'!AJ$6:AJ$94,1)</f>
        <v>0</v>
      </c>
      <c r="AK44" s="43">
        <f>SUMIFS('Points - Player Total'!$AB$9:$AB$97,'Points - Player Total'!$A$9:$A$97,'Points - Teams W2'!$A44,'Teams - Window 2'!AK$6:AK$94,1)</f>
        <v>0</v>
      </c>
      <c r="AL44" s="43">
        <f>SUMIFS('Points - Player Total'!$AB$9:$AB$97,'Points - Player Total'!$A$9:$A$97,'Points - Teams W2'!$A44,'Teams - Window 2'!AL$6:AL$94,1)</f>
        <v>0</v>
      </c>
      <c r="AM44" s="43">
        <f>SUMIFS('Points - Player Total'!$AB$9:$AB$97,'Points - Player Total'!$A$9:$A$97,'Points - Teams W2'!$A44,'Teams - Window 2'!AM$6:AM$94,1)</f>
        <v>0</v>
      </c>
      <c r="AN44" s="43">
        <f>SUMIFS('Points - Player Total'!$AB$9:$AB$97,'Points - Player Total'!$A$9:$A$97,'Points - Teams W2'!$A44,'Teams - Window 2'!AN$6:AN$94,1)</f>
        <v>0</v>
      </c>
      <c r="AO44" s="43">
        <f>SUMIFS('Points - Player Total'!$AB$9:$AB$97,'Points - Player Total'!$A$9:$A$97,'Points - Teams W2'!$A44,'Teams - Window 2'!AO$6:AO$94,1)</f>
        <v>0</v>
      </c>
      <c r="AP44" s="43">
        <f>SUMIFS('Points - Player Total'!$AB$9:$AB$97,'Points - Player Total'!$A$9:$A$97,'Points - Teams W2'!$A44,'Teams - Window 2'!AP$6:AP$94,1)</f>
        <v>0</v>
      </c>
      <c r="AQ44" s="43">
        <f>SUMIFS('Points - Player Total'!$AB$9:$AB$97,'Points - Player Total'!$A$9:$A$97,'Points - Teams W2'!$A44,'Teams - Window 2'!AQ$6:AQ$94,1)</f>
        <v>0</v>
      </c>
      <c r="AR44" s="43">
        <f>SUMIFS('Points - Player Total'!$AB$9:$AB$97,'Points - Player Total'!$A$9:$A$97,'Points - Teams W2'!$A44,'Teams - Window 2'!AR$6:AR$94,1)</f>
        <v>0</v>
      </c>
    </row>
    <row r="45" spans="1:44" x14ac:dyDescent="0.25">
      <c r="A45" t="s">
        <v>55</v>
      </c>
      <c r="B45" s="6" t="s">
        <v>52</v>
      </c>
      <c r="C45" t="s">
        <v>69</v>
      </c>
      <c r="D45" s="43">
        <f>SUMIFS('Points - Player Total'!$AB$9:$AB$97,'Points - Player Total'!$A$9:$A$97,'Points - Teams W2'!$A45,'Teams - Window 2'!D$6:D$94,1)</f>
        <v>0</v>
      </c>
      <c r="E45" s="43">
        <f>SUMIFS('Points - Player Total'!$AB$9:$AB$97,'Points - Player Total'!$A$9:$A$97,'Points - Teams W2'!$A45,'Teams - Window 2'!E$6:E$94,1)</f>
        <v>0</v>
      </c>
      <c r="F45" s="43">
        <f>SUMIFS('Points - Player Total'!$AB$9:$AB$97,'Points - Player Total'!$A$9:$A$97,'Points - Teams W2'!$A45,'Teams - Window 2'!F$6:F$94,1)</f>
        <v>0</v>
      </c>
      <c r="G45" s="43">
        <f>SUMIFS('Points - Player Total'!$AB$9:$AB$97,'Points - Player Total'!$A$9:$A$97,'Points - Teams W2'!$A45,'Teams - Window 2'!G$6:G$94,1)</f>
        <v>0</v>
      </c>
      <c r="H45" s="43">
        <f>SUMIFS('Points - Player Total'!$AB$9:$AB$97,'Points - Player Total'!$A$9:$A$97,'Points - Teams W2'!$A45,'Teams - Window 2'!H$6:H$94,1)</f>
        <v>0</v>
      </c>
      <c r="I45" s="43">
        <f>SUMIFS('Points - Player Total'!$AB$9:$AB$97,'Points - Player Total'!$A$9:$A$97,'Points - Teams W2'!$A45,'Teams - Window 2'!I$6:I$94,1)</f>
        <v>0</v>
      </c>
      <c r="J45" s="43">
        <f>SUMIFS('Points - Player Total'!$AB$9:$AB$97,'Points - Player Total'!$A$9:$A$97,'Points - Teams W2'!$A45,'Teams - Window 2'!J$6:J$94,1)</f>
        <v>0</v>
      </c>
      <c r="K45" s="43">
        <f>SUMIFS('Points - Player Total'!$AB$9:$AB$97,'Points - Player Total'!$A$9:$A$97,'Points - Teams W2'!$A45,'Teams - Window 2'!K$6:K$94,1)</f>
        <v>0</v>
      </c>
      <c r="L45" s="43">
        <f>SUMIFS('Points - Player Total'!$AB$9:$AB$97,'Points - Player Total'!$A$9:$A$97,'Points - Teams W2'!$A45,'Teams - Window 2'!L$6:L$94,1)</f>
        <v>0</v>
      </c>
      <c r="M45" s="43">
        <f>SUMIFS('Points - Player Total'!$AB$9:$AB$97,'Points - Player Total'!$A$9:$A$97,'Points - Teams W2'!$A45,'Teams - Window 2'!M$6:M$94,1)</f>
        <v>0</v>
      </c>
      <c r="N45" s="43">
        <f>SUMIFS('Points - Player Total'!$AB$9:$AB$97,'Points - Player Total'!$A$9:$A$97,'Points - Teams W2'!$A45,'Teams - Window 2'!N$6:N$94,1)</f>
        <v>378</v>
      </c>
      <c r="O45" s="43">
        <f>SUMIFS('Points - Player Total'!$AB$9:$AB$97,'Points - Player Total'!$A$9:$A$97,'Points - Teams W2'!$A45,'Teams - Window 2'!O$6:O$94,1)</f>
        <v>0</v>
      </c>
      <c r="P45" s="43">
        <f>SUMIFS('Points - Player Total'!$AB$9:$AB$97,'Points - Player Total'!$A$9:$A$97,'Points - Teams W2'!$A45,'Teams - Window 2'!P$6:P$94,1)</f>
        <v>0</v>
      </c>
      <c r="Q45" s="43">
        <f>SUMIFS('Points - Player Total'!$AB$9:$AB$97,'Points - Player Total'!$A$9:$A$97,'Points - Teams W2'!$A45,'Teams - Window 2'!Q$6:Q$94,1)</f>
        <v>0</v>
      </c>
      <c r="R45" s="43">
        <f>SUMIFS('Points - Player Total'!$AB$9:$AB$97,'Points - Player Total'!$A$9:$A$97,'Points - Teams W2'!$A45,'Teams - Window 2'!R$6:R$94,1)</f>
        <v>0</v>
      </c>
      <c r="S45" s="43">
        <f>SUMIFS('Points - Player Total'!$AB$9:$AB$97,'Points - Player Total'!$A$9:$A$97,'Points - Teams W2'!$A45,'Teams - Window 2'!S$6:S$94,1)</f>
        <v>0</v>
      </c>
      <c r="T45" s="43">
        <f>SUMIFS('Points - Player Total'!$AB$9:$AB$97,'Points - Player Total'!$A$9:$A$97,'Points - Teams W2'!$A45,'Teams - Window 2'!T$6:T$94,1)</f>
        <v>0</v>
      </c>
      <c r="U45" s="43">
        <f>SUMIFS('Points - Player Total'!$AB$9:$AB$97,'Points - Player Total'!$A$9:$A$97,'Points - Teams W2'!$A45,'Teams - Window 2'!U$6:U$94,1)</f>
        <v>0</v>
      </c>
      <c r="V45" s="43">
        <f>SUMIFS('Points - Player Total'!$AB$9:$AB$97,'Points - Player Total'!$A$9:$A$97,'Points - Teams W2'!$A45,'Teams - Window 2'!V$6:V$94,1)</f>
        <v>378</v>
      </c>
      <c r="W45" s="43">
        <f>SUMIFS('Points - Player Total'!$AB$9:$AB$97,'Points - Player Total'!$A$9:$A$97,'Points - Teams W2'!$A45,'Teams - Window 2'!W$6:W$94,1)</f>
        <v>0</v>
      </c>
      <c r="X45" s="43">
        <f>SUMIFS('Points - Player Total'!$AB$9:$AB$97,'Points - Player Total'!$A$9:$A$97,'Points - Teams W2'!$A45,'Teams - Window 2'!X$6:X$94,1)</f>
        <v>0</v>
      </c>
      <c r="Y45" s="43">
        <f>SUMIFS('Points - Player Total'!$AB$9:$AB$97,'Points - Player Total'!$A$9:$A$97,'Points - Teams W2'!$A45,'Teams - Window 2'!Y$6:Y$94,1)</f>
        <v>0</v>
      </c>
      <c r="Z45" s="43">
        <f>SUMIFS('Points - Player Total'!$AB$9:$AB$97,'Points - Player Total'!$A$9:$A$97,'Points - Teams W2'!$A45,'Teams - Window 2'!Z$6:Z$94,1)</f>
        <v>0</v>
      </c>
      <c r="AA45" s="43">
        <f>SUMIFS('Points - Player Total'!$AB$9:$AB$97,'Points - Player Total'!$A$9:$A$97,'Points - Teams W2'!$A45,'Teams - Window 2'!AA$6:AA$94,1)</f>
        <v>0</v>
      </c>
      <c r="AB45" s="43">
        <f>SUMIFS('Points - Player Total'!$AB$9:$AB$97,'Points - Player Total'!$A$9:$A$97,'Points - Teams W2'!$A45,'Teams - Window 2'!AB$6:AB$94,1)</f>
        <v>0</v>
      </c>
      <c r="AC45" s="43">
        <f>SUMIFS('Points - Player Total'!$AB$9:$AB$97,'Points - Player Total'!$A$9:$A$97,'Points - Teams W2'!$A45,'Teams - Window 2'!AC$6:AC$94,1)</f>
        <v>0</v>
      </c>
      <c r="AD45" s="43">
        <f>SUMIFS('Points - Player Total'!$AB$9:$AB$97,'Points - Player Total'!$A$9:$A$97,'Points - Teams W2'!$A45,'Teams - Window 2'!AD$6:AD$94,1)</f>
        <v>0</v>
      </c>
      <c r="AE45" s="43">
        <f>SUMIFS('Points - Player Total'!$AB$9:$AB$97,'Points - Player Total'!$A$9:$A$97,'Points - Teams W2'!$A45,'Teams - Window 2'!AE$6:AE$94,1)</f>
        <v>0</v>
      </c>
      <c r="AF45" s="43">
        <f>SUMIFS('Points - Player Total'!$AB$9:$AB$97,'Points - Player Total'!$A$9:$A$97,'Points - Teams W2'!$A45,'Teams - Window 2'!AF$6:AF$94,1)</f>
        <v>0</v>
      </c>
      <c r="AG45" s="43">
        <f>SUMIFS('Points - Player Total'!$AB$9:$AB$97,'Points - Player Total'!$A$9:$A$97,'Points - Teams W2'!$A45,'Teams - Window 2'!AG$6:AG$94,1)</f>
        <v>0</v>
      </c>
      <c r="AH45" s="43">
        <f>SUMIFS('Points - Player Total'!$AB$9:$AB$97,'Points - Player Total'!$A$9:$A$97,'Points - Teams W2'!$A45,'Teams - Window 2'!AH$6:AH$94,1)</f>
        <v>0</v>
      </c>
      <c r="AI45" s="43">
        <f>SUMIFS('Points - Player Total'!$AB$9:$AB$97,'Points - Player Total'!$A$9:$A$97,'Points - Teams W2'!$A45,'Teams - Window 2'!AI$6:AI$94,1)</f>
        <v>0</v>
      </c>
      <c r="AJ45" s="43">
        <f>SUMIFS('Points - Player Total'!$AB$9:$AB$97,'Points - Player Total'!$A$9:$A$97,'Points - Teams W2'!$A45,'Teams - Window 2'!AJ$6:AJ$94,1)</f>
        <v>0</v>
      </c>
      <c r="AK45" s="43">
        <f>SUMIFS('Points - Player Total'!$AB$9:$AB$97,'Points - Player Total'!$A$9:$A$97,'Points - Teams W2'!$A45,'Teams - Window 2'!AK$6:AK$94,1)</f>
        <v>0</v>
      </c>
      <c r="AL45" s="43">
        <f>SUMIFS('Points - Player Total'!$AB$9:$AB$97,'Points - Player Total'!$A$9:$A$97,'Points - Teams W2'!$A45,'Teams - Window 2'!AL$6:AL$94,1)</f>
        <v>0</v>
      </c>
      <c r="AM45" s="43">
        <f>SUMIFS('Points - Player Total'!$AB$9:$AB$97,'Points - Player Total'!$A$9:$A$97,'Points - Teams W2'!$A45,'Teams - Window 2'!AM$6:AM$94,1)</f>
        <v>0</v>
      </c>
      <c r="AN45" s="43">
        <f>SUMIFS('Points - Player Total'!$AB$9:$AB$97,'Points - Player Total'!$A$9:$A$97,'Points - Teams W2'!$A45,'Teams - Window 2'!AN$6:AN$94,1)</f>
        <v>0</v>
      </c>
      <c r="AO45" s="43">
        <f>SUMIFS('Points - Player Total'!$AB$9:$AB$97,'Points - Player Total'!$A$9:$A$97,'Points - Teams W2'!$A45,'Teams - Window 2'!AO$6:AO$94,1)</f>
        <v>0</v>
      </c>
      <c r="AP45" s="43">
        <f>SUMIFS('Points - Player Total'!$AB$9:$AB$97,'Points - Player Total'!$A$9:$A$97,'Points - Teams W2'!$A45,'Teams - Window 2'!AP$6:AP$94,1)</f>
        <v>0</v>
      </c>
      <c r="AQ45" s="43">
        <f>SUMIFS('Points - Player Total'!$AB$9:$AB$97,'Points - Player Total'!$A$9:$A$97,'Points - Teams W2'!$A45,'Teams - Window 2'!AQ$6:AQ$94,1)</f>
        <v>0</v>
      </c>
      <c r="AR45" s="43">
        <f>SUMIFS('Points - Player Total'!$AB$9:$AB$97,'Points - Player Total'!$A$9:$A$97,'Points - Teams W2'!$A45,'Teams - Window 2'!AR$6:AR$94,1)</f>
        <v>378</v>
      </c>
    </row>
    <row r="46" spans="1:44" x14ac:dyDescent="0.25">
      <c r="A46" t="s">
        <v>28</v>
      </c>
      <c r="B46" s="6" t="s">
        <v>53</v>
      </c>
      <c r="C46" t="s">
        <v>69</v>
      </c>
      <c r="D46" s="43">
        <f>SUMIFS('Points - Player Total'!$AB$9:$AB$97,'Points - Player Total'!$A$9:$A$97,'Points - Teams W2'!$A46,'Teams - Window 2'!D$6:D$94,1)</f>
        <v>193</v>
      </c>
      <c r="E46" s="43">
        <f>SUMIFS('Points - Player Total'!$AB$9:$AB$97,'Points - Player Total'!$A$9:$A$97,'Points - Teams W2'!$A46,'Teams - Window 2'!E$6:E$94,1)</f>
        <v>193</v>
      </c>
      <c r="F46" s="43">
        <f>SUMIFS('Points - Player Total'!$AB$9:$AB$97,'Points - Player Total'!$A$9:$A$97,'Points - Teams W2'!$A46,'Teams - Window 2'!F$6:F$94,1)</f>
        <v>193</v>
      </c>
      <c r="G46" s="43">
        <f>SUMIFS('Points - Player Total'!$AB$9:$AB$97,'Points - Player Total'!$A$9:$A$97,'Points - Teams W2'!$A46,'Teams - Window 2'!G$6:G$94,1)</f>
        <v>193</v>
      </c>
      <c r="H46" s="43">
        <f>SUMIFS('Points - Player Total'!$AB$9:$AB$97,'Points - Player Total'!$A$9:$A$97,'Points - Teams W2'!$A46,'Teams - Window 2'!H$6:H$94,1)</f>
        <v>0</v>
      </c>
      <c r="I46" s="43">
        <f>SUMIFS('Points - Player Total'!$AB$9:$AB$97,'Points - Player Total'!$A$9:$A$97,'Points - Teams W2'!$A46,'Teams - Window 2'!I$6:I$94,1)</f>
        <v>193</v>
      </c>
      <c r="J46" s="43">
        <f>SUMIFS('Points - Player Total'!$AB$9:$AB$97,'Points - Player Total'!$A$9:$A$97,'Points - Teams W2'!$A46,'Teams - Window 2'!J$6:J$94,1)</f>
        <v>193</v>
      </c>
      <c r="K46" s="43">
        <f>SUMIFS('Points - Player Total'!$AB$9:$AB$97,'Points - Player Total'!$A$9:$A$97,'Points - Teams W2'!$A46,'Teams - Window 2'!K$6:K$94,1)</f>
        <v>193</v>
      </c>
      <c r="L46" s="43">
        <f>SUMIFS('Points - Player Total'!$AB$9:$AB$97,'Points - Player Total'!$A$9:$A$97,'Points - Teams W2'!$A46,'Teams - Window 2'!L$6:L$94,1)</f>
        <v>193</v>
      </c>
      <c r="M46" s="43">
        <f>SUMIFS('Points - Player Total'!$AB$9:$AB$97,'Points - Player Total'!$A$9:$A$97,'Points - Teams W2'!$A46,'Teams - Window 2'!M$6:M$94,1)</f>
        <v>193</v>
      </c>
      <c r="N46" s="43">
        <f>SUMIFS('Points - Player Total'!$AB$9:$AB$97,'Points - Player Total'!$A$9:$A$97,'Points - Teams W2'!$A46,'Teams - Window 2'!N$6:N$94,1)</f>
        <v>193</v>
      </c>
      <c r="O46" s="43">
        <f>SUMIFS('Points - Player Total'!$AB$9:$AB$97,'Points - Player Total'!$A$9:$A$97,'Points - Teams W2'!$A46,'Teams - Window 2'!O$6:O$94,1)</f>
        <v>193</v>
      </c>
      <c r="P46" s="43">
        <f>SUMIFS('Points - Player Total'!$AB$9:$AB$97,'Points - Player Total'!$A$9:$A$97,'Points - Teams W2'!$A46,'Teams - Window 2'!P$6:P$94,1)</f>
        <v>193</v>
      </c>
      <c r="Q46" s="43">
        <f>SUMIFS('Points - Player Total'!$AB$9:$AB$97,'Points - Player Total'!$A$9:$A$97,'Points - Teams W2'!$A46,'Teams - Window 2'!Q$6:Q$94,1)</f>
        <v>193</v>
      </c>
      <c r="R46" s="43">
        <f>SUMIFS('Points - Player Total'!$AB$9:$AB$97,'Points - Player Total'!$A$9:$A$97,'Points - Teams W2'!$A46,'Teams - Window 2'!R$6:R$94,1)</f>
        <v>193</v>
      </c>
      <c r="S46" s="43">
        <f>SUMIFS('Points - Player Total'!$AB$9:$AB$97,'Points - Player Total'!$A$9:$A$97,'Points - Teams W2'!$A46,'Teams - Window 2'!S$6:S$94,1)</f>
        <v>193</v>
      </c>
      <c r="T46" s="43">
        <f>SUMIFS('Points - Player Total'!$AB$9:$AB$97,'Points - Player Total'!$A$9:$A$97,'Points - Teams W2'!$A46,'Teams - Window 2'!T$6:T$94,1)</f>
        <v>0</v>
      </c>
      <c r="U46" s="43">
        <f>SUMIFS('Points - Player Total'!$AB$9:$AB$97,'Points - Player Total'!$A$9:$A$97,'Points - Teams W2'!$A46,'Teams - Window 2'!U$6:U$94,1)</f>
        <v>0</v>
      </c>
      <c r="V46" s="43">
        <f>SUMIFS('Points - Player Total'!$AB$9:$AB$97,'Points - Player Total'!$A$9:$A$97,'Points - Teams W2'!$A46,'Teams - Window 2'!V$6:V$94,1)</f>
        <v>0</v>
      </c>
      <c r="W46" s="43">
        <f>SUMIFS('Points - Player Total'!$AB$9:$AB$97,'Points - Player Total'!$A$9:$A$97,'Points - Teams W2'!$A46,'Teams - Window 2'!W$6:W$94,1)</f>
        <v>193</v>
      </c>
      <c r="X46" s="43">
        <f>SUMIFS('Points - Player Total'!$AB$9:$AB$97,'Points - Player Total'!$A$9:$A$97,'Points - Teams W2'!$A46,'Teams - Window 2'!X$6:X$94,1)</f>
        <v>193</v>
      </c>
      <c r="Y46" s="43">
        <f>SUMIFS('Points - Player Total'!$AB$9:$AB$97,'Points - Player Total'!$A$9:$A$97,'Points - Teams W2'!$A46,'Teams - Window 2'!Y$6:Y$94,1)</f>
        <v>0</v>
      </c>
      <c r="Z46" s="43">
        <f>SUMIFS('Points - Player Total'!$AB$9:$AB$97,'Points - Player Total'!$A$9:$A$97,'Points - Teams W2'!$A46,'Teams - Window 2'!Z$6:Z$94,1)</f>
        <v>193</v>
      </c>
      <c r="AA46" s="43">
        <f>SUMIFS('Points - Player Total'!$AB$9:$AB$97,'Points - Player Total'!$A$9:$A$97,'Points - Teams W2'!$A46,'Teams - Window 2'!AA$6:AA$94,1)</f>
        <v>193</v>
      </c>
      <c r="AB46" s="43">
        <f>SUMIFS('Points - Player Total'!$AB$9:$AB$97,'Points - Player Total'!$A$9:$A$97,'Points - Teams W2'!$A46,'Teams - Window 2'!AB$6:AB$94,1)</f>
        <v>0</v>
      </c>
      <c r="AC46" s="43">
        <f>SUMIFS('Points - Player Total'!$AB$9:$AB$97,'Points - Player Total'!$A$9:$A$97,'Points - Teams W2'!$A46,'Teams - Window 2'!AC$6:AC$94,1)</f>
        <v>193</v>
      </c>
      <c r="AD46" s="43">
        <f>SUMIFS('Points - Player Total'!$AB$9:$AB$97,'Points - Player Total'!$A$9:$A$97,'Points - Teams W2'!$A46,'Teams - Window 2'!AD$6:AD$94,1)</f>
        <v>193</v>
      </c>
      <c r="AE46" s="43">
        <f>SUMIFS('Points - Player Total'!$AB$9:$AB$97,'Points - Player Total'!$A$9:$A$97,'Points - Teams W2'!$A46,'Teams - Window 2'!AE$6:AE$94,1)</f>
        <v>193</v>
      </c>
      <c r="AF46" s="43">
        <f>SUMIFS('Points - Player Total'!$AB$9:$AB$97,'Points - Player Total'!$A$9:$A$97,'Points - Teams W2'!$A46,'Teams - Window 2'!AF$6:AF$94,1)</f>
        <v>193</v>
      </c>
      <c r="AG46" s="43">
        <f>SUMIFS('Points - Player Total'!$AB$9:$AB$97,'Points - Player Total'!$A$9:$A$97,'Points - Teams W2'!$A46,'Teams - Window 2'!AG$6:AG$94,1)</f>
        <v>0</v>
      </c>
      <c r="AH46" s="43">
        <f>SUMIFS('Points - Player Total'!$AB$9:$AB$97,'Points - Player Total'!$A$9:$A$97,'Points - Teams W2'!$A46,'Teams - Window 2'!AH$6:AH$94,1)</f>
        <v>0</v>
      </c>
      <c r="AI46" s="43">
        <f>SUMIFS('Points - Player Total'!$AB$9:$AB$97,'Points - Player Total'!$A$9:$A$97,'Points - Teams W2'!$A46,'Teams - Window 2'!AI$6:AI$94,1)</f>
        <v>0</v>
      </c>
      <c r="AJ46" s="43">
        <f>SUMIFS('Points - Player Total'!$AB$9:$AB$97,'Points - Player Total'!$A$9:$A$97,'Points - Teams W2'!$A46,'Teams - Window 2'!AJ$6:AJ$94,1)</f>
        <v>193</v>
      </c>
      <c r="AK46" s="43">
        <f>SUMIFS('Points - Player Total'!$AB$9:$AB$97,'Points - Player Total'!$A$9:$A$97,'Points - Teams W2'!$A46,'Teams - Window 2'!AK$6:AK$94,1)</f>
        <v>193</v>
      </c>
      <c r="AL46" s="43">
        <f>SUMIFS('Points - Player Total'!$AB$9:$AB$97,'Points - Player Total'!$A$9:$A$97,'Points - Teams W2'!$A46,'Teams - Window 2'!AL$6:AL$94,1)</f>
        <v>0</v>
      </c>
      <c r="AM46" s="43">
        <f>SUMIFS('Points - Player Total'!$AB$9:$AB$97,'Points - Player Total'!$A$9:$A$97,'Points - Teams W2'!$A46,'Teams - Window 2'!AM$6:AM$94,1)</f>
        <v>0</v>
      </c>
      <c r="AN46" s="43">
        <f>SUMIFS('Points - Player Total'!$AB$9:$AB$97,'Points - Player Total'!$A$9:$A$97,'Points - Teams W2'!$A46,'Teams - Window 2'!AN$6:AN$94,1)</f>
        <v>193</v>
      </c>
      <c r="AO46" s="43">
        <f>SUMIFS('Points - Player Total'!$AB$9:$AB$97,'Points - Player Total'!$A$9:$A$97,'Points - Teams W2'!$A46,'Teams - Window 2'!AO$6:AO$94,1)</f>
        <v>193</v>
      </c>
      <c r="AP46" s="43">
        <f>SUMIFS('Points - Player Total'!$AB$9:$AB$97,'Points - Player Total'!$A$9:$A$97,'Points - Teams W2'!$A46,'Teams - Window 2'!AP$6:AP$94,1)</f>
        <v>193</v>
      </c>
      <c r="AQ46" s="43">
        <f>SUMIFS('Points - Player Total'!$AB$9:$AB$97,'Points - Player Total'!$A$9:$A$97,'Points - Teams W2'!$A46,'Teams - Window 2'!AQ$6:AQ$94,1)</f>
        <v>193</v>
      </c>
      <c r="AR46" s="43">
        <f>SUMIFS('Points - Player Total'!$AB$9:$AB$97,'Points - Player Total'!$A$9:$A$97,'Points - Teams W2'!$A46,'Teams - Window 2'!AR$6:AR$94,1)</f>
        <v>0</v>
      </c>
    </row>
    <row r="47" spans="1:44" x14ac:dyDescent="0.25">
      <c r="A47" t="s">
        <v>60</v>
      </c>
      <c r="B47" s="6" t="s">
        <v>54</v>
      </c>
      <c r="C47" t="s">
        <v>69</v>
      </c>
      <c r="D47" s="43">
        <f>SUMIFS('Points - Player Total'!$AB$9:$AB$97,'Points - Player Total'!$A$9:$A$97,'Points - Teams W2'!$A47,'Teams - Window 2'!D$6:D$94,1)</f>
        <v>0</v>
      </c>
      <c r="E47" s="43">
        <f>SUMIFS('Points - Player Total'!$AB$9:$AB$97,'Points - Player Total'!$A$9:$A$97,'Points - Teams W2'!$A47,'Teams - Window 2'!E$6:E$94,1)</f>
        <v>0</v>
      </c>
      <c r="F47" s="43">
        <f>SUMIFS('Points - Player Total'!$AB$9:$AB$97,'Points - Player Total'!$A$9:$A$97,'Points - Teams W2'!$A47,'Teams - Window 2'!F$6:F$94,1)</f>
        <v>0</v>
      </c>
      <c r="G47" s="43">
        <f>SUMIFS('Points - Player Total'!$AB$9:$AB$97,'Points - Player Total'!$A$9:$A$97,'Points - Teams W2'!$A47,'Teams - Window 2'!G$6:G$94,1)</f>
        <v>0</v>
      </c>
      <c r="H47" s="43">
        <f>SUMIFS('Points - Player Total'!$AB$9:$AB$97,'Points - Player Total'!$A$9:$A$97,'Points - Teams W2'!$A47,'Teams - Window 2'!H$6:H$94,1)</f>
        <v>0</v>
      </c>
      <c r="I47" s="43">
        <f>SUMIFS('Points - Player Total'!$AB$9:$AB$97,'Points - Player Total'!$A$9:$A$97,'Points - Teams W2'!$A47,'Teams - Window 2'!I$6:I$94,1)</f>
        <v>0</v>
      </c>
      <c r="J47" s="43">
        <f>SUMIFS('Points - Player Total'!$AB$9:$AB$97,'Points - Player Total'!$A$9:$A$97,'Points - Teams W2'!$A47,'Teams - Window 2'!J$6:J$94,1)</f>
        <v>0</v>
      </c>
      <c r="K47" s="43">
        <f>SUMIFS('Points - Player Total'!$AB$9:$AB$97,'Points - Player Total'!$A$9:$A$97,'Points - Teams W2'!$A47,'Teams - Window 2'!K$6:K$94,1)</f>
        <v>0</v>
      </c>
      <c r="L47" s="43">
        <f>SUMIFS('Points - Player Total'!$AB$9:$AB$97,'Points - Player Total'!$A$9:$A$97,'Points - Teams W2'!$A47,'Teams - Window 2'!L$6:L$94,1)</f>
        <v>0</v>
      </c>
      <c r="M47" s="43">
        <f>SUMIFS('Points - Player Total'!$AB$9:$AB$97,'Points - Player Total'!$A$9:$A$97,'Points - Teams W2'!$A47,'Teams - Window 2'!M$6:M$94,1)</f>
        <v>0</v>
      </c>
      <c r="N47" s="43">
        <f>SUMIFS('Points - Player Total'!$AB$9:$AB$97,'Points - Player Total'!$A$9:$A$97,'Points - Teams W2'!$A47,'Teams - Window 2'!N$6:N$94,1)</f>
        <v>0</v>
      </c>
      <c r="O47" s="43">
        <f>SUMIFS('Points - Player Total'!$AB$9:$AB$97,'Points - Player Total'!$A$9:$A$97,'Points - Teams W2'!$A47,'Teams - Window 2'!O$6:O$94,1)</f>
        <v>165</v>
      </c>
      <c r="P47" s="43">
        <f>SUMIFS('Points - Player Total'!$AB$9:$AB$97,'Points - Player Total'!$A$9:$A$97,'Points - Teams W2'!$A47,'Teams - Window 2'!P$6:P$94,1)</f>
        <v>0</v>
      </c>
      <c r="Q47" s="43">
        <f>SUMIFS('Points - Player Total'!$AB$9:$AB$97,'Points - Player Total'!$A$9:$A$97,'Points - Teams W2'!$A47,'Teams - Window 2'!Q$6:Q$94,1)</f>
        <v>0</v>
      </c>
      <c r="R47" s="43">
        <f>SUMIFS('Points - Player Total'!$AB$9:$AB$97,'Points - Player Total'!$A$9:$A$97,'Points - Teams W2'!$A47,'Teams - Window 2'!R$6:R$94,1)</f>
        <v>0</v>
      </c>
      <c r="S47" s="43">
        <f>SUMIFS('Points - Player Total'!$AB$9:$AB$97,'Points - Player Total'!$A$9:$A$97,'Points - Teams W2'!$A47,'Teams - Window 2'!S$6:S$94,1)</f>
        <v>0</v>
      </c>
      <c r="T47" s="43">
        <f>SUMIFS('Points - Player Total'!$AB$9:$AB$97,'Points - Player Total'!$A$9:$A$97,'Points - Teams W2'!$A47,'Teams - Window 2'!T$6:T$94,1)</f>
        <v>0</v>
      </c>
      <c r="U47" s="43">
        <f>SUMIFS('Points - Player Total'!$AB$9:$AB$97,'Points - Player Total'!$A$9:$A$97,'Points - Teams W2'!$A47,'Teams - Window 2'!U$6:U$94,1)</f>
        <v>0</v>
      </c>
      <c r="V47" s="43">
        <f>SUMIFS('Points - Player Total'!$AB$9:$AB$97,'Points - Player Total'!$A$9:$A$97,'Points - Teams W2'!$A47,'Teams - Window 2'!V$6:V$94,1)</f>
        <v>0</v>
      </c>
      <c r="W47" s="43">
        <f>SUMIFS('Points - Player Total'!$AB$9:$AB$97,'Points - Player Total'!$A$9:$A$97,'Points - Teams W2'!$A47,'Teams - Window 2'!W$6:W$94,1)</f>
        <v>0</v>
      </c>
      <c r="X47" s="43">
        <f>SUMIFS('Points - Player Total'!$AB$9:$AB$97,'Points - Player Total'!$A$9:$A$97,'Points - Teams W2'!$A47,'Teams - Window 2'!X$6:X$94,1)</f>
        <v>0</v>
      </c>
      <c r="Y47" s="43">
        <f>SUMIFS('Points - Player Total'!$AB$9:$AB$97,'Points - Player Total'!$A$9:$A$97,'Points - Teams W2'!$A47,'Teams - Window 2'!Y$6:Y$94,1)</f>
        <v>0</v>
      </c>
      <c r="Z47" s="43">
        <f>SUMIFS('Points - Player Total'!$AB$9:$AB$97,'Points - Player Total'!$A$9:$A$97,'Points - Teams W2'!$A47,'Teams - Window 2'!Z$6:Z$94,1)</f>
        <v>0</v>
      </c>
      <c r="AA47" s="43">
        <f>SUMIFS('Points - Player Total'!$AB$9:$AB$97,'Points - Player Total'!$A$9:$A$97,'Points - Teams W2'!$A47,'Teams - Window 2'!AA$6:AA$94,1)</f>
        <v>0</v>
      </c>
      <c r="AB47" s="43">
        <f>SUMIFS('Points - Player Total'!$AB$9:$AB$97,'Points - Player Total'!$A$9:$A$97,'Points - Teams W2'!$A47,'Teams - Window 2'!AB$6:AB$94,1)</f>
        <v>0</v>
      </c>
      <c r="AC47" s="43">
        <f>SUMIFS('Points - Player Total'!$AB$9:$AB$97,'Points - Player Total'!$A$9:$A$97,'Points - Teams W2'!$A47,'Teams - Window 2'!AC$6:AC$94,1)</f>
        <v>165</v>
      </c>
      <c r="AD47" s="43">
        <f>SUMIFS('Points - Player Total'!$AB$9:$AB$97,'Points - Player Total'!$A$9:$A$97,'Points - Teams W2'!$A47,'Teams - Window 2'!AD$6:AD$94,1)</f>
        <v>0</v>
      </c>
      <c r="AE47" s="43">
        <f>SUMIFS('Points - Player Total'!$AB$9:$AB$97,'Points - Player Total'!$A$9:$A$97,'Points - Teams W2'!$A47,'Teams - Window 2'!AE$6:AE$94,1)</f>
        <v>0</v>
      </c>
      <c r="AF47" s="43">
        <f>SUMIFS('Points - Player Total'!$AB$9:$AB$97,'Points - Player Total'!$A$9:$A$97,'Points - Teams W2'!$A47,'Teams - Window 2'!AF$6:AF$94,1)</f>
        <v>0</v>
      </c>
      <c r="AG47" s="43">
        <f>SUMIFS('Points - Player Total'!$AB$9:$AB$97,'Points - Player Total'!$A$9:$A$97,'Points - Teams W2'!$A47,'Teams - Window 2'!AG$6:AG$94,1)</f>
        <v>0</v>
      </c>
      <c r="AH47" s="43">
        <f>SUMIFS('Points - Player Total'!$AB$9:$AB$97,'Points - Player Total'!$A$9:$A$97,'Points - Teams W2'!$A47,'Teams - Window 2'!AH$6:AH$94,1)</f>
        <v>0</v>
      </c>
      <c r="AI47" s="43">
        <f>SUMIFS('Points - Player Total'!$AB$9:$AB$97,'Points - Player Total'!$A$9:$A$97,'Points - Teams W2'!$A47,'Teams - Window 2'!AI$6:AI$94,1)</f>
        <v>0</v>
      </c>
      <c r="AJ47" s="43">
        <f>SUMIFS('Points - Player Total'!$AB$9:$AB$97,'Points - Player Total'!$A$9:$A$97,'Points - Teams W2'!$A47,'Teams - Window 2'!AJ$6:AJ$94,1)</f>
        <v>0</v>
      </c>
      <c r="AK47" s="43">
        <f>SUMIFS('Points - Player Total'!$AB$9:$AB$97,'Points - Player Total'!$A$9:$A$97,'Points - Teams W2'!$A47,'Teams - Window 2'!AK$6:AK$94,1)</f>
        <v>0</v>
      </c>
      <c r="AL47" s="43">
        <f>SUMIFS('Points - Player Total'!$AB$9:$AB$97,'Points - Player Total'!$A$9:$A$97,'Points - Teams W2'!$A47,'Teams - Window 2'!AL$6:AL$94,1)</f>
        <v>0</v>
      </c>
      <c r="AM47" s="43">
        <f>SUMIFS('Points - Player Total'!$AB$9:$AB$97,'Points - Player Total'!$A$9:$A$97,'Points - Teams W2'!$A47,'Teams - Window 2'!AM$6:AM$94,1)</f>
        <v>0</v>
      </c>
      <c r="AN47" s="43">
        <f>SUMIFS('Points - Player Total'!$AB$9:$AB$97,'Points - Player Total'!$A$9:$A$97,'Points - Teams W2'!$A47,'Teams - Window 2'!AN$6:AN$94,1)</f>
        <v>165</v>
      </c>
      <c r="AO47" s="43">
        <f>SUMIFS('Points - Player Total'!$AB$9:$AB$97,'Points - Player Total'!$A$9:$A$97,'Points - Teams W2'!$A47,'Teams - Window 2'!AO$6:AO$94,1)</f>
        <v>0</v>
      </c>
      <c r="AP47" s="43">
        <f>SUMIFS('Points - Player Total'!$AB$9:$AB$97,'Points - Player Total'!$A$9:$A$97,'Points - Teams W2'!$A47,'Teams - Window 2'!AP$6:AP$94,1)</f>
        <v>0</v>
      </c>
      <c r="AQ47" s="43">
        <f>SUMIFS('Points - Player Total'!$AB$9:$AB$97,'Points - Player Total'!$A$9:$A$97,'Points - Teams W2'!$A47,'Teams - Window 2'!AQ$6:AQ$94,1)</f>
        <v>0</v>
      </c>
      <c r="AR47" s="43">
        <f>SUMIFS('Points - Player Total'!$AB$9:$AB$97,'Points - Player Total'!$A$9:$A$97,'Points - Teams W2'!$A47,'Teams - Window 2'!AR$6:AR$94,1)</f>
        <v>165</v>
      </c>
    </row>
    <row r="48" spans="1:44" x14ac:dyDescent="0.25">
      <c r="A48" t="s">
        <v>18</v>
      </c>
      <c r="B48" s="6" t="s">
        <v>54</v>
      </c>
      <c r="C48" t="s">
        <v>69</v>
      </c>
      <c r="D48" s="43">
        <f>SUMIFS('Points - Player Total'!$AB$9:$AB$97,'Points - Player Total'!$A$9:$A$97,'Points - Teams W2'!$A48,'Teams - Window 2'!D$6:D$94,1)</f>
        <v>16</v>
      </c>
      <c r="E48" s="43">
        <f>SUMIFS('Points - Player Total'!$AB$9:$AB$97,'Points - Player Total'!$A$9:$A$97,'Points - Teams W2'!$A48,'Teams - Window 2'!E$6:E$94,1)</f>
        <v>0</v>
      </c>
      <c r="F48" s="43">
        <f>SUMIFS('Points - Player Total'!$AB$9:$AB$97,'Points - Player Total'!$A$9:$A$97,'Points - Teams W2'!$A48,'Teams - Window 2'!F$6:F$94,1)</f>
        <v>0</v>
      </c>
      <c r="G48" s="43">
        <f>SUMIFS('Points - Player Total'!$AB$9:$AB$97,'Points - Player Total'!$A$9:$A$97,'Points - Teams W2'!$A48,'Teams - Window 2'!G$6:G$94,1)</f>
        <v>0</v>
      </c>
      <c r="H48" s="43">
        <f>SUMIFS('Points - Player Total'!$AB$9:$AB$97,'Points - Player Total'!$A$9:$A$97,'Points - Teams W2'!$A48,'Teams - Window 2'!H$6:H$94,1)</f>
        <v>0</v>
      </c>
      <c r="I48" s="43">
        <f>SUMIFS('Points - Player Total'!$AB$9:$AB$97,'Points - Player Total'!$A$9:$A$97,'Points - Teams W2'!$A48,'Teams - Window 2'!I$6:I$94,1)</f>
        <v>0</v>
      </c>
      <c r="J48" s="43">
        <f>SUMIFS('Points - Player Total'!$AB$9:$AB$97,'Points - Player Total'!$A$9:$A$97,'Points - Teams W2'!$A48,'Teams - Window 2'!J$6:J$94,1)</f>
        <v>16</v>
      </c>
      <c r="K48" s="43">
        <f>SUMIFS('Points - Player Total'!$AB$9:$AB$97,'Points - Player Total'!$A$9:$A$97,'Points - Teams W2'!$A48,'Teams - Window 2'!K$6:K$94,1)</f>
        <v>0</v>
      </c>
      <c r="L48" s="43">
        <f>SUMIFS('Points - Player Total'!$AB$9:$AB$97,'Points - Player Total'!$A$9:$A$97,'Points - Teams W2'!$A48,'Teams - Window 2'!L$6:L$94,1)</f>
        <v>0</v>
      </c>
      <c r="M48" s="43">
        <f>SUMIFS('Points - Player Total'!$AB$9:$AB$97,'Points - Player Total'!$A$9:$A$97,'Points - Teams W2'!$A48,'Teams - Window 2'!M$6:M$94,1)</f>
        <v>0</v>
      </c>
      <c r="N48" s="43">
        <f>SUMIFS('Points - Player Total'!$AB$9:$AB$97,'Points - Player Total'!$A$9:$A$97,'Points - Teams W2'!$A48,'Teams - Window 2'!N$6:N$94,1)</f>
        <v>0</v>
      </c>
      <c r="O48" s="43">
        <f>SUMIFS('Points - Player Total'!$AB$9:$AB$97,'Points - Player Total'!$A$9:$A$97,'Points - Teams W2'!$A48,'Teams - Window 2'!O$6:O$94,1)</f>
        <v>0</v>
      </c>
      <c r="P48" s="43">
        <f>SUMIFS('Points - Player Total'!$AB$9:$AB$97,'Points - Player Total'!$A$9:$A$97,'Points - Teams W2'!$A48,'Teams - Window 2'!P$6:P$94,1)</f>
        <v>0</v>
      </c>
      <c r="Q48" s="43">
        <f>SUMIFS('Points - Player Total'!$AB$9:$AB$97,'Points - Player Total'!$A$9:$A$97,'Points - Teams W2'!$A48,'Teams - Window 2'!Q$6:Q$94,1)</f>
        <v>0</v>
      </c>
      <c r="R48" s="43">
        <f>SUMIFS('Points - Player Total'!$AB$9:$AB$97,'Points - Player Total'!$A$9:$A$97,'Points - Teams W2'!$A48,'Teams - Window 2'!R$6:R$94,1)</f>
        <v>0</v>
      </c>
      <c r="S48" s="43">
        <f>SUMIFS('Points - Player Total'!$AB$9:$AB$97,'Points - Player Total'!$A$9:$A$97,'Points - Teams W2'!$A48,'Teams - Window 2'!S$6:S$94,1)</f>
        <v>0</v>
      </c>
      <c r="T48" s="43">
        <f>SUMIFS('Points - Player Total'!$AB$9:$AB$97,'Points - Player Total'!$A$9:$A$97,'Points - Teams W2'!$A48,'Teams - Window 2'!T$6:T$94,1)</f>
        <v>0</v>
      </c>
      <c r="U48" s="43">
        <f>SUMIFS('Points - Player Total'!$AB$9:$AB$97,'Points - Player Total'!$A$9:$A$97,'Points - Teams W2'!$A48,'Teams - Window 2'!U$6:U$94,1)</f>
        <v>0</v>
      </c>
      <c r="V48" s="43">
        <f>SUMIFS('Points - Player Total'!$AB$9:$AB$97,'Points - Player Total'!$A$9:$A$97,'Points - Teams W2'!$A48,'Teams - Window 2'!V$6:V$94,1)</f>
        <v>0</v>
      </c>
      <c r="W48" s="43">
        <f>SUMIFS('Points - Player Total'!$AB$9:$AB$97,'Points - Player Total'!$A$9:$A$97,'Points - Teams W2'!$A48,'Teams - Window 2'!W$6:W$94,1)</f>
        <v>16</v>
      </c>
      <c r="X48" s="43">
        <f>SUMIFS('Points - Player Total'!$AB$9:$AB$97,'Points - Player Total'!$A$9:$A$97,'Points - Teams W2'!$A48,'Teams - Window 2'!X$6:X$94,1)</f>
        <v>0</v>
      </c>
      <c r="Y48" s="43">
        <f>SUMIFS('Points - Player Total'!$AB$9:$AB$97,'Points - Player Total'!$A$9:$A$97,'Points - Teams W2'!$A48,'Teams - Window 2'!Y$6:Y$94,1)</f>
        <v>0</v>
      </c>
      <c r="Z48" s="43">
        <f>SUMIFS('Points - Player Total'!$AB$9:$AB$97,'Points - Player Total'!$A$9:$A$97,'Points - Teams W2'!$A48,'Teams - Window 2'!Z$6:Z$94,1)</f>
        <v>0</v>
      </c>
      <c r="AA48" s="43">
        <f>SUMIFS('Points - Player Total'!$AB$9:$AB$97,'Points - Player Total'!$A$9:$A$97,'Points - Teams W2'!$A48,'Teams - Window 2'!AA$6:AA$94,1)</f>
        <v>0</v>
      </c>
      <c r="AB48" s="43">
        <f>SUMIFS('Points - Player Total'!$AB$9:$AB$97,'Points - Player Total'!$A$9:$A$97,'Points - Teams W2'!$A48,'Teams - Window 2'!AB$6:AB$94,1)</f>
        <v>0</v>
      </c>
      <c r="AC48" s="43">
        <f>SUMIFS('Points - Player Total'!$AB$9:$AB$97,'Points - Player Total'!$A$9:$A$97,'Points - Teams W2'!$A48,'Teams - Window 2'!AC$6:AC$94,1)</f>
        <v>0</v>
      </c>
      <c r="AD48" s="43">
        <f>SUMIFS('Points - Player Total'!$AB$9:$AB$97,'Points - Player Total'!$A$9:$A$97,'Points - Teams W2'!$A48,'Teams - Window 2'!AD$6:AD$94,1)</f>
        <v>0</v>
      </c>
      <c r="AE48" s="43">
        <f>SUMIFS('Points - Player Total'!$AB$9:$AB$97,'Points - Player Total'!$A$9:$A$97,'Points - Teams W2'!$A48,'Teams - Window 2'!AE$6:AE$94,1)</f>
        <v>0</v>
      </c>
      <c r="AF48" s="43">
        <f>SUMIFS('Points - Player Total'!$AB$9:$AB$97,'Points - Player Total'!$A$9:$A$97,'Points - Teams W2'!$A48,'Teams - Window 2'!AF$6:AF$94,1)</f>
        <v>0</v>
      </c>
      <c r="AG48" s="43">
        <f>SUMIFS('Points - Player Total'!$AB$9:$AB$97,'Points - Player Total'!$A$9:$A$97,'Points - Teams W2'!$A48,'Teams - Window 2'!AG$6:AG$94,1)</f>
        <v>0</v>
      </c>
      <c r="AH48" s="43">
        <f>SUMIFS('Points - Player Total'!$AB$9:$AB$97,'Points - Player Total'!$A$9:$A$97,'Points - Teams W2'!$A48,'Teams - Window 2'!AH$6:AH$94,1)</f>
        <v>16</v>
      </c>
      <c r="AI48" s="43">
        <f>SUMIFS('Points - Player Total'!$AB$9:$AB$97,'Points - Player Total'!$A$9:$A$97,'Points - Teams W2'!$A48,'Teams - Window 2'!AI$6:AI$94,1)</f>
        <v>0</v>
      </c>
      <c r="AJ48" s="43">
        <f>SUMIFS('Points - Player Total'!$AB$9:$AB$97,'Points - Player Total'!$A$9:$A$97,'Points - Teams W2'!$A48,'Teams - Window 2'!AJ$6:AJ$94,1)</f>
        <v>0</v>
      </c>
      <c r="AK48" s="43">
        <f>SUMIFS('Points - Player Total'!$AB$9:$AB$97,'Points - Player Total'!$A$9:$A$97,'Points - Teams W2'!$A48,'Teams - Window 2'!AK$6:AK$94,1)</f>
        <v>0</v>
      </c>
      <c r="AL48" s="43">
        <f>SUMIFS('Points - Player Total'!$AB$9:$AB$97,'Points - Player Total'!$A$9:$A$97,'Points - Teams W2'!$A48,'Teams - Window 2'!AL$6:AL$94,1)</f>
        <v>0</v>
      </c>
      <c r="AM48" s="43">
        <f>SUMIFS('Points - Player Total'!$AB$9:$AB$97,'Points - Player Total'!$A$9:$A$97,'Points - Teams W2'!$A48,'Teams - Window 2'!AM$6:AM$94,1)</f>
        <v>0</v>
      </c>
      <c r="AN48" s="43">
        <f>SUMIFS('Points - Player Total'!$AB$9:$AB$97,'Points - Player Total'!$A$9:$A$97,'Points - Teams W2'!$A48,'Teams - Window 2'!AN$6:AN$94,1)</f>
        <v>0</v>
      </c>
      <c r="AO48" s="43">
        <f>SUMIFS('Points - Player Total'!$AB$9:$AB$97,'Points - Player Total'!$A$9:$A$97,'Points - Teams W2'!$A48,'Teams - Window 2'!AO$6:AO$94,1)</f>
        <v>0</v>
      </c>
      <c r="AP48" s="43">
        <f>SUMIFS('Points - Player Total'!$AB$9:$AB$97,'Points - Player Total'!$A$9:$A$97,'Points - Teams W2'!$A48,'Teams - Window 2'!AP$6:AP$94,1)</f>
        <v>0</v>
      </c>
      <c r="AQ48" s="43">
        <f>SUMIFS('Points - Player Total'!$AB$9:$AB$97,'Points - Player Total'!$A$9:$A$97,'Points - Teams W2'!$A48,'Teams - Window 2'!AQ$6:AQ$94,1)</f>
        <v>0</v>
      </c>
      <c r="AR48" s="43">
        <f>SUMIFS('Points - Player Total'!$AB$9:$AB$97,'Points - Player Total'!$A$9:$A$97,'Points - Teams W2'!$A48,'Teams - Window 2'!AR$6:AR$94,1)</f>
        <v>0</v>
      </c>
    </row>
    <row r="49" spans="1:44" x14ac:dyDescent="0.25">
      <c r="A49" t="s">
        <v>409</v>
      </c>
      <c r="B49" s="6" t="s">
        <v>54</v>
      </c>
      <c r="C49" t="s">
        <v>69</v>
      </c>
      <c r="D49" s="43">
        <f>SUMIFS('Points - Player Total'!$AB$9:$AB$97,'Points - Player Total'!$A$9:$A$97,'Points - Teams W2'!$A49,'Teams - Window 2'!D$6:D$94,1)</f>
        <v>0</v>
      </c>
      <c r="E49" s="43">
        <f>SUMIFS('Points - Player Total'!$AB$9:$AB$97,'Points - Player Total'!$A$9:$A$97,'Points - Teams W2'!$A49,'Teams - Window 2'!E$6:E$94,1)</f>
        <v>0</v>
      </c>
      <c r="F49" s="43">
        <f>SUMIFS('Points - Player Total'!$AB$9:$AB$97,'Points - Player Total'!$A$9:$A$97,'Points - Teams W2'!$A49,'Teams - Window 2'!F$6:F$94,1)</f>
        <v>0</v>
      </c>
      <c r="G49" s="43">
        <f>SUMIFS('Points - Player Total'!$AB$9:$AB$97,'Points - Player Total'!$A$9:$A$97,'Points - Teams W2'!$A49,'Teams - Window 2'!G$6:G$94,1)</f>
        <v>222</v>
      </c>
      <c r="H49" s="43">
        <f>SUMIFS('Points - Player Total'!$AB$9:$AB$97,'Points - Player Total'!$A$9:$A$97,'Points - Teams W2'!$A49,'Teams - Window 2'!H$6:H$94,1)</f>
        <v>0</v>
      </c>
      <c r="I49" s="43">
        <f>SUMIFS('Points - Player Total'!$AB$9:$AB$97,'Points - Player Total'!$A$9:$A$97,'Points - Teams W2'!$A49,'Teams - Window 2'!I$6:I$94,1)</f>
        <v>0</v>
      </c>
      <c r="J49" s="43">
        <f>SUMIFS('Points - Player Total'!$AB$9:$AB$97,'Points - Player Total'!$A$9:$A$97,'Points - Teams W2'!$A49,'Teams - Window 2'!J$6:J$94,1)</f>
        <v>0</v>
      </c>
      <c r="K49" s="43">
        <f>SUMIFS('Points - Player Total'!$AB$9:$AB$97,'Points - Player Total'!$A$9:$A$97,'Points - Teams W2'!$A49,'Teams - Window 2'!K$6:K$94,1)</f>
        <v>0</v>
      </c>
      <c r="L49" s="43">
        <f>SUMIFS('Points - Player Total'!$AB$9:$AB$97,'Points - Player Total'!$A$9:$A$97,'Points - Teams W2'!$A49,'Teams - Window 2'!L$6:L$94,1)</f>
        <v>0</v>
      </c>
      <c r="M49" s="43">
        <f>SUMIFS('Points - Player Total'!$AB$9:$AB$97,'Points - Player Total'!$A$9:$A$97,'Points - Teams W2'!$A49,'Teams - Window 2'!M$6:M$94,1)</f>
        <v>0</v>
      </c>
      <c r="N49" s="43">
        <f>SUMIFS('Points - Player Total'!$AB$9:$AB$97,'Points - Player Total'!$A$9:$A$97,'Points - Teams W2'!$A49,'Teams - Window 2'!N$6:N$94,1)</f>
        <v>0</v>
      </c>
      <c r="O49" s="43">
        <f>SUMIFS('Points - Player Total'!$AB$9:$AB$97,'Points - Player Total'!$A$9:$A$97,'Points - Teams W2'!$A49,'Teams - Window 2'!O$6:O$94,1)</f>
        <v>0</v>
      </c>
      <c r="P49" s="43">
        <f>SUMIFS('Points - Player Total'!$AB$9:$AB$97,'Points - Player Total'!$A$9:$A$97,'Points - Teams W2'!$A49,'Teams - Window 2'!P$6:P$94,1)</f>
        <v>0</v>
      </c>
      <c r="Q49" s="43">
        <f>SUMIFS('Points - Player Total'!$AB$9:$AB$97,'Points - Player Total'!$A$9:$A$97,'Points - Teams W2'!$A49,'Teams - Window 2'!Q$6:Q$94,1)</f>
        <v>0</v>
      </c>
      <c r="R49" s="43">
        <f>SUMIFS('Points - Player Total'!$AB$9:$AB$97,'Points - Player Total'!$A$9:$A$97,'Points - Teams W2'!$A49,'Teams - Window 2'!R$6:R$94,1)</f>
        <v>0</v>
      </c>
      <c r="S49" s="43">
        <f>SUMIFS('Points - Player Total'!$AB$9:$AB$97,'Points - Player Total'!$A$9:$A$97,'Points - Teams W2'!$A49,'Teams - Window 2'!S$6:S$94,1)</f>
        <v>0</v>
      </c>
      <c r="T49" s="43">
        <f>SUMIFS('Points - Player Total'!$AB$9:$AB$97,'Points - Player Total'!$A$9:$A$97,'Points - Teams W2'!$A49,'Teams - Window 2'!T$6:T$94,1)</f>
        <v>0</v>
      </c>
      <c r="U49" s="43">
        <f>SUMIFS('Points - Player Total'!$AB$9:$AB$97,'Points - Player Total'!$A$9:$A$97,'Points - Teams W2'!$A49,'Teams - Window 2'!U$6:U$94,1)</f>
        <v>222</v>
      </c>
      <c r="V49" s="43">
        <f>SUMIFS('Points - Player Total'!$AB$9:$AB$97,'Points - Player Total'!$A$9:$A$97,'Points - Teams W2'!$A49,'Teams - Window 2'!V$6:V$94,1)</f>
        <v>222</v>
      </c>
      <c r="W49" s="43">
        <f>SUMIFS('Points - Player Total'!$AB$9:$AB$97,'Points - Player Total'!$A$9:$A$97,'Points - Teams W2'!$A49,'Teams - Window 2'!W$6:W$94,1)</f>
        <v>222</v>
      </c>
      <c r="X49" s="43">
        <f>SUMIFS('Points - Player Total'!$AB$9:$AB$97,'Points - Player Total'!$A$9:$A$97,'Points - Teams W2'!$A49,'Teams - Window 2'!X$6:X$94,1)</f>
        <v>0</v>
      </c>
      <c r="Y49" s="43">
        <f>SUMIFS('Points - Player Total'!$AB$9:$AB$97,'Points - Player Total'!$A$9:$A$97,'Points - Teams W2'!$A49,'Teams - Window 2'!Y$6:Y$94,1)</f>
        <v>222</v>
      </c>
      <c r="Z49" s="43">
        <f>SUMIFS('Points - Player Total'!$AB$9:$AB$97,'Points - Player Total'!$A$9:$A$97,'Points - Teams W2'!$A49,'Teams - Window 2'!Z$6:Z$94,1)</f>
        <v>222</v>
      </c>
      <c r="AA49" s="43">
        <f>SUMIFS('Points - Player Total'!$AB$9:$AB$97,'Points - Player Total'!$A$9:$A$97,'Points - Teams W2'!$A49,'Teams - Window 2'!AA$6:AA$94,1)</f>
        <v>222</v>
      </c>
      <c r="AB49" s="43">
        <f>SUMIFS('Points - Player Total'!$AB$9:$AB$97,'Points - Player Total'!$A$9:$A$97,'Points - Teams W2'!$A49,'Teams - Window 2'!AB$6:AB$94,1)</f>
        <v>0</v>
      </c>
      <c r="AC49" s="43">
        <f>SUMIFS('Points - Player Total'!$AB$9:$AB$97,'Points - Player Total'!$A$9:$A$97,'Points - Teams W2'!$A49,'Teams - Window 2'!AC$6:AC$94,1)</f>
        <v>0</v>
      </c>
      <c r="AD49" s="43">
        <f>SUMIFS('Points - Player Total'!$AB$9:$AB$97,'Points - Player Total'!$A$9:$A$97,'Points - Teams W2'!$A49,'Teams - Window 2'!AD$6:AD$94,1)</f>
        <v>0</v>
      </c>
      <c r="AE49" s="43">
        <f>SUMIFS('Points - Player Total'!$AB$9:$AB$97,'Points - Player Total'!$A$9:$A$97,'Points - Teams W2'!$A49,'Teams - Window 2'!AE$6:AE$94,1)</f>
        <v>0</v>
      </c>
      <c r="AF49" s="43">
        <f>SUMIFS('Points - Player Total'!$AB$9:$AB$97,'Points - Player Total'!$A$9:$A$97,'Points - Teams W2'!$A49,'Teams - Window 2'!AF$6:AF$94,1)</f>
        <v>0</v>
      </c>
      <c r="AG49" s="43">
        <f>SUMIFS('Points - Player Total'!$AB$9:$AB$97,'Points - Player Total'!$A$9:$A$97,'Points - Teams W2'!$A49,'Teams - Window 2'!AG$6:AG$94,1)</f>
        <v>222</v>
      </c>
      <c r="AH49" s="43">
        <f>SUMIFS('Points - Player Total'!$AB$9:$AB$97,'Points - Player Total'!$A$9:$A$97,'Points - Teams W2'!$A49,'Teams - Window 2'!AH$6:AH$94,1)</f>
        <v>0</v>
      </c>
      <c r="AI49" s="43">
        <f>SUMIFS('Points - Player Total'!$AB$9:$AB$97,'Points - Player Total'!$A$9:$A$97,'Points - Teams W2'!$A49,'Teams - Window 2'!AI$6:AI$94,1)</f>
        <v>0</v>
      </c>
      <c r="AJ49" s="43">
        <f>SUMIFS('Points - Player Total'!$AB$9:$AB$97,'Points - Player Total'!$A$9:$A$97,'Points - Teams W2'!$A49,'Teams - Window 2'!AJ$6:AJ$94,1)</f>
        <v>0</v>
      </c>
      <c r="AK49" s="43">
        <f>SUMIFS('Points - Player Total'!$AB$9:$AB$97,'Points - Player Total'!$A$9:$A$97,'Points - Teams W2'!$A49,'Teams - Window 2'!AK$6:AK$94,1)</f>
        <v>222</v>
      </c>
      <c r="AL49" s="43">
        <f>SUMIFS('Points - Player Total'!$AB$9:$AB$97,'Points - Player Total'!$A$9:$A$97,'Points - Teams W2'!$A49,'Teams - Window 2'!AL$6:AL$94,1)</f>
        <v>0</v>
      </c>
      <c r="AM49" s="43">
        <f>SUMIFS('Points - Player Total'!$AB$9:$AB$97,'Points - Player Total'!$A$9:$A$97,'Points - Teams W2'!$A49,'Teams - Window 2'!AM$6:AM$94,1)</f>
        <v>0</v>
      </c>
      <c r="AN49" s="43">
        <f>SUMIFS('Points - Player Total'!$AB$9:$AB$97,'Points - Player Total'!$A$9:$A$97,'Points - Teams W2'!$A49,'Teams - Window 2'!AN$6:AN$94,1)</f>
        <v>0</v>
      </c>
      <c r="AO49" s="43">
        <f>SUMIFS('Points - Player Total'!$AB$9:$AB$97,'Points - Player Total'!$A$9:$A$97,'Points - Teams W2'!$A49,'Teams - Window 2'!AO$6:AO$94,1)</f>
        <v>0</v>
      </c>
      <c r="AP49" s="43">
        <f>SUMIFS('Points - Player Total'!$AB$9:$AB$97,'Points - Player Total'!$A$9:$A$97,'Points - Teams W2'!$A49,'Teams - Window 2'!AP$6:AP$94,1)</f>
        <v>0</v>
      </c>
      <c r="AQ49" s="43">
        <f>SUMIFS('Points - Player Total'!$AB$9:$AB$97,'Points - Player Total'!$A$9:$A$97,'Points - Teams W2'!$A49,'Teams - Window 2'!AQ$6:AQ$94,1)</f>
        <v>222</v>
      </c>
      <c r="AR49" s="43">
        <f>SUMIFS('Points - Player Total'!$AB$9:$AB$97,'Points - Player Total'!$A$9:$A$97,'Points - Teams W2'!$A49,'Teams - Window 2'!AR$6:AR$94,1)</f>
        <v>0</v>
      </c>
    </row>
    <row r="50" spans="1:44" x14ac:dyDescent="0.25">
      <c r="A50" t="s">
        <v>22</v>
      </c>
      <c r="B50" s="6" t="s">
        <v>53</v>
      </c>
      <c r="C50" t="s">
        <v>69</v>
      </c>
      <c r="D50" s="43">
        <f>SUMIFS('Points - Player Total'!$AB$9:$AB$97,'Points - Player Total'!$A$9:$A$97,'Points - Teams W2'!$A50,'Teams - Window 2'!D$6:D$94,1)</f>
        <v>0</v>
      </c>
      <c r="E50" s="43">
        <f>SUMIFS('Points - Player Total'!$AB$9:$AB$97,'Points - Player Total'!$A$9:$A$97,'Points - Teams W2'!$A50,'Teams - Window 2'!E$6:E$94,1)</f>
        <v>0</v>
      </c>
      <c r="F50" s="43">
        <f>SUMIFS('Points - Player Total'!$AB$9:$AB$97,'Points - Player Total'!$A$9:$A$97,'Points - Teams W2'!$A50,'Teams - Window 2'!F$6:F$94,1)</f>
        <v>0</v>
      </c>
      <c r="G50" s="43">
        <f>SUMIFS('Points - Player Total'!$AB$9:$AB$97,'Points - Player Total'!$A$9:$A$97,'Points - Teams W2'!$A50,'Teams - Window 2'!G$6:G$94,1)</f>
        <v>0</v>
      </c>
      <c r="H50" s="43">
        <f>SUMIFS('Points - Player Total'!$AB$9:$AB$97,'Points - Player Total'!$A$9:$A$97,'Points - Teams W2'!$A50,'Teams - Window 2'!H$6:H$94,1)</f>
        <v>118</v>
      </c>
      <c r="I50" s="43">
        <f>SUMIFS('Points - Player Total'!$AB$9:$AB$97,'Points - Player Total'!$A$9:$A$97,'Points - Teams W2'!$A50,'Teams - Window 2'!I$6:I$94,1)</f>
        <v>0</v>
      </c>
      <c r="J50" s="43">
        <f>SUMIFS('Points - Player Total'!$AB$9:$AB$97,'Points - Player Total'!$A$9:$A$97,'Points - Teams W2'!$A50,'Teams - Window 2'!J$6:J$94,1)</f>
        <v>0</v>
      </c>
      <c r="K50" s="43">
        <f>SUMIFS('Points - Player Total'!$AB$9:$AB$97,'Points - Player Total'!$A$9:$A$97,'Points - Teams W2'!$A50,'Teams - Window 2'!K$6:K$94,1)</f>
        <v>0</v>
      </c>
      <c r="L50" s="43">
        <f>SUMIFS('Points - Player Total'!$AB$9:$AB$97,'Points - Player Total'!$A$9:$A$97,'Points - Teams W2'!$A50,'Teams - Window 2'!L$6:L$94,1)</f>
        <v>0</v>
      </c>
      <c r="M50" s="43">
        <f>SUMIFS('Points - Player Total'!$AB$9:$AB$97,'Points - Player Total'!$A$9:$A$97,'Points - Teams W2'!$A50,'Teams - Window 2'!M$6:M$94,1)</f>
        <v>0</v>
      </c>
      <c r="N50" s="43">
        <f>SUMIFS('Points - Player Total'!$AB$9:$AB$97,'Points - Player Total'!$A$9:$A$97,'Points - Teams W2'!$A50,'Teams - Window 2'!N$6:N$94,1)</f>
        <v>0</v>
      </c>
      <c r="O50" s="43">
        <f>SUMIFS('Points - Player Total'!$AB$9:$AB$97,'Points - Player Total'!$A$9:$A$97,'Points - Teams W2'!$A50,'Teams - Window 2'!O$6:O$94,1)</f>
        <v>0</v>
      </c>
      <c r="P50" s="43">
        <f>SUMIFS('Points - Player Total'!$AB$9:$AB$97,'Points - Player Total'!$A$9:$A$97,'Points - Teams W2'!$A50,'Teams - Window 2'!P$6:P$94,1)</f>
        <v>0</v>
      </c>
      <c r="Q50" s="43">
        <f>SUMIFS('Points - Player Total'!$AB$9:$AB$97,'Points - Player Total'!$A$9:$A$97,'Points - Teams W2'!$A50,'Teams - Window 2'!Q$6:Q$94,1)</f>
        <v>0</v>
      </c>
      <c r="R50" s="43">
        <f>SUMIFS('Points - Player Total'!$AB$9:$AB$97,'Points - Player Total'!$A$9:$A$97,'Points - Teams W2'!$A50,'Teams - Window 2'!R$6:R$94,1)</f>
        <v>0</v>
      </c>
      <c r="S50" s="43">
        <f>SUMIFS('Points - Player Total'!$AB$9:$AB$97,'Points - Player Total'!$A$9:$A$97,'Points - Teams W2'!$A50,'Teams - Window 2'!S$6:S$94,1)</f>
        <v>0</v>
      </c>
      <c r="T50" s="43">
        <f>SUMIFS('Points - Player Total'!$AB$9:$AB$97,'Points - Player Total'!$A$9:$A$97,'Points - Teams W2'!$A50,'Teams - Window 2'!T$6:T$94,1)</f>
        <v>0</v>
      </c>
      <c r="U50" s="43">
        <f>SUMIFS('Points - Player Total'!$AB$9:$AB$97,'Points - Player Total'!$A$9:$A$97,'Points - Teams W2'!$A50,'Teams - Window 2'!U$6:U$94,1)</f>
        <v>0</v>
      </c>
      <c r="V50" s="43">
        <f>SUMIFS('Points - Player Total'!$AB$9:$AB$97,'Points - Player Total'!$A$9:$A$97,'Points - Teams W2'!$A50,'Teams - Window 2'!V$6:V$94,1)</f>
        <v>0</v>
      </c>
      <c r="W50" s="43">
        <f>SUMIFS('Points - Player Total'!$AB$9:$AB$97,'Points - Player Total'!$A$9:$A$97,'Points - Teams W2'!$A50,'Teams - Window 2'!W$6:W$94,1)</f>
        <v>0</v>
      </c>
      <c r="X50" s="43">
        <f>SUMIFS('Points - Player Total'!$AB$9:$AB$97,'Points - Player Total'!$A$9:$A$97,'Points - Teams W2'!$A50,'Teams - Window 2'!X$6:X$94,1)</f>
        <v>118</v>
      </c>
      <c r="Y50" s="43">
        <f>SUMIFS('Points - Player Total'!$AB$9:$AB$97,'Points - Player Total'!$A$9:$A$97,'Points - Teams W2'!$A50,'Teams - Window 2'!Y$6:Y$94,1)</f>
        <v>0</v>
      </c>
      <c r="Z50" s="43">
        <f>SUMIFS('Points - Player Total'!$AB$9:$AB$97,'Points - Player Total'!$A$9:$A$97,'Points - Teams W2'!$A50,'Teams - Window 2'!Z$6:Z$94,1)</f>
        <v>0</v>
      </c>
      <c r="AA50" s="43">
        <f>SUMIFS('Points - Player Total'!$AB$9:$AB$97,'Points - Player Total'!$A$9:$A$97,'Points - Teams W2'!$A50,'Teams - Window 2'!AA$6:AA$94,1)</f>
        <v>0</v>
      </c>
      <c r="AB50" s="43">
        <f>SUMIFS('Points - Player Total'!$AB$9:$AB$97,'Points - Player Total'!$A$9:$A$97,'Points - Teams W2'!$A50,'Teams - Window 2'!AB$6:AB$94,1)</f>
        <v>0</v>
      </c>
      <c r="AC50" s="43">
        <f>SUMIFS('Points - Player Total'!$AB$9:$AB$97,'Points - Player Total'!$A$9:$A$97,'Points - Teams W2'!$A50,'Teams - Window 2'!AC$6:AC$94,1)</f>
        <v>0</v>
      </c>
      <c r="AD50" s="43">
        <f>SUMIFS('Points - Player Total'!$AB$9:$AB$97,'Points - Player Total'!$A$9:$A$97,'Points - Teams W2'!$A50,'Teams - Window 2'!AD$6:AD$94,1)</f>
        <v>0</v>
      </c>
      <c r="AE50" s="43">
        <f>SUMIFS('Points - Player Total'!$AB$9:$AB$97,'Points - Player Total'!$A$9:$A$97,'Points - Teams W2'!$A50,'Teams - Window 2'!AE$6:AE$94,1)</f>
        <v>0</v>
      </c>
      <c r="AF50" s="43">
        <f>SUMIFS('Points - Player Total'!$AB$9:$AB$97,'Points - Player Total'!$A$9:$A$97,'Points - Teams W2'!$A50,'Teams - Window 2'!AF$6:AF$94,1)</f>
        <v>0</v>
      </c>
      <c r="AG50" s="43">
        <f>SUMIFS('Points - Player Total'!$AB$9:$AB$97,'Points - Player Total'!$A$9:$A$97,'Points - Teams W2'!$A50,'Teams - Window 2'!AG$6:AG$94,1)</f>
        <v>0</v>
      </c>
      <c r="AH50" s="43">
        <f>SUMIFS('Points - Player Total'!$AB$9:$AB$97,'Points - Player Total'!$A$9:$A$97,'Points - Teams W2'!$A50,'Teams - Window 2'!AH$6:AH$94,1)</f>
        <v>0</v>
      </c>
      <c r="AI50" s="43">
        <f>SUMIFS('Points - Player Total'!$AB$9:$AB$97,'Points - Player Total'!$A$9:$A$97,'Points - Teams W2'!$A50,'Teams - Window 2'!AI$6:AI$94,1)</f>
        <v>0</v>
      </c>
      <c r="AJ50" s="43">
        <f>SUMIFS('Points - Player Total'!$AB$9:$AB$97,'Points - Player Total'!$A$9:$A$97,'Points - Teams W2'!$A50,'Teams - Window 2'!AJ$6:AJ$94,1)</f>
        <v>0</v>
      </c>
      <c r="AK50" s="43">
        <f>SUMIFS('Points - Player Total'!$AB$9:$AB$97,'Points - Player Total'!$A$9:$A$97,'Points - Teams W2'!$A50,'Teams - Window 2'!AK$6:AK$94,1)</f>
        <v>0</v>
      </c>
      <c r="AL50" s="43">
        <f>SUMIFS('Points - Player Total'!$AB$9:$AB$97,'Points - Player Total'!$A$9:$A$97,'Points - Teams W2'!$A50,'Teams - Window 2'!AL$6:AL$94,1)</f>
        <v>0</v>
      </c>
      <c r="AM50" s="43">
        <f>SUMIFS('Points - Player Total'!$AB$9:$AB$97,'Points - Player Total'!$A$9:$A$97,'Points - Teams W2'!$A50,'Teams - Window 2'!AM$6:AM$94,1)</f>
        <v>0</v>
      </c>
      <c r="AN50" s="43">
        <f>SUMIFS('Points - Player Total'!$AB$9:$AB$97,'Points - Player Total'!$A$9:$A$97,'Points - Teams W2'!$A50,'Teams - Window 2'!AN$6:AN$94,1)</f>
        <v>0</v>
      </c>
      <c r="AO50" s="43">
        <f>SUMIFS('Points - Player Total'!$AB$9:$AB$97,'Points - Player Total'!$A$9:$A$97,'Points - Teams W2'!$A50,'Teams - Window 2'!AO$6:AO$94,1)</f>
        <v>0</v>
      </c>
      <c r="AP50" s="43">
        <f>SUMIFS('Points - Player Total'!$AB$9:$AB$97,'Points - Player Total'!$A$9:$A$97,'Points - Teams W2'!$A50,'Teams - Window 2'!AP$6:AP$94,1)</f>
        <v>0</v>
      </c>
      <c r="AQ50" s="43">
        <f>SUMIFS('Points - Player Total'!$AB$9:$AB$97,'Points - Player Total'!$A$9:$A$97,'Points - Teams W2'!$A50,'Teams - Window 2'!AQ$6:AQ$94,1)</f>
        <v>0</v>
      </c>
      <c r="AR50" s="43">
        <f>SUMIFS('Points - Player Total'!$AB$9:$AB$97,'Points - Player Total'!$A$9:$A$97,'Points - Teams W2'!$A50,'Teams - Window 2'!AR$6:AR$94,1)</f>
        <v>0</v>
      </c>
    </row>
    <row r="51" spans="1:44" x14ac:dyDescent="0.25">
      <c r="A51" t="s">
        <v>13</v>
      </c>
      <c r="B51" s="6" t="s">
        <v>54</v>
      </c>
      <c r="C51" t="s">
        <v>69</v>
      </c>
      <c r="D51" s="43">
        <f>SUMIFS('Points - Player Total'!$AB$9:$AB$97,'Points - Player Total'!$A$9:$A$97,'Points - Teams W2'!$A51,'Teams - Window 2'!D$6:D$94,1)</f>
        <v>78</v>
      </c>
      <c r="E51" s="43">
        <f>SUMIFS('Points - Player Total'!$AB$9:$AB$97,'Points - Player Total'!$A$9:$A$97,'Points - Teams W2'!$A51,'Teams - Window 2'!E$6:E$94,1)</f>
        <v>0</v>
      </c>
      <c r="F51" s="43">
        <f>SUMIFS('Points - Player Total'!$AB$9:$AB$97,'Points - Player Total'!$A$9:$A$97,'Points - Teams W2'!$A51,'Teams - Window 2'!F$6:F$94,1)</f>
        <v>0</v>
      </c>
      <c r="G51" s="43">
        <f>SUMIFS('Points - Player Total'!$AB$9:$AB$97,'Points - Player Total'!$A$9:$A$97,'Points - Teams W2'!$A51,'Teams - Window 2'!G$6:G$94,1)</f>
        <v>0</v>
      </c>
      <c r="H51" s="43">
        <f>SUMIFS('Points - Player Total'!$AB$9:$AB$97,'Points - Player Total'!$A$9:$A$97,'Points - Teams W2'!$A51,'Teams - Window 2'!H$6:H$94,1)</f>
        <v>0</v>
      </c>
      <c r="I51" s="43">
        <f>SUMIFS('Points - Player Total'!$AB$9:$AB$97,'Points - Player Total'!$A$9:$A$97,'Points - Teams W2'!$A51,'Teams - Window 2'!I$6:I$94,1)</f>
        <v>0</v>
      </c>
      <c r="J51" s="43">
        <f>SUMIFS('Points - Player Total'!$AB$9:$AB$97,'Points - Player Total'!$A$9:$A$97,'Points - Teams W2'!$A51,'Teams - Window 2'!J$6:J$94,1)</f>
        <v>0</v>
      </c>
      <c r="K51" s="43">
        <f>SUMIFS('Points - Player Total'!$AB$9:$AB$97,'Points - Player Total'!$A$9:$A$97,'Points - Teams W2'!$A51,'Teams - Window 2'!K$6:K$94,1)</f>
        <v>0</v>
      </c>
      <c r="L51" s="43">
        <f>SUMIFS('Points - Player Total'!$AB$9:$AB$97,'Points - Player Total'!$A$9:$A$97,'Points - Teams W2'!$A51,'Teams - Window 2'!L$6:L$94,1)</f>
        <v>0</v>
      </c>
      <c r="M51" s="43">
        <f>SUMIFS('Points - Player Total'!$AB$9:$AB$97,'Points - Player Total'!$A$9:$A$97,'Points - Teams W2'!$A51,'Teams - Window 2'!M$6:M$94,1)</f>
        <v>0</v>
      </c>
      <c r="N51" s="43">
        <f>SUMIFS('Points - Player Total'!$AB$9:$AB$97,'Points - Player Total'!$A$9:$A$97,'Points - Teams W2'!$A51,'Teams - Window 2'!N$6:N$94,1)</f>
        <v>0</v>
      </c>
      <c r="O51" s="43">
        <f>SUMIFS('Points - Player Total'!$AB$9:$AB$97,'Points - Player Total'!$A$9:$A$97,'Points - Teams W2'!$A51,'Teams - Window 2'!O$6:O$94,1)</f>
        <v>0</v>
      </c>
      <c r="P51" s="43">
        <f>SUMIFS('Points - Player Total'!$AB$9:$AB$97,'Points - Player Total'!$A$9:$A$97,'Points - Teams W2'!$A51,'Teams - Window 2'!P$6:P$94,1)</f>
        <v>0</v>
      </c>
      <c r="Q51" s="43">
        <f>SUMIFS('Points - Player Total'!$AB$9:$AB$97,'Points - Player Total'!$A$9:$A$97,'Points - Teams W2'!$A51,'Teams - Window 2'!Q$6:Q$94,1)</f>
        <v>0</v>
      </c>
      <c r="R51" s="43">
        <f>SUMIFS('Points - Player Total'!$AB$9:$AB$97,'Points - Player Total'!$A$9:$A$97,'Points - Teams W2'!$A51,'Teams - Window 2'!R$6:R$94,1)</f>
        <v>0</v>
      </c>
      <c r="S51" s="43">
        <f>SUMIFS('Points - Player Total'!$AB$9:$AB$97,'Points - Player Total'!$A$9:$A$97,'Points - Teams W2'!$A51,'Teams - Window 2'!S$6:S$94,1)</f>
        <v>0</v>
      </c>
      <c r="T51" s="43">
        <f>SUMIFS('Points - Player Total'!$AB$9:$AB$97,'Points - Player Total'!$A$9:$A$97,'Points - Teams W2'!$A51,'Teams - Window 2'!T$6:T$94,1)</f>
        <v>78</v>
      </c>
      <c r="U51" s="43">
        <f>SUMIFS('Points - Player Total'!$AB$9:$AB$97,'Points - Player Total'!$A$9:$A$97,'Points - Teams W2'!$A51,'Teams - Window 2'!U$6:U$94,1)</f>
        <v>0</v>
      </c>
      <c r="V51" s="43">
        <f>SUMIFS('Points - Player Total'!$AB$9:$AB$97,'Points - Player Total'!$A$9:$A$97,'Points - Teams W2'!$A51,'Teams - Window 2'!V$6:V$94,1)</f>
        <v>78</v>
      </c>
      <c r="W51" s="43">
        <f>SUMIFS('Points - Player Total'!$AB$9:$AB$97,'Points - Player Total'!$A$9:$A$97,'Points - Teams W2'!$A51,'Teams - Window 2'!W$6:W$94,1)</f>
        <v>0</v>
      </c>
      <c r="X51" s="43">
        <f>SUMIFS('Points - Player Total'!$AB$9:$AB$97,'Points - Player Total'!$A$9:$A$97,'Points - Teams W2'!$A51,'Teams - Window 2'!X$6:X$94,1)</f>
        <v>0</v>
      </c>
      <c r="Y51" s="43">
        <f>SUMIFS('Points - Player Total'!$AB$9:$AB$97,'Points - Player Total'!$A$9:$A$97,'Points - Teams W2'!$A51,'Teams - Window 2'!Y$6:Y$94,1)</f>
        <v>0</v>
      </c>
      <c r="Z51" s="43">
        <f>SUMIFS('Points - Player Total'!$AB$9:$AB$97,'Points - Player Total'!$A$9:$A$97,'Points - Teams W2'!$A51,'Teams - Window 2'!Z$6:Z$94,1)</f>
        <v>0</v>
      </c>
      <c r="AA51" s="43">
        <f>SUMIFS('Points - Player Total'!$AB$9:$AB$97,'Points - Player Total'!$A$9:$A$97,'Points - Teams W2'!$A51,'Teams - Window 2'!AA$6:AA$94,1)</f>
        <v>0</v>
      </c>
      <c r="AB51" s="43">
        <f>SUMIFS('Points - Player Total'!$AB$9:$AB$97,'Points - Player Total'!$A$9:$A$97,'Points - Teams W2'!$A51,'Teams - Window 2'!AB$6:AB$94,1)</f>
        <v>0</v>
      </c>
      <c r="AC51" s="43">
        <f>SUMIFS('Points - Player Total'!$AB$9:$AB$97,'Points - Player Total'!$A$9:$A$97,'Points - Teams W2'!$A51,'Teams - Window 2'!AC$6:AC$94,1)</f>
        <v>0</v>
      </c>
      <c r="AD51" s="43">
        <f>SUMIFS('Points - Player Total'!$AB$9:$AB$97,'Points - Player Total'!$A$9:$A$97,'Points - Teams W2'!$A51,'Teams - Window 2'!AD$6:AD$94,1)</f>
        <v>0</v>
      </c>
      <c r="AE51" s="43">
        <f>SUMIFS('Points - Player Total'!$AB$9:$AB$97,'Points - Player Total'!$A$9:$A$97,'Points - Teams W2'!$A51,'Teams - Window 2'!AE$6:AE$94,1)</f>
        <v>0</v>
      </c>
      <c r="AF51" s="43">
        <f>SUMIFS('Points - Player Total'!$AB$9:$AB$97,'Points - Player Total'!$A$9:$A$97,'Points - Teams W2'!$A51,'Teams - Window 2'!AF$6:AF$94,1)</f>
        <v>0</v>
      </c>
      <c r="AG51" s="43">
        <f>SUMIFS('Points - Player Total'!$AB$9:$AB$97,'Points - Player Total'!$A$9:$A$97,'Points - Teams W2'!$A51,'Teams - Window 2'!AG$6:AG$94,1)</f>
        <v>0</v>
      </c>
      <c r="AH51" s="43">
        <f>SUMIFS('Points - Player Total'!$AB$9:$AB$97,'Points - Player Total'!$A$9:$A$97,'Points - Teams W2'!$A51,'Teams - Window 2'!AH$6:AH$94,1)</f>
        <v>0</v>
      </c>
      <c r="AI51" s="43">
        <f>SUMIFS('Points - Player Total'!$AB$9:$AB$97,'Points - Player Total'!$A$9:$A$97,'Points - Teams W2'!$A51,'Teams - Window 2'!AI$6:AI$94,1)</f>
        <v>0</v>
      </c>
      <c r="AJ51" s="43">
        <f>SUMIFS('Points - Player Total'!$AB$9:$AB$97,'Points - Player Total'!$A$9:$A$97,'Points - Teams W2'!$A51,'Teams - Window 2'!AJ$6:AJ$94,1)</f>
        <v>0</v>
      </c>
      <c r="AK51" s="43">
        <f>SUMIFS('Points - Player Total'!$AB$9:$AB$97,'Points - Player Total'!$A$9:$A$97,'Points - Teams W2'!$A51,'Teams - Window 2'!AK$6:AK$94,1)</f>
        <v>0</v>
      </c>
      <c r="AL51" s="43">
        <f>SUMIFS('Points - Player Total'!$AB$9:$AB$97,'Points - Player Total'!$A$9:$A$97,'Points - Teams W2'!$A51,'Teams - Window 2'!AL$6:AL$94,1)</f>
        <v>0</v>
      </c>
      <c r="AM51" s="43">
        <f>SUMIFS('Points - Player Total'!$AB$9:$AB$97,'Points - Player Total'!$A$9:$A$97,'Points - Teams W2'!$A51,'Teams - Window 2'!AM$6:AM$94,1)</f>
        <v>0</v>
      </c>
      <c r="AN51" s="43">
        <f>SUMIFS('Points - Player Total'!$AB$9:$AB$97,'Points - Player Total'!$A$9:$A$97,'Points - Teams W2'!$A51,'Teams - Window 2'!AN$6:AN$94,1)</f>
        <v>0</v>
      </c>
      <c r="AO51" s="43">
        <f>SUMIFS('Points - Player Total'!$AB$9:$AB$97,'Points - Player Total'!$A$9:$A$97,'Points - Teams W2'!$A51,'Teams - Window 2'!AO$6:AO$94,1)</f>
        <v>0</v>
      </c>
      <c r="AP51" s="43">
        <f>SUMIFS('Points - Player Total'!$AB$9:$AB$97,'Points - Player Total'!$A$9:$A$97,'Points - Teams W2'!$A51,'Teams - Window 2'!AP$6:AP$94,1)</f>
        <v>0</v>
      </c>
      <c r="AQ51" s="43">
        <f>SUMIFS('Points - Player Total'!$AB$9:$AB$97,'Points - Player Total'!$A$9:$A$97,'Points - Teams W2'!$A51,'Teams - Window 2'!AQ$6:AQ$94,1)</f>
        <v>0</v>
      </c>
      <c r="AR51" s="43">
        <f>SUMIFS('Points - Player Total'!$AB$9:$AB$97,'Points - Player Total'!$A$9:$A$97,'Points - Teams W2'!$A51,'Teams - Window 2'!AR$6:AR$94,1)</f>
        <v>0</v>
      </c>
    </row>
    <row r="52" spans="1:44" x14ac:dyDescent="0.25">
      <c r="A52" t="s">
        <v>204</v>
      </c>
      <c r="B52" s="6" t="s">
        <v>251</v>
      </c>
      <c r="C52" t="s">
        <v>69</v>
      </c>
      <c r="D52" s="43">
        <f>SUMIFS('Points - Player Total'!$AB$9:$AB$97,'Points - Player Total'!$A$9:$A$97,'Points - Teams W2'!$A52,'Teams - Window 2'!D$6:D$94,1)</f>
        <v>0</v>
      </c>
      <c r="E52" s="43">
        <f>SUMIFS('Points - Player Total'!$AB$9:$AB$97,'Points - Player Total'!$A$9:$A$97,'Points - Teams W2'!$A52,'Teams - Window 2'!E$6:E$94,1)</f>
        <v>0</v>
      </c>
      <c r="F52" s="43">
        <f>SUMIFS('Points - Player Total'!$AB$9:$AB$97,'Points - Player Total'!$A$9:$A$97,'Points - Teams W2'!$A52,'Teams - Window 2'!F$6:F$94,1)</f>
        <v>0</v>
      </c>
      <c r="G52" s="43">
        <f>SUMIFS('Points - Player Total'!$AB$9:$AB$97,'Points - Player Total'!$A$9:$A$97,'Points - Teams W2'!$A52,'Teams - Window 2'!G$6:G$94,1)</f>
        <v>0</v>
      </c>
      <c r="H52" s="43">
        <f>SUMIFS('Points - Player Total'!$AB$9:$AB$97,'Points - Player Total'!$A$9:$A$97,'Points - Teams W2'!$A52,'Teams - Window 2'!H$6:H$94,1)</f>
        <v>0</v>
      </c>
      <c r="I52" s="43">
        <f>SUMIFS('Points - Player Total'!$AB$9:$AB$97,'Points - Player Total'!$A$9:$A$97,'Points - Teams W2'!$A52,'Teams - Window 2'!I$6:I$94,1)</f>
        <v>0</v>
      </c>
      <c r="J52" s="43">
        <f>SUMIFS('Points - Player Total'!$AB$9:$AB$97,'Points - Player Total'!$A$9:$A$97,'Points - Teams W2'!$A52,'Teams - Window 2'!J$6:J$94,1)</f>
        <v>0</v>
      </c>
      <c r="K52" s="43">
        <f>SUMIFS('Points - Player Total'!$AB$9:$AB$97,'Points - Player Total'!$A$9:$A$97,'Points - Teams W2'!$A52,'Teams - Window 2'!K$6:K$94,1)</f>
        <v>0</v>
      </c>
      <c r="L52" s="43">
        <f>SUMIFS('Points - Player Total'!$AB$9:$AB$97,'Points - Player Total'!$A$9:$A$97,'Points - Teams W2'!$A52,'Teams - Window 2'!L$6:L$94,1)</f>
        <v>0</v>
      </c>
      <c r="M52" s="43">
        <f>SUMIFS('Points - Player Total'!$AB$9:$AB$97,'Points - Player Total'!$A$9:$A$97,'Points - Teams W2'!$A52,'Teams - Window 2'!M$6:M$94,1)</f>
        <v>0</v>
      </c>
      <c r="N52" s="43">
        <f>SUMIFS('Points - Player Total'!$AB$9:$AB$97,'Points - Player Total'!$A$9:$A$97,'Points - Teams W2'!$A52,'Teams - Window 2'!N$6:N$94,1)</f>
        <v>0</v>
      </c>
      <c r="O52" s="43">
        <f>SUMIFS('Points - Player Total'!$AB$9:$AB$97,'Points - Player Total'!$A$9:$A$97,'Points - Teams W2'!$A52,'Teams - Window 2'!O$6:O$94,1)</f>
        <v>0</v>
      </c>
      <c r="P52" s="43">
        <f>SUMIFS('Points - Player Total'!$AB$9:$AB$97,'Points - Player Total'!$A$9:$A$97,'Points - Teams W2'!$A52,'Teams - Window 2'!P$6:P$94,1)</f>
        <v>0</v>
      </c>
      <c r="Q52" s="43">
        <f>SUMIFS('Points - Player Total'!$AB$9:$AB$97,'Points - Player Total'!$A$9:$A$97,'Points - Teams W2'!$A52,'Teams - Window 2'!Q$6:Q$94,1)</f>
        <v>0</v>
      </c>
      <c r="R52" s="43">
        <f>SUMIFS('Points - Player Total'!$AB$9:$AB$97,'Points - Player Total'!$A$9:$A$97,'Points - Teams W2'!$A52,'Teams - Window 2'!R$6:R$94,1)</f>
        <v>0</v>
      </c>
      <c r="S52" s="43">
        <f>SUMIFS('Points - Player Total'!$AB$9:$AB$97,'Points - Player Total'!$A$9:$A$97,'Points - Teams W2'!$A52,'Teams - Window 2'!S$6:S$94,1)</f>
        <v>141</v>
      </c>
      <c r="T52" s="43">
        <f>SUMIFS('Points - Player Total'!$AB$9:$AB$97,'Points - Player Total'!$A$9:$A$97,'Points - Teams W2'!$A52,'Teams - Window 2'!T$6:T$94,1)</f>
        <v>0</v>
      </c>
      <c r="U52" s="43">
        <f>SUMIFS('Points - Player Total'!$AB$9:$AB$97,'Points - Player Total'!$A$9:$A$97,'Points - Teams W2'!$A52,'Teams - Window 2'!U$6:U$94,1)</f>
        <v>0</v>
      </c>
      <c r="V52" s="43">
        <f>SUMIFS('Points - Player Total'!$AB$9:$AB$97,'Points - Player Total'!$A$9:$A$97,'Points - Teams W2'!$A52,'Teams - Window 2'!V$6:V$94,1)</f>
        <v>0</v>
      </c>
      <c r="W52" s="43">
        <f>SUMIFS('Points - Player Total'!$AB$9:$AB$97,'Points - Player Total'!$A$9:$A$97,'Points - Teams W2'!$A52,'Teams - Window 2'!W$6:W$94,1)</f>
        <v>0</v>
      </c>
      <c r="X52" s="43">
        <f>SUMIFS('Points - Player Total'!$AB$9:$AB$97,'Points - Player Total'!$A$9:$A$97,'Points - Teams W2'!$A52,'Teams - Window 2'!X$6:X$94,1)</f>
        <v>0</v>
      </c>
      <c r="Y52" s="43">
        <f>SUMIFS('Points - Player Total'!$AB$9:$AB$97,'Points - Player Total'!$A$9:$A$97,'Points - Teams W2'!$A52,'Teams - Window 2'!Y$6:Y$94,1)</f>
        <v>0</v>
      </c>
      <c r="Z52" s="43">
        <f>SUMIFS('Points - Player Total'!$AB$9:$AB$97,'Points - Player Total'!$A$9:$A$97,'Points - Teams W2'!$A52,'Teams - Window 2'!Z$6:Z$94,1)</f>
        <v>0</v>
      </c>
      <c r="AA52" s="43">
        <f>SUMIFS('Points - Player Total'!$AB$9:$AB$97,'Points - Player Total'!$A$9:$A$97,'Points - Teams W2'!$A52,'Teams - Window 2'!AA$6:AA$94,1)</f>
        <v>0</v>
      </c>
      <c r="AB52" s="43">
        <f>SUMIFS('Points - Player Total'!$AB$9:$AB$97,'Points - Player Total'!$A$9:$A$97,'Points - Teams W2'!$A52,'Teams - Window 2'!AB$6:AB$94,1)</f>
        <v>141</v>
      </c>
      <c r="AC52" s="43">
        <f>SUMIFS('Points - Player Total'!$AB$9:$AB$97,'Points - Player Total'!$A$9:$A$97,'Points - Teams W2'!$A52,'Teams - Window 2'!AC$6:AC$94,1)</f>
        <v>0</v>
      </c>
      <c r="AD52" s="43">
        <f>SUMIFS('Points - Player Total'!$AB$9:$AB$97,'Points - Player Total'!$A$9:$A$97,'Points - Teams W2'!$A52,'Teams - Window 2'!AD$6:AD$94,1)</f>
        <v>0</v>
      </c>
      <c r="AE52" s="43">
        <f>SUMIFS('Points - Player Total'!$AB$9:$AB$97,'Points - Player Total'!$A$9:$A$97,'Points - Teams W2'!$A52,'Teams - Window 2'!AE$6:AE$94,1)</f>
        <v>0</v>
      </c>
      <c r="AF52" s="43">
        <f>SUMIFS('Points - Player Total'!$AB$9:$AB$97,'Points - Player Total'!$A$9:$A$97,'Points - Teams W2'!$A52,'Teams - Window 2'!AF$6:AF$94,1)</f>
        <v>0</v>
      </c>
      <c r="AG52" s="43">
        <f>SUMIFS('Points - Player Total'!$AB$9:$AB$97,'Points - Player Total'!$A$9:$A$97,'Points - Teams W2'!$A52,'Teams - Window 2'!AG$6:AG$94,1)</f>
        <v>0</v>
      </c>
      <c r="AH52" s="43">
        <f>SUMIFS('Points - Player Total'!$AB$9:$AB$97,'Points - Player Total'!$A$9:$A$97,'Points - Teams W2'!$A52,'Teams - Window 2'!AH$6:AH$94,1)</f>
        <v>0</v>
      </c>
      <c r="AI52" s="43">
        <f>SUMIFS('Points - Player Total'!$AB$9:$AB$97,'Points - Player Total'!$A$9:$A$97,'Points - Teams W2'!$A52,'Teams - Window 2'!AI$6:AI$94,1)</f>
        <v>141</v>
      </c>
      <c r="AJ52" s="43">
        <f>SUMIFS('Points - Player Total'!$AB$9:$AB$97,'Points - Player Total'!$A$9:$A$97,'Points - Teams W2'!$A52,'Teams - Window 2'!AJ$6:AJ$94,1)</f>
        <v>0</v>
      </c>
      <c r="AK52" s="43">
        <f>SUMIFS('Points - Player Total'!$AB$9:$AB$97,'Points - Player Total'!$A$9:$A$97,'Points - Teams W2'!$A52,'Teams - Window 2'!AK$6:AK$94,1)</f>
        <v>0</v>
      </c>
      <c r="AL52" s="43">
        <f>SUMIFS('Points - Player Total'!$AB$9:$AB$97,'Points - Player Total'!$A$9:$A$97,'Points - Teams W2'!$A52,'Teams - Window 2'!AL$6:AL$94,1)</f>
        <v>0</v>
      </c>
      <c r="AM52" s="43">
        <f>SUMIFS('Points - Player Total'!$AB$9:$AB$97,'Points - Player Total'!$A$9:$A$97,'Points - Teams W2'!$A52,'Teams - Window 2'!AM$6:AM$94,1)</f>
        <v>0</v>
      </c>
      <c r="AN52" s="43">
        <f>SUMIFS('Points - Player Total'!$AB$9:$AB$97,'Points - Player Total'!$A$9:$A$97,'Points - Teams W2'!$A52,'Teams - Window 2'!AN$6:AN$94,1)</f>
        <v>0</v>
      </c>
      <c r="AO52" s="43">
        <f>SUMIFS('Points - Player Total'!$AB$9:$AB$97,'Points - Player Total'!$A$9:$A$97,'Points - Teams W2'!$A52,'Teams - Window 2'!AO$6:AO$94,1)</f>
        <v>0</v>
      </c>
      <c r="AP52" s="43">
        <f>SUMIFS('Points - Player Total'!$AB$9:$AB$97,'Points - Player Total'!$A$9:$A$97,'Points - Teams W2'!$A52,'Teams - Window 2'!AP$6:AP$94,1)</f>
        <v>0</v>
      </c>
      <c r="AQ52" s="43">
        <f>SUMIFS('Points - Player Total'!$AB$9:$AB$97,'Points - Player Total'!$A$9:$A$97,'Points - Teams W2'!$A52,'Teams - Window 2'!AQ$6:AQ$94,1)</f>
        <v>0</v>
      </c>
      <c r="AR52" s="43">
        <f>SUMIFS('Points - Player Total'!$AB$9:$AB$97,'Points - Player Total'!$A$9:$A$97,'Points - Teams W2'!$A52,'Teams - Window 2'!AR$6:AR$94,1)</f>
        <v>0</v>
      </c>
    </row>
    <row r="53" spans="1:44" x14ac:dyDescent="0.25">
      <c r="A53" t="s">
        <v>272</v>
      </c>
      <c r="B53" s="6" t="s">
        <v>251</v>
      </c>
      <c r="C53" t="s">
        <v>69</v>
      </c>
      <c r="D53" s="43">
        <f>SUMIFS('Points - Player Total'!$AB$9:$AB$97,'Points - Player Total'!$A$9:$A$97,'Points - Teams W2'!$A53,'Teams - Window 2'!D$6:D$94,1)</f>
        <v>0</v>
      </c>
      <c r="E53" s="43">
        <f>SUMIFS('Points - Player Total'!$AB$9:$AB$97,'Points - Player Total'!$A$9:$A$97,'Points - Teams W2'!$A53,'Teams - Window 2'!E$6:E$94,1)</f>
        <v>0</v>
      </c>
      <c r="F53" s="43">
        <f>SUMIFS('Points - Player Total'!$AB$9:$AB$97,'Points - Player Total'!$A$9:$A$97,'Points - Teams W2'!$A53,'Teams - Window 2'!F$6:F$94,1)</f>
        <v>0</v>
      </c>
      <c r="G53" s="43">
        <f>SUMIFS('Points - Player Total'!$AB$9:$AB$97,'Points - Player Total'!$A$9:$A$97,'Points - Teams W2'!$A53,'Teams - Window 2'!G$6:G$94,1)</f>
        <v>0</v>
      </c>
      <c r="H53" s="43">
        <f>SUMIFS('Points - Player Total'!$AB$9:$AB$97,'Points - Player Total'!$A$9:$A$97,'Points - Teams W2'!$A53,'Teams - Window 2'!H$6:H$94,1)</f>
        <v>0</v>
      </c>
      <c r="I53" s="43">
        <f>SUMIFS('Points - Player Total'!$AB$9:$AB$97,'Points - Player Total'!$A$9:$A$97,'Points - Teams W2'!$A53,'Teams - Window 2'!I$6:I$94,1)</f>
        <v>0</v>
      </c>
      <c r="J53" s="43">
        <f>SUMIFS('Points - Player Total'!$AB$9:$AB$97,'Points - Player Total'!$A$9:$A$97,'Points - Teams W2'!$A53,'Teams - Window 2'!J$6:J$94,1)</f>
        <v>0</v>
      </c>
      <c r="K53" s="43">
        <f>SUMIFS('Points - Player Total'!$AB$9:$AB$97,'Points - Player Total'!$A$9:$A$97,'Points - Teams W2'!$A53,'Teams - Window 2'!K$6:K$94,1)</f>
        <v>0</v>
      </c>
      <c r="L53" s="43">
        <f>SUMIFS('Points - Player Total'!$AB$9:$AB$97,'Points - Player Total'!$A$9:$A$97,'Points - Teams W2'!$A53,'Teams - Window 2'!L$6:L$94,1)</f>
        <v>0</v>
      </c>
      <c r="M53" s="43">
        <f>SUMIFS('Points - Player Total'!$AB$9:$AB$97,'Points - Player Total'!$A$9:$A$97,'Points - Teams W2'!$A53,'Teams - Window 2'!M$6:M$94,1)</f>
        <v>0</v>
      </c>
      <c r="N53" s="43">
        <f>SUMIFS('Points - Player Total'!$AB$9:$AB$97,'Points - Player Total'!$A$9:$A$97,'Points - Teams W2'!$A53,'Teams - Window 2'!N$6:N$94,1)</f>
        <v>0</v>
      </c>
      <c r="O53" s="43">
        <f>SUMIFS('Points - Player Total'!$AB$9:$AB$97,'Points - Player Total'!$A$9:$A$97,'Points - Teams W2'!$A53,'Teams - Window 2'!O$6:O$94,1)</f>
        <v>0</v>
      </c>
      <c r="P53" s="43">
        <f>SUMIFS('Points - Player Total'!$AB$9:$AB$97,'Points - Player Total'!$A$9:$A$97,'Points - Teams W2'!$A53,'Teams - Window 2'!P$6:P$94,1)</f>
        <v>0</v>
      </c>
      <c r="Q53" s="43">
        <f>SUMIFS('Points - Player Total'!$AB$9:$AB$97,'Points - Player Total'!$A$9:$A$97,'Points - Teams W2'!$A53,'Teams - Window 2'!Q$6:Q$94,1)</f>
        <v>0</v>
      </c>
      <c r="R53" s="43">
        <f>SUMIFS('Points - Player Total'!$AB$9:$AB$97,'Points - Player Total'!$A$9:$A$97,'Points - Teams W2'!$A53,'Teams - Window 2'!R$6:R$94,1)</f>
        <v>0</v>
      </c>
      <c r="S53" s="43">
        <f>SUMIFS('Points - Player Total'!$AB$9:$AB$97,'Points - Player Total'!$A$9:$A$97,'Points - Teams W2'!$A53,'Teams - Window 2'!S$6:S$94,1)</f>
        <v>0</v>
      </c>
      <c r="T53" s="43">
        <f>SUMIFS('Points - Player Total'!$AB$9:$AB$97,'Points - Player Total'!$A$9:$A$97,'Points - Teams W2'!$A53,'Teams - Window 2'!T$6:T$94,1)</f>
        <v>0</v>
      </c>
      <c r="U53" s="43">
        <f>SUMIFS('Points - Player Total'!$AB$9:$AB$97,'Points - Player Total'!$A$9:$A$97,'Points - Teams W2'!$A53,'Teams - Window 2'!U$6:U$94,1)</f>
        <v>0</v>
      </c>
      <c r="V53" s="43">
        <f>SUMIFS('Points - Player Total'!$AB$9:$AB$97,'Points - Player Total'!$A$9:$A$97,'Points - Teams W2'!$A53,'Teams - Window 2'!V$6:V$94,1)</f>
        <v>0</v>
      </c>
      <c r="W53" s="43">
        <f>SUMIFS('Points - Player Total'!$AB$9:$AB$97,'Points - Player Total'!$A$9:$A$97,'Points - Teams W2'!$A53,'Teams - Window 2'!W$6:W$94,1)</f>
        <v>0</v>
      </c>
      <c r="X53" s="43">
        <f>SUMIFS('Points - Player Total'!$AB$9:$AB$97,'Points - Player Total'!$A$9:$A$97,'Points - Teams W2'!$A53,'Teams - Window 2'!X$6:X$94,1)</f>
        <v>0</v>
      </c>
      <c r="Y53" s="43">
        <f>SUMIFS('Points - Player Total'!$AB$9:$AB$97,'Points - Player Total'!$A$9:$A$97,'Points - Teams W2'!$A53,'Teams - Window 2'!Y$6:Y$94,1)</f>
        <v>0</v>
      </c>
      <c r="Z53" s="43">
        <f>SUMIFS('Points - Player Total'!$AB$9:$AB$97,'Points - Player Total'!$A$9:$A$97,'Points - Teams W2'!$A53,'Teams - Window 2'!Z$6:Z$94,1)</f>
        <v>0</v>
      </c>
      <c r="AA53" s="43">
        <f>SUMIFS('Points - Player Total'!$AB$9:$AB$97,'Points - Player Total'!$A$9:$A$97,'Points - Teams W2'!$A53,'Teams - Window 2'!AA$6:AA$94,1)</f>
        <v>0</v>
      </c>
      <c r="AB53" s="43">
        <f>SUMIFS('Points - Player Total'!$AB$9:$AB$97,'Points - Player Total'!$A$9:$A$97,'Points - Teams W2'!$A53,'Teams - Window 2'!AB$6:AB$94,1)</f>
        <v>0</v>
      </c>
      <c r="AC53" s="43">
        <f>SUMIFS('Points - Player Total'!$AB$9:$AB$97,'Points - Player Total'!$A$9:$A$97,'Points - Teams W2'!$A53,'Teams - Window 2'!AC$6:AC$94,1)</f>
        <v>0</v>
      </c>
      <c r="AD53" s="43">
        <f>SUMIFS('Points - Player Total'!$AB$9:$AB$97,'Points - Player Total'!$A$9:$A$97,'Points - Teams W2'!$A53,'Teams - Window 2'!AD$6:AD$94,1)</f>
        <v>0</v>
      </c>
      <c r="AE53" s="43">
        <f>SUMIFS('Points - Player Total'!$AB$9:$AB$97,'Points - Player Total'!$A$9:$A$97,'Points - Teams W2'!$A53,'Teams - Window 2'!AE$6:AE$94,1)</f>
        <v>0</v>
      </c>
      <c r="AF53" s="43">
        <f>SUMIFS('Points - Player Total'!$AB$9:$AB$97,'Points - Player Total'!$A$9:$A$97,'Points - Teams W2'!$A53,'Teams - Window 2'!AF$6:AF$94,1)</f>
        <v>0</v>
      </c>
      <c r="AG53" s="43">
        <f>SUMIFS('Points - Player Total'!$AB$9:$AB$97,'Points - Player Total'!$A$9:$A$97,'Points - Teams W2'!$A53,'Teams - Window 2'!AG$6:AG$94,1)</f>
        <v>0</v>
      </c>
      <c r="AH53" s="43">
        <f>SUMIFS('Points - Player Total'!$AB$9:$AB$97,'Points - Player Total'!$A$9:$A$97,'Points - Teams W2'!$A53,'Teams - Window 2'!AH$6:AH$94,1)</f>
        <v>0</v>
      </c>
      <c r="AI53" s="43">
        <f>SUMIFS('Points - Player Total'!$AB$9:$AB$97,'Points - Player Total'!$A$9:$A$97,'Points - Teams W2'!$A53,'Teams - Window 2'!AI$6:AI$94,1)</f>
        <v>0</v>
      </c>
      <c r="AJ53" s="43">
        <f>SUMIFS('Points - Player Total'!$AB$9:$AB$97,'Points - Player Total'!$A$9:$A$97,'Points - Teams W2'!$A53,'Teams - Window 2'!AJ$6:AJ$94,1)</f>
        <v>0</v>
      </c>
      <c r="AK53" s="43">
        <f>SUMIFS('Points - Player Total'!$AB$9:$AB$97,'Points - Player Total'!$A$9:$A$97,'Points - Teams W2'!$A53,'Teams - Window 2'!AK$6:AK$94,1)</f>
        <v>0</v>
      </c>
      <c r="AL53" s="43">
        <f>SUMIFS('Points - Player Total'!$AB$9:$AB$97,'Points - Player Total'!$A$9:$A$97,'Points - Teams W2'!$A53,'Teams - Window 2'!AL$6:AL$94,1)</f>
        <v>0</v>
      </c>
      <c r="AM53" s="43">
        <f>SUMIFS('Points - Player Total'!$AB$9:$AB$97,'Points - Player Total'!$A$9:$A$97,'Points - Teams W2'!$A53,'Teams - Window 2'!AM$6:AM$94,1)</f>
        <v>0</v>
      </c>
      <c r="AN53" s="43">
        <f>SUMIFS('Points - Player Total'!$AB$9:$AB$97,'Points - Player Total'!$A$9:$A$97,'Points - Teams W2'!$A53,'Teams - Window 2'!AN$6:AN$94,1)</f>
        <v>0</v>
      </c>
      <c r="AO53" s="43">
        <f>SUMIFS('Points - Player Total'!$AB$9:$AB$97,'Points - Player Total'!$A$9:$A$97,'Points - Teams W2'!$A53,'Teams - Window 2'!AO$6:AO$94,1)</f>
        <v>0</v>
      </c>
      <c r="AP53" s="43">
        <f>SUMIFS('Points - Player Total'!$AB$9:$AB$97,'Points - Player Total'!$A$9:$A$97,'Points - Teams W2'!$A53,'Teams - Window 2'!AP$6:AP$94,1)</f>
        <v>0</v>
      </c>
      <c r="AQ53" s="43">
        <f>SUMIFS('Points - Player Total'!$AB$9:$AB$97,'Points - Player Total'!$A$9:$A$97,'Points - Teams W2'!$A53,'Teams - Window 2'!AQ$6:AQ$94,1)</f>
        <v>0</v>
      </c>
      <c r="AR53" s="43">
        <f>SUMIFS('Points - Player Total'!$AB$9:$AB$97,'Points - Player Total'!$A$9:$A$97,'Points - Teams W2'!$A53,'Teams - Window 2'!AR$6:AR$94,1)</f>
        <v>0</v>
      </c>
    </row>
    <row r="54" spans="1:44" x14ac:dyDescent="0.25">
      <c r="A54" t="s">
        <v>37</v>
      </c>
      <c r="B54" s="6" t="s">
        <v>251</v>
      </c>
      <c r="C54" t="s">
        <v>69</v>
      </c>
      <c r="D54" s="43">
        <f>SUMIFS('Points - Player Total'!$AB$9:$AB$97,'Points - Player Total'!$A$9:$A$97,'Points - Teams W2'!$A54,'Teams - Window 2'!D$6:D$94,1)</f>
        <v>0</v>
      </c>
      <c r="E54" s="43">
        <f>SUMIFS('Points - Player Total'!$AB$9:$AB$97,'Points - Player Total'!$A$9:$A$97,'Points - Teams W2'!$A54,'Teams - Window 2'!E$6:E$94,1)</f>
        <v>0</v>
      </c>
      <c r="F54" s="43">
        <f>SUMIFS('Points - Player Total'!$AB$9:$AB$97,'Points - Player Total'!$A$9:$A$97,'Points - Teams W2'!$A54,'Teams - Window 2'!F$6:F$94,1)</f>
        <v>0</v>
      </c>
      <c r="G54" s="43">
        <f>SUMIFS('Points - Player Total'!$AB$9:$AB$97,'Points - Player Total'!$A$9:$A$97,'Points - Teams W2'!$A54,'Teams - Window 2'!G$6:G$94,1)</f>
        <v>0</v>
      </c>
      <c r="H54" s="43">
        <f>SUMIFS('Points - Player Total'!$AB$9:$AB$97,'Points - Player Total'!$A$9:$A$97,'Points - Teams W2'!$A54,'Teams - Window 2'!H$6:H$94,1)</f>
        <v>0</v>
      </c>
      <c r="I54" s="43">
        <f>SUMIFS('Points - Player Total'!$AB$9:$AB$97,'Points - Player Total'!$A$9:$A$97,'Points - Teams W2'!$A54,'Teams - Window 2'!I$6:I$94,1)</f>
        <v>0</v>
      </c>
      <c r="J54" s="43">
        <f>SUMIFS('Points - Player Total'!$AB$9:$AB$97,'Points - Player Total'!$A$9:$A$97,'Points - Teams W2'!$A54,'Teams - Window 2'!J$6:J$94,1)</f>
        <v>0</v>
      </c>
      <c r="K54" s="43">
        <f>SUMIFS('Points - Player Total'!$AB$9:$AB$97,'Points - Player Total'!$A$9:$A$97,'Points - Teams W2'!$A54,'Teams - Window 2'!K$6:K$94,1)</f>
        <v>0</v>
      </c>
      <c r="L54" s="43">
        <f>SUMIFS('Points - Player Total'!$AB$9:$AB$97,'Points - Player Total'!$A$9:$A$97,'Points - Teams W2'!$A54,'Teams - Window 2'!L$6:L$94,1)</f>
        <v>0</v>
      </c>
      <c r="M54" s="43">
        <f>SUMIFS('Points - Player Total'!$AB$9:$AB$97,'Points - Player Total'!$A$9:$A$97,'Points - Teams W2'!$A54,'Teams - Window 2'!M$6:M$94,1)</f>
        <v>0</v>
      </c>
      <c r="N54" s="43">
        <f>SUMIFS('Points - Player Total'!$AB$9:$AB$97,'Points - Player Total'!$A$9:$A$97,'Points - Teams W2'!$A54,'Teams - Window 2'!N$6:N$94,1)</f>
        <v>0</v>
      </c>
      <c r="O54" s="43">
        <f>SUMIFS('Points - Player Total'!$AB$9:$AB$97,'Points - Player Total'!$A$9:$A$97,'Points - Teams W2'!$A54,'Teams - Window 2'!O$6:O$94,1)</f>
        <v>0</v>
      </c>
      <c r="P54" s="43">
        <f>SUMIFS('Points - Player Total'!$AB$9:$AB$97,'Points - Player Total'!$A$9:$A$97,'Points - Teams W2'!$A54,'Teams - Window 2'!P$6:P$94,1)</f>
        <v>0</v>
      </c>
      <c r="Q54" s="43">
        <f>SUMIFS('Points - Player Total'!$AB$9:$AB$97,'Points - Player Total'!$A$9:$A$97,'Points - Teams W2'!$A54,'Teams - Window 2'!Q$6:Q$94,1)</f>
        <v>0</v>
      </c>
      <c r="R54" s="43">
        <f>SUMIFS('Points - Player Total'!$AB$9:$AB$97,'Points - Player Total'!$A$9:$A$97,'Points - Teams W2'!$A54,'Teams - Window 2'!R$6:R$94,1)</f>
        <v>0</v>
      </c>
      <c r="S54" s="43">
        <f>SUMIFS('Points - Player Total'!$AB$9:$AB$97,'Points - Player Total'!$A$9:$A$97,'Points - Teams W2'!$A54,'Teams - Window 2'!S$6:S$94,1)</f>
        <v>0</v>
      </c>
      <c r="T54" s="43">
        <f>SUMIFS('Points - Player Total'!$AB$9:$AB$97,'Points - Player Total'!$A$9:$A$97,'Points - Teams W2'!$A54,'Teams - Window 2'!T$6:T$94,1)</f>
        <v>0</v>
      </c>
      <c r="U54" s="43">
        <f>SUMIFS('Points - Player Total'!$AB$9:$AB$97,'Points - Player Total'!$A$9:$A$97,'Points - Teams W2'!$A54,'Teams - Window 2'!U$6:U$94,1)</f>
        <v>0</v>
      </c>
      <c r="V54" s="43">
        <f>SUMIFS('Points - Player Total'!$AB$9:$AB$97,'Points - Player Total'!$A$9:$A$97,'Points - Teams W2'!$A54,'Teams - Window 2'!V$6:V$94,1)</f>
        <v>0</v>
      </c>
      <c r="W54" s="43">
        <f>SUMIFS('Points - Player Total'!$AB$9:$AB$97,'Points - Player Total'!$A$9:$A$97,'Points - Teams W2'!$A54,'Teams - Window 2'!W$6:W$94,1)</f>
        <v>0</v>
      </c>
      <c r="X54" s="43">
        <f>SUMIFS('Points - Player Total'!$AB$9:$AB$97,'Points - Player Total'!$A$9:$A$97,'Points - Teams W2'!$A54,'Teams - Window 2'!X$6:X$94,1)</f>
        <v>0</v>
      </c>
      <c r="Y54" s="43">
        <f>SUMIFS('Points - Player Total'!$AB$9:$AB$97,'Points - Player Total'!$A$9:$A$97,'Points - Teams W2'!$A54,'Teams - Window 2'!Y$6:Y$94,1)</f>
        <v>0</v>
      </c>
      <c r="Z54" s="43">
        <f>SUMIFS('Points - Player Total'!$AB$9:$AB$97,'Points - Player Total'!$A$9:$A$97,'Points - Teams W2'!$A54,'Teams - Window 2'!Z$6:Z$94,1)</f>
        <v>0</v>
      </c>
      <c r="AA54" s="43">
        <f>SUMIFS('Points - Player Total'!$AB$9:$AB$97,'Points - Player Total'!$A$9:$A$97,'Points - Teams W2'!$A54,'Teams - Window 2'!AA$6:AA$94,1)</f>
        <v>0</v>
      </c>
      <c r="AB54" s="43">
        <f>SUMIFS('Points - Player Total'!$AB$9:$AB$97,'Points - Player Total'!$A$9:$A$97,'Points - Teams W2'!$A54,'Teams - Window 2'!AB$6:AB$94,1)</f>
        <v>0</v>
      </c>
      <c r="AC54" s="43">
        <f>SUMIFS('Points - Player Total'!$AB$9:$AB$97,'Points - Player Total'!$A$9:$A$97,'Points - Teams W2'!$A54,'Teams - Window 2'!AC$6:AC$94,1)</f>
        <v>0</v>
      </c>
      <c r="AD54" s="43">
        <f>SUMIFS('Points - Player Total'!$AB$9:$AB$97,'Points - Player Total'!$A$9:$A$97,'Points - Teams W2'!$A54,'Teams - Window 2'!AD$6:AD$94,1)</f>
        <v>0</v>
      </c>
      <c r="AE54" s="43">
        <f>SUMIFS('Points - Player Total'!$AB$9:$AB$97,'Points - Player Total'!$A$9:$A$97,'Points - Teams W2'!$A54,'Teams - Window 2'!AE$6:AE$94,1)</f>
        <v>0</v>
      </c>
      <c r="AF54" s="43">
        <f>SUMIFS('Points - Player Total'!$AB$9:$AB$97,'Points - Player Total'!$A$9:$A$97,'Points - Teams W2'!$A54,'Teams - Window 2'!AF$6:AF$94,1)</f>
        <v>0</v>
      </c>
      <c r="AG54" s="43">
        <f>SUMIFS('Points - Player Total'!$AB$9:$AB$97,'Points - Player Total'!$A$9:$A$97,'Points - Teams W2'!$A54,'Teams - Window 2'!AG$6:AG$94,1)</f>
        <v>0</v>
      </c>
      <c r="AH54" s="43">
        <f>SUMIFS('Points - Player Total'!$AB$9:$AB$97,'Points - Player Total'!$A$9:$A$97,'Points - Teams W2'!$A54,'Teams - Window 2'!AH$6:AH$94,1)</f>
        <v>0</v>
      </c>
      <c r="AI54" s="43">
        <f>SUMIFS('Points - Player Total'!$AB$9:$AB$97,'Points - Player Total'!$A$9:$A$97,'Points - Teams W2'!$A54,'Teams - Window 2'!AI$6:AI$94,1)</f>
        <v>0</v>
      </c>
      <c r="AJ54" s="43">
        <f>SUMIFS('Points - Player Total'!$AB$9:$AB$97,'Points - Player Total'!$A$9:$A$97,'Points - Teams W2'!$A54,'Teams - Window 2'!AJ$6:AJ$94,1)</f>
        <v>0</v>
      </c>
      <c r="AK54" s="43">
        <f>SUMIFS('Points - Player Total'!$AB$9:$AB$97,'Points - Player Total'!$A$9:$A$97,'Points - Teams W2'!$A54,'Teams - Window 2'!AK$6:AK$94,1)</f>
        <v>0</v>
      </c>
      <c r="AL54" s="43">
        <f>SUMIFS('Points - Player Total'!$AB$9:$AB$97,'Points - Player Total'!$A$9:$A$97,'Points - Teams W2'!$A54,'Teams - Window 2'!AL$6:AL$94,1)</f>
        <v>0</v>
      </c>
      <c r="AM54" s="43">
        <f>SUMIFS('Points - Player Total'!$AB$9:$AB$97,'Points - Player Total'!$A$9:$A$97,'Points - Teams W2'!$A54,'Teams - Window 2'!AM$6:AM$94,1)</f>
        <v>0</v>
      </c>
      <c r="AN54" s="43">
        <f>SUMIFS('Points - Player Total'!$AB$9:$AB$97,'Points - Player Total'!$A$9:$A$97,'Points - Teams W2'!$A54,'Teams - Window 2'!AN$6:AN$94,1)</f>
        <v>0</v>
      </c>
      <c r="AO54" s="43">
        <f>SUMIFS('Points - Player Total'!$AB$9:$AB$97,'Points - Player Total'!$A$9:$A$97,'Points - Teams W2'!$A54,'Teams - Window 2'!AO$6:AO$94,1)</f>
        <v>0</v>
      </c>
      <c r="AP54" s="43">
        <f>SUMIFS('Points - Player Total'!$AB$9:$AB$97,'Points - Player Total'!$A$9:$A$97,'Points - Teams W2'!$A54,'Teams - Window 2'!AP$6:AP$94,1)</f>
        <v>0</v>
      </c>
      <c r="AQ54" s="43">
        <f>SUMIFS('Points - Player Total'!$AB$9:$AB$97,'Points - Player Total'!$A$9:$A$97,'Points - Teams W2'!$A54,'Teams - Window 2'!AQ$6:AQ$94,1)</f>
        <v>0</v>
      </c>
      <c r="AR54" s="43">
        <f>SUMIFS('Points - Player Total'!$AB$9:$AB$97,'Points - Player Total'!$A$9:$A$97,'Points - Teams W2'!$A54,'Teams - Window 2'!AR$6:AR$94,1)</f>
        <v>0</v>
      </c>
    </row>
    <row r="55" spans="1:44" x14ac:dyDescent="0.25">
      <c r="A55" t="s">
        <v>199</v>
      </c>
      <c r="B55" s="6" t="s">
        <v>251</v>
      </c>
      <c r="C55" t="s">
        <v>69</v>
      </c>
      <c r="D55" s="43">
        <f>SUMIFS('Points - Player Total'!$AB$9:$AB$97,'Points - Player Total'!$A$9:$A$97,'Points - Teams W2'!$A55,'Teams - Window 2'!D$6:D$94,1)</f>
        <v>0</v>
      </c>
      <c r="E55" s="43">
        <f>SUMIFS('Points - Player Total'!$AB$9:$AB$97,'Points - Player Total'!$A$9:$A$97,'Points - Teams W2'!$A55,'Teams - Window 2'!E$6:E$94,1)</f>
        <v>0</v>
      </c>
      <c r="F55" s="43">
        <f>SUMIFS('Points - Player Total'!$AB$9:$AB$97,'Points - Player Total'!$A$9:$A$97,'Points - Teams W2'!$A55,'Teams - Window 2'!F$6:F$94,1)</f>
        <v>38</v>
      </c>
      <c r="G55" s="43">
        <f>SUMIFS('Points - Player Total'!$AB$9:$AB$97,'Points - Player Total'!$A$9:$A$97,'Points - Teams W2'!$A55,'Teams - Window 2'!G$6:G$94,1)</f>
        <v>38</v>
      </c>
      <c r="H55" s="43">
        <f>SUMIFS('Points - Player Total'!$AB$9:$AB$97,'Points - Player Total'!$A$9:$A$97,'Points - Teams W2'!$A55,'Teams - Window 2'!H$6:H$94,1)</f>
        <v>38</v>
      </c>
      <c r="I55" s="43">
        <f>SUMIFS('Points - Player Total'!$AB$9:$AB$97,'Points - Player Total'!$A$9:$A$97,'Points - Teams W2'!$A55,'Teams - Window 2'!I$6:I$94,1)</f>
        <v>0</v>
      </c>
      <c r="J55" s="43">
        <f>SUMIFS('Points - Player Total'!$AB$9:$AB$97,'Points - Player Total'!$A$9:$A$97,'Points - Teams W2'!$A55,'Teams - Window 2'!J$6:J$94,1)</f>
        <v>0</v>
      </c>
      <c r="K55" s="43">
        <f>SUMIFS('Points - Player Total'!$AB$9:$AB$97,'Points - Player Total'!$A$9:$A$97,'Points - Teams W2'!$A55,'Teams - Window 2'!K$6:K$94,1)</f>
        <v>0</v>
      </c>
      <c r="L55" s="43">
        <f>SUMIFS('Points - Player Total'!$AB$9:$AB$97,'Points - Player Total'!$A$9:$A$97,'Points - Teams W2'!$A55,'Teams - Window 2'!L$6:L$94,1)</f>
        <v>0</v>
      </c>
      <c r="M55" s="43">
        <f>SUMIFS('Points - Player Total'!$AB$9:$AB$97,'Points - Player Total'!$A$9:$A$97,'Points - Teams W2'!$A55,'Teams - Window 2'!M$6:M$94,1)</f>
        <v>0</v>
      </c>
      <c r="N55" s="43">
        <f>SUMIFS('Points - Player Total'!$AB$9:$AB$97,'Points - Player Total'!$A$9:$A$97,'Points - Teams W2'!$A55,'Teams - Window 2'!N$6:N$94,1)</f>
        <v>0</v>
      </c>
      <c r="O55" s="43">
        <f>SUMIFS('Points - Player Total'!$AB$9:$AB$97,'Points - Player Total'!$A$9:$A$97,'Points - Teams W2'!$A55,'Teams - Window 2'!O$6:O$94,1)</f>
        <v>38</v>
      </c>
      <c r="P55" s="43">
        <f>SUMIFS('Points - Player Total'!$AB$9:$AB$97,'Points - Player Total'!$A$9:$A$97,'Points - Teams W2'!$A55,'Teams - Window 2'!P$6:P$94,1)</f>
        <v>0</v>
      </c>
      <c r="Q55" s="43">
        <f>SUMIFS('Points - Player Total'!$AB$9:$AB$97,'Points - Player Total'!$A$9:$A$97,'Points - Teams W2'!$A55,'Teams - Window 2'!Q$6:Q$94,1)</f>
        <v>38</v>
      </c>
      <c r="R55" s="43">
        <f>SUMIFS('Points - Player Total'!$AB$9:$AB$97,'Points - Player Total'!$A$9:$A$97,'Points - Teams W2'!$A55,'Teams - Window 2'!R$6:R$94,1)</f>
        <v>0</v>
      </c>
      <c r="S55" s="43">
        <f>SUMIFS('Points - Player Total'!$AB$9:$AB$97,'Points - Player Total'!$A$9:$A$97,'Points - Teams W2'!$A55,'Teams - Window 2'!S$6:S$94,1)</f>
        <v>0</v>
      </c>
      <c r="T55" s="43">
        <f>SUMIFS('Points - Player Total'!$AB$9:$AB$97,'Points - Player Total'!$A$9:$A$97,'Points - Teams W2'!$A55,'Teams - Window 2'!T$6:T$94,1)</f>
        <v>0</v>
      </c>
      <c r="U55" s="43">
        <f>SUMIFS('Points - Player Total'!$AB$9:$AB$97,'Points - Player Total'!$A$9:$A$97,'Points - Teams W2'!$A55,'Teams - Window 2'!U$6:U$94,1)</f>
        <v>0</v>
      </c>
      <c r="V55" s="43">
        <f>SUMIFS('Points - Player Total'!$AB$9:$AB$97,'Points - Player Total'!$A$9:$A$97,'Points - Teams W2'!$A55,'Teams - Window 2'!V$6:V$94,1)</f>
        <v>38</v>
      </c>
      <c r="W55" s="43">
        <f>SUMIFS('Points - Player Total'!$AB$9:$AB$97,'Points - Player Total'!$A$9:$A$97,'Points - Teams W2'!$A55,'Teams - Window 2'!W$6:W$94,1)</f>
        <v>0</v>
      </c>
      <c r="X55" s="43">
        <f>SUMIFS('Points - Player Total'!$AB$9:$AB$97,'Points - Player Total'!$A$9:$A$97,'Points - Teams W2'!$A55,'Teams - Window 2'!X$6:X$94,1)</f>
        <v>38</v>
      </c>
      <c r="Y55" s="43">
        <f>SUMIFS('Points - Player Total'!$AB$9:$AB$97,'Points - Player Total'!$A$9:$A$97,'Points - Teams W2'!$A55,'Teams - Window 2'!Y$6:Y$94,1)</f>
        <v>38</v>
      </c>
      <c r="Z55" s="43">
        <f>SUMIFS('Points - Player Total'!$AB$9:$AB$97,'Points - Player Total'!$A$9:$A$97,'Points - Teams W2'!$A55,'Teams - Window 2'!Z$6:Z$94,1)</f>
        <v>0</v>
      </c>
      <c r="AA55" s="43">
        <f>SUMIFS('Points - Player Total'!$AB$9:$AB$97,'Points - Player Total'!$A$9:$A$97,'Points - Teams W2'!$A55,'Teams - Window 2'!AA$6:AA$94,1)</f>
        <v>0</v>
      </c>
      <c r="AB55" s="43">
        <f>SUMIFS('Points - Player Total'!$AB$9:$AB$97,'Points - Player Total'!$A$9:$A$97,'Points - Teams W2'!$A55,'Teams - Window 2'!AB$6:AB$94,1)</f>
        <v>0</v>
      </c>
      <c r="AC55" s="43">
        <f>SUMIFS('Points - Player Total'!$AB$9:$AB$97,'Points - Player Total'!$A$9:$A$97,'Points - Teams W2'!$A55,'Teams - Window 2'!AC$6:AC$94,1)</f>
        <v>0</v>
      </c>
      <c r="AD55" s="43">
        <f>SUMIFS('Points - Player Total'!$AB$9:$AB$97,'Points - Player Total'!$A$9:$A$97,'Points - Teams W2'!$A55,'Teams - Window 2'!AD$6:AD$94,1)</f>
        <v>0</v>
      </c>
      <c r="AE55" s="43">
        <f>SUMIFS('Points - Player Total'!$AB$9:$AB$97,'Points - Player Total'!$A$9:$A$97,'Points - Teams W2'!$A55,'Teams - Window 2'!AE$6:AE$94,1)</f>
        <v>0</v>
      </c>
      <c r="AF55" s="43">
        <f>SUMIFS('Points - Player Total'!$AB$9:$AB$97,'Points - Player Total'!$A$9:$A$97,'Points - Teams W2'!$A55,'Teams - Window 2'!AF$6:AF$94,1)</f>
        <v>0</v>
      </c>
      <c r="AG55" s="43">
        <f>SUMIFS('Points - Player Total'!$AB$9:$AB$97,'Points - Player Total'!$A$9:$A$97,'Points - Teams W2'!$A55,'Teams - Window 2'!AG$6:AG$94,1)</f>
        <v>0</v>
      </c>
      <c r="AH55" s="43">
        <f>SUMIFS('Points - Player Total'!$AB$9:$AB$97,'Points - Player Total'!$A$9:$A$97,'Points - Teams W2'!$A55,'Teams - Window 2'!AH$6:AH$94,1)</f>
        <v>0</v>
      </c>
      <c r="AI55" s="43">
        <f>SUMIFS('Points - Player Total'!$AB$9:$AB$97,'Points - Player Total'!$A$9:$A$97,'Points - Teams W2'!$A55,'Teams - Window 2'!AI$6:AI$94,1)</f>
        <v>0</v>
      </c>
      <c r="AJ55" s="43">
        <f>SUMIFS('Points - Player Total'!$AB$9:$AB$97,'Points - Player Total'!$A$9:$A$97,'Points - Teams W2'!$A55,'Teams - Window 2'!AJ$6:AJ$94,1)</f>
        <v>0</v>
      </c>
      <c r="AK55" s="43">
        <f>SUMIFS('Points - Player Total'!$AB$9:$AB$97,'Points - Player Total'!$A$9:$A$97,'Points - Teams W2'!$A55,'Teams - Window 2'!AK$6:AK$94,1)</f>
        <v>0</v>
      </c>
      <c r="AL55" s="43">
        <f>SUMIFS('Points - Player Total'!$AB$9:$AB$97,'Points - Player Total'!$A$9:$A$97,'Points - Teams W2'!$A55,'Teams - Window 2'!AL$6:AL$94,1)</f>
        <v>0</v>
      </c>
      <c r="AM55" s="43">
        <f>SUMIFS('Points - Player Total'!$AB$9:$AB$97,'Points - Player Total'!$A$9:$A$97,'Points - Teams W2'!$A55,'Teams - Window 2'!AM$6:AM$94,1)</f>
        <v>38</v>
      </c>
      <c r="AN55" s="43">
        <f>SUMIFS('Points - Player Total'!$AB$9:$AB$97,'Points - Player Total'!$A$9:$A$97,'Points - Teams W2'!$A55,'Teams - Window 2'!AN$6:AN$94,1)</f>
        <v>0</v>
      </c>
      <c r="AO55" s="43">
        <f>SUMIFS('Points - Player Total'!$AB$9:$AB$97,'Points - Player Total'!$A$9:$A$97,'Points - Teams W2'!$A55,'Teams - Window 2'!AO$6:AO$94,1)</f>
        <v>0</v>
      </c>
      <c r="AP55" s="43">
        <f>SUMIFS('Points - Player Total'!$AB$9:$AB$97,'Points - Player Total'!$A$9:$A$97,'Points - Teams W2'!$A55,'Teams - Window 2'!AP$6:AP$94,1)</f>
        <v>0</v>
      </c>
      <c r="AQ55" s="43">
        <f>SUMIFS('Points - Player Total'!$AB$9:$AB$97,'Points - Player Total'!$A$9:$A$97,'Points - Teams W2'!$A55,'Teams - Window 2'!AQ$6:AQ$94,1)</f>
        <v>0</v>
      </c>
      <c r="AR55" s="43">
        <f>SUMIFS('Points - Player Total'!$AB$9:$AB$97,'Points - Player Total'!$A$9:$A$97,'Points - Teams W2'!$A55,'Teams - Window 2'!AR$6:AR$94,1)</f>
        <v>0</v>
      </c>
    </row>
    <row r="56" spans="1:44" x14ac:dyDescent="0.25">
      <c r="A56" t="s">
        <v>232</v>
      </c>
      <c r="B56" s="6" t="s">
        <v>251</v>
      </c>
      <c r="C56" t="s">
        <v>69</v>
      </c>
      <c r="D56" s="43">
        <f>SUMIFS('Points - Player Total'!$AB$9:$AB$97,'Points - Player Total'!$A$9:$A$97,'Points - Teams W2'!$A56,'Teams - Window 2'!D$6:D$94,1)</f>
        <v>0</v>
      </c>
      <c r="E56" s="43">
        <f>SUMIFS('Points - Player Total'!$AB$9:$AB$97,'Points - Player Total'!$A$9:$A$97,'Points - Teams W2'!$A56,'Teams - Window 2'!E$6:E$94,1)</f>
        <v>0</v>
      </c>
      <c r="F56" s="43">
        <f>SUMIFS('Points - Player Total'!$AB$9:$AB$97,'Points - Player Total'!$A$9:$A$97,'Points - Teams W2'!$A56,'Teams - Window 2'!F$6:F$94,1)</f>
        <v>0</v>
      </c>
      <c r="G56" s="43">
        <f>SUMIFS('Points - Player Total'!$AB$9:$AB$97,'Points - Player Total'!$A$9:$A$97,'Points - Teams W2'!$A56,'Teams - Window 2'!G$6:G$94,1)</f>
        <v>0</v>
      </c>
      <c r="H56" s="43">
        <f>SUMIFS('Points - Player Total'!$AB$9:$AB$97,'Points - Player Total'!$A$9:$A$97,'Points - Teams W2'!$A56,'Teams - Window 2'!H$6:H$94,1)</f>
        <v>0</v>
      </c>
      <c r="I56" s="43">
        <f>SUMIFS('Points - Player Total'!$AB$9:$AB$97,'Points - Player Total'!$A$9:$A$97,'Points - Teams W2'!$A56,'Teams - Window 2'!I$6:I$94,1)</f>
        <v>84</v>
      </c>
      <c r="J56" s="43">
        <f>SUMIFS('Points - Player Total'!$AB$9:$AB$97,'Points - Player Total'!$A$9:$A$97,'Points - Teams W2'!$A56,'Teams - Window 2'!J$6:J$94,1)</f>
        <v>0</v>
      </c>
      <c r="K56" s="43">
        <f>SUMIFS('Points - Player Total'!$AB$9:$AB$97,'Points - Player Total'!$A$9:$A$97,'Points - Teams W2'!$A56,'Teams - Window 2'!K$6:K$94,1)</f>
        <v>84</v>
      </c>
      <c r="L56" s="43">
        <f>SUMIFS('Points - Player Total'!$AB$9:$AB$97,'Points - Player Total'!$A$9:$A$97,'Points - Teams W2'!$A56,'Teams - Window 2'!L$6:L$94,1)</f>
        <v>0</v>
      </c>
      <c r="M56" s="43">
        <f>SUMIFS('Points - Player Total'!$AB$9:$AB$97,'Points - Player Total'!$A$9:$A$97,'Points - Teams W2'!$A56,'Teams - Window 2'!M$6:M$94,1)</f>
        <v>84</v>
      </c>
      <c r="N56" s="43">
        <f>SUMIFS('Points - Player Total'!$AB$9:$AB$97,'Points - Player Total'!$A$9:$A$97,'Points - Teams W2'!$A56,'Teams - Window 2'!N$6:N$94,1)</f>
        <v>0</v>
      </c>
      <c r="O56" s="43">
        <f>SUMIFS('Points - Player Total'!$AB$9:$AB$97,'Points - Player Total'!$A$9:$A$97,'Points - Teams W2'!$A56,'Teams - Window 2'!O$6:O$94,1)</f>
        <v>0</v>
      </c>
      <c r="P56" s="43">
        <f>SUMIFS('Points - Player Total'!$AB$9:$AB$97,'Points - Player Total'!$A$9:$A$97,'Points - Teams W2'!$A56,'Teams - Window 2'!P$6:P$94,1)</f>
        <v>0</v>
      </c>
      <c r="Q56" s="43">
        <f>SUMIFS('Points - Player Total'!$AB$9:$AB$97,'Points - Player Total'!$A$9:$A$97,'Points - Teams W2'!$A56,'Teams - Window 2'!Q$6:Q$94,1)</f>
        <v>0</v>
      </c>
      <c r="R56" s="43">
        <f>SUMIFS('Points - Player Total'!$AB$9:$AB$97,'Points - Player Total'!$A$9:$A$97,'Points - Teams W2'!$A56,'Teams - Window 2'!R$6:R$94,1)</f>
        <v>0</v>
      </c>
      <c r="S56" s="43">
        <f>SUMIFS('Points - Player Total'!$AB$9:$AB$97,'Points - Player Total'!$A$9:$A$97,'Points - Teams W2'!$A56,'Teams - Window 2'!S$6:S$94,1)</f>
        <v>84</v>
      </c>
      <c r="T56" s="43">
        <f>SUMIFS('Points - Player Total'!$AB$9:$AB$97,'Points - Player Total'!$A$9:$A$97,'Points - Teams W2'!$A56,'Teams - Window 2'!T$6:T$94,1)</f>
        <v>0</v>
      </c>
      <c r="U56" s="43">
        <f>SUMIFS('Points - Player Total'!$AB$9:$AB$97,'Points - Player Total'!$A$9:$A$97,'Points - Teams W2'!$A56,'Teams - Window 2'!U$6:U$94,1)</f>
        <v>0</v>
      </c>
      <c r="V56" s="43">
        <f>SUMIFS('Points - Player Total'!$AB$9:$AB$97,'Points - Player Total'!$A$9:$A$97,'Points - Teams W2'!$A56,'Teams - Window 2'!V$6:V$94,1)</f>
        <v>0</v>
      </c>
      <c r="W56" s="43">
        <f>SUMIFS('Points - Player Total'!$AB$9:$AB$97,'Points - Player Total'!$A$9:$A$97,'Points - Teams W2'!$A56,'Teams - Window 2'!W$6:W$94,1)</f>
        <v>0</v>
      </c>
      <c r="X56" s="43">
        <f>SUMIFS('Points - Player Total'!$AB$9:$AB$97,'Points - Player Total'!$A$9:$A$97,'Points - Teams W2'!$A56,'Teams - Window 2'!X$6:X$94,1)</f>
        <v>0</v>
      </c>
      <c r="Y56" s="43">
        <f>SUMIFS('Points - Player Total'!$AB$9:$AB$97,'Points - Player Total'!$A$9:$A$97,'Points - Teams W2'!$A56,'Teams - Window 2'!Y$6:Y$94,1)</f>
        <v>0</v>
      </c>
      <c r="Z56" s="43">
        <f>SUMIFS('Points - Player Total'!$AB$9:$AB$97,'Points - Player Total'!$A$9:$A$97,'Points - Teams W2'!$A56,'Teams - Window 2'!Z$6:Z$94,1)</f>
        <v>0</v>
      </c>
      <c r="AA56" s="43">
        <f>SUMIFS('Points - Player Total'!$AB$9:$AB$97,'Points - Player Total'!$A$9:$A$97,'Points - Teams W2'!$A56,'Teams - Window 2'!AA$6:AA$94,1)</f>
        <v>0</v>
      </c>
      <c r="AB56" s="43">
        <f>SUMIFS('Points - Player Total'!$AB$9:$AB$97,'Points - Player Total'!$A$9:$A$97,'Points - Teams W2'!$A56,'Teams - Window 2'!AB$6:AB$94,1)</f>
        <v>84</v>
      </c>
      <c r="AC56" s="43">
        <f>SUMIFS('Points - Player Total'!$AB$9:$AB$97,'Points - Player Total'!$A$9:$A$97,'Points - Teams W2'!$A56,'Teams - Window 2'!AC$6:AC$94,1)</f>
        <v>0</v>
      </c>
      <c r="AD56" s="43">
        <f>SUMIFS('Points - Player Total'!$AB$9:$AB$97,'Points - Player Total'!$A$9:$A$97,'Points - Teams W2'!$A56,'Teams - Window 2'!AD$6:AD$94,1)</f>
        <v>0</v>
      </c>
      <c r="AE56" s="43">
        <f>SUMIFS('Points - Player Total'!$AB$9:$AB$97,'Points - Player Total'!$A$9:$A$97,'Points - Teams W2'!$A56,'Teams - Window 2'!AE$6:AE$94,1)</f>
        <v>0</v>
      </c>
      <c r="AF56" s="43">
        <f>SUMIFS('Points - Player Total'!$AB$9:$AB$97,'Points - Player Total'!$A$9:$A$97,'Points - Teams W2'!$A56,'Teams - Window 2'!AF$6:AF$94,1)</f>
        <v>0</v>
      </c>
      <c r="AG56" s="43">
        <f>SUMIFS('Points - Player Total'!$AB$9:$AB$97,'Points - Player Total'!$A$9:$A$97,'Points - Teams W2'!$A56,'Teams - Window 2'!AG$6:AG$94,1)</f>
        <v>0</v>
      </c>
      <c r="AH56" s="43">
        <f>SUMIFS('Points - Player Total'!$AB$9:$AB$97,'Points - Player Total'!$A$9:$A$97,'Points - Teams W2'!$A56,'Teams - Window 2'!AH$6:AH$94,1)</f>
        <v>0</v>
      </c>
      <c r="AI56" s="43">
        <f>SUMIFS('Points - Player Total'!$AB$9:$AB$97,'Points - Player Total'!$A$9:$A$97,'Points - Teams W2'!$A56,'Teams - Window 2'!AI$6:AI$94,1)</f>
        <v>0</v>
      </c>
      <c r="AJ56" s="43">
        <f>SUMIFS('Points - Player Total'!$AB$9:$AB$97,'Points - Player Total'!$A$9:$A$97,'Points - Teams W2'!$A56,'Teams - Window 2'!AJ$6:AJ$94,1)</f>
        <v>0</v>
      </c>
      <c r="AK56" s="43">
        <f>SUMIFS('Points - Player Total'!$AB$9:$AB$97,'Points - Player Total'!$A$9:$A$97,'Points - Teams W2'!$A56,'Teams - Window 2'!AK$6:AK$94,1)</f>
        <v>0</v>
      </c>
      <c r="AL56" s="43">
        <f>SUMIFS('Points - Player Total'!$AB$9:$AB$97,'Points - Player Total'!$A$9:$A$97,'Points - Teams W2'!$A56,'Teams - Window 2'!AL$6:AL$94,1)</f>
        <v>0</v>
      </c>
      <c r="AM56" s="43">
        <f>SUMIFS('Points - Player Total'!$AB$9:$AB$97,'Points - Player Total'!$A$9:$A$97,'Points - Teams W2'!$A56,'Teams - Window 2'!AM$6:AM$94,1)</f>
        <v>0</v>
      </c>
      <c r="AN56" s="43">
        <f>SUMIFS('Points - Player Total'!$AB$9:$AB$97,'Points - Player Total'!$A$9:$A$97,'Points - Teams W2'!$A56,'Teams - Window 2'!AN$6:AN$94,1)</f>
        <v>0</v>
      </c>
      <c r="AO56" s="43">
        <f>SUMIFS('Points - Player Total'!$AB$9:$AB$97,'Points - Player Total'!$A$9:$A$97,'Points - Teams W2'!$A56,'Teams - Window 2'!AO$6:AO$94,1)</f>
        <v>0</v>
      </c>
      <c r="AP56" s="43">
        <f>SUMIFS('Points - Player Total'!$AB$9:$AB$97,'Points - Player Total'!$A$9:$A$97,'Points - Teams W2'!$A56,'Teams - Window 2'!AP$6:AP$94,1)</f>
        <v>0</v>
      </c>
      <c r="AQ56" s="43">
        <f>SUMIFS('Points - Player Total'!$AB$9:$AB$97,'Points - Player Total'!$A$9:$A$97,'Points - Teams W2'!$A56,'Teams - Window 2'!AQ$6:AQ$94,1)</f>
        <v>0</v>
      </c>
      <c r="AR56" s="43">
        <f>SUMIFS('Points - Player Total'!$AB$9:$AB$97,'Points - Player Total'!$A$9:$A$97,'Points - Teams W2'!$A56,'Teams - Window 2'!AR$6:AR$94,1)</f>
        <v>84</v>
      </c>
    </row>
    <row r="57" spans="1:44" x14ac:dyDescent="0.25">
      <c r="A57" t="s">
        <v>271</v>
      </c>
      <c r="B57" s="6" t="s">
        <v>251</v>
      </c>
      <c r="C57" t="s">
        <v>69</v>
      </c>
      <c r="D57" s="43">
        <f>SUMIFS('Points - Player Total'!$AB$9:$AB$97,'Points - Player Total'!$A$9:$A$97,'Points - Teams W2'!$A57,'Teams - Window 2'!D$6:D$94,1)</f>
        <v>0</v>
      </c>
      <c r="E57" s="43">
        <f>SUMIFS('Points - Player Total'!$AB$9:$AB$97,'Points - Player Total'!$A$9:$A$97,'Points - Teams W2'!$A57,'Teams - Window 2'!E$6:E$94,1)</f>
        <v>107</v>
      </c>
      <c r="F57" s="43">
        <f>SUMIFS('Points - Player Total'!$AB$9:$AB$97,'Points - Player Total'!$A$9:$A$97,'Points - Teams W2'!$A57,'Teams - Window 2'!F$6:F$94,1)</f>
        <v>107</v>
      </c>
      <c r="G57" s="43">
        <f>SUMIFS('Points - Player Total'!$AB$9:$AB$97,'Points - Player Total'!$A$9:$A$97,'Points - Teams W2'!$A57,'Teams - Window 2'!G$6:G$94,1)</f>
        <v>0</v>
      </c>
      <c r="H57" s="43">
        <f>SUMIFS('Points - Player Total'!$AB$9:$AB$97,'Points - Player Total'!$A$9:$A$97,'Points - Teams W2'!$A57,'Teams - Window 2'!H$6:H$94,1)</f>
        <v>0</v>
      </c>
      <c r="I57" s="43">
        <f>SUMIFS('Points - Player Total'!$AB$9:$AB$97,'Points - Player Total'!$A$9:$A$97,'Points - Teams W2'!$A57,'Teams - Window 2'!I$6:I$94,1)</f>
        <v>0</v>
      </c>
      <c r="J57" s="43">
        <f>SUMIFS('Points - Player Total'!$AB$9:$AB$97,'Points - Player Total'!$A$9:$A$97,'Points - Teams W2'!$A57,'Teams - Window 2'!J$6:J$94,1)</f>
        <v>0</v>
      </c>
      <c r="K57" s="43">
        <f>SUMIFS('Points - Player Total'!$AB$9:$AB$97,'Points - Player Total'!$A$9:$A$97,'Points - Teams W2'!$A57,'Teams - Window 2'!K$6:K$94,1)</f>
        <v>107</v>
      </c>
      <c r="L57" s="43">
        <f>SUMIFS('Points - Player Total'!$AB$9:$AB$97,'Points - Player Total'!$A$9:$A$97,'Points - Teams W2'!$A57,'Teams - Window 2'!L$6:L$94,1)</f>
        <v>107</v>
      </c>
      <c r="M57" s="43">
        <f>SUMIFS('Points - Player Total'!$AB$9:$AB$97,'Points - Player Total'!$A$9:$A$97,'Points - Teams W2'!$A57,'Teams - Window 2'!M$6:M$94,1)</f>
        <v>107</v>
      </c>
      <c r="N57" s="43">
        <f>SUMIFS('Points - Player Total'!$AB$9:$AB$97,'Points - Player Total'!$A$9:$A$97,'Points - Teams W2'!$A57,'Teams - Window 2'!N$6:N$94,1)</f>
        <v>0</v>
      </c>
      <c r="O57" s="43">
        <f>SUMIFS('Points - Player Total'!$AB$9:$AB$97,'Points - Player Total'!$A$9:$A$97,'Points - Teams W2'!$A57,'Teams - Window 2'!O$6:O$94,1)</f>
        <v>0</v>
      </c>
      <c r="P57" s="43">
        <f>SUMIFS('Points - Player Total'!$AB$9:$AB$97,'Points - Player Total'!$A$9:$A$97,'Points - Teams W2'!$A57,'Teams - Window 2'!P$6:P$94,1)</f>
        <v>107</v>
      </c>
      <c r="Q57" s="43">
        <f>SUMIFS('Points - Player Total'!$AB$9:$AB$97,'Points - Player Total'!$A$9:$A$97,'Points - Teams W2'!$A57,'Teams - Window 2'!Q$6:Q$94,1)</f>
        <v>0</v>
      </c>
      <c r="R57" s="43">
        <f>SUMIFS('Points - Player Total'!$AB$9:$AB$97,'Points - Player Total'!$A$9:$A$97,'Points - Teams W2'!$A57,'Teams - Window 2'!R$6:R$94,1)</f>
        <v>107</v>
      </c>
      <c r="S57" s="43">
        <f>SUMIFS('Points - Player Total'!$AB$9:$AB$97,'Points - Player Total'!$A$9:$A$97,'Points - Teams W2'!$A57,'Teams - Window 2'!S$6:S$94,1)</f>
        <v>0</v>
      </c>
      <c r="T57" s="43">
        <f>SUMIFS('Points - Player Total'!$AB$9:$AB$97,'Points - Player Total'!$A$9:$A$97,'Points - Teams W2'!$A57,'Teams - Window 2'!T$6:T$94,1)</f>
        <v>107</v>
      </c>
      <c r="U57" s="43">
        <f>SUMIFS('Points - Player Total'!$AB$9:$AB$97,'Points - Player Total'!$A$9:$A$97,'Points - Teams W2'!$A57,'Teams - Window 2'!U$6:U$94,1)</f>
        <v>107</v>
      </c>
      <c r="V57" s="43">
        <f>SUMIFS('Points - Player Total'!$AB$9:$AB$97,'Points - Player Total'!$A$9:$A$97,'Points - Teams W2'!$A57,'Teams - Window 2'!V$6:V$94,1)</f>
        <v>0</v>
      </c>
      <c r="W57" s="43">
        <f>SUMIFS('Points - Player Total'!$AB$9:$AB$97,'Points - Player Total'!$A$9:$A$97,'Points - Teams W2'!$A57,'Teams - Window 2'!W$6:W$94,1)</f>
        <v>107</v>
      </c>
      <c r="X57" s="43">
        <f>SUMIFS('Points - Player Total'!$AB$9:$AB$97,'Points - Player Total'!$A$9:$A$97,'Points - Teams W2'!$A57,'Teams - Window 2'!X$6:X$94,1)</f>
        <v>0</v>
      </c>
      <c r="Y57" s="43">
        <f>SUMIFS('Points - Player Total'!$AB$9:$AB$97,'Points - Player Total'!$A$9:$A$97,'Points - Teams W2'!$A57,'Teams - Window 2'!Y$6:Y$94,1)</f>
        <v>0</v>
      </c>
      <c r="Z57" s="43">
        <f>SUMIFS('Points - Player Total'!$AB$9:$AB$97,'Points - Player Total'!$A$9:$A$97,'Points - Teams W2'!$A57,'Teams - Window 2'!Z$6:Z$94,1)</f>
        <v>0</v>
      </c>
      <c r="AA57" s="43">
        <f>SUMIFS('Points - Player Total'!$AB$9:$AB$97,'Points - Player Total'!$A$9:$A$97,'Points - Teams W2'!$A57,'Teams - Window 2'!AA$6:AA$94,1)</f>
        <v>0</v>
      </c>
      <c r="AB57" s="43">
        <f>SUMIFS('Points - Player Total'!$AB$9:$AB$97,'Points - Player Total'!$A$9:$A$97,'Points - Teams W2'!$A57,'Teams - Window 2'!AB$6:AB$94,1)</f>
        <v>107</v>
      </c>
      <c r="AC57" s="43">
        <f>SUMIFS('Points - Player Total'!$AB$9:$AB$97,'Points - Player Total'!$A$9:$A$97,'Points - Teams W2'!$A57,'Teams - Window 2'!AC$6:AC$94,1)</f>
        <v>0</v>
      </c>
      <c r="AD57" s="43">
        <f>SUMIFS('Points - Player Total'!$AB$9:$AB$97,'Points - Player Total'!$A$9:$A$97,'Points - Teams W2'!$A57,'Teams - Window 2'!AD$6:AD$94,1)</f>
        <v>0</v>
      </c>
      <c r="AE57" s="43">
        <f>SUMIFS('Points - Player Total'!$AB$9:$AB$97,'Points - Player Total'!$A$9:$A$97,'Points - Teams W2'!$A57,'Teams - Window 2'!AE$6:AE$94,1)</f>
        <v>107</v>
      </c>
      <c r="AF57" s="43">
        <f>SUMIFS('Points - Player Total'!$AB$9:$AB$97,'Points - Player Total'!$A$9:$A$97,'Points - Teams W2'!$A57,'Teams - Window 2'!AF$6:AF$94,1)</f>
        <v>0</v>
      </c>
      <c r="AG57" s="43">
        <f>SUMIFS('Points - Player Total'!$AB$9:$AB$97,'Points - Player Total'!$A$9:$A$97,'Points - Teams W2'!$A57,'Teams - Window 2'!AG$6:AG$94,1)</f>
        <v>107</v>
      </c>
      <c r="AH57" s="43">
        <f>SUMIFS('Points - Player Total'!$AB$9:$AB$97,'Points - Player Total'!$A$9:$A$97,'Points - Teams W2'!$A57,'Teams - Window 2'!AH$6:AH$94,1)</f>
        <v>107</v>
      </c>
      <c r="AI57" s="43">
        <f>SUMIFS('Points - Player Total'!$AB$9:$AB$97,'Points - Player Total'!$A$9:$A$97,'Points - Teams W2'!$A57,'Teams - Window 2'!AI$6:AI$94,1)</f>
        <v>107</v>
      </c>
      <c r="AJ57" s="43">
        <f>SUMIFS('Points - Player Total'!$AB$9:$AB$97,'Points - Player Total'!$A$9:$A$97,'Points - Teams W2'!$A57,'Teams - Window 2'!AJ$6:AJ$94,1)</f>
        <v>0</v>
      </c>
      <c r="AK57" s="43">
        <f>SUMIFS('Points - Player Total'!$AB$9:$AB$97,'Points - Player Total'!$A$9:$A$97,'Points - Teams W2'!$A57,'Teams - Window 2'!AK$6:AK$94,1)</f>
        <v>0</v>
      </c>
      <c r="AL57" s="43">
        <f>SUMIFS('Points - Player Total'!$AB$9:$AB$97,'Points - Player Total'!$A$9:$A$97,'Points - Teams W2'!$A57,'Teams - Window 2'!AL$6:AL$94,1)</f>
        <v>0</v>
      </c>
      <c r="AM57" s="43">
        <f>SUMIFS('Points - Player Total'!$AB$9:$AB$97,'Points - Player Total'!$A$9:$A$97,'Points - Teams W2'!$A57,'Teams - Window 2'!AM$6:AM$94,1)</f>
        <v>107</v>
      </c>
      <c r="AN57" s="43">
        <f>SUMIFS('Points - Player Total'!$AB$9:$AB$97,'Points - Player Total'!$A$9:$A$97,'Points - Teams W2'!$A57,'Teams - Window 2'!AN$6:AN$94,1)</f>
        <v>0</v>
      </c>
      <c r="AO57" s="43">
        <f>SUMIFS('Points - Player Total'!$AB$9:$AB$97,'Points - Player Total'!$A$9:$A$97,'Points - Teams W2'!$A57,'Teams - Window 2'!AO$6:AO$94,1)</f>
        <v>0</v>
      </c>
      <c r="AP57" s="43">
        <f>SUMIFS('Points - Player Total'!$AB$9:$AB$97,'Points - Player Total'!$A$9:$A$97,'Points - Teams W2'!$A57,'Teams - Window 2'!AP$6:AP$94,1)</f>
        <v>107</v>
      </c>
      <c r="AQ57" s="43">
        <f>SUMIFS('Points - Player Total'!$AB$9:$AB$97,'Points - Player Total'!$A$9:$A$97,'Points - Teams W2'!$A57,'Teams - Window 2'!AQ$6:AQ$94,1)</f>
        <v>0</v>
      </c>
      <c r="AR57" s="43">
        <f>SUMIFS('Points - Player Total'!$AB$9:$AB$97,'Points - Player Total'!$A$9:$A$97,'Points - Teams W2'!$A57,'Teams - Window 2'!AR$6:AR$94,1)</f>
        <v>0</v>
      </c>
    </row>
    <row r="58" spans="1:44" x14ac:dyDescent="0.25">
      <c r="A58" t="s">
        <v>274</v>
      </c>
      <c r="B58" s="6" t="s">
        <v>251</v>
      </c>
      <c r="C58" t="s">
        <v>69</v>
      </c>
      <c r="D58" s="43">
        <f>SUMIFS('Points - Player Total'!$AB$9:$AB$97,'Points - Player Total'!$A$9:$A$97,'Points - Teams W2'!$A58,'Teams - Window 2'!D$6:D$94,1)</f>
        <v>0</v>
      </c>
      <c r="E58" s="43">
        <f>SUMIFS('Points - Player Total'!$AB$9:$AB$97,'Points - Player Total'!$A$9:$A$97,'Points - Teams W2'!$A58,'Teams - Window 2'!E$6:E$94,1)</f>
        <v>0</v>
      </c>
      <c r="F58" s="43">
        <f>SUMIFS('Points - Player Total'!$AB$9:$AB$97,'Points - Player Total'!$A$9:$A$97,'Points - Teams W2'!$A58,'Teams - Window 2'!F$6:F$94,1)</f>
        <v>0</v>
      </c>
      <c r="G58" s="43">
        <f>SUMIFS('Points - Player Total'!$AB$9:$AB$97,'Points - Player Total'!$A$9:$A$97,'Points - Teams W2'!$A58,'Teams - Window 2'!G$6:G$94,1)</f>
        <v>0</v>
      </c>
      <c r="H58" s="43">
        <f>SUMIFS('Points - Player Total'!$AB$9:$AB$97,'Points - Player Total'!$A$9:$A$97,'Points - Teams W2'!$A58,'Teams - Window 2'!H$6:H$94,1)</f>
        <v>0</v>
      </c>
      <c r="I58" s="43">
        <f>SUMIFS('Points - Player Total'!$AB$9:$AB$97,'Points - Player Total'!$A$9:$A$97,'Points - Teams W2'!$A58,'Teams - Window 2'!I$6:I$94,1)</f>
        <v>0</v>
      </c>
      <c r="J58" s="43">
        <f>SUMIFS('Points - Player Total'!$AB$9:$AB$97,'Points - Player Total'!$A$9:$A$97,'Points - Teams W2'!$A58,'Teams - Window 2'!J$6:J$94,1)</f>
        <v>0</v>
      </c>
      <c r="K58" s="43">
        <f>SUMIFS('Points - Player Total'!$AB$9:$AB$97,'Points - Player Total'!$A$9:$A$97,'Points - Teams W2'!$A58,'Teams - Window 2'!K$6:K$94,1)</f>
        <v>0</v>
      </c>
      <c r="L58" s="43">
        <f>SUMIFS('Points - Player Total'!$AB$9:$AB$97,'Points - Player Total'!$A$9:$A$97,'Points - Teams W2'!$A58,'Teams - Window 2'!L$6:L$94,1)</f>
        <v>0</v>
      </c>
      <c r="M58" s="43">
        <f>SUMIFS('Points - Player Total'!$AB$9:$AB$97,'Points - Player Total'!$A$9:$A$97,'Points - Teams W2'!$A58,'Teams - Window 2'!M$6:M$94,1)</f>
        <v>0</v>
      </c>
      <c r="N58" s="43">
        <f>SUMIFS('Points - Player Total'!$AB$9:$AB$97,'Points - Player Total'!$A$9:$A$97,'Points - Teams W2'!$A58,'Teams - Window 2'!N$6:N$94,1)</f>
        <v>0</v>
      </c>
      <c r="O58" s="43">
        <f>SUMIFS('Points - Player Total'!$AB$9:$AB$97,'Points - Player Total'!$A$9:$A$97,'Points - Teams W2'!$A58,'Teams - Window 2'!O$6:O$94,1)</f>
        <v>0</v>
      </c>
      <c r="P58" s="43">
        <f>SUMIFS('Points - Player Total'!$AB$9:$AB$97,'Points - Player Total'!$A$9:$A$97,'Points - Teams W2'!$A58,'Teams - Window 2'!P$6:P$94,1)</f>
        <v>0</v>
      </c>
      <c r="Q58" s="43">
        <f>SUMIFS('Points - Player Total'!$AB$9:$AB$97,'Points - Player Total'!$A$9:$A$97,'Points - Teams W2'!$A58,'Teams - Window 2'!Q$6:Q$94,1)</f>
        <v>0</v>
      </c>
      <c r="R58" s="43">
        <f>SUMIFS('Points - Player Total'!$AB$9:$AB$97,'Points - Player Total'!$A$9:$A$97,'Points - Teams W2'!$A58,'Teams - Window 2'!R$6:R$94,1)</f>
        <v>0</v>
      </c>
      <c r="S58" s="43">
        <f>SUMIFS('Points - Player Total'!$AB$9:$AB$97,'Points - Player Total'!$A$9:$A$97,'Points - Teams W2'!$A58,'Teams - Window 2'!S$6:S$94,1)</f>
        <v>0</v>
      </c>
      <c r="T58" s="43">
        <f>SUMIFS('Points - Player Total'!$AB$9:$AB$97,'Points - Player Total'!$A$9:$A$97,'Points - Teams W2'!$A58,'Teams - Window 2'!T$6:T$94,1)</f>
        <v>0</v>
      </c>
      <c r="U58" s="43">
        <f>SUMIFS('Points - Player Total'!$AB$9:$AB$97,'Points - Player Total'!$A$9:$A$97,'Points - Teams W2'!$A58,'Teams - Window 2'!U$6:U$94,1)</f>
        <v>0</v>
      </c>
      <c r="V58" s="43">
        <f>SUMIFS('Points - Player Total'!$AB$9:$AB$97,'Points - Player Total'!$A$9:$A$97,'Points - Teams W2'!$A58,'Teams - Window 2'!V$6:V$94,1)</f>
        <v>0</v>
      </c>
      <c r="W58" s="43">
        <f>SUMIFS('Points - Player Total'!$AB$9:$AB$97,'Points - Player Total'!$A$9:$A$97,'Points - Teams W2'!$A58,'Teams - Window 2'!W$6:W$94,1)</f>
        <v>0</v>
      </c>
      <c r="X58" s="43">
        <f>SUMIFS('Points - Player Total'!$AB$9:$AB$97,'Points - Player Total'!$A$9:$A$97,'Points - Teams W2'!$A58,'Teams - Window 2'!X$6:X$94,1)</f>
        <v>0</v>
      </c>
      <c r="Y58" s="43">
        <f>SUMIFS('Points - Player Total'!$AB$9:$AB$97,'Points - Player Total'!$A$9:$A$97,'Points - Teams W2'!$A58,'Teams - Window 2'!Y$6:Y$94,1)</f>
        <v>0</v>
      </c>
      <c r="Z58" s="43">
        <f>SUMIFS('Points - Player Total'!$AB$9:$AB$97,'Points - Player Total'!$A$9:$A$97,'Points - Teams W2'!$A58,'Teams - Window 2'!Z$6:Z$94,1)</f>
        <v>0</v>
      </c>
      <c r="AA58" s="43">
        <f>SUMIFS('Points - Player Total'!$AB$9:$AB$97,'Points - Player Total'!$A$9:$A$97,'Points - Teams W2'!$A58,'Teams - Window 2'!AA$6:AA$94,1)</f>
        <v>0</v>
      </c>
      <c r="AB58" s="43">
        <f>SUMIFS('Points - Player Total'!$AB$9:$AB$97,'Points - Player Total'!$A$9:$A$97,'Points - Teams W2'!$A58,'Teams - Window 2'!AB$6:AB$94,1)</f>
        <v>0</v>
      </c>
      <c r="AC58" s="43">
        <f>SUMIFS('Points - Player Total'!$AB$9:$AB$97,'Points - Player Total'!$A$9:$A$97,'Points - Teams W2'!$A58,'Teams - Window 2'!AC$6:AC$94,1)</f>
        <v>0</v>
      </c>
      <c r="AD58" s="43">
        <f>SUMIFS('Points - Player Total'!$AB$9:$AB$97,'Points - Player Total'!$A$9:$A$97,'Points - Teams W2'!$A58,'Teams - Window 2'!AD$6:AD$94,1)</f>
        <v>0</v>
      </c>
      <c r="AE58" s="43">
        <f>SUMIFS('Points - Player Total'!$AB$9:$AB$97,'Points - Player Total'!$A$9:$A$97,'Points - Teams W2'!$A58,'Teams - Window 2'!AE$6:AE$94,1)</f>
        <v>0</v>
      </c>
      <c r="AF58" s="43">
        <f>SUMIFS('Points - Player Total'!$AB$9:$AB$97,'Points - Player Total'!$A$9:$A$97,'Points - Teams W2'!$A58,'Teams - Window 2'!AF$6:AF$94,1)</f>
        <v>0</v>
      </c>
      <c r="AG58" s="43">
        <f>SUMIFS('Points - Player Total'!$AB$9:$AB$97,'Points - Player Total'!$A$9:$A$97,'Points - Teams W2'!$A58,'Teams - Window 2'!AG$6:AG$94,1)</f>
        <v>0</v>
      </c>
      <c r="AH58" s="43">
        <f>SUMIFS('Points - Player Total'!$AB$9:$AB$97,'Points - Player Total'!$A$9:$A$97,'Points - Teams W2'!$A58,'Teams - Window 2'!AH$6:AH$94,1)</f>
        <v>0</v>
      </c>
      <c r="AI58" s="43">
        <f>SUMIFS('Points - Player Total'!$AB$9:$AB$97,'Points - Player Total'!$A$9:$A$97,'Points - Teams W2'!$A58,'Teams - Window 2'!AI$6:AI$94,1)</f>
        <v>0</v>
      </c>
      <c r="AJ58" s="43">
        <f>SUMIFS('Points - Player Total'!$AB$9:$AB$97,'Points - Player Total'!$A$9:$A$97,'Points - Teams W2'!$A58,'Teams - Window 2'!AJ$6:AJ$94,1)</f>
        <v>0</v>
      </c>
      <c r="AK58" s="43">
        <f>SUMIFS('Points - Player Total'!$AB$9:$AB$97,'Points - Player Total'!$A$9:$A$97,'Points - Teams W2'!$A58,'Teams - Window 2'!AK$6:AK$94,1)</f>
        <v>0</v>
      </c>
      <c r="AL58" s="43">
        <f>SUMIFS('Points - Player Total'!$AB$9:$AB$97,'Points - Player Total'!$A$9:$A$97,'Points - Teams W2'!$A58,'Teams - Window 2'!AL$6:AL$94,1)</f>
        <v>0</v>
      </c>
      <c r="AM58" s="43">
        <f>SUMIFS('Points - Player Total'!$AB$9:$AB$97,'Points - Player Total'!$A$9:$A$97,'Points - Teams W2'!$A58,'Teams - Window 2'!AM$6:AM$94,1)</f>
        <v>0</v>
      </c>
      <c r="AN58" s="43">
        <f>SUMIFS('Points - Player Total'!$AB$9:$AB$97,'Points - Player Total'!$A$9:$A$97,'Points - Teams W2'!$A58,'Teams - Window 2'!AN$6:AN$94,1)</f>
        <v>0</v>
      </c>
      <c r="AO58" s="43">
        <f>SUMIFS('Points - Player Total'!$AB$9:$AB$97,'Points - Player Total'!$A$9:$A$97,'Points - Teams W2'!$A58,'Teams - Window 2'!AO$6:AO$94,1)</f>
        <v>0</v>
      </c>
      <c r="AP58" s="43">
        <f>SUMIFS('Points - Player Total'!$AB$9:$AB$97,'Points - Player Total'!$A$9:$A$97,'Points - Teams W2'!$A58,'Teams - Window 2'!AP$6:AP$94,1)</f>
        <v>0</v>
      </c>
      <c r="AQ58" s="43">
        <f>SUMIFS('Points - Player Total'!$AB$9:$AB$97,'Points - Player Total'!$A$9:$A$97,'Points - Teams W2'!$A58,'Teams - Window 2'!AQ$6:AQ$94,1)</f>
        <v>0</v>
      </c>
      <c r="AR58" s="43">
        <f>SUMIFS('Points - Player Total'!$AB$9:$AB$97,'Points - Player Total'!$A$9:$A$97,'Points - Teams W2'!$A58,'Teams - Window 2'!AR$6:AR$94,1)</f>
        <v>0</v>
      </c>
    </row>
    <row r="59" spans="1:44" x14ac:dyDescent="0.25">
      <c r="A59" t="s">
        <v>203</v>
      </c>
      <c r="B59" s="6" t="s">
        <v>251</v>
      </c>
      <c r="C59" t="s">
        <v>69</v>
      </c>
      <c r="D59" s="43">
        <f>SUMIFS('Points - Player Total'!$AB$9:$AB$97,'Points - Player Total'!$A$9:$A$97,'Points - Teams W2'!$A59,'Teams - Window 2'!D$6:D$94,1)</f>
        <v>0</v>
      </c>
      <c r="E59" s="43">
        <f>SUMIFS('Points - Player Total'!$AB$9:$AB$97,'Points - Player Total'!$A$9:$A$97,'Points - Teams W2'!$A59,'Teams - Window 2'!E$6:E$94,1)</f>
        <v>0</v>
      </c>
      <c r="F59" s="43">
        <f>SUMIFS('Points - Player Total'!$AB$9:$AB$97,'Points - Player Total'!$A$9:$A$97,'Points - Teams W2'!$A59,'Teams - Window 2'!F$6:F$94,1)</f>
        <v>0</v>
      </c>
      <c r="G59" s="43">
        <f>SUMIFS('Points - Player Total'!$AB$9:$AB$97,'Points - Player Total'!$A$9:$A$97,'Points - Teams W2'!$A59,'Teams - Window 2'!G$6:G$94,1)</f>
        <v>0</v>
      </c>
      <c r="H59" s="43">
        <f>SUMIFS('Points - Player Total'!$AB$9:$AB$97,'Points - Player Total'!$A$9:$A$97,'Points - Teams W2'!$A59,'Teams - Window 2'!H$6:H$94,1)</f>
        <v>237</v>
      </c>
      <c r="I59" s="43">
        <f>SUMIFS('Points - Player Total'!$AB$9:$AB$97,'Points - Player Total'!$A$9:$A$97,'Points - Teams W2'!$A59,'Teams - Window 2'!I$6:I$94,1)</f>
        <v>0</v>
      </c>
      <c r="J59" s="43">
        <f>SUMIFS('Points - Player Total'!$AB$9:$AB$97,'Points - Player Total'!$A$9:$A$97,'Points - Teams W2'!$A59,'Teams - Window 2'!J$6:J$94,1)</f>
        <v>0</v>
      </c>
      <c r="K59" s="43">
        <f>SUMIFS('Points - Player Total'!$AB$9:$AB$97,'Points - Player Total'!$A$9:$A$97,'Points - Teams W2'!$A59,'Teams - Window 2'!K$6:K$94,1)</f>
        <v>0</v>
      </c>
      <c r="L59" s="43">
        <f>SUMIFS('Points - Player Total'!$AB$9:$AB$97,'Points - Player Total'!$A$9:$A$97,'Points - Teams W2'!$A59,'Teams - Window 2'!L$6:L$94,1)</f>
        <v>0</v>
      </c>
      <c r="M59" s="43">
        <f>SUMIFS('Points - Player Total'!$AB$9:$AB$97,'Points - Player Total'!$A$9:$A$97,'Points - Teams W2'!$A59,'Teams - Window 2'!M$6:M$94,1)</f>
        <v>0</v>
      </c>
      <c r="N59" s="43">
        <f>SUMIFS('Points - Player Total'!$AB$9:$AB$97,'Points - Player Total'!$A$9:$A$97,'Points - Teams W2'!$A59,'Teams - Window 2'!N$6:N$94,1)</f>
        <v>0</v>
      </c>
      <c r="O59" s="43">
        <f>SUMIFS('Points - Player Total'!$AB$9:$AB$97,'Points - Player Total'!$A$9:$A$97,'Points - Teams W2'!$A59,'Teams - Window 2'!O$6:O$94,1)</f>
        <v>0</v>
      </c>
      <c r="P59" s="43">
        <f>SUMIFS('Points - Player Total'!$AB$9:$AB$97,'Points - Player Total'!$A$9:$A$97,'Points - Teams W2'!$A59,'Teams - Window 2'!P$6:P$94,1)</f>
        <v>0</v>
      </c>
      <c r="Q59" s="43">
        <f>SUMIFS('Points - Player Total'!$AB$9:$AB$97,'Points - Player Total'!$A$9:$A$97,'Points - Teams W2'!$A59,'Teams - Window 2'!Q$6:Q$94,1)</f>
        <v>0</v>
      </c>
      <c r="R59" s="43">
        <f>SUMIFS('Points - Player Total'!$AB$9:$AB$97,'Points - Player Total'!$A$9:$A$97,'Points - Teams W2'!$A59,'Teams - Window 2'!R$6:R$94,1)</f>
        <v>0</v>
      </c>
      <c r="S59" s="43">
        <f>SUMIFS('Points - Player Total'!$AB$9:$AB$97,'Points - Player Total'!$A$9:$A$97,'Points - Teams W2'!$A59,'Teams - Window 2'!S$6:S$94,1)</f>
        <v>0</v>
      </c>
      <c r="T59" s="43">
        <f>SUMIFS('Points - Player Total'!$AB$9:$AB$97,'Points - Player Total'!$A$9:$A$97,'Points - Teams W2'!$A59,'Teams - Window 2'!T$6:T$94,1)</f>
        <v>0</v>
      </c>
      <c r="U59" s="43">
        <f>SUMIFS('Points - Player Total'!$AB$9:$AB$97,'Points - Player Total'!$A$9:$A$97,'Points - Teams W2'!$A59,'Teams - Window 2'!U$6:U$94,1)</f>
        <v>0</v>
      </c>
      <c r="V59" s="43">
        <f>SUMIFS('Points - Player Total'!$AB$9:$AB$97,'Points - Player Total'!$A$9:$A$97,'Points - Teams W2'!$A59,'Teams - Window 2'!V$6:V$94,1)</f>
        <v>0</v>
      </c>
      <c r="W59" s="43">
        <f>SUMIFS('Points - Player Total'!$AB$9:$AB$97,'Points - Player Total'!$A$9:$A$97,'Points - Teams W2'!$A59,'Teams - Window 2'!W$6:W$94,1)</f>
        <v>0</v>
      </c>
      <c r="X59" s="43">
        <f>SUMIFS('Points - Player Total'!$AB$9:$AB$97,'Points - Player Total'!$A$9:$A$97,'Points - Teams W2'!$A59,'Teams - Window 2'!X$6:X$94,1)</f>
        <v>0</v>
      </c>
      <c r="Y59" s="43">
        <f>SUMIFS('Points - Player Total'!$AB$9:$AB$97,'Points - Player Total'!$A$9:$A$97,'Points - Teams W2'!$A59,'Teams - Window 2'!Y$6:Y$94,1)</f>
        <v>0</v>
      </c>
      <c r="Z59" s="43">
        <f>SUMIFS('Points - Player Total'!$AB$9:$AB$97,'Points - Player Total'!$A$9:$A$97,'Points - Teams W2'!$A59,'Teams - Window 2'!Z$6:Z$94,1)</f>
        <v>0</v>
      </c>
      <c r="AA59" s="43">
        <f>SUMIFS('Points - Player Total'!$AB$9:$AB$97,'Points - Player Total'!$A$9:$A$97,'Points - Teams W2'!$A59,'Teams - Window 2'!AA$6:AA$94,1)</f>
        <v>237</v>
      </c>
      <c r="AB59" s="43">
        <f>SUMIFS('Points - Player Total'!$AB$9:$AB$97,'Points - Player Total'!$A$9:$A$97,'Points - Teams W2'!$A59,'Teams - Window 2'!AB$6:AB$94,1)</f>
        <v>0</v>
      </c>
      <c r="AC59" s="43">
        <f>SUMIFS('Points - Player Total'!$AB$9:$AB$97,'Points - Player Total'!$A$9:$A$97,'Points - Teams W2'!$A59,'Teams - Window 2'!AC$6:AC$94,1)</f>
        <v>0</v>
      </c>
      <c r="AD59" s="43">
        <f>SUMIFS('Points - Player Total'!$AB$9:$AB$97,'Points - Player Total'!$A$9:$A$97,'Points - Teams W2'!$A59,'Teams - Window 2'!AD$6:AD$94,1)</f>
        <v>237</v>
      </c>
      <c r="AE59" s="43">
        <f>SUMIFS('Points - Player Total'!$AB$9:$AB$97,'Points - Player Total'!$A$9:$A$97,'Points - Teams W2'!$A59,'Teams - Window 2'!AE$6:AE$94,1)</f>
        <v>0</v>
      </c>
      <c r="AF59" s="43">
        <f>SUMIFS('Points - Player Total'!$AB$9:$AB$97,'Points - Player Total'!$A$9:$A$97,'Points - Teams W2'!$A59,'Teams - Window 2'!AF$6:AF$94,1)</f>
        <v>0</v>
      </c>
      <c r="AG59" s="43">
        <f>SUMIFS('Points - Player Total'!$AB$9:$AB$97,'Points - Player Total'!$A$9:$A$97,'Points - Teams W2'!$A59,'Teams - Window 2'!AG$6:AG$94,1)</f>
        <v>0</v>
      </c>
      <c r="AH59" s="43">
        <f>SUMIFS('Points - Player Total'!$AB$9:$AB$97,'Points - Player Total'!$A$9:$A$97,'Points - Teams W2'!$A59,'Teams - Window 2'!AH$6:AH$94,1)</f>
        <v>0</v>
      </c>
      <c r="AI59" s="43">
        <f>SUMIFS('Points - Player Total'!$AB$9:$AB$97,'Points - Player Total'!$A$9:$A$97,'Points - Teams W2'!$A59,'Teams - Window 2'!AI$6:AI$94,1)</f>
        <v>0</v>
      </c>
      <c r="AJ59" s="43">
        <f>SUMIFS('Points - Player Total'!$AB$9:$AB$97,'Points - Player Total'!$A$9:$A$97,'Points - Teams W2'!$A59,'Teams - Window 2'!AJ$6:AJ$94,1)</f>
        <v>0</v>
      </c>
      <c r="AK59" s="43">
        <f>SUMIFS('Points - Player Total'!$AB$9:$AB$97,'Points - Player Total'!$A$9:$A$97,'Points - Teams W2'!$A59,'Teams - Window 2'!AK$6:AK$94,1)</f>
        <v>0</v>
      </c>
      <c r="AL59" s="43">
        <f>SUMIFS('Points - Player Total'!$AB$9:$AB$97,'Points - Player Total'!$A$9:$A$97,'Points - Teams W2'!$A59,'Teams - Window 2'!AL$6:AL$94,1)</f>
        <v>0</v>
      </c>
      <c r="AM59" s="43">
        <f>SUMIFS('Points - Player Total'!$AB$9:$AB$97,'Points - Player Total'!$A$9:$A$97,'Points - Teams W2'!$A59,'Teams - Window 2'!AM$6:AM$94,1)</f>
        <v>237</v>
      </c>
      <c r="AN59" s="43">
        <f>SUMIFS('Points - Player Total'!$AB$9:$AB$97,'Points - Player Total'!$A$9:$A$97,'Points - Teams W2'!$A59,'Teams - Window 2'!AN$6:AN$94,1)</f>
        <v>0</v>
      </c>
      <c r="AO59" s="43">
        <f>SUMIFS('Points - Player Total'!$AB$9:$AB$97,'Points - Player Total'!$A$9:$A$97,'Points - Teams W2'!$A59,'Teams - Window 2'!AO$6:AO$94,1)</f>
        <v>237</v>
      </c>
      <c r="AP59" s="43">
        <f>SUMIFS('Points - Player Total'!$AB$9:$AB$97,'Points - Player Total'!$A$9:$A$97,'Points - Teams W2'!$A59,'Teams - Window 2'!AP$6:AP$94,1)</f>
        <v>0</v>
      </c>
      <c r="AQ59" s="43">
        <f>SUMIFS('Points - Player Total'!$AB$9:$AB$97,'Points - Player Total'!$A$9:$A$97,'Points - Teams W2'!$A59,'Teams - Window 2'!AQ$6:AQ$94,1)</f>
        <v>0</v>
      </c>
      <c r="AR59" s="43">
        <f>SUMIFS('Points - Player Total'!$AB$9:$AB$97,'Points - Player Total'!$A$9:$A$97,'Points - Teams W2'!$A59,'Teams - Window 2'!AR$6:AR$94,1)</f>
        <v>0</v>
      </c>
    </row>
    <row r="60" spans="1:44" x14ac:dyDescent="0.25">
      <c r="A60" t="s">
        <v>227</v>
      </c>
      <c r="B60" s="6" t="s">
        <v>251</v>
      </c>
      <c r="C60" t="s">
        <v>69</v>
      </c>
      <c r="D60" s="43">
        <f>SUMIFS('Points - Player Total'!$AB$9:$AB$97,'Points - Player Total'!$A$9:$A$97,'Points - Teams W2'!$A60,'Teams - Window 2'!D$6:D$94,1)</f>
        <v>0</v>
      </c>
      <c r="E60" s="43">
        <f>SUMIFS('Points - Player Total'!$AB$9:$AB$97,'Points - Player Total'!$A$9:$A$97,'Points - Teams W2'!$A60,'Teams - Window 2'!E$6:E$94,1)</f>
        <v>0</v>
      </c>
      <c r="F60" s="43">
        <f>SUMIFS('Points - Player Total'!$AB$9:$AB$97,'Points - Player Total'!$A$9:$A$97,'Points - Teams W2'!$A60,'Teams - Window 2'!F$6:F$94,1)</f>
        <v>0</v>
      </c>
      <c r="G60" s="43">
        <f>SUMIFS('Points - Player Total'!$AB$9:$AB$97,'Points - Player Total'!$A$9:$A$97,'Points - Teams W2'!$A60,'Teams - Window 2'!G$6:G$94,1)</f>
        <v>0</v>
      </c>
      <c r="H60" s="43">
        <f>SUMIFS('Points - Player Total'!$AB$9:$AB$97,'Points - Player Total'!$A$9:$A$97,'Points - Teams W2'!$A60,'Teams - Window 2'!H$6:H$94,1)</f>
        <v>0</v>
      </c>
      <c r="I60" s="43">
        <f>SUMIFS('Points - Player Total'!$AB$9:$AB$97,'Points - Player Total'!$A$9:$A$97,'Points - Teams W2'!$A60,'Teams - Window 2'!I$6:I$94,1)</f>
        <v>0</v>
      </c>
      <c r="J60" s="43">
        <f>SUMIFS('Points - Player Total'!$AB$9:$AB$97,'Points - Player Total'!$A$9:$A$97,'Points - Teams W2'!$A60,'Teams - Window 2'!J$6:J$94,1)</f>
        <v>0</v>
      </c>
      <c r="K60" s="43">
        <f>SUMIFS('Points - Player Total'!$AB$9:$AB$97,'Points - Player Total'!$A$9:$A$97,'Points - Teams W2'!$A60,'Teams - Window 2'!K$6:K$94,1)</f>
        <v>0</v>
      </c>
      <c r="L60" s="43">
        <f>SUMIFS('Points - Player Total'!$AB$9:$AB$97,'Points - Player Total'!$A$9:$A$97,'Points - Teams W2'!$A60,'Teams - Window 2'!L$6:L$94,1)</f>
        <v>0</v>
      </c>
      <c r="M60" s="43">
        <f>SUMIFS('Points - Player Total'!$AB$9:$AB$97,'Points - Player Total'!$A$9:$A$97,'Points - Teams W2'!$A60,'Teams - Window 2'!M$6:M$94,1)</f>
        <v>0</v>
      </c>
      <c r="N60" s="43">
        <f>SUMIFS('Points - Player Total'!$AB$9:$AB$97,'Points - Player Total'!$A$9:$A$97,'Points - Teams W2'!$A60,'Teams - Window 2'!N$6:N$94,1)</f>
        <v>354</v>
      </c>
      <c r="O60" s="43">
        <f>SUMIFS('Points - Player Total'!$AB$9:$AB$97,'Points - Player Total'!$A$9:$A$97,'Points - Teams W2'!$A60,'Teams - Window 2'!O$6:O$94,1)</f>
        <v>354</v>
      </c>
      <c r="P60" s="43">
        <f>SUMIFS('Points - Player Total'!$AB$9:$AB$97,'Points - Player Total'!$A$9:$A$97,'Points - Teams W2'!$A60,'Teams - Window 2'!P$6:P$94,1)</f>
        <v>0</v>
      </c>
      <c r="Q60" s="43">
        <f>SUMIFS('Points - Player Total'!$AB$9:$AB$97,'Points - Player Total'!$A$9:$A$97,'Points - Teams W2'!$A60,'Teams - Window 2'!Q$6:Q$94,1)</f>
        <v>354</v>
      </c>
      <c r="R60" s="43">
        <f>SUMIFS('Points - Player Total'!$AB$9:$AB$97,'Points - Player Total'!$A$9:$A$97,'Points - Teams W2'!$A60,'Teams - Window 2'!R$6:R$94,1)</f>
        <v>0</v>
      </c>
      <c r="S60" s="43">
        <f>SUMIFS('Points - Player Total'!$AB$9:$AB$97,'Points - Player Total'!$A$9:$A$97,'Points - Teams W2'!$A60,'Teams - Window 2'!S$6:S$94,1)</f>
        <v>0</v>
      </c>
      <c r="T60" s="43">
        <f>SUMIFS('Points - Player Total'!$AB$9:$AB$97,'Points - Player Total'!$A$9:$A$97,'Points - Teams W2'!$A60,'Teams - Window 2'!T$6:T$94,1)</f>
        <v>0</v>
      </c>
      <c r="U60" s="43">
        <f>SUMIFS('Points - Player Total'!$AB$9:$AB$97,'Points - Player Total'!$A$9:$A$97,'Points - Teams W2'!$A60,'Teams - Window 2'!U$6:U$94,1)</f>
        <v>0</v>
      </c>
      <c r="V60" s="43">
        <f>SUMIFS('Points - Player Total'!$AB$9:$AB$97,'Points - Player Total'!$A$9:$A$97,'Points - Teams W2'!$A60,'Teams - Window 2'!V$6:V$94,1)</f>
        <v>0</v>
      </c>
      <c r="W60" s="43">
        <f>SUMIFS('Points - Player Total'!$AB$9:$AB$97,'Points - Player Total'!$A$9:$A$97,'Points - Teams W2'!$A60,'Teams - Window 2'!W$6:W$94,1)</f>
        <v>0</v>
      </c>
      <c r="X60" s="43">
        <f>SUMIFS('Points - Player Total'!$AB$9:$AB$97,'Points - Player Total'!$A$9:$A$97,'Points - Teams W2'!$A60,'Teams - Window 2'!X$6:X$94,1)</f>
        <v>0</v>
      </c>
      <c r="Y60" s="43">
        <f>SUMIFS('Points - Player Total'!$AB$9:$AB$97,'Points - Player Total'!$A$9:$A$97,'Points - Teams W2'!$A60,'Teams - Window 2'!Y$6:Y$94,1)</f>
        <v>0</v>
      </c>
      <c r="Z60" s="43">
        <f>SUMIFS('Points - Player Total'!$AB$9:$AB$97,'Points - Player Total'!$A$9:$A$97,'Points - Teams W2'!$A60,'Teams - Window 2'!Z$6:Z$94,1)</f>
        <v>0</v>
      </c>
      <c r="AA60" s="43">
        <f>SUMIFS('Points - Player Total'!$AB$9:$AB$97,'Points - Player Total'!$A$9:$A$97,'Points - Teams W2'!$A60,'Teams - Window 2'!AA$6:AA$94,1)</f>
        <v>0</v>
      </c>
      <c r="AB60" s="43">
        <f>SUMIFS('Points - Player Total'!$AB$9:$AB$97,'Points - Player Total'!$A$9:$A$97,'Points - Teams W2'!$A60,'Teams - Window 2'!AB$6:AB$94,1)</f>
        <v>0</v>
      </c>
      <c r="AC60" s="43">
        <f>SUMIFS('Points - Player Total'!$AB$9:$AB$97,'Points - Player Total'!$A$9:$A$97,'Points - Teams W2'!$A60,'Teams - Window 2'!AC$6:AC$94,1)</f>
        <v>0</v>
      </c>
      <c r="AD60" s="43">
        <f>SUMIFS('Points - Player Total'!$AB$9:$AB$97,'Points - Player Total'!$A$9:$A$97,'Points - Teams W2'!$A60,'Teams - Window 2'!AD$6:AD$94,1)</f>
        <v>0</v>
      </c>
      <c r="AE60" s="43">
        <f>SUMIFS('Points - Player Total'!$AB$9:$AB$97,'Points - Player Total'!$A$9:$A$97,'Points - Teams W2'!$A60,'Teams - Window 2'!AE$6:AE$94,1)</f>
        <v>0</v>
      </c>
      <c r="AF60" s="43">
        <f>SUMIFS('Points - Player Total'!$AB$9:$AB$97,'Points - Player Total'!$A$9:$A$97,'Points - Teams W2'!$A60,'Teams - Window 2'!AF$6:AF$94,1)</f>
        <v>0</v>
      </c>
      <c r="AG60" s="43">
        <f>SUMIFS('Points - Player Total'!$AB$9:$AB$97,'Points - Player Total'!$A$9:$A$97,'Points - Teams W2'!$A60,'Teams - Window 2'!AG$6:AG$94,1)</f>
        <v>0</v>
      </c>
      <c r="AH60" s="43">
        <f>SUMIFS('Points - Player Total'!$AB$9:$AB$97,'Points - Player Total'!$A$9:$A$97,'Points - Teams W2'!$A60,'Teams - Window 2'!AH$6:AH$94,1)</f>
        <v>0</v>
      </c>
      <c r="AI60" s="43">
        <f>SUMIFS('Points - Player Total'!$AB$9:$AB$97,'Points - Player Total'!$A$9:$A$97,'Points - Teams W2'!$A60,'Teams - Window 2'!AI$6:AI$94,1)</f>
        <v>0</v>
      </c>
      <c r="AJ60" s="43">
        <f>SUMIFS('Points - Player Total'!$AB$9:$AB$97,'Points - Player Total'!$A$9:$A$97,'Points - Teams W2'!$A60,'Teams - Window 2'!AJ$6:AJ$94,1)</f>
        <v>354</v>
      </c>
      <c r="AK60" s="43">
        <f>SUMIFS('Points - Player Total'!$AB$9:$AB$97,'Points - Player Total'!$A$9:$A$97,'Points - Teams W2'!$A60,'Teams - Window 2'!AK$6:AK$94,1)</f>
        <v>0</v>
      </c>
      <c r="AL60" s="43">
        <f>SUMIFS('Points - Player Total'!$AB$9:$AB$97,'Points - Player Total'!$A$9:$A$97,'Points - Teams W2'!$A60,'Teams - Window 2'!AL$6:AL$94,1)</f>
        <v>354</v>
      </c>
      <c r="AM60" s="43">
        <f>SUMIFS('Points - Player Total'!$AB$9:$AB$97,'Points - Player Total'!$A$9:$A$97,'Points - Teams W2'!$A60,'Teams - Window 2'!AM$6:AM$94,1)</f>
        <v>0</v>
      </c>
      <c r="AN60" s="43">
        <f>SUMIFS('Points - Player Total'!$AB$9:$AB$97,'Points - Player Total'!$A$9:$A$97,'Points - Teams W2'!$A60,'Teams - Window 2'!AN$6:AN$94,1)</f>
        <v>0</v>
      </c>
      <c r="AO60" s="43">
        <f>SUMIFS('Points - Player Total'!$AB$9:$AB$97,'Points - Player Total'!$A$9:$A$97,'Points - Teams W2'!$A60,'Teams - Window 2'!AO$6:AO$94,1)</f>
        <v>0</v>
      </c>
      <c r="AP60" s="43">
        <f>SUMIFS('Points - Player Total'!$AB$9:$AB$97,'Points - Player Total'!$A$9:$A$97,'Points - Teams W2'!$A60,'Teams - Window 2'!AP$6:AP$94,1)</f>
        <v>0</v>
      </c>
      <c r="AQ60" s="43">
        <f>SUMIFS('Points - Player Total'!$AB$9:$AB$97,'Points - Player Total'!$A$9:$A$97,'Points - Teams W2'!$A60,'Teams - Window 2'!AQ$6:AQ$94,1)</f>
        <v>354</v>
      </c>
      <c r="AR60" s="43">
        <f>SUMIFS('Points - Player Total'!$AB$9:$AB$97,'Points - Player Total'!$A$9:$A$97,'Points - Teams W2'!$A60,'Teams - Window 2'!AR$6:AR$94,1)</f>
        <v>0</v>
      </c>
    </row>
    <row r="61" spans="1:44" x14ac:dyDescent="0.25">
      <c r="A61" t="s">
        <v>276</v>
      </c>
      <c r="B61" s="6" t="s">
        <v>251</v>
      </c>
      <c r="C61" t="s">
        <v>69</v>
      </c>
      <c r="D61" s="43">
        <f>SUMIFS('Points - Player Total'!$AB$9:$AB$97,'Points - Player Total'!$A$9:$A$97,'Points - Teams W2'!$A61,'Teams - Window 2'!D$6:D$94,1)</f>
        <v>0</v>
      </c>
      <c r="E61" s="43">
        <f>SUMIFS('Points - Player Total'!$AB$9:$AB$97,'Points - Player Total'!$A$9:$A$97,'Points - Teams W2'!$A61,'Teams - Window 2'!E$6:E$94,1)</f>
        <v>0</v>
      </c>
      <c r="F61" s="43">
        <f>SUMIFS('Points - Player Total'!$AB$9:$AB$97,'Points - Player Total'!$A$9:$A$97,'Points - Teams W2'!$A61,'Teams - Window 2'!F$6:F$94,1)</f>
        <v>0</v>
      </c>
      <c r="G61" s="43">
        <f>SUMIFS('Points - Player Total'!$AB$9:$AB$97,'Points - Player Total'!$A$9:$A$97,'Points - Teams W2'!$A61,'Teams - Window 2'!G$6:G$94,1)</f>
        <v>0</v>
      </c>
      <c r="H61" s="43">
        <f>SUMIFS('Points - Player Total'!$AB$9:$AB$97,'Points - Player Total'!$A$9:$A$97,'Points - Teams W2'!$A61,'Teams - Window 2'!H$6:H$94,1)</f>
        <v>0</v>
      </c>
      <c r="I61" s="43">
        <f>SUMIFS('Points - Player Total'!$AB$9:$AB$97,'Points - Player Total'!$A$9:$A$97,'Points - Teams W2'!$A61,'Teams - Window 2'!I$6:I$94,1)</f>
        <v>0</v>
      </c>
      <c r="J61" s="43">
        <f>SUMIFS('Points - Player Total'!$AB$9:$AB$97,'Points - Player Total'!$A$9:$A$97,'Points - Teams W2'!$A61,'Teams - Window 2'!J$6:J$94,1)</f>
        <v>0</v>
      </c>
      <c r="K61" s="43">
        <f>SUMIFS('Points - Player Total'!$AB$9:$AB$97,'Points - Player Total'!$A$9:$A$97,'Points - Teams W2'!$A61,'Teams - Window 2'!K$6:K$94,1)</f>
        <v>0</v>
      </c>
      <c r="L61" s="43">
        <f>SUMIFS('Points - Player Total'!$AB$9:$AB$97,'Points - Player Total'!$A$9:$A$97,'Points - Teams W2'!$A61,'Teams - Window 2'!L$6:L$94,1)</f>
        <v>0</v>
      </c>
      <c r="M61" s="43">
        <f>SUMIFS('Points - Player Total'!$AB$9:$AB$97,'Points - Player Total'!$A$9:$A$97,'Points - Teams W2'!$A61,'Teams - Window 2'!M$6:M$94,1)</f>
        <v>0</v>
      </c>
      <c r="N61" s="43">
        <f>SUMIFS('Points - Player Total'!$AB$9:$AB$97,'Points - Player Total'!$A$9:$A$97,'Points - Teams W2'!$A61,'Teams - Window 2'!N$6:N$94,1)</f>
        <v>0</v>
      </c>
      <c r="O61" s="43">
        <f>SUMIFS('Points - Player Total'!$AB$9:$AB$97,'Points - Player Total'!$A$9:$A$97,'Points - Teams W2'!$A61,'Teams - Window 2'!O$6:O$94,1)</f>
        <v>0</v>
      </c>
      <c r="P61" s="43">
        <f>SUMIFS('Points - Player Total'!$AB$9:$AB$97,'Points - Player Total'!$A$9:$A$97,'Points - Teams W2'!$A61,'Teams - Window 2'!P$6:P$94,1)</f>
        <v>0</v>
      </c>
      <c r="Q61" s="43">
        <f>SUMIFS('Points - Player Total'!$AB$9:$AB$97,'Points - Player Total'!$A$9:$A$97,'Points - Teams W2'!$A61,'Teams - Window 2'!Q$6:Q$94,1)</f>
        <v>0</v>
      </c>
      <c r="R61" s="43">
        <f>SUMIFS('Points - Player Total'!$AB$9:$AB$97,'Points - Player Total'!$A$9:$A$97,'Points - Teams W2'!$A61,'Teams - Window 2'!R$6:R$94,1)</f>
        <v>0</v>
      </c>
      <c r="S61" s="43">
        <f>SUMIFS('Points - Player Total'!$AB$9:$AB$97,'Points - Player Total'!$A$9:$A$97,'Points - Teams W2'!$A61,'Teams - Window 2'!S$6:S$94,1)</f>
        <v>0</v>
      </c>
      <c r="T61" s="43">
        <f>SUMIFS('Points - Player Total'!$AB$9:$AB$97,'Points - Player Total'!$A$9:$A$97,'Points - Teams W2'!$A61,'Teams - Window 2'!T$6:T$94,1)</f>
        <v>0</v>
      </c>
      <c r="U61" s="43">
        <f>SUMIFS('Points - Player Total'!$AB$9:$AB$97,'Points - Player Total'!$A$9:$A$97,'Points - Teams W2'!$A61,'Teams - Window 2'!U$6:U$94,1)</f>
        <v>0</v>
      </c>
      <c r="V61" s="43">
        <f>SUMIFS('Points - Player Total'!$AB$9:$AB$97,'Points - Player Total'!$A$9:$A$97,'Points - Teams W2'!$A61,'Teams - Window 2'!V$6:V$94,1)</f>
        <v>0</v>
      </c>
      <c r="W61" s="43">
        <f>SUMIFS('Points - Player Total'!$AB$9:$AB$97,'Points - Player Total'!$A$9:$A$97,'Points - Teams W2'!$A61,'Teams - Window 2'!W$6:W$94,1)</f>
        <v>0</v>
      </c>
      <c r="X61" s="43">
        <f>SUMIFS('Points - Player Total'!$AB$9:$AB$97,'Points - Player Total'!$A$9:$A$97,'Points - Teams W2'!$A61,'Teams - Window 2'!X$6:X$94,1)</f>
        <v>0</v>
      </c>
      <c r="Y61" s="43">
        <f>SUMIFS('Points - Player Total'!$AB$9:$AB$97,'Points - Player Total'!$A$9:$A$97,'Points - Teams W2'!$A61,'Teams - Window 2'!Y$6:Y$94,1)</f>
        <v>0</v>
      </c>
      <c r="Z61" s="43">
        <f>SUMIFS('Points - Player Total'!$AB$9:$AB$97,'Points - Player Total'!$A$9:$A$97,'Points - Teams W2'!$A61,'Teams - Window 2'!Z$6:Z$94,1)</f>
        <v>0</v>
      </c>
      <c r="AA61" s="43">
        <f>SUMIFS('Points - Player Total'!$AB$9:$AB$97,'Points - Player Total'!$A$9:$A$97,'Points - Teams W2'!$A61,'Teams - Window 2'!AA$6:AA$94,1)</f>
        <v>0</v>
      </c>
      <c r="AB61" s="43">
        <f>SUMIFS('Points - Player Total'!$AB$9:$AB$97,'Points - Player Total'!$A$9:$A$97,'Points - Teams W2'!$A61,'Teams - Window 2'!AB$6:AB$94,1)</f>
        <v>0</v>
      </c>
      <c r="AC61" s="43">
        <f>SUMIFS('Points - Player Total'!$AB$9:$AB$97,'Points - Player Total'!$A$9:$A$97,'Points - Teams W2'!$A61,'Teams - Window 2'!AC$6:AC$94,1)</f>
        <v>0</v>
      </c>
      <c r="AD61" s="43">
        <f>SUMIFS('Points - Player Total'!$AB$9:$AB$97,'Points - Player Total'!$A$9:$A$97,'Points - Teams W2'!$A61,'Teams - Window 2'!AD$6:AD$94,1)</f>
        <v>0</v>
      </c>
      <c r="AE61" s="43">
        <f>SUMIFS('Points - Player Total'!$AB$9:$AB$97,'Points - Player Total'!$A$9:$A$97,'Points - Teams W2'!$A61,'Teams - Window 2'!AE$6:AE$94,1)</f>
        <v>0</v>
      </c>
      <c r="AF61" s="43">
        <f>SUMIFS('Points - Player Total'!$AB$9:$AB$97,'Points - Player Total'!$A$9:$A$97,'Points - Teams W2'!$A61,'Teams - Window 2'!AF$6:AF$94,1)</f>
        <v>0</v>
      </c>
      <c r="AG61" s="43">
        <f>SUMIFS('Points - Player Total'!$AB$9:$AB$97,'Points - Player Total'!$A$9:$A$97,'Points - Teams W2'!$A61,'Teams - Window 2'!AG$6:AG$94,1)</f>
        <v>0</v>
      </c>
      <c r="AH61" s="43">
        <f>SUMIFS('Points - Player Total'!$AB$9:$AB$97,'Points - Player Total'!$A$9:$A$97,'Points - Teams W2'!$A61,'Teams - Window 2'!AH$6:AH$94,1)</f>
        <v>0</v>
      </c>
      <c r="AI61" s="43">
        <f>SUMIFS('Points - Player Total'!$AB$9:$AB$97,'Points - Player Total'!$A$9:$A$97,'Points - Teams W2'!$A61,'Teams - Window 2'!AI$6:AI$94,1)</f>
        <v>0</v>
      </c>
      <c r="AJ61" s="43">
        <f>SUMIFS('Points - Player Total'!$AB$9:$AB$97,'Points - Player Total'!$A$9:$A$97,'Points - Teams W2'!$A61,'Teams - Window 2'!AJ$6:AJ$94,1)</f>
        <v>0</v>
      </c>
      <c r="AK61" s="43">
        <f>SUMIFS('Points - Player Total'!$AB$9:$AB$97,'Points - Player Total'!$A$9:$A$97,'Points - Teams W2'!$A61,'Teams - Window 2'!AK$6:AK$94,1)</f>
        <v>0</v>
      </c>
      <c r="AL61" s="43">
        <f>SUMIFS('Points - Player Total'!$AB$9:$AB$97,'Points - Player Total'!$A$9:$A$97,'Points - Teams W2'!$A61,'Teams - Window 2'!AL$6:AL$94,1)</f>
        <v>0</v>
      </c>
      <c r="AM61" s="43">
        <f>SUMIFS('Points - Player Total'!$AB$9:$AB$97,'Points - Player Total'!$A$9:$A$97,'Points - Teams W2'!$A61,'Teams - Window 2'!AM$6:AM$94,1)</f>
        <v>0</v>
      </c>
      <c r="AN61" s="43">
        <f>SUMIFS('Points - Player Total'!$AB$9:$AB$97,'Points - Player Total'!$A$9:$A$97,'Points - Teams W2'!$A61,'Teams - Window 2'!AN$6:AN$94,1)</f>
        <v>0</v>
      </c>
      <c r="AO61" s="43">
        <f>SUMIFS('Points - Player Total'!$AB$9:$AB$97,'Points - Player Total'!$A$9:$A$97,'Points - Teams W2'!$A61,'Teams - Window 2'!AO$6:AO$94,1)</f>
        <v>0</v>
      </c>
      <c r="AP61" s="43">
        <f>SUMIFS('Points - Player Total'!$AB$9:$AB$97,'Points - Player Total'!$A$9:$A$97,'Points - Teams W2'!$A61,'Teams - Window 2'!AP$6:AP$94,1)</f>
        <v>0</v>
      </c>
      <c r="AQ61" s="43">
        <f>SUMIFS('Points - Player Total'!$AB$9:$AB$97,'Points - Player Total'!$A$9:$A$97,'Points - Teams W2'!$A61,'Teams - Window 2'!AQ$6:AQ$94,1)</f>
        <v>0</v>
      </c>
      <c r="AR61" s="43">
        <f>SUMIFS('Points - Player Total'!$AB$9:$AB$97,'Points - Player Total'!$A$9:$A$97,'Points - Teams W2'!$A61,'Teams - Window 2'!AR$6:AR$94,1)</f>
        <v>0</v>
      </c>
    </row>
    <row r="62" spans="1:44" x14ac:dyDescent="0.25">
      <c r="A62" t="s">
        <v>253</v>
      </c>
      <c r="B62" s="6"/>
      <c r="C62" t="s">
        <v>69</v>
      </c>
      <c r="D62" s="43">
        <f>SUMIFS('Points - Player Total'!$AB$9:$AB$97,'Points - Player Total'!$A$9:$A$97,'Points - Teams W2'!$A62,'Teams - Window 2'!D$6:D$94,1)</f>
        <v>0</v>
      </c>
      <c r="E62" s="43">
        <f>SUMIFS('Points - Player Total'!$AB$9:$AB$97,'Points - Player Total'!$A$9:$A$97,'Points - Teams W2'!$A62,'Teams - Window 2'!E$6:E$94,1)</f>
        <v>0</v>
      </c>
      <c r="F62" s="43">
        <f>SUMIFS('Points - Player Total'!$AB$9:$AB$97,'Points - Player Total'!$A$9:$A$97,'Points - Teams W2'!$A62,'Teams - Window 2'!F$6:F$94,1)</f>
        <v>0</v>
      </c>
      <c r="G62" s="43">
        <f>SUMIFS('Points - Player Total'!$AB$9:$AB$97,'Points - Player Total'!$A$9:$A$97,'Points - Teams W2'!$A62,'Teams - Window 2'!G$6:G$94,1)</f>
        <v>0</v>
      </c>
      <c r="H62" s="43">
        <f>SUMIFS('Points - Player Total'!$AB$9:$AB$97,'Points - Player Total'!$A$9:$A$97,'Points - Teams W2'!$A62,'Teams - Window 2'!H$6:H$94,1)</f>
        <v>0</v>
      </c>
      <c r="I62" s="43">
        <f>SUMIFS('Points - Player Total'!$AB$9:$AB$97,'Points - Player Total'!$A$9:$A$97,'Points - Teams W2'!$A62,'Teams - Window 2'!I$6:I$94,1)</f>
        <v>0</v>
      </c>
      <c r="J62" s="43">
        <f>SUMIFS('Points - Player Total'!$AB$9:$AB$97,'Points - Player Total'!$A$9:$A$97,'Points - Teams W2'!$A62,'Teams - Window 2'!J$6:J$94,1)</f>
        <v>0</v>
      </c>
      <c r="K62" s="43">
        <f>SUMIFS('Points - Player Total'!$AB$9:$AB$97,'Points - Player Total'!$A$9:$A$97,'Points - Teams W2'!$A62,'Teams - Window 2'!K$6:K$94,1)</f>
        <v>0</v>
      </c>
      <c r="L62" s="43">
        <f>SUMIFS('Points - Player Total'!$AB$9:$AB$97,'Points - Player Total'!$A$9:$A$97,'Points - Teams W2'!$A62,'Teams - Window 2'!L$6:L$94,1)</f>
        <v>0</v>
      </c>
      <c r="M62" s="43">
        <f>SUMIFS('Points - Player Total'!$AB$9:$AB$97,'Points - Player Total'!$A$9:$A$97,'Points - Teams W2'!$A62,'Teams - Window 2'!M$6:M$94,1)</f>
        <v>0</v>
      </c>
      <c r="N62" s="43">
        <f>SUMIFS('Points - Player Total'!$AB$9:$AB$97,'Points - Player Total'!$A$9:$A$97,'Points - Teams W2'!$A62,'Teams - Window 2'!N$6:N$94,1)</f>
        <v>0</v>
      </c>
      <c r="O62" s="43">
        <f>SUMIFS('Points - Player Total'!$AB$9:$AB$97,'Points - Player Total'!$A$9:$A$97,'Points - Teams W2'!$A62,'Teams - Window 2'!O$6:O$94,1)</f>
        <v>0</v>
      </c>
      <c r="P62" s="43">
        <f>SUMIFS('Points - Player Total'!$AB$9:$AB$97,'Points - Player Total'!$A$9:$A$97,'Points - Teams W2'!$A62,'Teams - Window 2'!P$6:P$94,1)</f>
        <v>0</v>
      </c>
      <c r="Q62" s="43">
        <f>SUMIFS('Points - Player Total'!$AB$9:$AB$97,'Points - Player Total'!$A$9:$A$97,'Points - Teams W2'!$A62,'Teams - Window 2'!Q$6:Q$94,1)</f>
        <v>0</v>
      </c>
      <c r="R62" s="43">
        <f>SUMIFS('Points - Player Total'!$AB$9:$AB$97,'Points - Player Total'!$A$9:$A$97,'Points - Teams W2'!$A62,'Teams - Window 2'!R$6:R$94,1)</f>
        <v>0</v>
      </c>
      <c r="S62" s="43">
        <f>SUMIFS('Points - Player Total'!$AB$9:$AB$97,'Points - Player Total'!$A$9:$A$97,'Points - Teams W2'!$A62,'Teams - Window 2'!S$6:S$94,1)</f>
        <v>0</v>
      </c>
      <c r="T62" s="43">
        <f>SUMIFS('Points - Player Total'!$AB$9:$AB$97,'Points - Player Total'!$A$9:$A$97,'Points - Teams W2'!$A62,'Teams - Window 2'!T$6:T$94,1)</f>
        <v>0</v>
      </c>
      <c r="U62" s="43">
        <f>SUMIFS('Points - Player Total'!$AB$9:$AB$97,'Points - Player Total'!$A$9:$A$97,'Points - Teams W2'!$A62,'Teams - Window 2'!U$6:U$94,1)</f>
        <v>0</v>
      </c>
      <c r="V62" s="43">
        <f>SUMIFS('Points - Player Total'!$AB$9:$AB$97,'Points - Player Total'!$A$9:$A$97,'Points - Teams W2'!$A62,'Teams - Window 2'!V$6:V$94,1)</f>
        <v>0</v>
      </c>
      <c r="W62" s="43">
        <f>SUMIFS('Points - Player Total'!$AB$9:$AB$97,'Points - Player Total'!$A$9:$A$97,'Points - Teams W2'!$A62,'Teams - Window 2'!W$6:W$94,1)</f>
        <v>0</v>
      </c>
      <c r="X62" s="43">
        <f>SUMIFS('Points - Player Total'!$AB$9:$AB$97,'Points - Player Total'!$A$9:$A$97,'Points - Teams W2'!$A62,'Teams - Window 2'!X$6:X$94,1)</f>
        <v>0</v>
      </c>
      <c r="Y62" s="43">
        <f>SUMIFS('Points - Player Total'!$AB$9:$AB$97,'Points - Player Total'!$A$9:$A$97,'Points - Teams W2'!$A62,'Teams - Window 2'!Y$6:Y$94,1)</f>
        <v>0</v>
      </c>
      <c r="Z62" s="43">
        <f>SUMIFS('Points - Player Total'!$AB$9:$AB$97,'Points - Player Total'!$A$9:$A$97,'Points - Teams W2'!$A62,'Teams - Window 2'!Z$6:Z$94,1)</f>
        <v>0</v>
      </c>
      <c r="AA62" s="43">
        <f>SUMIFS('Points - Player Total'!$AB$9:$AB$97,'Points - Player Total'!$A$9:$A$97,'Points - Teams W2'!$A62,'Teams - Window 2'!AA$6:AA$94,1)</f>
        <v>0</v>
      </c>
      <c r="AB62" s="43">
        <f>SUMIFS('Points - Player Total'!$AB$9:$AB$97,'Points - Player Total'!$A$9:$A$97,'Points - Teams W2'!$A62,'Teams - Window 2'!AB$6:AB$94,1)</f>
        <v>0</v>
      </c>
      <c r="AC62" s="43">
        <f>SUMIFS('Points - Player Total'!$AB$9:$AB$97,'Points - Player Total'!$A$9:$A$97,'Points - Teams W2'!$A62,'Teams - Window 2'!AC$6:AC$94,1)</f>
        <v>0</v>
      </c>
      <c r="AD62" s="43">
        <f>SUMIFS('Points - Player Total'!$AB$9:$AB$97,'Points - Player Total'!$A$9:$A$97,'Points - Teams W2'!$A62,'Teams - Window 2'!AD$6:AD$94,1)</f>
        <v>0</v>
      </c>
      <c r="AE62" s="43">
        <f>SUMIFS('Points - Player Total'!$AB$9:$AB$97,'Points - Player Total'!$A$9:$A$97,'Points - Teams W2'!$A62,'Teams - Window 2'!AE$6:AE$94,1)</f>
        <v>0</v>
      </c>
      <c r="AF62" s="43">
        <f>SUMIFS('Points - Player Total'!$AB$9:$AB$97,'Points - Player Total'!$A$9:$A$97,'Points - Teams W2'!$A62,'Teams - Window 2'!AF$6:AF$94,1)</f>
        <v>0</v>
      </c>
      <c r="AG62" s="43">
        <f>SUMIFS('Points - Player Total'!$AB$9:$AB$97,'Points - Player Total'!$A$9:$A$97,'Points - Teams W2'!$A62,'Teams - Window 2'!AG$6:AG$94,1)</f>
        <v>0</v>
      </c>
      <c r="AH62" s="43">
        <f>SUMIFS('Points - Player Total'!$AB$9:$AB$97,'Points - Player Total'!$A$9:$A$97,'Points - Teams W2'!$A62,'Teams - Window 2'!AH$6:AH$94,1)</f>
        <v>0</v>
      </c>
      <c r="AI62" s="43">
        <f>SUMIFS('Points - Player Total'!$AB$9:$AB$97,'Points - Player Total'!$A$9:$A$97,'Points - Teams W2'!$A62,'Teams - Window 2'!AI$6:AI$94,1)</f>
        <v>0</v>
      </c>
      <c r="AJ62" s="43">
        <f>SUMIFS('Points - Player Total'!$AB$9:$AB$97,'Points - Player Total'!$A$9:$A$97,'Points - Teams W2'!$A62,'Teams - Window 2'!AJ$6:AJ$94,1)</f>
        <v>0</v>
      </c>
      <c r="AK62" s="43">
        <f>SUMIFS('Points - Player Total'!$AB$9:$AB$97,'Points - Player Total'!$A$9:$A$97,'Points - Teams W2'!$A62,'Teams - Window 2'!AK$6:AK$94,1)</f>
        <v>0</v>
      </c>
      <c r="AL62" s="43">
        <f>SUMIFS('Points - Player Total'!$AB$9:$AB$97,'Points - Player Total'!$A$9:$A$97,'Points - Teams W2'!$A62,'Teams - Window 2'!AL$6:AL$94,1)</f>
        <v>0</v>
      </c>
      <c r="AM62" s="43">
        <f>SUMIFS('Points - Player Total'!$AB$9:$AB$97,'Points - Player Total'!$A$9:$A$97,'Points - Teams W2'!$A62,'Teams - Window 2'!AM$6:AM$94,1)</f>
        <v>0</v>
      </c>
      <c r="AN62" s="43">
        <f>SUMIFS('Points - Player Total'!$AB$9:$AB$97,'Points - Player Total'!$A$9:$A$97,'Points - Teams W2'!$A62,'Teams - Window 2'!AN$6:AN$94,1)</f>
        <v>0</v>
      </c>
      <c r="AO62" s="43">
        <f>SUMIFS('Points - Player Total'!$AB$9:$AB$97,'Points - Player Total'!$A$9:$A$97,'Points - Teams W2'!$A62,'Teams - Window 2'!AO$6:AO$94,1)</f>
        <v>0</v>
      </c>
      <c r="AP62" s="43">
        <f>SUMIFS('Points - Player Total'!$AB$9:$AB$97,'Points - Player Total'!$A$9:$A$97,'Points - Teams W2'!$A62,'Teams - Window 2'!AP$6:AP$94,1)</f>
        <v>0</v>
      </c>
      <c r="AQ62" s="43">
        <f>SUMIFS('Points - Player Total'!$AB$9:$AB$97,'Points - Player Total'!$A$9:$A$97,'Points - Teams W2'!$A62,'Teams - Window 2'!AQ$6:AQ$94,1)</f>
        <v>0</v>
      </c>
      <c r="AR62" s="43">
        <f>SUMIFS('Points - Player Total'!$AB$9:$AB$97,'Points - Player Total'!$A$9:$A$97,'Points - Teams W2'!$A62,'Teams - Window 2'!AR$6:AR$94,1)</f>
        <v>0</v>
      </c>
    </row>
    <row r="63" spans="1:44" x14ac:dyDescent="0.25">
      <c r="A63" t="s">
        <v>254</v>
      </c>
      <c r="B63" s="6"/>
      <c r="C63" t="s">
        <v>69</v>
      </c>
      <c r="D63" s="43">
        <f>SUMIFS('Points - Player Total'!$AB$9:$AB$97,'Points - Player Total'!$A$9:$A$97,'Points - Teams W2'!$A63,'Teams - Window 2'!D$6:D$94,1)</f>
        <v>0</v>
      </c>
      <c r="E63" s="43">
        <f>SUMIFS('Points - Player Total'!$AB$9:$AB$97,'Points - Player Total'!$A$9:$A$97,'Points - Teams W2'!$A63,'Teams - Window 2'!E$6:E$94,1)</f>
        <v>0</v>
      </c>
      <c r="F63" s="43">
        <f>SUMIFS('Points - Player Total'!$AB$9:$AB$97,'Points - Player Total'!$A$9:$A$97,'Points - Teams W2'!$A63,'Teams - Window 2'!F$6:F$94,1)</f>
        <v>0</v>
      </c>
      <c r="G63" s="43">
        <f>SUMIFS('Points - Player Total'!$AB$9:$AB$97,'Points - Player Total'!$A$9:$A$97,'Points - Teams W2'!$A63,'Teams - Window 2'!G$6:G$94,1)</f>
        <v>0</v>
      </c>
      <c r="H63" s="43">
        <f>SUMIFS('Points - Player Total'!$AB$9:$AB$97,'Points - Player Total'!$A$9:$A$97,'Points - Teams W2'!$A63,'Teams - Window 2'!H$6:H$94,1)</f>
        <v>0</v>
      </c>
      <c r="I63" s="43">
        <f>SUMIFS('Points - Player Total'!$AB$9:$AB$97,'Points - Player Total'!$A$9:$A$97,'Points - Teams W2'!$A63,'Teams - Window 2'!I$6:I$94,1)</f>
        <v>0</v>
      </c>
      <c r="J63" s="43">
        <f>SUMIFS('Points - Player Total'!$AB$9:$AB$97,'Points - Player Total'!$A$9:$A$97,'Points - Teams W2'!$A63,'Teams - Window 2'!J$6:J$94,1)</f>
        <v>0</v>
      </c>
      <c r="K63" s="43">
        <f>SUMIFS('Points - Player Total'!$AB$9:$AB$97,'Points - Player Total'!$A$9:$A$97,'Points - Teams W2'!$A63,'Teams - Window 2'!K$6:K$94,1)</f>
        <v>0</v>
      </c>
      <c r="L63" s="43">
        <f>SUMIFS('Points - Player Total'!$AB$9:$AB$97,'Points - Player Total'!$A$9:$A$97,'Points - Teams W2'!$A63,'Teams - Window 2'!L$6:L$94,1)</f>
        <v>0</v>
      </c>
      <c r="M63" s="43">
        <f>SUMIFS('Points - Player Total'!$AB$9:$AB$97,'Points - Player Total'!$A$9:$A$97,'Points - Teams W2'!$A63,'Teams - Window 2'!M$6:M$94,1)</f>
        <v>0</v>
      </c>
      <c r="N63" s="43">
        <f>SUMIFS('Points - Player Total'!$AB$9:$AB$97,'Points - Player Total'!$A$9:$A$97,'Points - Teams W2'!$A63,'Teams - Window 2'!N$6:N$94,1)</f>
        <v>0</v>
      </c>
      <c r="O63" s="43">
        <f>SUMIFS('Points - Player Total'!$AB$9:$AB$97,'Points - Player Total'!$A$9:$A$97,'Points - Teams W2'!$A63,'Teams - Window 2'!O$6:O$94,1)</f>
        <v>0</v>
      </c>
      <c r="P63" s="43">
        <f>SUMIFS('Points - Player Total'!$AB$9:$AB$97,'Points - Player Total'!$A$9:$A$97,'Points - Teams W2'!$A63,'Teams - Window 2'!P$6:P$94,1)</f>
        <v>0</v>
      </c>
      <c r="Q63" s="43">
        <f>SUMIFS('Points - Player Total'!$AB$9:$AB$97,'Points - Player Total'!$A$9:$A$97,'Points - Teams W2'!$A63,'Teams - Window 2'!Q$6:Q$94,1)</f>
        <v>0</v>
      </c>
      <c r="R63" s="43">
        <f>SUMIFS('Points - Player Total'!$AB$9:$AB$97,'Points - Player Total'!$A$9:$A$97,'Points - Teams W2'!$A63,'Teams - Window 2'!R$6:R$94,1)</f>
        <v>0</v>
      </c>
      <c r="S63" s="43">
        <f>SUMIFS('Points - Player Total'!$AB$9:$AB$97,'Points - Player Total'!$A$9:$A$97,'Points - Teams W2'!$A63,'Teams - Window 2'!S$6:S$94,1)</f>
        <v>0</v>
      </c>
      <c r="T63" s="43">
        <f>SUMIFS('Points - Player Total'!$AB$9:$AB$97,'Points - Player Total'!$A$9:$A$97,'Points - Teams W2'!$A63,'Teams - Window 2'!T$6:T$94,1)</f>
        <v>0</v>
      </c>
      <c r="U63" s="43">
        <f>SUMIFS('Points - Player Total'!$AB$9:$AB$97,'Points - Player Total'!$A$9:$A$97,'Points - Teams W2'!$A63,'Teams - Window 2'!U$6:U$94,1)</f>
        <v>0</v>
      </c>
      <c r="V63" s="43">
        <f>SUMIFS('Points - Player Total'!$AB$9:$AB$97,'Points - Player Total'!$A$9:$A$97,'Points - Teams W2'!$A63,'Teams - Window 2'!V$6:V$94,1)</f>
        <v>0</v>
      </c>
      <c r="W63" s="43">
        <f>SUMIFS('Points - Player Total'!$AB$9:$AB$97,'Points - Player Total'!$A$9:$A$97,'Points - Teams W2'!$A63,'Teams - Window 2'!W$6:W$94,1)</f>
        <v>0</v>
      </c>
      <c r="X63" s="43">
        <f>SUMIFS('Points - Player Total'!$AB$9:$AB$97,'Points - Player Total'!$A$9:$A$97,'Points - Teams W2'!$A63,'Teams - Window 2'!X$6:X$94,1)</f>
        <v>0</v>
      </c>
      <c r="Y63" s="43">
        <f>SUMIFS('Points - Player Total'!$AB$9:$AB$97,'Points - Player Total'!$A$9:$A$97,'Points - Teams W2'!$A63,'Teams - Window 2'!Y$6:Y$94,1)</f>
        <v>0</v>
      </c>
      <c r="Z63" s="43">
        <f>SUMIFS('Points - Player Total'!$AB$9:$AB$97,'Points - Player Total'!$A$9:$A$97,'Points - Teams W2'!$A63,'Teams - Window 2'!Z$6:Z$94,1)</f>
        <v>0</v>
      </c>
      <c r="AA63" s="43">
        <f>SUMIFS('Points - Player Total'!$AB$9:$AB$97,'Points - Player Total'!$A$9:$A$97,'Points - Teams W2'!$A63,'Teams - Window 2'!AA$6:AA$94,1)</f>
        <v>0</v>
      </c>
      <c r="AB63" s="43">
        <f>SUMIFS('Points - Player Total'!$AB$9:$AB$97,'Points - Player Total'!$A$9:$A$97,'Points - Teams W2'!$A63,'Teams - Window 2'!AB$6:AB$94,1)</f>
        <v>0</v>
      </c>
      <c r="AC63" s="43">
        <f>SUMIFS('Points - Player Total'!$AB$9:$AB$97,'Points - Player Total'!$A$9:$A$97,'Points - Teams W2'!$A63,'Teams - Window 2'!AC$6:AC$94,1)</f>
        <v>0</v>
      </c>
      <c r="AD63" s="43">
        <f>SUMIFS('Points - Player Total'!$AB$9:$AB$97,'Points - Player Total'!$A$9:$A$97,'Points - Teams W2'!$A63,'Teams - Window 2'!AD$6:AD$94,1)</f>
        <v>0</v>
      </c>
      <c r="AE63" s="43">
        <f>SUMIFS('Points - Player Total'!$AB$9:$AB$97,'Points - Player Total'!$A$9:$A$97,'Points - Teams W2'!$A63,'Teams - Window 2'!AE$6:AE$94,1)</f>
        <v>0</v>
      </c>
      <c r="AF63" s="43">
        <f>SUMIFS('Points - Player Total'!$AB$9:$AB$97,'Points - Player Total'!$A$9:$A$97,'Points - Teams W2'!$A63,'Teams - Window 2'!AF$6:AF$94,1)</f>
        <v>0</v>
      </c>
      <c r="AG63" s="43">
        <f>SUMIFS('Points - Player Total'!$AB$9:$AB$97,'Points - Player Total'!$A$9:$A$97,'Points - Teams W2'!$A63,'Teams - Window 2'!AG$6:AG$94,1)</f>
        <v>0</v>
      </c>
      <c r="AH63" s="43">
        <f>SUMIFS('Points - Player Total'!$AB$9:$AB$97,'Points - Player Total'!$A$9:$A$97,'Points - Teams W2'!$A63,'Teams - Window 2'!AH$6:AH$94,1)</f>
        <v>0</v>
      </c>
      <c r="AI63" s="43">
        <f>SUMIFS('Points - Player Total'!$AB$9:$AB$97,'Points - Player Total'!$A$9:$A$97,'Points - Teams W2'!$A63,'Teams - Window 2'!AI$6:AI$94,1)</f>
        <v>0</v>
      </c>
      <c r="AJ63" s="43">
        <f>SUMIFS('Points - Player Total'!$AB$9:$AB$97,'Points - Player Total'!$A$9:$A$97,'Points - Teams W2'!$A63,'Teams - Window 2'!AJ$6:AJ$94,1)</f>
        <v>0</v>
      </c>
      <c r="AK63" s="43">
        <f>SUMIFS('Points - Player Total'!$AB$9:$AB$97,'Points - Player Total'!$A$9:$A$97,'Points - Teams W2'!$A63,'Teams - Window 2'!AK$6:AK$94,1)</f>
        <v>0</v>
      </c>
      <c r="AL63" s="43">
        <f>SUMIFS('Points - Player Total'!$AB$9:$AB$97,'Points - Player Total'!$A$9:$A$97,'Points - Teams W2'!$A63,'Teams - Window 2'!AL$6:AL$94,1)</f>
        <v>0</v>
      </c>
      <c r="AM63" s="43">
        <f>SUMIFS('Points - Player Total'!$AB$9:$AB$97,'Points - Player Total'!$A$9:$A$97,'Points - Teams W2'!$A63,'Teams - Window 2'!AM$6:AM$94,1)</f>
        <v>0</v>
      </c>
      <c r="AN63" s="43">
        <f>SUMIFS('Points - Player Total'!$AB$9:$AB$97,'Points - Player Total'!$A$9:$A$97,'Points - Teams W2'!$A63,'Teams - Window 2'!AN$6:AN$94,1)</f>
        <v>0</v>
      </c>
      <c r="AO63" s="43">
        <f>SUMIFS('Points - Player Total'!$AB$9:$AB$97,'Points - Player Total'!$A$9:$A$97,'Points - Teams W2'!$A63,'Teams - Window 2'!AO$6:AO$94,1)</f>
        <v>0</v>
      </c>
      <c r="AP63" s="43">
        <f>SUMIFS('Points - Player Total'!$AB$9:$AB$97,'Points - Player Total'!$A$9:$A$97,'Points - Teams W2'!$A63,'Teams - Window 2'!AP$6:AP$94,1)</f>
        <v>0</v>
      </c>
      <c r="AQ63" s="43">
        <f>SUMIFS('Points - Player Total'!$AB$9:$AB$97,'Points - Player Total'!$A$9:$A$97,'Points - Teams W2'!$A63,'Teams - Window 2'!AQ$6:AQ$94,1)</f>
        <v>0</v>
      </c>
      <c r="AR63" s="43">
        <f>SUMIFS('Points - Player Total'!$AB$9:$AB$97,'Points - Player Total'!$A$9:$A$97,'Points - Teams W2'!$A63,'Teams - Window 2'!AR$6:AR$94,1)</f>
        <v>0</v>
      </c>
    </row>
    <row r="64" spans="1:44" x14ac:dyDescent="0.25">
      <c r="A64" t="s">
        <v>255</v>
      </c>
      <c r="B64" s="6"/>
      <c r="C64" t="s">
        <v>69</v>
      </c>
      <c r="D64" s="43">
        <f>SUMIFS('Points - Player Total'!$AB$9:$AB$97,'Points - Player Total'!$A$9:$A$97,'Points - Teams W2'!$A64,'Teams - Window 2'!D$6:D$94,1)</f>
        <v>0</v>
      </c>
      <c r="E64" s="43">
        <f>SUMIFS('Points - Player Total'!$AB$9:$AB$97,'Points - Player Total'!$A$9:$A$97,'Points - Teams W2'!$A64,'Teams - Window 2'!E$6:E$94,1)</f>
        <v>0</v>
      </c>
      <c r="F64" s="43">
        <f>SUMIFS('Points - Player Total'!$AB$9:$AB$97,'Points - Player Total'!$A$9:$A$97,'Points - Teams W2'!$A64,'Teams - Window 2'!F$6:F$94,1)</f>
        <v>0</v>
      </c>
      <c r="G64" s="43">
        <f>SUMIFS('Points - Player Total'!$AB$9:$AB$97,'Points - Player Total'!$A$9:$A$97,'Points - Teams W2'!$A64,'Teams - Window 2'!G$6:G$94,1)</f>
        <v>0</v>
      </c>
      <c r="H64" s="43">
        <f>SUMIFS('Points - Player Total'!$AB$9:$AB$97,'Points - Player Total'!$A$9:$A$97,'Points - Teams W2'!$A64,'Teams - Window 2'!H$6:H$94,1)</f>
        <v>0</v>
      </c>
      <c r="I64" s="43">
        <f>SUMIFS('Points - Player Total'!$AB$9:$AB$97,'Points - Player Total'!$A$9:$A$97,'Points - Teams W2'!$A64,'Teams - Window 2'!I$6:I$94,1)</f>
        <v>0</v>
      </c>
      <c r="J64" s="43">
        <f>SUMIFS('Points - Player Total'!$AB$9:$AB$97,'Points - Player Total'!$A$9:$A$97,'Points - Teams W2'!$A64,'Teams - Window 2'!J$6:J$94,1)</f>
        <v>0</v>
      </c>
      <c r="K64" s="43">
        <f>SUMIFS('Points - Player Total'!$AB$9:$AB$97,'Points - Player Total'!$A$9:$A$97,'Points - Teams W2'!$A64,'Teams - Window 2'!K$6:K$94,1)</f>
        <v>0</v>
      </c>
      <c r="L64" s="43">
        <f>SUMIFS('Points - Player Total'!$AB$9:$AB$97,'Points - Player Total'!$A$9:$A$97,'Points - Teams W2'!$A64,'Teams - Window 2'!L$6:L$94,1)</f>
        <v>0</v>
      </c>
      <c r="M64" s="43">
        <f>SUMIFS('Points - Player Total'!$AB$9:$AB$97,'Points - Player Total'!$A$9:$A$97,'Points - Teams W2'!$A64,'Teams - Window 2'!M$6:M$94,1)</f>
        <v>0</v>
      </c>
      <c r="N64" s="43">
        <f>SUMIFS('Points - Player Total'!$AB$9:$AB$97,'Points - Player Total'!$A$9:$A$97,'Points - Teams W2'!$A64,'Teams - Window 2'!N$6:N$94,1)</f>
        <v>0</v>
      </c>
      <c r="O64" s="43">
        <f>SUMIFS('Points - Player Total'!$AB$9:$AB$97,'Points - Player Total'!$A$9:$A$97,'Points - Teams W2'!$A64,'Teams - Window 2'!O$6:O$94,1)</f>
        <v>0</v>
      </c>
      <c r="P64" s="43">
        <f>SUMIFS('Points - Player Total'!$AB$9:$AB$97,'Points - Player Total'!$A$9:$A$97,'Points - Teams W2'!$A64,'Teams - Window 2'!P$6:P$94,1)</f>
        <v>0</v>
      </c>
      <c r="Q64" s="43">
        <f>SUMIFS('Points - Player Total'!$AB$9:$AB$97,'Points - Player Total'!$A$9:$A$97,'Points - Teams W2'!$A64,'Teams - Window 2'!Q$6:Q$94,1)</f>
        <v>0</v>
      </c>
      <c r="R64" s="43">
        <f>SUMIFS('Points - Player Total'!$AB$9:$AB$97,'Points - Player Total'!$A$9:$A$97,'Points - Teams W2'!$A64,'Teams - Window 2'!R$6:R$94,1)</f>
        <v>0</v>
      </c>
      <c r="S64" s="43">
        <f>SUMIFS('Points - Player Total'!$AB$9:$AB$97,'Points - Player Total'!$A$9:$A$97,'Points - Teams W2'!$A64,'Teams - Window 2'!S$6:S$94,1)</f>
        <v>0</v>
      </c>
      <c r="T64" s="43">
        <f>SUMIFS('Points - Player Total'!$AB$9:$AB$97,'Points - Player Total'!$A$9:$A$97,'Points - Teams W2'!$A64,'Teams - Window 2'!T$6:T$94,1)</f>
        <v>0</v>
      </c>
      <c r="U64" s="43">
        <f>SUMIFS('Points - Player Total'!$AB$9:$AB$97,'Points - Player Total'!$A$9:$A$97,'Points - Teams W2'!$A64,'Teams - Window 2'!U$6:U$94,1)</f>
        <v>0</v>
      </c>
      <c r="V64" s="43">
        <f>SUMIFS('Points - Player Total'!$AB$9:$AB$97,'Points - Player Total'!$A$9:$A$97,'Points - Teams W2'!$A64,'Teams - Window 2'!V$6:V$94,1)</f>
        <v>0</v>
      </c>
      <c r="W64" s="43">
        <f>SUMIFS('Points - Player Total'!$AB$9:$AB$97,'Points - Player Total'!$A$9:$A$97,'Points - Teams W2'!$A64,'Teams - Window 2'!W$6:W$94,1)</f>
        <v>0</v>
      </c>
      <c r="X64" s="43">
        <f>SUMIFS('Points - Player Total'!$AB$9:$AB$97,'Points - Player Total'!$A$9:$A$97,'Points - Teams W2'!$A64,'Teams - Window 2'!X$6:X$94,1)</f>
        <v>0</v>
      </c>
      <c r="Y64" s="43">
        <f>SUMIFS('Points - Player Total'!$AB$9:$AB$97,'Points - Player Total'!$A$9:$A$97,'Points - Teams W2'!$A64,'Teams - Window 2'!Y$6:Y$94,1)</f>
        <v>0</v>
      </c>
      <c r="Z64" s="43">
        <f>SUMIFS('Points - Player Total'!$AB$9:$AB$97,'Points - Player Total'!$A$9:$A$97,'Points - Teams W2'!$A64,'Teams - Window 2'!Z$6:Z$94,1)</f>
        <v>0</v>
      </c>
      <c r="AA64" s="43">
        <f>SUMIFS('Points - Player Total'!$AB$9:$AB$97,'Points - Player Total'!$A$9:$A$97,'Points - Teams W2'!$A64,'Teams - Window 2'!AA$6:AA$94,1)</f>
        <v>0</v>
      </c>
      <c r="AB64" s="43">
        <f>SUMIFS('Points - Player Total'!$AB$9:$AB$97,'Points - Player Total'!$A$9:$A$97,'Points - Teams W2'!$A64,'Teams - Window 2'!AB$6:AB$94,1)</f>
        <v>0</v>
      </c>
      <c r="AC64" s="43">
        <f>SUMIFS('Points - Player Total'!$AB$9:$AB$97,'Points - Player Total'!$A$9:$A$97,'Points - Teams W2'!$A64,'Teams - Window 2'!AC$6:AC$94,1)</f>
        <v>0</v>
      </c>
      <c r="AD64" s="43">
        <f>SUMIFS('Points - Player Total'!$AB$9:$AB$97,'Points - Player Total'!$A$9:$A$97,'Points - Teams W2'!$A64,'Teams - Window 2'!AD$6:AD$94,1)</f>
        <v>0</v>
      </c>
      <c r="AE64" s="43">
        <f>SUMIFS('Points - Player Total'!$AB$9:$AB$97,'Points - Player Total'!$A$9:$A$97,'Points - Teams W2'!$A64,'Teams - Window 2'!AE$6:AE$94,1)</f>
        <v>0</v>
      </c>
      <c r="AF64" s="43">
        <f>SUMIFS('Points - Player Total'!$AB$9:$AB$97,'Points - Player Total'!$A$9:$A$97,'Points - Teams W2'!$A64,'Teams - Window 2'!AF$6:AF$94,1)</f>
        <v>0</v>
      </c>
      <c r="AG64" s="43">
        <f>SUMIFS('Points - Player Total'!$AB$9:$AB$97,'Points - Player Total'!$A$9:$A$97,'Points - Teams W2'!$A64,'Teams - Window 2'!AG$6:AG$94,1)</f>
        <v>0</v>
      </c>
      <c r="AH64" s="43">
        <f>SUMIFS('Points - Player Total'!$AB$9:$AB$97,'Points - Player Total'!$A$9:$A$97,'Points - Teams W2'!$A64,'Teams - Window 2'!AH$6:AH$94,1)</f>
        <v>0</v>
      </c>
      <c r="AI64" s="43">
        <f>SUMIFS('Points - Player Total'!$AB$9:$AB$97,'Points - Player Total'!$A$9:$A$97,'Points - Teams W2'!$A64,'Teams - Window 2'!AI$6:AI$94,1)</f>
        <v>0</v>
      </c>
      <c r="AJ64" s="43">
        <f>SUMIFS('Points - Player Total'!$AB$9:$AB$97,'Points - Player Total'!$A$9:$A$97,'Points - Teams W2'!$A64,'Teams - Window 2'!AJ$6:AJ$94,1)</f>
        <v>0</v>
      </c>
      <c r="AK64" s="43">
        <f>SUMIFS('Points - Player Total'!$AB$9:$AB$97,'Points - Player Total'!$A$9:$A$97,'Points - Teams W2'!$A64,'Teams - Window 2'!AK$6:AK$94,1)</f>
        <v>0</v>
      </c>
      <c r="AL64" s="43">
        <f>SUMIFS('Points - Player Total'!$AB$9:$AB$97,'Points - Player Total'!$A$9:$A$97,'Points - Teams W2'!$A64,'Teams - Window 2'!AL$6:AL$94,1)</f>
        <v>0</v>
      </c>
      <c r="AM64" s="43">
        <f>SUMIFS('Points - Player Total'!$AB$9:$AB$97,'Points - Player Total'!$A$9:$A$97,'Points - Teams W2'!$A64,'Teams - Window 2'!AM$6:AM$94,1)</f>
        <v>0</v>
      </c>
      <c r="AN64" s="43">
        <f>SUMIFS('Points - Player Total'!$AB$9:$AB$97,'Points - Player Total'!$A$9:$A$97,'Points - Teams W2'!$A64,'Teams - Window 2'!AN$6:AN$94,1)</f>
        <v>0</v>
      </c>
      <c r="AO64" s="43">
        <f>SUMIFS('Points - Player Total'!$AB$9:$AB$97,'Points - Player Total'!$A$9:$A$97,'Points - Teams W2'!$A64,'Teams - Window 2'!AO$6:AO$94,1)</f>
        <v>0</v>
      </c>
      <c r="AP64" s="43">
        <f>SUMIFS('Points - Player Total'!$AB$9:$AB$97,'Points - Player Total'!$A$9:$A$97,'Points - Teams W2'!$A64,'Teams - Window 2'!AP$6:AP$94,1)</f>
        <v>0</v>
      </c>
      <c r="AQ64" s="43">
        <f>SUMIFS('Points - Player Total'!$AB$9:$AB$97,'Points - Player Total'!$A$9:$A$97,'Points - Teams W2'!$A64,'Teams - Window 2'!AQ$6:AQ$94,1)</f>
        <v>0</v>
      </c>
      <c r="AR64" s="43">
        <f>SUMIFS('Points - Player Total'!$AB$9:$AB$97,'Points - Player Total'!$A$9:$A$97,'Points - Teams W2'!$A64,'Teams - Window 2'!AR$6:AR$94,1)</f>
        <v>0</v>
      </c>
    </row>
    <row r="65" spans="1:44" x14ac:dyDescent="0.25">
      <c r="A65" t="s">
        <v>256</v>
      </c>
      <c r="B65" s="6"/>
      <c r="C65" t="s">
        <v>69</v>
      </c>
      <c r="D65" s="43">
        <f>SUMIFS('Points - Player Total'!$AB$9:$AB$97,'Points - Player Total'!$A$9:$A$97,'Points - Teams W2'!$A65,'Teams - Window 2'!D$6:D$94,1)</f>
        <v>0</v>
      </c>
      <c r="E65" s="43">
        <f>SUMIFS('Points - Player Total'!$AB$9:$AB$97,'Points - Player Total'!$A$9:$A$97,'Points - Teams W2'!$A65,'Teams - Window 2'!E$6:E$94,1)</f>
        <v>0</v>
      </c>
      <c r="F65" s="43">
        <f>SUMIFS('Points - Player Total'!$AB$9:$AB$97,'Points - Player Total'!$A$9:$A$97,'Points - Teams W2'!$A65,'Teams - Window 2'!F$6:F$94,1)</f>
        <v>0</v>
      </c>
      <c r="G65" s="43">
        <f>SUMIFS('Points - Player Total'!$AB$9:$AB$97,'Points - Player Total'!$A$9:$A$97,'Points - Teams W2'!$A65,'Teams - Window 2'!G$6:G$94,1)</f>
        <v>0</v>
      </c>
      <c r="H65" s="43">
        <f>SUMIFS('Points - Player Total'!$AB$9:$AB$97,'Points - Player Total'!$A$9:$A$97,'Points - Teams W2'!$A65,'Teams - Window 2'!H$6:H$94,1)</f>
        <v>0</v>
      </c>
      <c r="I65" s="43">
        <f>SUMIFS('Points - Player Total'!$AB$9:$AB$97,'Points - Player Total'!$A$9:$A$97,'Points - Teams W2'!$A65,'Teams - Window 2'!I$6:I$94,1)</f>
        <v>0</v>
      </c>
      <c r="J65" s="43">
        <f>SUMIFS('Points - Player Total'!$AB$9:$AB$97,'Points - Player Total'!$A$9:$A$97,'Points - Teams W2'!$A65,'Teams - Window 2'!J$6:J$94,1)</f>
        <v>0</v>
      </c>
      <c r="K65" s="43">
        <f>SUMIFS('Points - Player Total'!$AB$9:$AB$97,'Points - Player Total'!$A$9:$A$97,'Points - Teams W2'!$A65,'Teams - Window 2'!K$6:K$94,1)</f>
        <v>0</v>
      </c>
      <c r="L65" s="43">
        <f>SUMIFS('Points - Player Total'!$AB$9:$AB$97,'Points - Player Total'!$A$9:$A$97,'Points - Teams W2'!$A65,'Teams - Window 2'!L$6:L$94,1)</f>
        <v>0</v>
      </c>
      <c r="M65" s="43">
        <f>SUMIFS('Points - Player Total'!$AB$9:$AB$97,'Points - Player Total'!$A$9:$A$97,'Points - Teams W2'!$A65,'Teams - Window 2'!M$6:M$94,1)</f>
        <v>0</v>
      </c>
      <c r="N65" s="43">
        <f>SUMIFS('Points - Player Total'!$AB$9:$AB$97,'Points - Player Total'!$A$9:$A$97,'Points - Teams W2'!$A65,'Teams - Window 2'!N$6:N$94,1)</f>
        <v>0</v>
      </c>
      <c r="O65" s="43">
        <f>SUMIFS('Points - Player Total'!$AB$9:$AB$97,'Points - Player Total'!$A$9:$A$97,'Points - Teams W2'!$A65,'Teams - Window 2'!O$6:O$94,1)</f>
        <v>0</v>
      </c>
      <c r="P65" s="43">
        <f>SUMIFS('Points - Player Total'!$AB$9:$AB$97,'Points - Player Total'!$A$9:$A$97,'Points - Teams W2'!$A65,'Teams - Window 2'!P$6:P$94,1)</f>
        <v>0</v>
      </c>
      <c r="Q65" s="43">
        <f>SUMIFS('Points - Player Total'!$AB$9:$AB$97,'Points - Player Total'!$A$9:$A$97,'Points - Teams W2'!$A65,'Teams - Window 2'!Q$6:Q$94,1)</f>
        <v>0</v>
      </c>
      <c r="R65" s="43">
        <f>SUMIFS('Points - Player Total'!$AB$9:$AB$97,'Points - Player Total'!$A$9:$A$97,'Points - Teams W2'!$A65,'Teams - Window 2'!R$6:R$94,1)</f>
        <v>0</v>
      </c>
      <c r="S65" s="43">
        <f>SUMIFS('Points - Player Total'!$AB$9:$AB$97,'Points - Player Total'!$A$9:$A$97,'Points - Teams W2'!$A65,'Teams - Window 2'!S$6:S$94,1)</f>
        <v>0</v>
      </c>
      <c r="T65" s="43">
        <f>SUMIFS('Points - Player Total'!$AB$9:$AB$97,'Points - Player Total'!$A$9:$A$97,'Points - Teams W2'!$A65,'Teams - Window 2'!T$6:T$94,1)</f>
        <v>0</v>
      </c>
      <c r="U65" s="43">
        <f>SUMIFS('Points - Player Total'!$AB$9:$AB$97,'Points - Player Total'!$A$9:$A$97,'Points - Teams W2'!$A65,'Teams - Window 2'!U$6:U$94,1)</f>
        <v>0</v>
      </c>
      <c r="V65" s="43">
        <f>SUMIFS('Points - Player Total'!$AB$9:$AB$97,'Points - Player Total'!$A$9:$A$97,'Points - Teams W2'!$A65,'Teams - Window 2'!V$6:V$94,1)</f>
        <v>0</v>
      </c>
      <c r="W65" s="43">
        <f>SUMIFS('Points - Player Total'!$AB$9:$AB$97,'Points - Player Total'!$A$9:$A$97,'Points - Teams W2'!$A65,'Teams - Window 2'!W$6:W$94,1)</f>
        <v>0</v>
      </c>
      <c r="X65" s="43">
        <f>SUMIFS('Points - Player Total'!$AB$9:$AB$97,'Points - Player Total'!$A$9:$A$97,'Points - Teams W2'!$A65,'Teams - Window 2'!X$6:X$94,1)</f>
        <v>0</v>
      </c>
      <c r="Y65" s="43">
        <f>SUMIFS('Points - Player Total'!$AB$9:$AB$97,'Points - Player Total'!$A$9:$A$97,'Points - Teams W2'!$A65,'Teams - Window 2'!Y$6:Y$94,1)</f>
        <v>0</v>
      </c>
      <c r="Z65" s="43">
        <f>SUMIFS('Points - Player Total'!$AB$9:$AB$97,'Points - Player Total'!$A$9:$A$97,'Points - Teams W2'!$A65,'Teams - Window 2'!Z$6:Z$94,1)</f>
        <v>0</v>
      </c>
      <c r="AA65" s="43">
        <f>SUMIFS('Points - Player Total'!$AB$9:$AB$97,'Points - Player Total'!$A$9:$A$97,'Points - Teams W2'!$A65,'Teams - Window 2'!AA$6:AA$94,1)</f>
        <v>0</v>
      </c>
      <c r="AB65" s="43">
        <f>SUMIFS('Points - Player Total'!$AB$9:$AB$97,'Points - Player Total'!$A$9:$A$97,'Points - Teams W2'!$A65,'Teams - Window 2'!AB$6:AB$94,1)</f>
        <v>0</v>
      </c>
      <c r="AC65" s="43">
        <f>SUMIFS('Points - Player Total'!$AB$9:$AB$97,'Points - Player Total'!$A$9:$A$97,'Points - Teams W2'!$A65,'Teams - Window 2'!AC$6:AC$94,1)</f>
        <v>0</v>
      </c>
      <c r="AD65" s="43">
        <f>SUMIFS('Points - Player Total'!$AB$9:$AB$97,'Points - Player Total'!$A$9:$A$97,'Points - Teams W2'!$A65,'Teams - Window 2'!AD$6:AD$94,1)</f>
        <v>0</v>
      </c>
      <c r="AE65" s="43">
        <f>SUMIFS('Points - Player Total'!$AB$9:$AB$97,'Points - Player Total'!$A$9:$A$97,'Points - Teams W2'!$A65,'Teams - Window 2'!AE$6:AE$94,1)</f>
        <v>0</v>
      </c>
      <c r="AF65" s="43">
        <f>SUMIFS('Points - Player Total'!$AB$9:$AB$97,'Points - Player Total'!$A$9:$A$97,'Points - Teams W2'!$A65,'Teams - Window 2'!AF$6:AF$94,1)</f>
        <v>0</v>
      </c>
      <c r="AG65" s="43">
        <f>SUMIFS('Points - Player Total'!$AB$9:$AB$97,'Points - Player Total'!$A$9:$A$97,'Points - Teams W2'!$A65,'Teams - Window 2'!AG$6:AG$94,1)</f>
        <v>0</v>
      </c>
      <c r="AH65" s="43">
        <f>SUMIFS('Points - Player Total'!$AB$9:$AB$97,'Points - Player Total'!$A$9:$A$97,'Points - Teams W2'!$A65,'Teams - Window 2'!AH$6:AH$94,1)</f>
        <v>0</v>
      </c>
      <c r="AI65" s="43">
        <f>SUMIFS('Points - Player Total'!$AB$9:$AB$97,'Points - Player Total'!$A$9:$A$97,'Points - Teams W2'!$A65,'Teams - Window 2'!AI$6:AI$94,1)</f>
        <v>0</v>
      </c>
      <c r="AJ65" s="43">
        <f>SUMIFS('Points - Player Total'!$AB$9:$AB$97,'Points - Player Total'!$A$9:$A$97,'Points - Teams W2'!$A65,'Teams - Window 2'!AJ$6:AJ$94,1)</f>
        <v>0</v>
      </c>
      <c r="AK65" s="43">
        <f>SUMIFS('Points - Player Total'!$AB$9:$AB$97,'Points - Player Total'!$A$9:$A$97,'Points - Teams W2'!$A65,'Teams - Window 2'!AK$6:AK$94,1)</f>
        <v>0</v>
      </c>
      <c r="AL65" s="43">
        <f>SUMIFS('Points - Player Total'!$AB$9:$AB$97,'Points - Player Total'!$A$9:$A$97,'Points - Teams W2'!$A65,'Teams - Window 2'!AL$6:AL$94,1)</f>
        <v>0</v>
      </c>
      <c r="AM65" s="43">
        <f>SUMIFS('Points - Player Total'!$AB$9:$AB$97,'Points - Player Total'!$A$9:$A$97,'Points - Teams W2'!$A65,'Teams - Window 2'!AM$6:AM$94,1)</f>
        <v>0</v>
      </c>
      <c r="AN65" s="43">
        <f>SUMIFS('Points - Player Total'!$AB$9:$AB$97,'Points - Player Total'!$A$9:$A$97,'Points - Teams W2'!$A65,'Teams - Window 2'!AN$6:AN$94,1)</f>
        <v>0</v>
      </c>
      <c r="AO65" s="43">
        <f>SUMIFS('Points - Player Total'!$AB$9:$AB$97,'Points - Player Total'!$A$9:$A$97,'Points - Teams W2'!$A65,'Teams - Window 2'!AO$6:AO$94,1)</f>
        <v>0</v>
      </c>
      <c r="AP65" s="43">
        <f>SUMIFS('Points - Player Total'!$AB$9:$AB$97,'Points - Player Total'!$A$9:$A$97,'Points - Teams W2'!$A65,'Teams - Window 2'!AP$6:AP$94,1)</f>
        <v>0</v>
      </c>
      <c r="AQ65" s="43">
        <f>SUMIFS('Points - Player Total'!$AB$9:$AB$97,'Points - Player Total'!$A$9:$A$97,'Points - Teams W2'!$A65,'Teams - Window 2'!AQ$6:AQ$94,1)</f>
        <v>0</v>
      </c>
      <c r="AR65" s="43">
        <f>SUMIFS('Points - Player Total'!$AB$9:$AB$97,'Points - Player Total'!$A$9:$A$97,'Points - Teams W2'!$A65,'Teams - Window 2'!AR$6:AR$94,1)</f>
        <v>0</v>
      </c>
    </row>
    <row r="66" spans="1:44" x14ac:dyDescent="0.25">
      <c r="A66" t="s">
        <v>257</v>
      </c>
      <c r="B66" s="6"/>
      <c r="C66" t="s">
        <v>69</v>
      </c>
      <c r="D66" s="43">
        <f>SUMIFS('Points - Player Total'!$AB$9:$AB$97,'Points - Player Total'!$A$9:$A$97,'Points - Teams W2'!$A66,'Teams - Window 2'!D$6:D$94,1)</f>
        <v>0</v>
      </c>
      <c r="E66" s="43">
        <f>SUMIFS('Points - Player Total'!$AB$9:$AB$97,'Points - Player Total'!$A$9:$A$97,'Points - Teams W2'!$A66,'Teams - Window 2'!E$6:E$94,1)</f>
        <v>0</v>
      </c>
      <c r="F66" s="43">
        <f>SUMIFS('Points - Player Total'!$AB$9:$AB$97,'Points - Player Total'!$A$9:$A$97,'Points - Teams W2'!$A66,'Teams - Window 2'!F$6:F$94,1)</f>
        <v>0</v>
      </c>
      <c r="G66" s="43">
        <f>SUMIFS('Points - Player Total'!$AB$9:$AB$97,'Points - Player Total'!$A$9:$A$97,'Points - Teams W2'!$A66,'Teams - Window 2'!G$6:G$94,1)</f>
        <v>0</v>
      </c>
      <c r="H66" s="43">
        <f>SUMIFS('Points - Player Total'!$AB$9:$AB$97,'Points - Player Total'!$A$9:$A$97,'Points - Teams W2'!$A66,'Teams - Window 2'!H$6:H$94,1)</f>
        <v>0</v>
      </c>
      <c r="I66" s="43">
        <f>SUMIFS('Points - Player Total'!$AB$9:$AB$97,'Points - Player Total'!$A$9:$A$97,'Points - Teams W2'!$A66,'Teams - Window 2'!I$6:I$94,1)</f>
        <v>0</v>
      </c>
      <c r="J66" s="43">
        <f>SUMIFS('Points - Player Total'!$AB$9:$AB$97,'Points - Player Total'!$A$9:$A$97,'Points - Teams W2'!$A66,'Teams - Window 2'!J$6:J$94,1)</f>
        <v>0</v>
      </c>
      <c r="K66" s="43">
        <f>SUMIFS('Points - Player Total'!$AB$9:$AB$97,'Points - Player Total'!$A$9:$A$97,'Points - Teams W2'!$A66,'Teams - Window 2'!K$6:K$94,1)</f>
        <v>0</v>
      </c>
      <c r="L66" s="43">
        <f>SUMIFS('Points - Player Total'!$AB$9:$AB$97,'Points - Player Total'!$A$9:$A$97,'Points - Teams W2'!$A66,'Teams - Window 2'!L$6:L$94,1)</f>
        <v>0</v>
      </c>
      <c r="M66" s="43">
        <f>SUMIFS('Points - Player Total'!$AB$9:$AB$97,'Points - Player Total'!$A$9:$A$97,'Points - Teams W2'!$A66,'Teams - Window 2'!M$6:M$94,1)</f>
        <v>0</v>
      </c>
      <c r="N66" s="43">
        <f>SUMIFS('Points - Player Total'!$AB$9:$AB$97,'Points - Player Total'!$A$9:$A$97,'Points - Teams W2'!$A66,'Teams - Window 2'!N$6:N$94,1)</f>
        <v>0</v>
      </c>
      <c r="O66" s="43">
        <f>SUMIFS('Points - Player Total'!$AB$9:$AB$97,'Points - Player Total'!$A$9:$A$97,'Points - Teams W2'!$A66,'Teams - Window 2'!O$6:O$94,1)</f>
        <v>0</v>
      </c>
      <c r="P66" s="43">
        <f>SUMIFS('Points - Player Total'!$AB$9:$AB$97,'Points - Player Total'!$A$9:$A$97,'Points - Teams W2'!$A66,'Teams - Window 2'!P$6:P$94,1)</f>
        <v>0</v>
      </c>
      <c r="Q66" s="43">
        <f>SUMIFS('Points - Player Total'!$AB$9:$AB$97,'Points - Player Total'!$A$9:$A$97,'Points - Teams W2'!$A66,'Teams - Window 2'!Q$6:Q$94,1)</f>
        <v>0</v>
      </c>
      <c r="R66" s="43">
        <f>SUMIFS('Points - Player Total'!$AB$9:$AB$97,'Points - Player Total'!$A$9:$A$97,'Points - Teams W2'!$A66,'Teams - Window 2'!R$6:R$94,1)</f>
        <v>0</v>
      </c>
      <c r="S66" s="43">
        <f>SUMIFS('Points - Player Total'!$AB$9:$AB$97,'Points - Player Total'!$A$9:$A$97,'Points - Teams W2'!$A66,'Teams - Window 2'!S$6:S$94,1)</f>
        <v>0</v>
      </c>
      <c r="T66" s="43">
        <f>SUMIFS('Points - Player Total'!$AB$9:$AB$97,'Points - Player Total'!$A$9:$A$97,'Points - Teams W2'!$A66,'Teams - Window 2'!T$6:T$94,1)</f>
        <v>0</v>
      </c>
      <c r="U66" s="43">
        <f>SUMIFS('Points - Player Total'!$AB$9:$AB$97,'Points - Player Total'!$A$9:$A$97,'Points - Teams W2'!$A66,'Teams - Window 2'!U$6:U$94,1)</f>
        <v>0</v>
      </c>
      <c r="V66" s="43">
        <f>SUMIFS('Points - Player Total'!$AB$9:$AB$97,'Points - Player Total'!$A$9:$A$97,'Points - Teams W2'!$A66,'Teams - Window 2'!V$6:V$94,1)</f>
        <v>0</v>
      </c>
      <c r="W66" s="43">
        <f>SUMIFS('Points - Player Total'!$AB$9:$AB$97,'Points - Player Total'!$A$9:$A$97,'Points - Teams W2'!$A66,'Teams - Window 2'!W$6:W$94,1)</f>
        <v>0</v>
      </c>
      <c r="X66" s="43">
        <f>SUMIFS('Points - Player Total'!$AB$9:$AB$97,'Points - Player Total'!$A$9:$A$97,'Points - Teams W2'!$A66,'Teams - Window 2'!X$6:X$94,1)</f>
        <v>0</v>
      </c>
      <c r="Y66" s="43">
        <f>SUMIFS('Points - Player Total'!$AB$9:$AB$97,'Points - Player Total'!$A$9:$A$97,'Points - Teams W2'!$A66,'Teams - Window 2'!Y$6:Y$94,1)</f>
        <v>0</v>
      </c>
      <c r="Z66" s="43">
        <f>SUMIFS('Points - Player Total'!$AB$9:$AB$97,'Points - Player Total'!$A$9:$A$97,'Points - Teams W2'!$A66,'Teams - Window 2'!Z$6:Z$94,1)</f>
        <v>0</v>
      </c>
      <c r="AA66" s="43">
        <f>SUMIFS('Points - Player Total'!$AB$9:$AB$97,'Points - Player Total'!$A$9:$A$97,'Points - Teams W2'!$A66,'Teams - Window 2'!AA$6:AA$94,1)</f>
        <v>0</v>
      </c>
      <c r="AB66" s="43">
        <f>SUMIFS('Points - Player Total'!$AB$9:$AB$97,'Points - Player Total'!$A$9:$A$97,'Points - Teams W2'!$A66,'Teams - Window 2'!AB$6:AB$94,1)</f>
        <v>0</v>
      </c>
      <c r="AC66" s="43">
        <f>SUMIFS('Points - Player Total'!$AB$9:$AB$97,'Points - Player Total'!$A$9:$A$97,'Points - Teams W2'!$A66,'Teams - Window 2'!AC$6:AC$94,1)</f>
        <v>0</v>
      </c>
      <c r="AD66" s="43">
        <f>SUMIFS('Points - Player Total'!$AB$9:$AB$97,'Points - Player Total'!$A$9:$A$97,'Points - Teams W2'!$A66,'Teams - Window 2'!AD$6:AD$94,1)</f>
        <v>0</v>
      </c>
      <c r="AE66" s="43">
        <f>SUMIFS('Points - Player Total'!$AB$9:$AB$97,'Points - Player Total'!$A$9:$A$97,'Points - Teams W2'!$A66,'Teams - Window 2'!AE$6:AE$94,1)</f>
        <v>0</v>
      </c>
      <c r="AF66" s="43">
        <f>SUMIFS('Points - Player Total'!$AB$9:$AB$97,'Points - Player Total'!$A$9:$A$97,'Points - Teams W2'!$A66,'Teams - Window 2'!AF$6:AF$94,1)</f>
        <v>0</v>
      </c>
      <c r="AG66" s="43">
        <f>SUMIFS('Points - Player Total'!$AB$9:$AB$97,'Points - Player Total'!$A$9:$A$97,'Points - Teams W2'!$A66,'Teams - Window 2'!AG$6:AG$94,1)</f>
        <v>0</v>
      </c>
      <c r="AH66" s="43">
        <f>SUMIFS('Points - Player Total'!$AB$9:$AB$97,'Points - Player Total'!$A$9:$A$97,'Points - Teams W2'!$A66,'Teams - Window 2'!AH$6:AH$94,1)</f>
        <v>0</v>
      </c>
      <c r="AI66" s="43">
        <f>SUMIFS('Points - Player Total'!$AB$9:$AB$97,'Points - Player Total'!$A$9:$A$97,'Points - Teams W2'!$A66,'Teams - Window 2'!AI$6:AI$94,1)</f>
        <v>0</v>
      </c>
      <c r="AJ66" s="43">
        <f>SUMIFS('Points - Player Total'!$AB$9:$AB$97,'Points - Player Total'!$A$9:$A$97,'Points - Teams W2'!$A66,'Teams - Window 2'!AJ$6:AJ$94,1)</f>
        <v>0</v>
      </c>
      <c r="AK66" s="43">
        <f>SUMIFS('Points - Player Total'!$AB$9:$AB$97,'Points - Player Total'!$A$9:$A$97,'Points - Teams W2'!$A66,'Teams - Window 2'!AK$6:AK$94,1)</f>
        <v>0</v>
      </c>
      <c r="AL66" s="43">
        <f>SUMIFS('Points - Player Total'!$AB$9:$AB$97,'Points - Player Total'!$A$9:$A$97,'Points - Teams W2'!$A66,'Teams - Window 2'!AL$6:AL$94,1)</f>
        <v>0</v>
      </c>
      <c r="AM66" s="43">
        <f>SUMIFS('Points - Player Total'!$AB$9:$AB$97,'Points - Player Total'!$A$9:$A$97,'Points - Teams W2'!$A66,'Teams - Window 2'!AM$6:AM$94,1)</f>
        <v>0</v>
      </c>
      <c r="AN66" s="43">
        <f>SUMIFS('Points - Player Total'!$AB$9:$AB$97,'Points - Player Total'!$A$9:$A$97,'Points - Teams W2'!$A66,'Teams - Window 2'!AN$6:AN$94,1)</f>
        <v>0</v>
      </c>
      <c r="AO66" s="43">
        <f>SUMIFS('Points - Player Total'!$AB$9:$AB$97,'Points - Player Total'!$A$9:$A$97,'Points - Teams W2'!$A66,'Teams - Window 2'!AO$6:AO$94,1)</f>
        <v>0</v>
      </c>
      <c r="AP66" s="43">
        <f>SUMIFS('Points - Player Total'!$AB$9:$AB$97,'Points - Player Total'!$A$9:$A$97,'Points - Teams W2'!$A66,'Teams - Window 2'!AP$6:AP$94,1)</f>
        <v>0</v>
      </c>
      <c r="AQ66" s="43">
        <f>SUMIFS('Points - Player Total'!$AB$9:$AB$97,'Points - Player Total'!$A$9:$A$97,'Points - Teams W2'!$A66,'Teams - Window 2'!AQ$6:AQ$94,1)</f>
        <v>0</v>
      </c>
      <c r="AR66" s="43">
        <f>SUMIFS('Points - Player Total'!$AB$9:$AB$97,'Points - Player Total'!$A$9:$A$97,'Points - Teams W2'!$A66,'Teams - Window 2'!AR$6:AR$94,1)</f>
        <v>0</v>
      </c>
    </row>
    <row r="67" spans="1:44" x14ac:dyDescent="0.25">
      <c r="A67" t="s">
        <v>57</v>
      </c>
      <c r="B67" s="6" t="s">
        <v>53</v>
      </c>
      <c r="C67" t="s">
        <v>63</v>
      </c>
      <c r="D67" s="43">
        <f>SUMIFS('Points - Player Total'!$AB$9:$AB$97,'Points - Player Total'!$A$9:$A$97,'Points - Teams W2'!$A67,'Teams - Window 2'!D$6:D$94,1)</f>
        <v>0</v>
      </c>
      <c r="E67" s="43">
        <f>SUMIFS('Points - Player Total'!$AB$9:$AB$97,'Points - Player Total'!$A$9:$A$97,'Points - Teams W2'!$A67,'Teams - Window 2'!E$6:E$94,1)</f>
        <v>0</v>
      </c>
      <c r="F67" s="43">
        <f>SUMIFS('Points - Player Total'!$AB$9:$AB$97,'Points - Player Total'!$A$9:$A$97,'Points - Teams W2'!$A67,'Teams - Window 2'!F$6:F$94,1)</f>
        <v>34</v>
      </c>
      <c r="G67" s="43">
        <f>SUMIFS('Points - Player Total'!$AB$9:$AB$97,'Points - Player Total'!$A$9:$A$97,'Points - Teams W2'!$A67,'Teams - Window 2'!G$6:G$94,1)</f>
        <v>0</v>
      </c>
      <c r="H67" s="43">
        <f>SUMIFS('Points - Player Total'!$AB$9:$AB$97,'Points - Player Total'!$A$9:$A$97,'Points - Teams W2'!$A67,'Teams - Window 2'!H$6:H$94,1)</f>
        <v>0</v>
      </c>
      <c r="I67" s="43">
        <f>SUMIFS('Points - Player Total'!$AB$9:$AB$97,'Points - Player Total'!$A$9:$A$97,'Points - Teams W2'!$A67,'Teams - Window 2'!I$6:I$94,1)</f>
        <v>0</v>
      </c>
      <c r="J67" s="43">
        <f>SUMIFS('Points - Player Total'!$AB$9:$AB$97,'Points - Player Total'!$A$9:$A$97,'Points - Teams W2'!$A67,'Teams - Window 2'!J$6:J$94,1)</f>
        <v>0</v>
      </c>
      <c r="K67" s="43">
        <f>SUMIFS('Points - Player Total'!$AB$9:$AB$97,'Points - Player Total'!$A$9:$A$97,'Points - Teams W2'!$A67,'Teams - Window 2'!K$6:K$94,1)</f>
        <v>0</v>
      </c>
      <c r="L67" s="43">
        <f>SUMIFS('Points - Player Total'!$AB$9:$AB$97,'Points - Player Total'!$A$9:$A$97,'Points - Teams W2'!$A67,'Teams - Window 2'!L$6:L$94,1)</f>
        <v>0</v>
      </c>
      <c r="M67" s="43">
        <f>SUMIFS('Points - Player Total'!$AB$9:$AB$97,'Points - Player Total'!$A$9:$A$97,'Points - Teams W2'!$A67,'Teams - Window 2'!M$6:M$94,1)</f>
        <v>0</v>
      </c>
      <c r="N67" s="43">
        <f>SUMIFS('Points - Player Total'!$AB$9:$AB$97,'Points - Player Total'!$A$9:$A$97,'Points - Teams W2'!$A67,'Teams - Window 2'!N$6:N$94,1)</f>
        <v>0</v>
      </c>
      <c r="O67" s="43">
        <f>SUMIFS('Points - Player Total'!$AB$9:$AB$97,'Points - Player Total'!$A$9:$A$97,'Points - Teams W2'!$A67,'Teams - Window 2'!O$6:O$94,1)</f>
        <v>34</v>
      </c>
      <c r="P67" s="43">
        <f>SUMIFS('Points - Player Total'!$AB$9:$AB$97,'Points - Player Total'!$A$9:$A$97,'Points - Teams W2'!$A67,'Teams - Window 2'!P$6:P$94,1)</f>
        <v>34</v>
      </c>
      <c r="Q67" s="43">
        <f>SUMIFS('Points - Player Total'!$AB$9:$AB$97,'Points - Player Total'!$A$9:$A$97,'Points - Teams W2'!$A67,'Teams - Window 2'!Q$6:Q$94,1)</f>
        <v>34</v>
      </c>
      <c r="R67" s="43">
        <f>SUMIFS('Points - Player Total'!$AB$9:$AB$97,'Points - Player Total'!$A$9:$A$97,'Points - Teams W2'!$A67,'Teams - Window 2'!R$6:R$94,1)</f>
        <v>0</v>
      </c>
      <c r="S67" s="43">
        <f>SUMIFS('Points - Player Total'!$AB$9:$AB$97,'Points - Player Total'!$A$9:$A$97,'Points - Teams W2'!$A67,'Teams - Window 2'!S$6:S$94,1)</f>
        <v>34</v>
      </c>
      <c r="T67" s="43">
        <f>SUMIFS('Points - Player Total'!$AB$9:$AB$97,'Points - Player Total'!$A$9:$A$97,'Points - Teams W2'!$A67,'Teams - Window 2'!T$6:T$94,1)</f>
        <v>34</v>
      </c>
      <c r="U67" s="43">
        <f>SUMIFS('Points - Player Total'!$AB$9:$AB$97,'Points - Player Total'!$A$9:$A$97,'Points - Teams W2'!$A67,'Teams - Window 2'!U$6:U$94,1)</f>
        <v>0</v>
      </c>
      <c r="V67" s="43">
        <f>SUMIFS('Points - Player Total'!$AB$9:$AB$97,'Points - Player Total'!$A$9:$A$97,'Points - Teams W2'!$A67,'Teams - Window 2'!V$6:V$94,1)</f>
        <v>0</v>
      </c>
      <c r="W67" s="43">
        <f>SUMIFS('Points - Player Total'!$AB$9:$AB$97,'Points - Player Total'!$A$9:$A$97,'Points - Teams W2'!$A67,'Teams - Window 2'!W$6:W$94,1)</f>
        <v>34</v>
      </c>
      <c r="X67" s="43">
        <f>SUMIFS('Points - Player Total'!$AB$9:$AB$97,'Points - Player Total'!$A$9:$A$97,'Points - Teams W2'!$A67,'Teams - Window 2'!X$6:X$94,1)</f>
        <v>0</v>
      </c>
      <c r="Y67" s="43">
        <f>SUMIFS('Points - Player Total'!$AB$9:$AB$97,'Points - Player Total'!$A$9:$A$97,'Points - Teams W2'!$A67,'Teams - Window 2'!Y$6:Y$94,1)</f>
        <v>34</v>
      </c>
      <c r="Z67" s="43">
        <f>SUMIFS('Points - Player Total'!$AB$9:$AB$97,'Points - Player Total'!$A$9:$A$97,'Points - Teams W2'!$A67,'Teams - Window 2'!Z$6:Z$94,1)</f>
        <v>0</v>
      </c>
      <c r="AA67" s="43">
        <f>SUMIFS('Points - Player Total'!$AB$9:$AB$97,'Points - Player Total'!$A$9:$A$97,'Points - Teams W2'!$A67,'Teams - Window 2'!AA$6:AA$94,1)</f>
        <v>34</v>
      </c>
      <c r="AB67" s="43">
        <f>SUMIFS('Points - Player Total'!$AB$9:$AB$97,'Points - Player Total'!$A$9:$A$97,'Points - Teams W2'!$A67,'Teams - Window 2'!AB$6:AB$94,1)</f>
        <v>0</v>
      </c>
      <c r="AC67" s="43">
        <f>SUMIFS('Points - Player Total'!$AB$9:$AB$97,'Points - Player Total'!$A$9:$A$97,'Points - Teams W2'!$A67,'Teams - Window 2'!AC$6:AC$94,1)</f>
        <v>0</v>
      </c>
      <c r="AD67" s="43">
        <f>SUMIFS('Points - Player Total'!$AB$9:$AB$97,'Points - Player Total'!$A$9:$A$97,'Points - Teams W2'!$A67,'Teams - Window 2'!AD$6:AD$94,1)</f>
        <v>0</v>
      </c>
      <c r="AE67" s="43">
        <f>SUMIFS('Points - Player Total'!$AB$9:$AB$97,'Points - Player Total'!$A$9:$A$97,'Points - Teams W2'!$A67,'Teams - Window 2'!AE$6:AE$94,1)</f>
        <v>0</v>
      </c>
      <c r="AF67" s="43">
        <f>SUMIFS('Points - Player Total'!$AB$9:$AB$97,'Points - Player Total'!$A$9:$A$97,'Points - Teams W2'!$A67,'Teams - Window 2'!AF$6:AF$94,1)</f>
        <v>0</v>
      </c>
      <c r="AG67" s="43">
        <f>SUMIFS('Points - Player Total'!$AB$9:$AB$97,'Points - Player Total'!$A$9:$A$97,'Points - Teams W2'!$A67,'Teams - Window 2'!AG$6:AG$94,1)</f>
        <v>0</v>
      </c>
      <c r="AH67" s="43">
        <f>SUMIFS('Points - Player Total'!$AB$9:$AB$97,'Points - Player Total'!$A$9:$A$97,'Points - Teams W2'!$A67,'Teams - Window 2'!AH$6:AH$94,1)</f>
        <v>0</v>
      </c>
      <c r="AI67" s="43">
        <f>SUMIFS('Points - Player Total'!$AB$9:$AB$97,'Points - Player Total'!$A$9:$A$97,'Points - Teams W2'!$A67,'Teams - Window 2'!AI$6:AI$94,1)</f>
        <v>0</v>
      </c>
      <c r="AJ67" s="43">
        <f>SUMIFS('Points - Player Total'!$AB$9:$AB$97,'Points - Player Total'!$A$9:$A$97,'Points - Teams W2'!$A67,'Teams - Window 2'!AJ$6:AJ$94,1)</f>
        <v>0</v>
      </c>
      <c r="AK67" s="43">
        <f>SUMIFS('Points - Player Total'!$AB$9:$AB$97,'Points - Player Total'!$A$9:$A$97,'Points - Teams W2'!$A67,'Teams - Window 2'!AK$6:AK$94,1)</f>
        <v>0</v>
      </c>
      <c r="AL67" s="43">
        <f>SUMIFS('Points - Player Total'!$AB$9:$AB$97,'Points - Player Total'!$A$9:$A$97,'Points - Teams W2'!$A67,'Teams - Window 2'!AL$6:AL$94,1)</f>
        <v>0</v>
      </c>
      <c r="AM67" s="43">
        <f>SUMIFS('Points - Player Total'!$AB$9:$AB$97,'Points - Player Total'!$A$9:$A$97,'Points - Teams W2'!$A67,'Teams - Window 2'!AM$6:AM$94,1)</f>
        <v>34</v>
      </c>
      <c r="AN67" s="43">
        <f>SUMIFS('Points - Player Total'!$AB$9:$AB$97,'Points - Player Total'!$A$9:$A$97,'Points - Teams W2'!$A67,'Teams - Window 2'!AN$6:AN$94,1)</f>
        <v>0</v>
      </c>
      <c r="AO67" s="43">
        <f>SUMIFS('Points - Player Total'!$AB$9:$AB$97,'Points - Player Total'!$A$9:$A$97,'Points - Teams W2'!$A67,'Teams - Window 2'!AO$6:AO$94,1)</f>
        <v>0</v>
      </c>
      <c r="AP67" s="43">
        <f>SUMIFS('Points - Player Total'!$AB$9:$AB$97,'Points - Player Total'!$A$9:$A$97,'Points - Teams W2'!$A67,'Teams - Window 2'!AP$6:AP$94,1)</f>
        <v>0</v>
      </c>
      <c r="AQ67" s="43">
        <f>SUMIFS('Points - Player Total'!$AB$9:$AB$97,'Points - Player Total'!$A$9:$A$97,'Points - Teams W2'!$A67,'Teams - Window 2'!AQ$6:AQ$94,1)</f>
        <v>0</v>
      </c>
      <c r="AR67" s="43">
        <f>SUMIFS('Points - Player Total'!$AB$9:$AB$97,'Points - Player Total'!$A$9:$A$97,'Points - Teams W2'!$A67,'Teams - Window 2'!AR$6:AR$94,1)</f>
        <v>34</v>
      </c>
    </row>
    <row r="68" spans="1:44" x14ac:dyDescent="0.25">
      <c r="A68" t="s">
        <v>29</v>
      </c>
      <c r="B68" s="6" t="s">
        <v>53</v>
      </c>
      <c r="C68" t="s">
        <v>63</v>
      </c>
      <c r="D68" s="43">
        <f>SUMIFS('Points - Player Total'!$AB$9:$AB$97,'Points - Player Total'!$A$9:$A$97,'Points - Teams W2'!$A68,'Teams - Window 2'!D$6:D$94,1)</f>
        <v>0</v>
      </c>
      <c r="E68" s="43">
        <f>SUMIFS('Points - Player Total'!$AB$9:$AB$97,'Points - Player Total'!$A$9:$A$97,'Points - Teams W2'!$A68,'Teams - Window 2'!E$6:E$94,1)</f>
        <v>0</v>
      </c>
      <c r="F68" s="43">
        <f>SUMIFS('Points - Player Total'!$AB$9:$AB$97,'Points - Player Total'!$A$9:$A$97,'Points - Teams W2'!$A68,'Teams - Window 2'!F$6:F$94,1)</f>
        <v>0</v>
      </c>
      <c r="G68" s="43">
        <f>SUMIFS('Points - Player Total'!$AB$9:$AB$97,'Points - Player Total'!$A$9:$A$97,'Points - Teams W2'!$A68,'Teams - Window 2'!G$6:G$94,1)</f>
        <v>0</v>
      </c>
      <c r="H68" s="43">
        <f>SUMIFS('Points - Player Total'!$AB$9:$AB$97,'Points - Player Total'!$A$9:$A$97,'Points - Teams W2'!$A68,'Teams - Window 2'!H$6:H$94,1)</f>
        <v>0</v>
      </c>
      <c r="I68" s="43">
        <f>SUMIFS('Points - Player Total'!$AB$9:$AB$97,'Points - Player Total'!$A$9:$A$97,'Points - Teams W2'!$A68,'Teams - Window 2'!I$6:I$94,1)</f>
        <v>0</v>
      </c>
      <c r="J68" s="43">
        <f>SUMIFS('Points - Player Total'!$AB$9:$AB$97,'Points - Player Total'!$A$9:$A$97,'Points - Teams W2'!$A68,'Teams - Window 2'!J$6:J$94,1)</f>
        <v>0</v>
      </c>
      <c r="K68" s="43">
        <f>SUMIFS('Points - Player Total'!$AB$9:$AB$97,'Points - Player Total'!$A$9:$A$97,'Points - Teams W2'!$A68,'Teams - Window 2'!K$6:K$94,1)</f>
        <v>0</v>
      </c>
      <c r="L68" s="43">
        <f>SUMIFS('Points - Player Total'!$AB$9:$AB$97,'Points - Player Total'!$A$9:$A$97,'Points - Teams W2'!$A68,'Teams - Window 2'!L$6:L$94,1)</f>
        <v>0</v>
      </c>
      <c r="M68" s="43">
        <f>SUMIFS('Points - Player Total'!$AB$9:$AB$97,'Points - Player Total'!$A$9:$A$97,'Points - Teams W2'!$A68,'Teams - Window 2'!M$6:M$94,1)</f>
        <v>0</v>
      </c>
      <c r="N68" s="43">
        <f>SUMIFS('Points - Player Total'!$AB$9:$AB$97,'Points - Player Total'!$A$9:$A$97,'Points - Teams W2'!$A68,'Teams - Window 2'!N$6:N$94,1)</f>
        <v>0</v>
      </c>
      <c r="O68" s="43">
        <f>SUMIFS('Points - Player Total'!$AB$9:$AB$97,'Points - Player Total'!$A$9:$A$97,'Points - Teams W2'!$A68,'Teams - Window 2'!O$6:O$94,1)</f>
        <v>0</v>
      </c>
      <c r="P68" s="43">
        <f>SUMIFS('Points - Player Total'!$AB$9:$AB$97,'Points - Player Total'!$A$9:$A$97,'Points - Teams W2'!$A68,'Teams - Window 2'!P$6:P$94,1)</f>
        <v>0</v>
      </c>
      <c r="Q68" s="43">
        <f>SUMIFS('Points - Player Total'!$AB$9:$AB$97,'Points - Player Total'!$A$9:$A$97,'Points - Teams W2'!$A68,'Teams - Window 2'!Q$6:Q$94,1)</f>
        <v>0</v>
      </c>
      <c r="R68" s="43">
        <f>SUMIFS('Points - Player Total'!$AB$9:$AB$97,'Points - Player Total'!$A$9:$A$97,'Points - Teams W2'!$A68,'Teams - Window 2'!R$6:R$94,1)</f>
        <v>0</v>
      </c>
      <c r="S68" s="43">
        <f>SUMIFS('Points - Player Total'!$AB$9:$AB$97,'Points - Player Total'!$A$9:$A$97,'Points - Teams W2'!$A68,'Teams - Window 2'!S$6:S$94,1)</f>
        <v>0</v>
      </c>
      <c r="T68" s="43">
        <f>SUMIFS('Points - Player Total'!$AB$9:$AB$97,'Points - Player Total'!$A$9:$A$97,'Points - Teams W2'!$A68,'Teams - Window 2'!T$6:T$94,1)</f>
        <v>0</v>
      </c>
      <c r="U68" s="43">
        <f>SUMIFS('Points - Player Total'!$AB$9:$AB$97,'Points - Player Total'!$A$9:$A$97,'Points - Teams W2'!$A68,'Teams - Window 2'!U$6:U$94,1)</f>
        <v>0</v>
      </c>
      <c r="V68" s="43">
        <f>SUMIFS('Points - Player Total'!$AB$9:$AB$97,'Points - Player Total'!$A$9:$A$97,'Points - Teams W2'!$A68,'Teams - Window 2'!V$6:V$94,1)</f>
        <v>407</v>
      </c>
      <c r="W68" s="43">
        <f>SUMIFS('Points - Player Total'!$AB$9:$AB$97,'Points - Player Total'!$A$9:$A$97,'Points - Teams W2'!$A68,'Teams - Window 2'!W$6:W$94,1)</f>
        <v>0</v>
      </c>
      <c r="X68" s="43">
        <f>SUMIFS('Points - Player Total'!$AB$9:$AB$97,'Points - Player Total'!$A$9:$A$97,'Points - Teams W2'!$A68,'Teams - Window 2'!X$6:X$94,1)</f>
        <v>0</v>
      </c>
      <c r="Y68" s="43">
        <f>SUMIFS('Points - Player Total'!$AB$9:$AB$97,'Points - Player Total'!$A$9:$A$97,'Points - Teams W2'!$A68,'Teams - Window 2'!Y$6:Y$94,1)</f>
        <v>0</v>
      </c>
      <c r="Z68" s="43">
        <f>SUMIFS('Points - Player Total'!$AB$9:$AB$97,'Points - Player Total'!$A$9:$A$97,'Points - Teams W2'!$A68,'Teams - Window 2'!Z$6:Z$94,1)</f>
        <v>0</v>
      </c>
      <c r="AA68" s="43">
        <f>SUMIFS('Points - Player Total'!$AB$9:$AB$97,'Points - Player Total'!$A$9:$A$97,'Points - Teams W2'!$A68,'Teams - Window 2'!AA$6:AA$94,1)</f>
        <v>0</v>
      </c>
      <c r="AB68" s="43">
        <f>SUMIFS('Points - Player Total'!$AB$9:$AB$97,'Points - Player Total'!$A$9:$A$97,'Points - Teams W2'!$A68,'Teams - Window 2'!AB$6:AB$94,1)</f>
        <v>0</v>
      </c>
      <c r="AC68" s="43">
        <f>SUMIFS('Points - Player Total'!$AB$9:$AB$97,'Points - Player Total'!$A$9:$A$97,'Points - Teams W2'!$A68,'Teams - Window 2'!AC$6:AC$94,1)</f>
        <v>0</v>
      </c>
      <c r="AD68" s="43">
        <f>SUMIFS('Points - Player Total'!$AB$9:$AB$97,'Points - Player Total'!$A$9:$A$97,'Points - Teams W2'!$A68,'Teams - Window 2'!AD$6:AD$94,1)</f>
        <v>0</v>
      </c>
      <c r="AE68" s="43">
        <f>SUMIFS('Points - Player Total'!$AB$9:$AB$97,'Points - Player Total'!$A$9:$A$97,'Points - Teams W2'!$A68,'Teams - Window 2'!AE$6:AE$94,1)</f>
        <v>0</v>
      </c>
      <c r="AF68" s="43">
        <f>SUMIFS('Points - Player Total'!$AB$9:$AB$97,'Points - Player Total'!$A$9:$A$97,'Points - Teams W2'!$A68,'Teams - Window 2'!AF$6:AF$94,1)</f>
        <v>0</v>
      </c>
      <c r="AG68" s="43">
        <f>SUMIFS('Points - Player Total'!$AB$9:$AB$97,'Points - Player Total'!$A$9:$A$97,'Points - Teams W2'!$A68,'Teams - Window 2'!AG$6:AG$94,1)</f>
        <v>407</v>
      </c>
      <c r="AH68" s="43">
        <f>SUMIFS('Points - Player Total'!$AB$9:$AB$97,'Points - Player Total'!$A$9:$A$97,'Points - Teams W2'!$A68,'Teams - Window 2'!AH$6:AH$94,1)</f>
        <v>0</v>
      </c>
      <c r="AI68" s="43">
        <f>SUMIFS('Points - Player Total'!$AB$9:$AB$97,'Points - Player Total'!$A$9:$A$97,'Points - Teams W2'!$A68,'Teams - Window 2'!AI$6:AI$94,1)</f>
        <v>0</v>
      </c>
      <c r="AJ68" s="43">
        <f>SUMIFS('Points - Player Total'!$AB$9:$AB$97,'Points - Player Total'!$A$9:$A$97,'Points - Teams W2'!$A68,'Teams - Window 2'!AJ$6:AJ$94,1)</f>
        <v>0</v>
      </c>
      <c r="AK68" s="43">
        <f>SUMIFS('Points - Player Total'!$AB$9:$AB$97,'Points - Player Total'!$A$9:$A$97,'Points - Teams W2'!$A68,'Teams - Window 2'!AK$6:AK$94,1)</f>
        <v>0</v>
      </c>
      <c r="AL68" s="43">
        <f>SUMIFS('Points - Player Total'!$AB$9:$AB$97,'Points - Player Total'!$A$9:$A$97,'Points - Teams W2'!$A68,'Teams - Window 2'!AL$6:AL$94,1)</f>
        <v>0</v>
      </c>
      <c r="AM68" s="43">
        <f>SUMIFS('Points - Player Total'!$AB$9:$AB$97,'Points - Player Total'!$A$9:$A$97,'Points - Teams W2'!$A68,'Teams - Window 2'!AM$6:AM$94,1)</f>
        <v>0</v>
      </c>
      <c r="AN68" s="43">
        <f>SUMIFS('Points - Player Total'!$AB$9:$AB$97,'Points - Player Total'!$A$9:$A$97,'Points - Teams W2'!$A68,'Teams - Window 2'!AN$6:AN$94,1)</f>
        <v>0</v>
      </c>
      <c r="AO68" s="43">
        <f>SUMIFS('Points - Player Total'!$AB$9:$AB$97,'Points - Player Total'!$A$9:$A$97,'Points - Teams W2'!$A68,'Teams - Window 2'!AO$6:AO$94,1)</f>
        <v>0</v>
      </c>
      <c r="AP68" s="43">
        <f>SUMIFS('Points - Player Total'!$AB$9:$AB$97,'Points - Player Total'!$A$9:$A$97,'Points - Teams W2'!$A68,'Teams - Window 2'!AP$6:AP$94,1)</f>
        <v>0</v>
      </c>
      <c r="AQ68" s="43">
        <f>SUMIFS('Points - Player Total'!$AB$9:$AB$97,'Points - Player Total'!$A$9:$A$97,'Points - Teams W2'!$A68,'Teams - Window 2'!AQ$6:AQ$94,1)</f>
        <v>0</v>
      </c>
      <c r="AR68" s="43">
        <f>SUMIFS('Points - Player Total'!$AB$9:$AB$97,'Points - Player Total'!$A$9:$A$97,'Points - Teams W2'!$A68,'Teams - Window 2'!AR$6:AR$94,1)</f>
        <v>0</v>
      </c>
    </row>
    <row r="69" spans="1:44" x14ac:dyDescent="0.25">
      <c r="A69" t="s">
        <v>27</v>
      </c>
      <c r="B69" s="6" t="s">
        <v>54</v>
      </c>
      <c r="C69" t="s">
        <v>63</v>
      </c>
      <c r="D69" s="43">
        <f>SUMIFS('Points - Player Total'!$AB$9:$AB$97,'Points - Player Total'!$A$9:$A$97,'Points - Teams W2'!$A69,'Teams - Window 2'!D$6:D$94,1)</f>
        <v>100</v>
      </c>
      <c r="E69" s="43">
        <f>SUMIFS('Points - Player Total'!$AB$9:$AB$97,'Points - Player Total'!$A$9:$A$97,'Points - Teams W2'!$A69,'Teams - Window 2'!E$6:E$94,1)</f>
        <v>100</v>
      </c>
      <c r="F69" s="43">
        <f>SUMIFS('Points - Player Total'!$AB$9:$AB$97,'Points - Player Total'!$A$9:$A$97,'Points - Teams W2'!$A69,'Teams - Window 2'!F$6:F$94,1)</f>
        <v>0</v>
      </c>
      <c r="G69" s="43">
        <f>SUMIFS('Points - Player Total'!$AB$9:$AB$97,'Points - Player Total'!$A$9:$A$97,'Points - Teams W2'!$A69,'Teams - Window 2'!G$6:G$94,1)</f>
        <v>100</v>
      </c>
      <c r="H69" s="43">
        <f>SUMIFS('Points - Player Total'!$AB$9:$AB$97,'Points - Player Total'!$A$9:$A$97,'Points - Teams W2'!$A69,'Teams - Window 2'!H$6:H$94,1)</f>
        <v>100</v>
      </c>
      <c r="I69" s="43">
        <f>SUMIFS('Points - Player Total'!$AB$9:$AB$97,'Points - Player Total'!$A$9:$A$97,'Points - Teams W2'!$A69,'Teams - Window 2'!I$6:I$94,1)</f>
        <v>100</v>
      </c>
      <c r="J69" s="43">
        <f>SUMIFS('Points - Player Total'!$AB$9:$AB$97,'Points - Player Total'!$A$9:$A$97,'Points - Teams W2'!$A69,'Teams - Window 2'!J$6:J$94,1)</f>
        <v>0</v>
      </c>
      <c r="K69" s="43">
        <f>SUMIFS('Points - Player Total'!$AB$9:$AB$97,'Points - Player Total'!$A$9:$A$97,'Points - Teams W2'!$A69,'Teams - Window 2'!K$6:K$94,1)</f>
        <v>100</v>
      </c>
      <c r="L69" s="43">
        <f>SUMIFS('Points - Player Total'!$AB$9:$AB$97,'Points - Player Total'!$A$9:$A$97,'Points - Teams W2'!$A69,'Teams - Window 2'!L$6:L$94,1)</f>
        <v>100</v>
      </c>
      <c r="M69" s="43">
        <f>SUMIFS('Points - Player Total'!$AB$9:$AB$97,'Points - Player Total'!$A$9:$A$97,'Points - Teams W2'!$A69,'Teams - Window 2'!M$6:M$94,1)</f>
        <v>100</v>
      </c>
      <c r="N69" s="43">
        <f>SUMIFS('Points - Player Total'!$AB$9:$AB$97,'Points - Player Total'!$A$9:$A$97,'Points - Teams W2'!$A69,'Teams - Window 2'!N$6:N$94,1)</f>
        <v>100</v>
      </c>
      <c r="O69" s="43">
        <f>SUMIFS('Points - Player Total'!$AB$9:$AB$97,'Points - Player Total'!$A$9:$A$97,'Points - Teams W2'!$A69,'Teams - Window 2'!O$6:O$94,1)</f>
        <v>0</v>
      </c>
      <c r="P69" s="43">
        <f>SUMIFS('Points - Player Total'!$AB$9:$AB$97,'Points - Player Total'!$A$9:$A$97,'Points - Teams W2'!$A69,'Teams - Window 2'!P$6:P$94,1)</f>
        <v>0</v>
      </c>
      <c r="Q69" s="43">
        <f>SUMIFS('Points - Player Total'!$AB$9:$AB$97,'Points - Player Total'!$A$9:$A$97,'Points - Teams W2'!$A69,'Teams - Window 2'!Q$6:Q$94,1)</f>
        <v>0</v>
      </c>
      <c r="R69" s="43">
        <f>SUMIFS('Points - Player Total'!$AB$9:$AB$97,'Points - Player Total'!$A$9:$A$97,'Points - Teams W2'!$A69,'Teams - Window 2'!R$6:R$94,1)</f>
        <v>100</v>
      </c>
      <c r="S69" s="43">
        <f>SUMIFS('Points - Player Total'!$AB$9:$AB$97,'Points - Player Total'!$A$9:$A$97,'Points - Teams W2'!$A69,'Teams - Window 2'!S$6:S$94,1)</f>
        <v>100</v>
      </c>
      <c r="T69" s="43">
        <f>SUMIFS('Points - Player Total'!$AB$9:$AB$97,'Points - Player Total'!$A$9:$A$97,'Points - Teams W2'!$A69,'Teams - Window 2'!T$6:T$94,1)</f>
        <v>0</v>
      </c>
      <c r="U69" s="43">
        <f>SUMIFS('Points - Player Total'!$AB$9:$AB$97,'Points - Player Total'!$A$9:$A$97,'Points - Teams W2'!$A69,'Teams - Window 2'!U$6:U$94,1)</f>
        <v>0</v>
      </c>
      <c r="V69" s="43">
        <f>SUMIFS('Points - Player Total'!$AB$9:$AB$97,'Points - Player Total'!$A$9:$A$97,'Points - Teams W2'!$A69,'Teams - Window 2'!V$6:V$94,1)</f>
        <v>0</v>
      </c>
      <c r="W69" s="43">
        <f>SUMIFS('Points - Player Total'!$AB$9:$AB$97,'Points - Player Total'!$A$9:$A$97,'Points - Teams W2'!$A69,'Teams - Window 2'!W$6:W$94,1)</f>
        <v>100</v>
      </c>
      <c r="X69" s="43">
        <f>SUMIFS('Points - Player Total'!$AB$9:$AB$97,'Points - Player Total'!$A$9:$A$97,'Points - Teams W2'!$A69,'Teams - Window 2'!X$6:X$94,1)</f>
        <v>0</v>
      </c>
      <c r="Y69" s="43">
        <f>SUMIFS('Points - Player Total'!$AB$9:$AB$97,'Points - Player Total'!$A$9:$A$97,'Points - Teams W2'!$A69,'Teams - Window 2'!Y$6:Y$94,1)</f>
        <v>100</v>
      </c>
      <c r="Z69" s="43">
        <f>SUMIFS('Points - Player Total'!$AB$9:$AB$97,'Points - Player Total'!$A$9:$A$97,'Points - Teams W2'!$A69,'Teams - Window 2'!Z$6:Z$94,1)</f>
        <v>0</v>
      </c>
      <c r="AA69" s="43">
        <f>SUMIFS('Points - Player Total'!$AB$9:$AB$97,'Points - Player Total'!$A$9:$A$97,'Points - Teams W2'!$A69,'Teams - Window 2'!AA$6:AA$94,1)</f>
        <v>0</v>
      </c>
      <c r="AB69" s="43">
        <f>SUMIFS('Points - Player Total'!$AB$9:$AB$97,'Points - Player Total'!$A$9:$A$97,'Points - Teams W2'!$A69,'Teams - Window 2'!AB$6:AB$94,1)</f>
        <v>100</v>
      </c>
      <c r="AC69" s="43">
        <f>SUMIFS('Points - Player Total'!$AB$9:$AB$97,'Points - Player Total'!$A$9:$A$97,'Points - Teams W2'!$A69,'Teams - Window 2'!AC$6:AC$94,1)</f>
        <v>0</v>
      </c>
      <c r="AD69" s="43">
        <f>SUMIFS('Points - Player Total'!$AB$9:$AB$97,'Points - Player Total'!$A$9:$A$97,'Points - Teams W2'!$A69,'Teams - Window 2'!AD$6:AD$94,1)</f>
        <v>100</v>
      </c>
      <c r="AE69" s="43">
        <f>SUMIFS('Points - Player Total'!$AB$9:$AB$97,'Points - Player Total'!$A$9:$A$97,'Points - Teams W2'!$A69,'Teams - Window 2'!AE$6:AE$94,1)</f>
        <v>100</v>
      </c>
      <c r="AF69" s="43">
        <f>SUMIFS('Points - Player Total'!$AB$9:$AB$97,'Points - Player Total'!$A$9:$A$97,'Points - Teams W2'!$A69,'Teams - Window 2'!AF$6:AF$94,1)</f>
        <v>0</v>
      </c>
      <c r="AG69" s="43">
        <f>SUMIFS('Points - Player Total'!$AB$9:$AB$97,'Points - Player Total'!$A$9:$A$97,'Points - Teams W2'!$A69,'Teams - Window 2'!AG$6:AG$94,1)</f>
        <v>0</v>
      </c>
      <c r="AH69" s="43">
        <f>SUMIFS('Points - Player Total'!$AB$9:$AB$97,'Points - Player Total'!$A$9:$A$97,'Points - Teams W2'!$A69,'Teams - Window 2'!AH$6:AH$94,1)</f>
        <v>100</v>
      </c>
      <c r="AI69" s="43">
        <f>SUMIFS('Points - Player Total'!$AB$9:$AB$97,'Points - Player Total'!$A$9:$A$97,'Points - Teams W2'!$A69,'Teams - Window 2'!AI$6:AI$94,1)</f>
        <v>100</v>
      </c>
      <c r="AJ69" s="43">
        <f>SUMIFS('Points - Player Total'!$AB$9:$AB$97,'Points - Player Total'!$A$9:$A$97,'Points - Teams W2'!$A69,'Teams - Window 2'!AJ$6:AJ$94,1)</f>
        <v>100</v>
      </c>
      <c r="AK69" s="43">
        <f>SUMIFS('Points - Player Total'!$AB$9:$AB$97,'Points - Player Total'!$A$9:$A$97,'Points - Teams W2'!$A69,'Teams - Window 2'!AK$6:AK$94,1)</f>
        <v>100</v>
      </c>
      <c r="AL69" s="43">
        <f>SUMIFS('Points - Player Total'!$AB$9:$AB$97,'Points - Player Total'!$A$9:$A$97,'Points - Teams W2'!$A69,'Teams - Window 2'!AL$6:AL$94,1)</f>
        <v>0</v>
      </c>
      <c r="AM69" s="43">
        <f>SUMIFS('Points - Player Total'!$AB$9:$AB$97,'Points - Player Total'!$A$9:$A$97,'Points - Teams W2'!$A69,'Teams - Window 2'!AM$6:AM$94,1)</f>
        <v>0</v>
      </c>
      <c r="AN69" s="43">
        <f>SUMIFS('Points - Player Total'!$AB$9:$AB$97,'Points - Player Total'!$A$9:$A$97,'Points - Teams W2'!$A69,'Teams - Window 2'!AN$6:AN$94,1)</f>
        <v>0</v>
      </c>
      <c r="AO69" s="43">
        <f>SUMIFS('Points - Player Total'!$AB$9:$AB$97,'Points - Player Total'!$A$9:$A$97,'Points - Teams W2'!$A69,'Teams - Window 2'!AO$6:AO$94,1)</f>
        <v>100</v>
      </c>
      <c r="AP69" s="43">
        <f>SUMIFS('Points - Player Total'!$AB$9:$AB$97,'Points - Player Total'!$A$9:$A$97,'Points - Teams W2'!$A69,'Teams - Window 2'!AP$6:AP$94,1)</f>
        <v>100</v>
      </c>
      <c r="AQ69" s="43">
        <f>SUMIFS('Points - Player Total'!$AB$9:$AB$97,'Points - Player Total'!$A$9:$A$97,'Points - Teams W2'!$A69,'Teams - Window 2'!AQ$6:AQ$94,1)</f>
        <v>100</v>
      </c>
      <c r="AR69" s="43">
        <f>SUMIFS('Points - Player Total'!$AB$9:$AB$97,'Points - Player Total'!$A$9:$A$97,'Points - Teams W2'!$A69,'Teams - Window 2'!AR$6:AR$94,1)</f>
        <v>0</v>
      </c>
    </row>
    <row r="70" spans="1:44" x14ac:dyDescent="0.25">
      <c r="A70" t="s">
        <v>25</v>
      </c>
      <c r="B70" s="6" t="s">
        <v>52</v>
      </c>
      <c r="C70" t="s">
        <v>63</v>
      </c>
      <c r="D70" s="43">
        <f>SUMIFS('Points - Player Total'!$AB$9:$AB$97,'Points - Player Total'!$A$9:$A$97,'Points - Teams W2'!$A70,'Teams - Window 2'!D$6:D$94,1)</f>
        <v>0</v>
      </c>
      <c r="E70" s="43">
        <f>SUMIFS('Points - Player Total'!$AB$9:$AB$97,'Points - Player Total'!$A$9:$A$97,'Points - Teams W2'!$A70,'Teams - Window 2'!E$6:E$94,1)</f>
        <v>0</v>
      </c>
      <c r="F70" s="43">
        <f>SUMIFS('Points - Player Total'!$AB$9:$AB$97,'Points - Player Total'!$A$9:$A$97,'Points - Teams W2'!$A70,'Teams - Window 2'!F$6:F$94,1)</f>
        <v>301</v>
      </c>
      <c r="G70" s="43">
        <f>SUMIFS('Points - Player Total'!$AB$9:$AB$97,'Points - Player Total'!$A$9:$A$97,'Points - Teams W2'!$A70,'Teams - Window 2'!G$6:G$94,1)</f>
        <v>301</v>
      </c>
      <c r="H70" s="43">
        <f>SUMIFS('Points - Player Total'!$AB$9:$AB$97,'Points - Player Total'!$A$9:$A$97,'Points - Teams W2'!$A70,'Teams - Window 2'!H$6:H$94,1)</f>
        <v>301</v>
      </c>
      <c r="I70" s="43">
        <f>SUMIFS('Points - Player Total'!$AB$9:$AB$97,'Points - Player Total'!$A$9:$A$97,'Points - Teams W2'!$A70,'Teams - Window 2'!I$6:I$94,1)</f>
        <v>301</v>
      </c>
      <c r="J70" s="43">
        <f>SUMIFS('Points - Player Total'!$AB$9:$AB$97,'Points - Player Total'!$A$9:$A$97,'Points - Teams W2'!$A70,'Teams - Window 2'!J$6:J$94,1)</f>
        <v>0</v>
      </c>
      <c r="K70" s="43">
        <f>SUMIFS('Points - Player Total'!$AB$9:$AB$97,'Points - Player Total'!$A$9:$A$97,'Points - Teams W2'!$A70,'Teams - Window 2'!K$6:K$94,1)</f>
        <v>0</v>
      </c>
      <c r="L70" s="43">
        <f>SUMIFS('Points - Player Total'!$AB$9:$AB$97,'Points - Player Total'!$A$9:$A$97,'Points - Teams W2'!$A70,'Teams - Window 2'!L$6:L$94,1)</f>
        <v>301</v>
      </c>
      <c r="M70" s="43">
        <f>SUMIFS('Points - Player Total'!$AB$9:$AB$97,'Points - Player Total'!$A$9:$A$97,'Points - Teams W2'!$A70,'Teams - Window 2'!M$6:M$94,1)</f>
        <v>0</v>
      </c>
      <c r="N70" s="43">
        <f>SUMIFS('Points - Player Total'!$AB$9:$AB$97,'Points - Player Total'!$A$9:$A$97,'Points - Teams W2'!$A70,'Teams - Window 2'!N$6:N$94,1)</f>
        <v>0</v>
      </c>
      <c r="O70" s="43">
        <f>SUMIFS('Points - Player Total'!$AB$9:$AB$97,'Points - Player Total'!$A$9:$A$97,'Points - Teams W2'!$A70,'Teams - Window 2'!O$6:O$94,1)</f>
        <v>0</v>
      </c>
      <c r="P70" s="43">
        <f>SUMIFS('Points - Player Total'!$AB$9:$AB$97,'Points - Player Total'!$A$9:$A$97,'Points - Teams W2'!$A70,'Teams - Window 2'!P$6:P$94,1)</f>
        <v>0</v>
      </c>
      <c r="Q70" s="43">
        <f>SUMIFS('Points - Player Total'!$AB$9:$AB$97,'Points - Player Total'!$A$9:$A$97,'Points - Teams W2'!$A70,'Teams - Window 2'!Q$6:Q$94,1)</f>
        <v>301</v>
      </c>
      <c r="R70" s="43">
        <f>SUMIFS('Points - Player Total'!$AB$9:$AB$97,'Points - Player Total'!$A$9:$A$97,'Points - Teams W2'!$A70,'Teams - Window 2'!R$6:R$94,1)</f>
        <v>301</v>
      </c>
      <c r="S70" s="43">
        <f>SUMIFS('Points - Player Total'!$AB$9:$AB$97,'Points - Player Total'!$A$9:$A$97,'Points - Teams W2'!$A70,'Teams - Window 2'!S$6:S$94,1)</f>
        <v>0</v>
      </c>
      <c r="T70" s="43">
        <f>SUMIFS('Points - Player Total'!$AB$9:$AB$97,'Points - Player Total'!$A$9:$A$97,'Points - Teams W2'!$A70,'Teams - Window 2'!T$6:T$94,1)</f>
        <v>301</v>
      </c>
      <c r="U70" s="43">
        <f>SUMIFS('Points - Player Total'!$AB$9:$AB$97,'Points - Player Total'!$A$9:$A$97,'Points - Teams W2'!$A70,'Teams - Window 2'!U$6:U$94,1)</f>
        <v>301</v>
      </c>
      <c r="V70" s="43">
        <f>SUMIFS('Points - Player Total'!$AB$9:$AB$97,'Points - Player Total'!$A$9:$A$97,'Points - Teams W2'!$A70,'Teams - Window 2'!V$6:V$94,1)</f>
        <v>0</v>
      </c>
      <c r="W70" s="43">
        <f>SUMIFS('Points - Player Total'!$AB$9:$AB$97,'Points - Player Total'!$A$9:$A$97,'Points - Teams W2'!$A70,'Teams - Window 2'!W$6:W$94,1)</f>
        <v>0</v>
      </c>
      <c r="X70" s="43">
        <f>SUMIFS('Points - Player Total'!$AB$9:$AB$97,'Points - Player Total'!$A$9:$A$97,'Points - Teams W2'!$A70,'Teams - Window 2'!X$6:X$94,1)</f>
        <v>301</v>
      </c>
      <c r="Y70" s="43">
        <f>SUMIFS('Points - Player Total'!$AB$9:$AB$97,'Points - Player Total'!$A$9:$A$97,'Points - Teams W2'!$A70,'Teams - Window 2'!Y$6:Y$94,1)</f>
        <v>301</v>
      </c>
      <c r="Z70" s="43">
        <f>SUMIFS('Points - Player Total'!$AB$9:$AB$97,'Points - Player Total'!$A$9:$A$97,'Points - Teams W2'!$A70,'Teams - Window 2'!Z$6:Z$94,1)</f>
        <v>0</v>
      </c>
      <c r="AA70" s="43">
        <f>SUMIFS('Points - Player Total'!$AB$9:$AB$97,'Points - Player Total'!$A$9:$A$97,'Points - Teams W2'!$A70,'Teams - Window 2'!AA$6:AA$94,1)</f>
        <v>0</v>
      </c>
      <c r="AB70" s="43">
        <f>SUMIFS('Points - Player Total'!$AB$9:$AB$97,'Points - Player Total'!$A$9:$A$97,'Points - Teams W2'!$A70,'Teams - Window 2'!AB$6:AB$94,1)</f>
        <v>0</v>
      </c>
      <c r="AC70" s="43">
        <f>SUMIFS('Points - Player Total'!$AB$9:$AB$97,'Points - Player Total'!$A$9:$A$97,'Points - Teams W2'!$A70,'Teams - Window 2'!AC$6:AC$94,1)</f>
        <v>0</v>
      </c>
      <c r="AD70" s="43">
        <f>SUMIFS('Points - Player Total'!$AB$9:$AB$97,'Points - Player Total'!$A$9:$A$97,'Points - Teams W2'!$A70,'Teams - Window 2'!AD$6:AD$94,1)</f>
        <v>0</v>
      </c>
      <c r="AE70" s="43">
        <f>SUMIFS('Points - Player Total'!$AB$9:$AB$97,'Points - Player Total'!$A$9:$A$97,'Points - Teams W2'!$A70,'Teams - Window 2'!AE$6:AE$94,1)</f>
        <v>0</v>
      </c>
      <c r="AF70" s="43">
        <f>SUMIFS('Points - Player Total'!$AB$9:$AB$97,'Points - Player Total'!$A$9:$A$97,'Points - Teams W2'!$A70,'Teams - Window 2'!AF$6:AF$94,1)</f>
        <v>0</v>
      </c>
      <c r="AG70" s="43">
        <f>SUMIFS('Points - Player Total'!$AB$9:$AB$97,'Points - Player Total'!$A$9:$A$97,'Points - Teams W2'!$A70,'Teams - Window 2'!AG$6:AG$94,1)</f>
        <v>301</v>
      </c>
      <c r="AH70" s="43">
        <f>SUMIFS('Points - Player Total'!$AB$9:$AB$97,'Points - Player Total'!$A$9:$A$97,'Points - Teams W2'!$A70,'Teams - Window 2'!AH$6:AH$94,1)</f>
        <v>0</v>
      </c>
      <c r="AI70" s="43">
        <f>SUMIFS('Points - Player Total'!$AB$9:$AB$97,'Points - Player Total'!$A$9:$A$97,'Points - Teams W2'!$A70,'Teams - Window 2'!AI$6:AI$94,1)</f>
        <v>0</v>
      </c>
      <c r="AJ70" s="43">
        <f>SUMIFS('Points - Player Total'!$AB$9:$AB$97,'Points - Player Total'!$A$9:$A$97,'Points - Teams W2'!$A70,'Teams - Window 2'!AJ$6:AJ$94,1)</f>
        <v>0</v>
      </c>
      <c r="AK70" s="43">
        <f>SUMIFS('Points - Player Total'!$AB$9:$AB$97,'Points - Player Total'!$A$9:$A$97,'Points - Teams W2'!$A70,'Teams - Window 2'!AK$6:AK$94,1)</f>
        <v>0</v>
      </c>
      <c r="AL70" s="43">
        <f>SUMIFS('Points - Player Total'!$AB$9:$AB$97,'Points - Player Total'!$A$9:$A$97,'Points - Teams W2'!$A70,'Teams - Window 2'!AL$6:AL$94,1)</f>
        <v>301</v>
      </c>
      <c r="AM70" s="43">
        <f>SUMIFS('Points - Player Total'!$AB$9:$AB$97,'Points - Player Total'!$A$9:$A$97,'Points - Teams W2'!$A70,'Teams - Window 2'!AM$6:AM$94,1)</f>
        <v>0</v>
      </c>
      <c r="AN70" s="43">
        <f>SUMIFS('Points - Player Total'!$AB$9:$AB$97,'Points - Player Total'!$A$9:$A$97,'Points - Teams W2'!$A70,'Teams - Window 2'!AN$6:AN$94,1)</f>
        <v>0</v>
      </c>
      <c r="AO70" s="43">
        <f>SUMIFS('Points - Player Total'!$AB$9:$AB$97,'Points - Player Total'!$A$9:$A$97,'Points - Teams W2'!$A70,'Teams - Window 2'!AO$6:AO$94,1)</f>
        <v>301</v>
      </c>
      <c r="AP70" s="43">
        <f>SUMIFS('Points - Player Total'!$AB$9:$AB$97,'Points - Player Total'!$A$9:$A$97,'Points - Teams W2'!$A70,'Teams - Window 2'!AP$6:AP$94,1)</f>
        <v>0</v>
      </c>
      <c r="AQ70" s="43">
        <f>SUMIFS('Points - Player Total'!$AB$9:$AB$97,'Points - Player Total'!$A$9:$A$97,'Points - Teams W2'!$A70,'Teams - Window 2'!AQ$6:AQ$94,1)</f>
        <v>0</v>
      </c>
      <c r="AR70" s="43">
        <f>SUMIFS('Points - Player Total'!$AB$9:$AB$97,'Points - Player Total'!$A$9:$A$97,'Points - Teams W2'!$A70,'Teams - Window 2'!AR$6:AR$94,1)</f>
        <v>0</v>
      </c>
    </row>
    <row r="71" spans="1:44" x14ac:dyDescent="0.25">
      <c r="A71" t="s">
        <v>58</v>
      </c>
      <c r="B71" s="6" t="s">
        <v>53</v>
      </c>
      <c r="C71" t="s">
        <v>63</v>
      </c>
      <c r="D71" s="43">
        <f>SUMIFS('Points - Player Total'!$AB$9:$AB$97,'Points - Player Total'!$A$9:$A$97,'Points - Teams W2'!$A71,'Teams - Window 2'!D$6:D$94,1)</f>
        <v>0</v>
      </c>
      <c r="E71" s="43">
        <f>SUMIFS('Points - Player Total'!$AB$9:$AB$97,'Points - Player Total'!$A$9:$A$97,'Points - Teams W2'!$A71,'Teams - Window 2'!E$6:E$94,1)</f>
        <v>0</v>
      </c>
      <c r="F71" s="43">
        <f>SUMIFS('Points - Player Total'!$AB$9:$AB$97,'Points - Player Total'!$A$9:$A$97,'Points - Teams W2'!$A71,'Teams - Window 2'!F$6:F$94,1)</f>
        <v>0</v>
      </c>
      <c r="G71" s="43">
        <f>SUMIFS('Points - Player Total'!$AB$9:$AB$97,'Points - Player Total'!$A$9:$A$97,'Points - Teams W2'!$A71,'Teams - Window 2'!G$6:G$94,1)</f>
        <v>0</v>
      </c>
      <c r="H71" s="43">
        <f>SUMIFS('Points - Player Total'!$AB$9:$AB$97,'Points - Player Total'!$A$9:$A$97,'Points - Teams W2'!$A71,'Teams - Window 2'!H$6:H$94,1)</f>
        <v>0</v>
      </c>
      <c r="I71" s="43">
        <f>SUMIFS('Points - Player Total'!$AB$9:$AB$97,'Points - Player Total'!$A$9:$A$97,'Points - Teams W2'!$A71,'Teams - Window 2'!I$6:I$94,1)</f>
        <v>393</v>
      </c>
      <c r="J71" s="43">
        <f>SUMIFS('Points - Player Total'!$AB$9:$AB$97,'Points - Player Total'!$A$9:$A$97,'Points - Teams W2'!$A71,'Teams - Window 2'!J$6:J$94,1)</f>
        <v>393</v>
      </c>
      <c r="K71" s="43">
        <f>SUMIFS('Points - Player Total'!$AB$9:$AB$97,'Points - Player Total'!$A$9:$A$97,'Points - Teams W2'!$A71,'Teams - Window 2'!K$6:K$94,1)</f>
        <v>0</v>
      </c>
      <c r="L71" s="43">
        <f>SUMIFS('Points - Player Total'!$AB$9:$AB$97,'Points - Player Total'!$A$9:$A$97,'Points - Teams W2'!$A71,'Teams - Window 2'!L$6:L$94,1)</f>
        <v>0</v>
      </c>
      <c r="M71" s="43">
        <f>SUMIFS('Points - Player Total'!$AB$9:$AB$97,'Points - Player Total'!$A$9:$A$97,'Points - Teams W2'!$A71,'Teams - Window 2'!M$6:M$94,1)</f>
        <v>0</v>
      </c>
      <c r="N71" s="43">
        <f>SUMIFS('Points - Player Total'!$AB$9:$AB$97,'Points - Player Total'!$A$9:$A$97,'Points - Teams W2'!$A71,'Teams - Window 2'!N$6:N$94,1)</f>
        <v>0</v>
      </c>
      <c r="O71" s="43">
        <f>SUMIFS('Points - Player Total'!$AB$9:$AB$97,'Points - Player Total'!$A$9:$A$97,'Points - Teams W2'!$A71,'Teams - Window 2'!O$6:O$94,1)</f>
        <v>0</v>
      </c>
      <c r="P71" s="43">
        <f>SUMIFS('Points - Player Total'!$AB$9:$AB$97,'Points - Player Total'!$A$9:$A$97,'Points - Teams W2'!$A71,'Teams - Window 2'!P$6:P$94,1)</f>
        <v>0</v>
      </c>
      <c r="Q71" s="43">
        <f>SUMIFS('Points - Player Total'!$AB$9:$AB$97,'Points - Player Total'!$A$9:$A$97,'Points - Teams W2'!$A71,'Teams - Window 2'!Q$6:Q$94,1)</f>
        <v>0</v>
      </c>
      <c r="R71" s="43">
        <f>SUMIFS('Points - Player Total'!$AB$9:$AB$97,'Points - Player Total'!$A$9:$A$97,'Points - Teams W2'!$A71,'Teams - Window 2'!R$6:R$94,1)</f>
        <v>0</v>
      </c>
      <c r="S71" s="43">
        <f>SUMIFS('Points - Player Total'!$AB$9:$AB$97,'Points - Player Total'!$A$9:$A$97,'Points - Teams W2'!$A71,'Teams - Window 2'!S$6:S$94,1)</f>
        <v>0</v>
      </c>
      <c r="T71" s="43">
        <f>SUMIFS('Points - Player Total'!$AB$9:$AB$97,'Points - Player Total'!$A$9:$A$97,'Points - Teams W2'!$A71,'Teams - Window 2'!T$6:T$94,1)</f>
        <v>0</v>
      </c>
      <c r="U71" s="43">
        <f>SUMIFS('Points - Player Total'!$AB$9:$AB$97,'Points - Player Total'!$A$9:$A$97,'Points - Teams W2'!$A71,'Teams - Window 2'!U$6:U$94,1)</f>
        <v>0</v>
      </c>
      <c r="V71" s="43">
        <f>SUMIFS('Points - Player Total'!$AB$9:$AB$97,'Points - Player Total'!$A$9:$A$97,'Points - Teams W2'!$A71,'Teams - Window 2'!V$6:V$94,1)</f>
        <v>0</v>
      </c>
      <c r="W71" s="43">
        <f>SUMIFS('Points - Player Total'!$AB$9:$AB$97,'Points - Player Total'!$A$9:$A$97,'Points - Teams W2'!$A71,'Teams - Window 2'!W$6:W$94,1)</f>
        <v>0</v>
      </c>
      <c r="X71" s="43">
        <f>SUMIFS('Points - Player Total'!$AB$9:$AB$97,'Points - Player Total'!$A$9:$A$97,'Points - Teams W2'!$A71,'Teams - Window 2'!X$6:X$94,1)</f>
        <v>0</v>
      </c>
      <c r="Y71" s="43">
        <f>SUMIFS('Points - Player Total'!$AB$9:$AB$97,'Points - Player Total'!$A$9:$A$97,'Points - Teams W2'!$A71,'Teams - Window 2'!Y$6:Y$94,1)</f>
        <v>0</v>
      </c>
      <c r="Z71" s="43">
        <f>SUMIFS('Points - Player Total'!$AB$9:$AB$97,'Points - Player Total'!$A$9:$A$97,'Points - Teams W2'!$A71,'Teams - Window 2'!Z$6:Z$94,1)</f>
        <v>0</v>
      </c>
      <c r="AA71" s="43">
        <f>SUMIFS('Points - Player Total'!$AB$9:$AB$97,'Points - Player Total'!$A$9:$A$97,'Points - Teams W2'!$A71,'Teams - Window 2'!AA$6:AA$94,1)</f>
        <v>0</v>
      </c>
      <c r="AB71" s="43">
        <f>SUMIFS('Points - Player Total'!$AB$9:$AB$97,'Points - Player Total'!$A$9:$A$97,'Points - Teams W2'!$A71,'Teams - Window 2'!AB$6:AB$94,1)</f>
        <v>393</v>
      </c>
      <c r="AC71" s="43">
        <f>SUMIFS('Points - Player Total'!$AB$9:$AB$97,'Points - Player Total'!$A$9:$A$97,'Points - Teams W2'!$A71,'Teams - Window 2'!AC$6:AC$94,1)</f>
        <v>393</v>
      </c>
      <c r="AD71" s="43">
        <f>SUMIFS('Points - Player Total'!$AB$9:$AB$97,'Points - Player Total'!$A$9:$A$97,'Points - Teams W2'!$A71,'Teams - Window 2'!AD$6:AD$94,1)</f>
        <v>393</v>
      </c>
      <c r="AE71" s="43">
        <f>SUMIFS('Points - Player Total'!$AB$9:$AB$97,'Points - Player Total'!$A$9:$A$97,'Points - Teams W2'!$A71,'Teams - Window 2'!AE$6:AE$94,1)</f>
        <v>393</v>
      </c>
      <c r="AF71" s="43">
        <f>SUMIFS('Points - Player Total'!$AB$9:$AB$97,'Points - Player Total'!$A$9:$A$97,'Points - Teams W2'!$A71,'Teams - Window 2'!AF$6:AF$94,1)</f>
        <v>0</v>
      </c>
      <c r="AG71" s="43">
        <f>SUMIFS('Points - Player Total'!$AB$9:$AB$97,'Points - Player Total'!$A$9:$A$97,'Points - Teams W2'!$A71,'Teams - Window 2'!AG$6:AG$94,1)</f>
        <v>0</v>
      </c>
      <c r="AH71" s="43">
        <f>SUMIFS('Points - Player Total'!$AB$9:$AB$97,'Points - Player Total'!$A$9:$A$97,'Points - Teams W2'!$A71,'Teams - Window 2'!AH$6:AH$94,1)</f>
        <v>393</v>
      </c>
      <c r="AI71" s="43">
        <f>SUMIFS('Points - Player Total'!$AB$9:$AB$97,'Points - Player Total'!$A$9:$A$97,'Points - Teams W2'!$A71,'Teams - Window 2'!AI$6:AI$94,1)</f>
        <v>0</v>
      </c>
      <c r="AJ71" s="43">
        <f>SUMIFS('Points - Player Total'!$AB$9:$AB$97,'Points - Player Total'!$A$9:$A$97,'Points - Teams W2'!$A71,'Teams - Window 2'!AJ$6:AJ$94,1)</f>
        <v>393</v>
      </c>
      <c r="AK71" s="43">
        <f>SUMIFS('Points - Player Total'!$AB$9:$AB$97,'Points - Player Total'!$A$9:$A$97,'Points - Teams W2'!$A71,'Teams - Window 2'!AK$6:AK$94,1)</f>
        <v>0</v>
      </c>
      <c r="AL71" s="43">
        <f>SUMIFS('Points - Player Total'!$AB$9:$AB$97,'Points - Player Total'!$A$9:$A$97,'Points - Teams W2'!$A71,'Teams - Window 2'!AL$6:AL$94,1)</f>
        <v>0</v>
      </c>
      <c r="AM71" s="43">
        <f>SUMIFS('Points - Player Total'!$AB$9:$AB$97,'Points - Player Total'!$A$9:$A$97,'Points - Teams W2'!$A71,'Teams - Window 2'!AM$6:AM$94,1)</f>
        <v>393</v>
      </c>
      <c r="AN71" s="43">
        <f>SUMIFS('Points - Player Total'!$AB$9:$AB$97,'Points - Player Total'!$A$9:$A$97,'Points - Teams W2'!$A71,'Teams - Window 2'!AN$6:AN$94,1)</f>
        <v>0</v>
      </c>
      <c r="AO71" s="43">
        <f>SUMIFS('Points - Player Total'!$AB$9:$AB$97,'Points - Player Total'!$A$9:$A$97,'Points - Teams W2'!$A71,'Teams - Window 2'!AO$6:AO$94,1)</f>
        <v>0</v>
      </c>
      <c r="AP71" s="43">
        <f>SUMIFS('Points - Player Total'!$AB$9:$AB$97,'Points - Player Total'!$A$9:$A$97,'Points - Teams W2'!$A71,'Teams - Window 2'!AP$6:AP$94,1)</f>
        <v>0</v>
      </c>
      <c r="AQ71" s="43">
        <f>SUMIFS('Points - Player Total'!$AB$9:$AB$97,'Points - Player Total'!$A$9:$A$97,'Points - Teams W2'!$A71,'Teams - Window 2'!AQ$6:AQ$94,1)</f>
        <v>393</v>
      </c>
      <c r="AR71" s="43">
        <f>SUMIFS('Points - Player Total'!$AB$9:$AB$97,'Points - Player Total'!$A$9:$A$97,'Points - Teams W2'!$A71,'Teams - Window 2'!AR$6:AR$94,1)</f>
        <v>0</v>
      </c>
    </row>
    <row r="72" spans="1:44" x14ac:dyDescent="0.25">
      <c r="A72" t="s">
        <v>59</v>
      </c>
      <c r="B72" s="6" t="s">
        <v>54</v>
      </c>
      <c r="C72" t="s">
        <v>63</v>
      </c>
      <c r="D72" s="43">
        <f>SUMIFS('Points - Player Total'!$AB$9:$AB$97,'Points - Player Total'!$A$9:$A$97,'Points - Teams W2'!$A72,'Teams - Window 2'!D$6:D$94,1)</f>
        <v>0</v>
      </c>
      <c r="E72" s="43">
        <f>SUMIFS('Points - Player Total'!$AB$9:$AB$97,'Points - Player Total'!$A$9:$A$97,'Points - Teams W2'!$A72,'Teams - Window 2'!E$6:E$94,1)</f>
        <v>0</v>
      </c>
      <c r="F72" s="43">
        <f>SUMIFS('Points - Player Total'!$AB$9:$AB$97,'Points - Player Total'!$A$9:$A$97,'Points - Teams W2'!$A72,'Teams - Window 2'!F$6:F$94,1)</f>
        <v>250</v>
      </c>
      <c r="G72" s="43">
        <f>SUMIFS('Points - Player Total'!$AB$9:$AB$97,'Points - Player Total'!$A$9:$A$97,'Points - Teams W2'!$A72,'Teams - Window 2'!G$6:G$94,1)</f>
        <v>0</v>
      </c>
      <c r="H72" s="43">
        <f>SUMIFS('Points - Player Total'!$AB$9:$AB$97,'Points - Player Total'!$A$9:$A$97,'Points - Teams W2'!$A72,'Teams - Window 2'!H$6:H$94,1)</f>
        <v>0</v>
      </c>
      <c r="I72" s="43">
        <f>SUMIFS('Points - Player Total'!$AB$9:$AB$97,'Points - Player Total'!$A$9:$A$97,'Points - Teams W2'!$A72,'Teams - Window 2'!I$6:I$94,1)</f>
        <v>0</v>
      </c>
      <c r="J72" s="43">
        <f>SUMIFS('Points - Player Total'!$AB$9:$AB$97,'Points - Player Total'!$A$9:$A$97,'Points - Teams W2'!$A72,'Teams - Window 2'!J$6:J$94,1)</f>
        <v>250</v>
      </c>
      <c r="K72" s="43">
        <f>SUMIFS('Points - Player Total'!$AB$9:$AB$97,'Points - Player Total'!$A$9:$A$97,'Points - Teams W2'!$A72,'Teams - Window 2'!K$6:K$94,1)</f>
        <v>0</v>
      </c>
      <c r="L72" s="43">
        <f>SUMIFS('Points - Player Total'!$AB$9:$AB$97,'Points - Player Total'!$A$9:$A$97,'Points - Teams W2'!$A72,'Teams - Window 2'!L$6:L$94,1)</f>
        <v>0</v>
      </c>
      <c r="M72" s="43">
        <f>SUMIFS('Points - Player Total'!$AB$9:$AB$97,'Points - Player Total'!$A$9:$A$97,'Points - Teams W2'!$A72,'Teams - Window 2'!M$6:M$94,1)</f>
        <v>250</v>
      </c>
      <c r="N72" s="43">
        <f>SUMIFS('Points - Player Total'!$AB$9:$AB$97,'Points - Player Total'!$A$9:$A$97,'Points - Teams W2'!$A72,'Teams - Window 2'!N$6:N$94,1)</f>
        <v>250</v>
      </c>
      <c r="O72" s="43">
        <f>SUMIFS('Points - Player Total'!$AB$9:$AB$97,'Points - Player Total'!$A$9:$A$97,'Points - Teams W2'!$A72,'Teams - Window 2'!O$6:O$94,1)</f>
        <v>250</v>
      </c>
      <c r="P72" s="43">
        <f>SUMIFS('Points - Player Total'!$AB$9:$AB$97,'Points - Player Total'!$A$9:$A$97,'Points - Teams W2'!$A72,'Teams - Window 2'!P$6:P$94,1)</f>
        <v>0</v>
      </c>
      <c r="Q72" s="43">
        <f>SUMIFS('Points - Player Total'!$AB$9:$AB$97,'Points - Player Total'!$A$9:$A$97,'Points - Teams W2'!$A72,'Teams - Window 2'!Q$6:Q$94,1)</f>
        <v>0</v>
      </c>
      <c r="R72" s="43">
        <f>SUMIFS('Points - Player Total'!$AB$9:$AB$97,'Points - Player Total'!$A$9:$A$97,'Points - Teams W2'!$A72,'Teams - Window 2'!R$6:R$94,1)</f>
        <v>250</v>
      </c>
      <c r="S72" s="43">
        <f>SUMIFS('Points - Player Total'!$AB$9:$AB$97,'Points - Player Total'!$A$9:$A$97,'Points - Teams W2'!$A72,'Teams - Window 2'!S$6:S$94,1)</f>
        <v>0</v>
      </c>
      <c r="T72" s="43">
        <f>SUMIFS('Points - Player Total'!$AB$9:$AB$97,'Points - Player Total'!$A$9:$A$97,'Points - Teams W2'!$A72,'Teams - Window 2'!T$6:T$94,1)</f>
        <v>0</v>
      </c>
      <c r="U72" s="43">
        <f>SUMIFS('Points - Player Total'!$AB$9:$AB$97,'Points - Player Total'!$A$9:$A$97,'Points - Teams W2'!$A72,'Teams - Window 2'!U$6:U$94,1)</f>
        <v>0</v>
      </c>
      <c r="V72" s="43">
        <f>SUMIFS('Points - Player Total'!$AB$9:$AB$97,'Points - Player Total'!$A$9:$A$97,'Points - Teams W2'!$A72,'Teams - Window 2'!V$6:V$94,1)</f>
        <v>0</v>
      </c>
      <c r="W72" s="43">
        <f>SUMIFS('Points - Player Total'!$AB$9:$AB$97,'Points - Player Total'!$A$9:$A$97,'Points - Teams W2'!$A72,'Teams - Window 2'!W$6:W$94,1)</f>
        <v>250</v>
      </c>
      <c r="X72" s="43">
        <f>SUMIFS('Points - Player Total'!$AB$9:$AB$97,'Points - Player Total'!$A$9:$A$97,'Points - Teams W2'!$A72,'Teams - Window 2'!X$6:X$94,1)</f>
        <v>0</v>
      </c>
      <c r="Y72" s="43">
        <f>SUMIFS('Points - Player Total'!$AB$9:$AB$97,'Points - Player Total'!$A$9:$A$97,'Points - Teams W2'!$A72,'Teams - Window 2'!Y$6:Y$94,1)</f>
        <v>0</v>
      </c>
      <c r="Z72" s="43">
        <f>SUMIFS('Points - Player Total'!$AB$9:$AB$97,'Points - Player Total'!$A$9:$A$97,'Points - Teams W2'!$A72,'Teams - Window 2'!Z$6:Z$94,1)</f>
        <v>0</v>
      </c>
      <c r="AA72" s="43">
        <f>SUMIFS('Points - Player Total'!$AB$9:$AB$97,'Points - Player Total'!$A$9:$A$97,'Points - Teams W2'!$A72,'Teams - Window 2'!AA$6:AA$94,1)</f>
        <v>0</v>
      </c>
      <c r="AB72" s="43">
        <f>SUMIFS('Points - Player Total'!$AB$9:$AB$97,'Points - Player Total'!$A$9:$A$97,'Points - Teams W2'!$A72,'Teams - Window 2'!AB$6:AB$94,1)</f>
        <v>250</v>
      </c>
      <c r="AC72" s="43">
        <f>SUMIFS('Points - Player Total'!$AB$9:$AB$97,'Points - Player Total'!$A$9:$A$97,'Points - Teams W2'!$A72,'Teams - Window 2'!AC$6:AC$94,1)</f>
        <v>250</v>
      </c>
      <c r="AD72" s="43">
        <f>SUMIFS('Points - Player Total'!$AB$9:$AB$97,'Points - Player Total'!$A$9:$A$97,'Points - Teams W2'!$A72,'Teams - Window 2'!AD$6:AD$94,1)</f>
        <v>0</v>
      </c>
      <c r="AE72" s="43">
        <f>SUMIFS('Points - Player Total'!$AB$9:$AB$97,'Points - Player Total'!$A$9:$A$97,'Points - Teams W2'!$A72,'Teams - Window 2'!AE$6:AE$94,1)</f>
        <v>250</v>
      </c>
      <c r="AF72" s="43">
        <f>SUMIFS('Points - Player Total'!$AB$9:$AB$97,'Points - Player Total'!$A$9:$A$97,'Points - Teams W2'!$A72,'Teams - Window 2'!AF$6:AF$94,1)</f>
        <v>0</v>
      </c>
      <c r="AG72" s="43">
        <f>SUMIFS('Points - Player Total'!$AB$9:$AB$97,'Points - Player Total'!$A$9:$A$97,'Points - Teams W2'!$A72,'Teams - Window 2'!AG$6:AG$94,1)</f>
        <v>0</v>
      </c>
      <c r="AH72" s="43">
        <f>SUMIFS('Points - Player Total'!$AB$9:$AB$97,'Points - Player Total'!$A$9:$A$97,'Points - Teams W2'!$A72,'Teams - Window 2'!AH$6:AH$94,1)</f>
        <v>0</v>
      </c>
      <c r="AI72" s="43">
        <f>SUMIFS('Points - Player Total'!$AB$9:$AB$97,'Points - Player Total'!$A$9:$A$97,'Points - Teams W2'!$A72,'Teams - Window 2'!AI$6:AI$94,1)</f>
        <v>0</v>
      </c>
      <c r="AJ72" s="43">
        <f>SUMIFS('Points - Player Total'!$AB$9:$AB$97,'Points - Player Total'!$A$9:$A$97,'Points - Teams W2'!$A72,'Teams - Window 2'!AJ$6:AJ$94,1)</f>
        <v>0</v>
      </c>
      <c r="AK72" s="43">
        <f>SUMIFS('Points - Player Total'!$AB$9:$AB$97,'Points - Player Total'!$A$9:$A$97,'Points - Teams W2'!$A72,'Teams - Window 2'!AK$6:AK$94,1)</f>
        <v>0</v>
      </c>
      <c r="AL72" s="43">
        <f>SUMIFS('Points - Player Total'!$AB$9:$AB$97,'Points - Player Total'!$A$9:$A$97,'Points - Teams W2'!$A72,'Teams - Window 2'!AL$6:AL$94,1)</f>
        <v>0</v>
      </c>
      <c r="AM72" s="43">
        <f>SUMIFS('Points - Player Total'!$AB$9:$AB$97,'Points - Player Total'!$A$9:$A$97,'Points - Teams W2'!$A72,'Teams - Window 2'!AM$6:AM$94,1)</f>
        <v>250</v>
      </c>
      <c r="AN72" s="43">
        <f>SUMIFS('Points - Player Total'!$AB$9:$AB$97,'Points - Player Total'!$A$9:$A$97,'Points - Teams W2'!$A72,'Teams - Window 2'!AN$6:AN$94,1)</f>
        <v>0</v>
      </c>
      <c r="AO72" s="43">
        <f>SUMIFS('Points - Player Total'!$AB$9:$AB$97,'Points - Player Total'!$A$9:$A$97,'Points - Teams W2'!$A72,'Teams - Window 2'!AO$6:AO$94,1)</f>
        <v>0</v>
      </c>
      <c r="AP72" s="43">
        <f>SUMIFS('Points - Player Total'!$AB$9:$AB$97,'Points - Player Total'!$A$9:$A$97,'Points - Teams W2'!$A72,'Teams - Window 2'!AP$6:AP$94,1)</f>
        <v>250</v>
      </c>
      <c r="AQ72" s="43">
        <f>SUMIFS('Points - Player Total'!$AB$9:$AB$97,'Points - Player Total'!$A$9:$A$97,'Points - Teams W2'!$A72,'Teams - Window 2'!AQ$6:AQ$94,1)</f>
        <v>0</v>
      </c>
      <c r="AR72" s="43">
        <f>SUMIFS('Points - Player Total'!$AB$9:$AB$97,'Points - Player Total'!$A$9:$A$97,'Points - Teams W2'!$A72,'Teams - Window 2'!AR$6:AR$94,1)</f>
        <v>0</v>
      </c>
    </row>
    <row r="73" spans="1:44" x14ac:dyDescent="0.25">
      <c r="A73" t="s">
        <v>408</v>
      </c>
      <c r="B73" s="6" t="s">
        <v>52</v>
      </c>
      <c r="C73" t="s">
        <v>63</v>
      </c>
      <c r="D73" s="43">
        <f>SUMIFS('Points - Player Total'!$AB$9:$AB$97,'Points - Player Total'!$A$9:$A$97,'Points - Teams W2'!$A73,'Teams - Window 2'!D$6:D$94,1)</f>
        <v>201</v>
      </c>
      <c r="E73" s="43">
        <f>SUMIFS('Points - Player Total'!$AB$9:$AB$97,'Points - Player Total'!$A$9:$A$97,'Points - Teams W2'!$A73,'Teams - Window 2'!E$6:E$94,1)</f>
        <v>0</v>
      </c>
      <c r="F73" s="43">
        <f>SUMIFS('Points - Player Total'!$AB$9:$AB$97,'Points - Player Total'!$A$9:$A$97,'Points - Teams W2'!$A73,'Teams - Window 2'!F$6:F$94,1)</f>
        <v>0</v>
      </c>
      <c r="G73" s="43">
        <f>SUMIFS('Points - Player Total'!$AB$9:$AB$97,'Points - Player Total'!$A$9:$A$97,'Points - Teams W2'!$A73,'Teams - Window 2'!G$6:G$94,1)</f>
        <v>201</v>
      </c>
      <c r="H73" s="43">
        <f>SUMIFS('Points - Player Total'!$AB$9:$AB$97,'Points - Player Total'!$A$9:$A$97,'Points - Teams W2'!$A73,'Teams - Window 2'!H$6:H$94,1)</f>
        <v>0</v>
      </c>
      <c r="I73" s="43">
        <f>SUMIFS('Points - Player Total'!$AB$9:$AB$97,'Points - Player Total'!$A$9:$A$97,'Points - Teams W2'!$A73,'Teams - Window 2'!I$6:I$94,1)</f>
        <v>0</v>
      </c>
      <c r="J73" s="43">
        <f>SUMIFS('Points - Player Total'!$AB$9:$AB$97,'Points - Player Total'!$A$9:$A$97,'Points - Teams W2'!$A73,'Teams - Window 2'!J$6:J$94,1)</f>
        <v>0</v>
      </c>
      <c r="K73" s="43">
        <f>SUMIFS('Points - Player Total'!$AB$9:$AB$97,'Points - Player Total'!$A$9:$A$97,'Points - Teams W2'!$A73,'Teams - Window 2'!K$6:K$94,1)</f>
        <v>0</v>
      </c>
      <c r="L73" s="43">
        <f>SUMIFS('Points - Player Total'!$AB$9:$AB$97,'Points - Player Total'!$A$9:$A$97,'Points - Teams W2'!$A73,'Teams - Window 2'!L$6:L$94,1)</f>
        <v>0</v>
      </c>
      <c r="M73" s="43">
        <f>SUMIFS('Points - Player Total'!$AB$9:$AB$97,'Points - Player Total'!$A$9:$A$97,'Points - Teams W2'!$A73,'Teams - Window 2'!M$6:M$94,1)</f>
        <v>201</v>
      </c>
      <c r="N73" s="43">
        <f>SUMIFS('Points - Player Total'!$AB$9:$AB$97,'Points - Player Total'!$A$9:$A$97,'Points - Teams W2'!$A73,'Teams - Window 2'!N$6:N$94,1)</f>
        <v>0</v>
      </c>
      <c r="O73" s="43">
        <f>SUMIFS('Points - Player Total'!$AB$9:$AB$97,'Points - Player Total'!$A$9:$A$97,'Points - Teams W2'!$A73,'Teams - Window 2'!O$6:O$94,1)</f>
        <v>0</v>
      </c>
      <c r="P73" s="43">
        <f>SUMIFS('Points - Player Total'!$AB$9:$AB$97,'Points - Player Total'!$A$9:$A$97,'Points - Teams W2'!$A73,'Teams - Window 2'!P$6:P$94,1)</f>
        <v>0</v>
      </c>
      <c r="Q73" s="43">
        <f>SUMIFS('Points - Player Total'!$AB$9:$AB$97,'Points - Player Total'!$A$9:$A$97,'Points - Teams W2'!$A73,'Teams - Window 2'!Q$6:Q$94,1)</f>
        <v>0</v>
      </c>
      <c r="R73" s="43">
        <f>SUMIFS('Points - Player Total'!$AB$9:$AB$97,'Points - Player Total'!$A$9:$A$97,'Points - Teams W2'!$A73,'Teams - Window 2'!R$6:R$94,1)</f>
        <v>0</v>
      </c>
      <c r="S73" s="43">
        <f>SUMIFS('Points - Player Total'!$AB$9:$AB$97,'Points - Player Total'!$A$9:$A$97,'Points - Teams W2'!$A73,'Teams - Window 2'!S$6:S$94,1)</f>
        <v>201</v>
      </c>
      <c r="T73" s="43">
        <f>SUMIFS('Points - Player Total'!$AB$9:$AB$97,'Points - Player Total'!$A$9:$A$97,'Points - Teams W2'!$A73,'Teams - Window 2'!T$6:T$94,1)</f>
        <v>0</v>
      </c>
      <c r="U73" s="43">
        <f>SUMIFS('Points - Player Total'!$AB$9:$AB$97,'Points - Player Total'!$A$9:$A$97,'Points - Teams W2'!$A73,'Teams - Window 2'!U$6:U$94,1)</f>
        <v>0</v>
      </c>
      <c r="V73" s="43">
        <f>SUMIFS('Points - Player Total'!$AB$9:$AB$97,'Points - Player Total'!$A$9:$A$97,'Points - Teams W2'!$A73,'Teams - Window 2'!V$6:V$94,1)</f>
        <v>0</v>
      </c>
      <c r="W73" s="43">
        <f>SUMIFS('Points - Player Total'!$AB$9:$AB$97,'Points - Player Total'!$A$9:$A$97,'Points - Teams W2'!$A73,'Teams - Window 2'!W$6:W$94,1)</f>
        <v>0</v>
      </c>
      <c r="X73" s="43">
        <f>SUMIFS('Points - Player Total'!$AB$9:$AB$97,'Points - Player Total'!$A$9:$A$97,'Points - Teams W2'!$A73,'Teams - Window 2'!X$6:X$94,1)</f>
        <v>0</v>
      </c>
      <c r="Y73" s="43">
        <f>SUMIFS('Points - Player Total'!$AB$9:$AB$97,'Points - Player Total'!$A$9:$A$97,'Points - Teams W2'!$A73,'Teams - Window 2'!Y$6:Y$94,1)</f>
        <v>0</v>
      </c>
      <c r="Z73" s="43">
        <f>SUMIFS('Points - Player Total'!$AB$9:$AB$97,'Points - Player Total'!$A$9:$A$97,'Points - Teams W2'!$A73,'Teams - Window 2'!Z$6:Z$94,1)</f>
        <v>0</v>
      </c>
      <c r="AA73" s="43">
        <f>SUMIFS('Points - Player Total'!$AB$9:$AB$97,'Points - Player Total'!$A$9:$A$97,'Points - Teams W2'!$A73,'Teams - Window 2'!AA$6:AA$94,1)</f>
        <v>0</v>
      </c>
      <c r="AB73" s="43">
        <f>SUMIFS('Points - Player Total'!$AB$9:$AB$97,'Points - Player Total'!$A$9:$A$97,'Points - Teams W2'!$A73,'Teams - Window 2'!AB$6:AB$94,1)</f>
        <v>0</v>
      </c>
      <c r="AC73" s="43">
        <f>SUMIFS('Points - Player Total'!$AB$9:$AB$97,'Points - Player Total'!$A$9:$A$97,'Points - Teams W2'!$A73,'Teams - Window 2'!AC$6:AC$94,1)</f>
        <v>0</v>
      </c>
      <c r="AD73" s="43">
        <f>SUMIFS('Points - Player Total'!$AB$9:$AB$97,'Points - Player Total'!$A$9:$A$97,'Points - Teams W2'!$A73,'Teams - Window 2'!AD$6:AD$94,1)</f>
        <v>0</v>
      </c>
      <c r="AE73" s="43">
        <f>SUMIFS('Points - Player Total'!$AB$9:$AB$97,'Points - Player Total'!$A$9:$A$97,'Points - Teams W2'!$A73,'Teams - Window 2'!AE$6:AE$94,1)</f>
        <v>0</v>
      </c>
      <c r="AF73" s="43">
        <f>SUMIFS('Points - Player Total'!$AB$9:$AB$97,'Points - Player Total'!$A$9:$A$97,'Points - Teams W2'!$A73,'Teams - Window 2'!AF$6:AF$94,1)</f>
        <v>0</v>
      </c>
      <c r="AG73" s="43">
        <f>SUMIFS('Points - Player Total'!$AB$9:$AB$97,'Points - Player Total'!$A$9:$A$97,'Points - Teams W2'!$A73,'Teams - Window 2'!AG$6:AG$94,1)</f>
        <v>0</v>
      </c>
      <c r="AH73" s="43">
        <f>SUMIFS('Points - Player Total'!$AB$9:$AB$97,'Points - Player Total'!$A$9:$A$97,'Points - Teams W2'!$A73,'Teams - Window 2'!AH$6:AH$94,1)</f>
        <v>0</v>
      </c>
      <c r="AI73" s="43">
        <f>SUMIFS('Points - Player Total'!$AB$9:$AB$97,'Points - Player Total'!$A$9:$A$97,'Points - Teams W2'!$A73,'Teams - Window 2'!AI$6:AI$94,1)</f>
        <v>201</v>
      </c>
      <c r="AJ73" s="43">
        <f>SUMIFS('Points - Player Total'!$AB$9:$AB$97,'Points - Player Total'!$A$9:$A$97,'Points - Teams W2'!$A73,'Teams - Window 2'!AJ$6:AJ$94,1)</f>
        <v>0</v>
      </c>
      <c r="AK73" s="43">
        <f>SUMIFS('Points - Player Total'!$AB$9:$AB$97,'Points - Player Total'!$A$9:$A$97,'Points - Teams W2'!$A73,'Teams - Window 2'!AK$6:AK$94,1)</f>
        <v>0</v>
      </c>
      <c r="AL73" s="43">
        <f>SUMIFS('Points - Player Total'!$AB$9:$AB$97,'Points - Player Total'!$A$9:$A$97,'Points - Teams W2'!$A73,'Teams - Window 2'!AL$6:AL$94,1)</f>
        <v>0</v>
      </c>
      <c r="AM73" s="43">
        <f>SUMIFS('Points - Player Total'!$AB$9:$AB$97,'Points - Player Total'!$A$9:$A$97,'Points - Teams W2'!$A73,'Teams - Window 2'!AM$6:AM$94,1)</f>
        <v>0</v>
      </c>
      <c r="AN73" s="43">
        <f>SUMIFS('Points - Player Total'!$AB$9:$AB$97,'Points - Player Total'!$A$9:$A$97,'Points - Teams W2'!$A73,'Teams - Window 2'!AN$6:AN$94,1)</f>
        <v>0</v>
      </c>
      <c r="AO73" s="43">
        <f>SUMIFS('Points - Player Total'!$AB$9:$AB$97,'Points - Player Total'!$A$9:$A$97,'Points - Teams W2'!$A73,'Teams - Window 2'!AO$6:AO$94,1)</f>
        <v>0</v>
      </c>
      <c r="AP73" s="43">
        <f>SUMIFS('Points - Player Total'!$AB$9:$AB$97,'Points - Player Total'!$A$9:$A$97,'Points - Teams W2'!$A73,'Teams - Window 2'!AP$6:AP$94,1)</f>
        <v>0</v>
      </c>
      <c r="AQ73" s="43">
        <f>SUMIFS('Points - Player Total'!$AB$9:$AB$97,'Points - Player Total'!$A$9:$A$97,'Points - Teams W2'!$A73,'Teams - Window 2'!AQ$6:AQ$94,1)</f>
        <v>0</v>
      </c>
      <c r="AR73" s="43">
        <f>SUMIFS('Points - Player Total'!$AB$9:$AB$97,'Points - Player Total'!$A$9:$A$97,'Points - Teams W2'!$A73,'Teams - Window 2'!AR$6:AR$94,1)</f>
        <v>0</v>
      </c>
    </row>
    <row r="74" spans="1:44" x14ac:dyDescent="0.25">
      <c r="A74" t="s">
        <v>23</v>
      </c>
      <c r="B74" s="6" t="s">
        <v>52</v>
      </c>
      <c r="C74" t="s">
        <v>63</v>
      </c>
      <c r="D74" s="43">
        <f>SUMIFS('Points - Player Total'!$AB$9:$AB$97,'Points - Player Total'!$A$9:$A$97,'Points - Teams W2'!$A74,'Teams - Window 2'!D$6:D$94,1)</f>
        <v>0</v>
      </c>
      <c r="E74" s="43">
        <f>SUMIFS('Points - Player Total'!$AB$9:$AB$97,'Points - Player Total'!$A$9:$A$97,'Points - Teams W2'!$A74,'Teams - Window 2'!E$6:E$94,1)</f>
        <v>0</v>
      </c>
      <c r="F74" s="43">
        <f>SUMIFS('Points - Player Total'!$AB$9:$AB$97,'Points - Player Total'!$A$9:$A$97,'Points - Teams W2'!$A74,'Teams - Window 2'!F$6:F$94,1)</f>
        <v>0</v>
      </c>
      <c r="G74" s="43">
        <f>SUMIFS('Points - Player Total'!$AB$9:$AB$97,'Points - Player Total'!$A$9:$A$97,'Points - Teams W2'!$A74,'Teams - Window 2'!G$6:G$94,1)</f>
        <v>0</v>
      </c>
      <c r="H74" s="43">
        <f>SUMIFS('Points - Player Total'!$AB$9:$AB$97,'Points - Player Total'!$A$9:$A$97,'Points - Teams W2'!$A74,'Teams - Window 2'!H$6:H$94,1)</f>
        <v>214</v>
      </c>
      <c r="I74" s="43">
        <f>SUMIFS('Points - Player Total'!$AB$9:$AB$97,'Points - Player Total'!$A$9:$A$97,'Points - Teams W2'!$A74,'Teams - Window 2'!I$6:I$94,1)</f>
        <v>0</v>
      </c>
      <c r="J74" s="43">
        <f>SUMIFS('Points - Player Total'!$AB$9:$AB$97,'Points - Player Total'!$A$9:$A$97,'Points - Teams W2'!$A74,'Teams - Window 2'!J$6:J$94,1)</f>
        <v>0</v>
      </c>
      <c r="K74" s="43">
        <f>SUMIFS('Points - Player Total'!$AB$9:$AB$97,'Points - Player Total'!$A$9:$A$97,'Points - Teams W2'!$A74,'Teams - Window 2'!K$6:K$94,1)</f>
        <v>0</v>
      </c>
      <c r="L74" s="43">
        <f>SUMIFS('Points - Player Total'!$AB$9:$AB$97,'Points - Player Total'!$A$9:$A$97,'Points - Teams W2'!$A74,'Teams - Window 2'!L$6:L$94,1)</f>
        <v>0</v>
      </c>
      <c r="M74" s="43">
        <f>SUMIFS('Points - Player Total'!$AB$9:$AB$97,'Points - Player Total'!$A$9:$A$97,'Points - Teams W2'!$A74,'Teams - Window 2'!M$6:M$94,1)</f>
        <v>0</v>
      </c>
      <c r="N74" s="43">
        <f>SUMIFS('Points - Player Total'!$AB$9:$AB$97,'Points - Player Total'!$A$9:$A$97,'Points - Teams W2'!$A74,'Teams - Window 2'!N$6:N$94,1)</f>
        <v>0</v>
      </c>
      <c r="O74" s="43">
        <f>SUMIFS('Points - Player Total'!$AB$9:$AB$97,'Points - Player Total'!$A$9:$A$97,'Points - Teams W2'!$A74,'Teams - Window 2'!O$6:O$94,1)</f>
        <v>0</v>
      </c>
      <c r="P74" s="43">
        <f>SUMIFS('Points - Player Total'!$AB$9:$AB$97,'Points - Player Total'!$A$9:$A$97,'Points - Teams W2'!$A74,'Teams - Window 2'!P$6:P$94,1)</f>
        <v>214</v>
      </c>
      <c r="Q74" s="43">
        <f>SUMIFS('Points - Player Total'!$AB$9:$AB$97,'Points - Player Total'!$A$9:$A$97,'Points - Teams W2'!$A74,'Teams - Window 2'!Q$6:Q$94,1)</f>
        <v>0</v>
      </c>
      <c r="R74" s="43">
        <f>SUMIFS('Points - Player Total'!$AB$9:$AB$97,'Points - Player Total'!$A$9:$A$97,'Points - Teams W2'!$A74,'Teams - Window 2'!R$6:R$94,1)</f>
        <v>0</v>
      </c>
      <c r="S74" s="43">
        <f>SUMIFS('Points - Player Total'!$AB$9:$AB$97,'Points - Player Total'!$A$9:$A$97,'Points - Teams W2'!$A74,'Teams - Window 2'!S$6:S$94,1)</f>
        <v>0</v>
      </c>
      <c r="T74" s="43">
        <f>SUMIFS('Points - Player Total'!$AB$9:$AB$97,'Points - Player Total'!$A$9:$A$97,'Points - Teams W2'!$A74,'Teams - Window 2'!T$6:T$94,1)</f>
        <v>0</v>
      </c>
      <c r="U74" s="43">
        <f>SUMIFS('Points - Player Total'!$AB$9:$AB$97,'Points - Player Total'!$A$9:$A$97,'Points - Teams W2'!$A74,'Teams - Window 2'!U$6:U$94,1)</f>
        <v>0</v>
      </c>
      <c r="V74" s="43">
        <f>SUMIFS('Points - Player Total'!$AB$9:$AB$97,'Points - Player Total'!$A$9:$A$97,'Points - Teams W2'!$A74,'Teams - Window 2'!V$6:V$94,1)</f>
        <v>0</v>
      </c>
      <c r="W74" s="43">
        <f>SUMIFS('Points - Player Total'!$AB$9:$AB$97,'Points - Player Total'!$A$9:$A$97,'Points - Teams W2'!$A74,'Teams - Window 2'!W$6:W$94,1)</f>
        <v>0</v>
      </c>
      <c r="X74" s="43">
        <f>SUMIFS('Points - Player Total'!$AB$9:$AB$97,'Points - Player Total'!$A$9:$A$97,'Points - Teams W2'!$A74,'Teams - Window 2'!X$6:X$94,1)</f>
        <v>0</v>
      </c>
      <c r="Y74" s="43">
        <f>SUMIFS('Points - Player Total'!$AB$9:$AB$97,'Points - Player Total'!$A$9:$A$97,'Points - Teams W2'!$A74,'Teams - Window 2'!Y$6:Y$94,1)</f>
        <v>214</v>
      </c>
      <c r="Z74" s="43">
        <f>SUMIFS('Points - Player Total'!$AB$9:$AB$97,'Points - Player Total'!$A$9:$A$97,'Points - Teams W2'!$A74,'Teams - Window 2'!Z$6:Z$94,1)</f>
        <v>214</v>
      </c>
      <c r="AA74" s="43">
        <f>SUMIFS('Points - Player Total'!$AB$9:$AB$97,'Points - Player Total'!$A$9:$A$97,'Points - Teams W2'!$A74,'Teams - Window 2'!AA$6:AA$94,1)</f>
        <v>0</v>
      </c>
      <c r="AB74" s="43">
        <f>SUMIFS('Points - Player Total'!$AB$9:$AB$97,'Points - Player Total'!$A$9:$A$97,'Points - Teams W2'!$A74,'Teams - Window 2'!AB$6:AB$94,1)</f>
        <v>0</v>
      </c>
      <c r="AC74" s="43">
        <f>SUMIFS('Points - Player Total'!$AB$9:$AB$97,'Points - Player Total'!$A$9:$A$97,'Points - Teams W2'!$A74,'Teams - Window 2'!AC$6:AC$94,1)</f>
        <v>0</v>
      </c>
      <c r="AD74" s="43">
        <f>SUMIFS('Points - Player Total'!$AB$9:$AB$97,'Points - Player Total'!$A$9:$A$97,'Points - Teams W2'!$A74,'Teams - Window 2'!AD$6:AD$94,1)</f>
        <v>214</v>
      </c>
      <c r="AE74" s="43">
        <f>SUMIFS('Points - Player Total'!$AB$9:$AB$97,'Points - Player Total'!$A$9:$A$97,'Points - Teams W2'!$A74,'Teams - Window 2'!AE$6:AE$94,1)</f>
        <v>0</v>
      </c>
      <c r="AF74" s="43">
        <f>SUMIFS('Points - Player Total'!$AB$9:$AB$97,'Points - Player Total'!$A$9:$A$97,'Points - Teams W2'!$A74,'Teams - Window 2'!AF$6:AF$94,1)</f>
        <v>0</v>
      </c>
      <c r="AG74" s="43">
        <f>SUMIFS('Points - Player Total'!$AB$9:$AB$97,'Points - Player Total'!$A$9:$A$97,'Points - Teams W2'!$A74,'Teams - Window 2'!AG$6:AG$94,1)</f>
        <v>214</v>
      </c>
      <c r="AH74" s="43">
        <f>SUMIFS('Points - Player Total'!$AB$9:$AB$97,'Points - Player Total'!$A$9:$A$97,'Points - Teams W2'!$A74,'Teams - Window 2'!AH$6:AH$94,1)</f>
        <v>0</v>
      </c>
      <c r="AI74" s="43">
        <f>SUMIFS('Points - Player Total'!$AB$9:$AB$97,'Points - Player Total'!$A$9:$A$97,'Points - Teams W2'!$A74,'Teams - Window 2'!AI$6:AI$94,1)</f>
        <v>0</v>
      </c>
      <c r="AJ74" s="43">
        <f>SUMIFS('Points - Player Total'!$AB$9:$AB$97,'Points - Player Total'!$A$9:$A$97,'Points - Teams W2'!$A74,'Teams - Window 2'!AJ$6:AJ$94,1)</f>
        <v>214</v>
      </c>
      <c r="AK74" s="43">
        <f>SUMIFS('Points - Player Total'!$AB$9:$AB$97,'Points - Player Total'!$A$9:$A$97,'Points - Teams W2'!$A74,'Teams - Window 2'!AK$6:AK$94,1)</f>
        <v>0</v>
      </c>
      <c r="AL74" s="43">
        <f>SUMIFS('Points - Player Total'!$AB$9:$AB$97,'Points - Player Total'!$A$9:$A$97,'Points - Teams W2'!$A74,'Teams - Window 2'!AL$6:AL$94,1)</f>
        <v>0</v>
      </c>
      <c r="AM74" s="43">
        <f>SUMIFS('Points - Player Total'!$AB$9:$AB$97,'Points - Player Total'!$A$9:$A$97,'Points - Teams W2'!$A74,'Teams - Window 2'!AM$6:AM$94,1)</f>
        <v>0</v>
      </c>
      <c r="AN74" s="43">
        <f>SUMIFS('Points - Player Total'!$AB$9:$AB$97,'Points - Player Total'!$A$9:$A$97,'Points - Teams W2'!$A74,'Teams - Window 2'!AN$6:AN$94,1)</f>
        <v>0</v>
      </c>
      <c r="AO74" s="43">
        <f>SUMIFS('Points - Player Total'!$AB$9:$AB$97,'Points - Player Total'!$A$9:$A$97,'Points - Teams W2'!$A74,'Teams - Window 2'!AO$6:AO$94,1)</f>
        <v>0</v>
      </c>
      <c r="AP74" s="43">
        <f>SUMIFS('Points - Player Total'!$AB$9:$AB$97,'Points - Player Total'!$A$9:$A$97,'Points - Teams W2'!$A74,'Teams - Window 2'!AP$6:AP$94,1)</f>
        <v>0</v>
      </c>
      <c r="AQ74" s="43">
        <f>SUMIFS('Points - Player Total'!$AB$9:$AB$97,'Points - Player Total'!$A$9:$A$97,'Points - Teams W2'!$A74,'Teams - Window 2'!AQ$6:AQ$94,1)</f>
        <v>0</v>
      </c>
      <c r="AR74" s="43">
        <f>SUMIFS('Points - Player Total'!$AB$9:$AB$97,'Points - Player Total'!$A$9:$A$97,'Points - Teams W2'!$A74,'Teams - Window 2'!AR$6:AR$94,1)</f>
        <v>0</v>
      </c>
    </row>
    <row r="75" spans="1:44" x14ac:dyDescent="0.25">
      <c r="A75" t="s">
        <v>201</v>
      </c>
      <c r="B75" s="6" t="s">
        <v>52</v>
      </c>
      <c r="C75" t="s">
        <v>63</v>
      </c>
      <c r="D75" s="43">
        <f>SUMIFS('Points - Player Total'!$AB$9:$AB$97,'Points - Player Total'!$A$9:$A$97,'Points - Teams W2'!$A75,'Teams - Window 2'!D$6:D$94,1)</f>
        <v>0</v>
      </c>
      <c r="E75" s="43">
        <f>SUMIFS('Points - Player Total'!$AB$9:$AB$97,'Points - Player Total'!$A$9:$A$97,'Points - Teams W2'!$A75,'Teams - Window 2'!E$6:E$94,1)</f>
        <v>0</v>
      </c>
      <c r="F75" s="43">
        <f>SUMIFS('Points - Player Total'!$AB$9:$AB$97,'Points - Player Total'!$A$9:$A$97,'Points - Teams W2'!$A75,'Teams - Window 2'!F$6:F$94,1)</f>
        <v>0</v>
      </c>
      <c r="G75" s="43">
        <f>SUMIFS('Points - Player Total'!$AB$9:$AB$97,'Points - Player Total'!$A$9:$A$97,'Points - Teams W2'!$A75,'Teams - Window 2'!G$6:G$94,1)</f>
        <v>0</v>
      </c>
      <c r="H75" s="43">
        <f>SUMIFS('Points - Player Total'!$AB$9:$AB$97,'Points - Player Total'!$A$9:$A$97,'Points - Teams W2'!$A75,'Teams - Window 2'!H$6:H$94,1)</f>
        <v>0</v>
      </c>
      <c r="I75" s="43">
        <f>SUMIFS('Points - Player Total'!$AB$9:$AB$97,'Points - Player Total'!$A$9:$A$97,'Points - Teams W2'!$A75,'Teams - Window 2'!I$6:I$94,1)</f>
        <v>0</v>
      </c>
      <c r="J75" s="43">
        <f>SUMIFS('Points - Player Total'!$AB$9:$AB$97,'Points - Player Total'!$A$9:$A$97,'Points - Teams W2'!$A75,'Teams - Window 2'!J$6:J$94,1)</f>
        <v>0</v>
      </c>
      <c r="K75" s="43">
        <f>SUMIFS('Points - Player Total'!$AB$9:$AB$97,'Points - Player Total'!$A$9:$A$97,'Points - Teams W2'!$A75,'Teams - Window 2'!K$6:K$94,1)</f>
        <v>0</v>
      </c>
      <c r="L75" s="43">
        <f>SUMIFS('Points - Player Total'!$AB$9:$AB$97,'Points - Player Total'!$A$9:$A$97,'Points - Teams W2'!$A75,'Teams - Window 2'!L$6:L$94,1)</f>
        <v>0</v>
      </c>
      <c r="M75" s="43">
        <f>SUMIFS('Points - Player Total'!$AB$9:$AB$97,'Points - Player Total'!$A$9:$A$97,'Points - Teams W2'!$A75,'Teams - Window 2'!M$6:M$94,1)</f>
        <v>0</v>
      </c>
      <c r="N75" s="43">
        <f>SUMIFS('Points - Player Total'!$AB$9:$AB$97,'Points - Player Total'!$A$9:$A$97,'Points - Teams W2'!$A75,'Teams - Window 2'!N$6:N$94,1)</f>
        <v>0</v>
      </c>
      <c r="O75" s="43">
        <f>SUMIFS('Points - Player Total'!$AB$9:$AB$97,'Points - Player Total'!$A$9:$A$97,'Points - Teams W2'!$A75,'Teams - Window 2'!O$6:O$94,1)</f>
        <v>0</v>
      </c>
      <c r="P75" s="43">
        <f>SUMIFS('Points - Player Total'!$AB$9:$AB$97,'Points - Player Total'!$A$9:$A$97,'Points - Teams W2'!$A75,'Teams - Window 2'!P$6:P$94,1)</f>
        <v>0</v>
      </c>
      <c r="Q75" s="43">
        <f>SUMIFS('Points - Player Total'!$AB$9:$AB$97,'Points - Player Total'!$A$9:$A$97,'Points - Teams W2'!$A75,'Teams - Window 2'!Q$6:Q$94,1)</f>
        <v>0</v>
      </c>
      <c r="R75" s="43">
        <f>SUMIFS('Points - Player Total'!$AB$9:$AB$97,'Points - Player Total'!$A$9:$A$97,'Points - Teams W2'!$A75,'Teams - Window 2'!R$6:R$94,1)</f>
        <v>0</v>
      </c>
      <c r="S75" s="43">
        <f>SUMIFS('Points - Player Total'!$AB$9:$AB$97,'Points - Player Total'!$A$9:$A$97,'Points - Teams W2'!$A75,'Teams - Window 2'!S$6:S$94,1)</f>
        <v>0</v>
      </c>
      <c r="T75" s="43">
        <f>SUMIFS('Points - Player Total'!$AB$9:$AB$97,'Points - Player Total'!$A$9:$A$97,'Points - Teams W2'!$A75,'Teams - Window 2'!T$6:T$94,1)</f>
        <v>0</v>
      </c>
      <c r="U75" s="43">
        <f>SUMIFS('Points - Player Total'!$AB$9:$AB$97,'Points - Player Total'!$A$9:$A$97,'Points - Teams W2'!$A75,'Teams - Window 2'!U$6:U$94,1)</f>
        <v>0</v>
      </c>
      <c r="V75" s="43">
        <f>SUMIFS('Points - Player Total'!$AB$9:$AB$97,'Points - Player Total'!$A$9:$A$97,'Points - Teams W2'!$A75,'Teams - Window 2'!V$6:V$94,1)</f>
        <v>0</v>
      </c>
      <c r="W75" s="43">
        <f>SUMIFS('Points - Player Total'!$AB$9:$AB$97,'Points - Player Total'!$A$9:$A$97,'Points - Teams W2'!$A75,'Teams - Window 2'!W$6:W$94,1)</f>
        <v>0</v>
      </c>
      <c r="X75" s="43">
        <f>SUMIFS('Points - Player Total'!$AB$9:$AB$97,'Points - Player Total'!$A$9:$A$97,'Points - Teams W2'!$A75,'Teams - Window 2'!X$6:X$94,1)</f>
        <v>0</v>
      </c>
      <c r="Y75" s="43">
        <f>SUMIFS('Points - Player Total'!$AB$9:$AB$97,'Points - Player Total'!$A$9:$A$97,'Points - Teams W2'!$A75,'Teams - Window 2'!Y$6:Y$94,1)</f>
        <v>0</v>
      </c>
      <c r="Z75" s="43">
        <f>SUMIFS('Points - Player Total'!$AB$9:$AB$97,'Points - Player Total'!$A$9:$A$97,'Points - Teams W2'!$A75,'Teams - Window 2'!Z$6:Z$94,1)</f>
        <v>0</v>
      </c>
      <c r="AA75" s="43">
        <f>SUMIFS('Points - Player Total'!$AB$9:$AB$97,'Points - Player Total'!$A$9:$A$97,'Points - Teams W2'!$A75,'Teams - Window 2'!AA$6:AA$94,1)</f>
        <v>0</v>
      </c>
      <c r="AB75" s="43">
        <f>SUMIFS('Points - Player Total'!$AB$9:$AB$97,'Points - Player Total'!$A$9:$A$97,'Points - Teams W2'!$A75,'Teams - Window 2'!AB$6:AB$94,1)</f>
        <v>0</v>
      </c>
      <c r="AC75" s="43">
        <f>SUMIFS('Points - Player Total'!$AB$9:$AB$97,'Points - Player Total'!$A$9:$A$97,'Points - Teams W2'!$A75,'Teams - Window 2'!AC$6:AC$94,1)</f>
        <v>0</v>
      </c>
      <c r="AD75" s="43">
        <f>SUMIFS('Points - Player Total'!$AB$9:$AB$97,'Points - Player Total'!$A$9:$A$97,'Points - Teams W2'!$A75,'Teams - Window 2'!AD$6:AD$94,1)</f>
        <v>0</v>
      </c>
      <c r="AE75" s="43">
        <f>SUMIFS('Points - Player Total'!$AB$9:$AB$97,'Points - Player Total'!$A$9:$A$97,'Points - Teams W2'!$A75,'Teams - Window 2'!AE$6:AE$94,1)</f>
        <v>0</v>
      </c>
      <c r="AF75" s="43">
        <f>SUMIFS('Points - Player Total'!$AB$9:$AB$97,'Points - Player Total'!$A$9:$A$97,'Points - Teams W2'!$A75,'Teams - Window 2'!AF$6:AF$94,1)</f>
        <v>0</v>
      </c>
      <c r="AG75" s="43">
        <f>SUMIFS('Points - Player Total'!$AB$9:$AB$97,'Points - Player Total'!$A$9:$A$97,'Points - Teams W2'!$A75,'Teams - Window 2'!AG$6:AG$94,1)</f>
        <v>0</v>
      </c>
      <c r="AH75" s="43">
        <f>SUMIFS('Points - Player Total'!$AB$9:$AB$97,'Points - Player Total'!$A$9:$A$97,'Points - Teams W2'!$A75,'Teams - Window 2'!AH$6:AH$94,1)</f>
        <v>0</v>
      </c>
      <c r="AI75" s="43">
        <f>SUMIFS('Points - Player Total'!$AB$9:$AB$97,'Points - Player Total'!$A$9:$A$97,'Points - Teams W2'!$A75,'Teams - Window 2'!AI$6:AI$94,1)</f>
        <v>0</v>
      </c>
      <c r="AJ75" s="43">
        <f>SUMIFS('Points - Player Total'!$AB$9:$AB$97,'Points - Player Total'!$A$9:$A$97,'Points - Teams W2'!$A75,'Teams - Window 2'!AJ$6:AJ$94,1)</f>
        <v>0</v>
      </c>
      <c r="AK75" s="43">
        <f>SUMIFS('Points - Player Total'!$AB$9:$AB$97,'Points - Player Total'!$A$9:$A$97,'Points - Teams W2'!$A75,'Teams - Window 2'!AK$6:AK$94,1)</f>
        <v>0</v>
      </c>
      <c r="AL75" s="43">
        <f>SUMIFS('Points - Player Total'!$AB$9:$AB$97,'Points - Player Total'!$A$9:$A$97,'Points - Teams W2'!$A75,'Teams - Window 2'!AL$6:AL$94,1)</f>
        <v>0</v>
      </c>
      <c r="AM75" s="43">
        <f>SUMIFS('Points - Player Total'!$AB$9:$AB$97,'Points - Player Total'!$A$9:$A$97,'Points - Teams W2'!$A75,'Teams - Window 2'!AM$6:AM$94,1)</f>
        <v>0</v>
      </c>
      <c r="AN75" s="43">
        <f>SUMIFS('Points - Player Total'!$AB$9:$AB$97,'Points - Player Total'!$A$9:$A$97,'Points - Teams W2'!$A75,'Teams - Window 2'!AN$6:AN$94,1)</f>
        <v>0</v>
      </c>
      <c r="AO75" s="43">
        <f>SUMIFS('Points - Player Total'!$AB$9:$AB$97,'Points - Player Total'!$A$9:$A$97,'Points - Teams W2'!$A75,'Teams - Window 2'!AO$6:AO$94,1)</f>
        <v>0</v>
      </c>
      <c r="AP75" s="43">
        <f>SUMIFS('Points - Player Total'!$AB$9:$AB$97,'Points - Player Total'!$A$9:$A$97,'Points - Teams W2'!$A75,'Teams - Window 2'!AP$6:AP$94,1)</f>
        <v>0</v>
      </c>
      <c r="AQ75" s="43">
        <f>SUMIFS('Points - Player Total'!$AB$9:$AB$97,'Points - Player Total'!$A$9:$A$97,'Points - Teams W2'!$A75,'Teams - Window 2'!AQ$6:AQ$94,1)</f>
        <v>0</v>
      </c>
      <c r="AR75" s="43">
        <f>SUMIFS('Points - Player Total'!$AB$9:$AB$97,'Points - Player Total'!$A$9:$A$97,'Points - Teams W2'!$A75,'Teams - Window 2'!AR$6:AR$94,1)</f>
        <v>0</v>
      </c>
    </row>
    <row r="76" spans="1:44" x14ac:dyDescent="0.25">
      <c r="A76" t="s">
        <v>26</v>
      </c>
      <c r="B76" s="6" t="s">
        <v>53</v>
      </c>
      <c r="C76" t="s">
        <v>63</v>
      </c>
      <c r="D76" s="43">
        <f>SUMIFS('Points - Player Total'!$AB$9:$AB$97,'Points - Player Total'!$A$9:$A$97,'Points - Teams W2'!$A76,'Teams - Window 2'!D$6:D$94,1)</f>
        <v>0</v>
      </c>
      <c r="E76" s="43">
        <f>SUMIFS('Points - Player Total'!$AB$9:$AB$97,'Points - Player Total'!$A$9:$A$97,'Points - Teams W2'!$A76,'Teams - Window 2'!E$6:E$94,1)</f>
        <v>0</v>
      </c>
      <c r="F76" s="43">
        <f>SUMIFS('Points - Player Total'!$AB$9:$AB$97,'Points - Player Total'!$A$9:$A$97,'Points - Teams W2'!$A76,'Teams - Window 2'!F$6:F$94,1)</f>
        <v>0</v>
      </c>
      <c r="G76" s="43">
        <f>SUMIFS('Points - Player Total'!$AB$9:$AB$97,'Points - Player Total'!$A$9:$A$97,'Points - Teams W2'!$A76,'Teams - Window 2'!G$6:G$94,1)</f>
        <v>0</v>
      </c>
      <c r="H76" s="43">
        <f>SUMIFS('Points - Player Total'!$AB$9:$AB$97,'Points - Player Total'!$A$9:$A$97,'Points - Teams W2'!$A76,'Teams - Window 2'!H$6:H$94,1)</f>
        <v>0</v>
      </c>
      <c r="I76" s="43">
        <f>SUMIFS('Points - Player Total'!$AB$9:$AB$97,'Points - Player Total'!$A$9:$A$97,'Points - Teams W2'!$A76,'Teams - Window 2'!I$6:I$94,1)</f>
        <v>0</v>
      </c>
      <c r="J76" s="43">
        <f>SUMIFS('Points - Player Total'!$AB$9:$AB$97,'Points - Player Total'!$A$9:$A$97,'Points - Teams W2'!$A76,'Teams - Window 2'!J$6:J$94,1)</f>
        <v>0</v>
      </c>
      <c r="K76" s="43">
        <f>SUMIFS('Points - Player Total'!$AB$9:$AB$97,'Points - Player Total'!$A$9:$A$97,'Points - Teams W2'!$A76,'Teams - Window 2'!K$6:K$94,1)</f>
        <v>0</v>
      </c>
      <c r="L76" s="43">
        <f>SUMIFS('Points - Player Total'!$AB$9:$AB$97,'Points - Player Total'!$A$9:$A$97,'Points - Teams W2'!$A76,'Teams - Window 2'!L$6:L$94,1)</f>
        <v>0</v>
      </c>
      <c r="M76" s="43">
        <f>SUMIFS('Points - Player Total'!$AB$9:$AB$97,'Points - Player Total'!$A$9:$A$97,'Points - Teams W2'!$A76,'Teams - Window 2'!M$6:M$94,1)</f>
        <v>0</v>
      </c>
      <c r="N76" s="43">
        <f>SUMIFS('Points - Player Total'!$AB$9:$AB$97,'Points - Player Total'!$A$9:$A$97,'Points - Teams W2'!$A76,'Teams - Window 2'!N$6:N$94,1)</f>
        <v>0</v>
      </c>
      <c r="O76" s="43">
        <f>SUMIFS('Points - Player Total'!$AB$9:$AB$97,'Points - Player Total'!$A$9:$A$97,'Points - Teams W2'!$A76,'Teams - Window 2'!O$6:O$94,1)</f>
        <v>0</v>
      </c>
      <c r="P76" s="43">
        <f>SUMIFS('Points - Player Total'!$AB$9:$AB$97,'Points - Player Total'!$A$9:$A$97,'Points - Teams W2'!$A76,'Teams - Window 2'!P$6:P$94,1)</f>
        <v>0</v>
      </c>
      <c r="Q76" s="43">
        <f>SUMIFS('Points - Player Total'!$AB$9:$AB$97,'Points - Player Total'!$A$9:$A$97,'Points - Teams W2'!$A76,'Teams - Window 2'!Q$6:Q$94,1)</f>
        <v>0</v>
      </c>
      <c r="R76" s="43">
        <f>SUMIFS('Points - Player Total'!$AB$9:$AB$97,'Points - Player Total'!$A$9:$A$97,'Points - Teams W2'!$A76,'Teams - Window 2'!R$6:R$94,1)</f>
        <v>0</v>
      </c>
      <c r="S76" s="43">
        <f>SUMIFS('Points - Player Total'!$AB$9:$AB$97,'Points - Player Total'!$A$9:$A$97,'Points - Teams W2'!$A76,'Teams - Window 2'!S$6:S$94,1)</f>
        <v>0</v>
      </c>
      <c r="T76" s="43">
        <f>SUMIFS('Points - Player Total'!$AB$9:$AB$97,'Points - Player Total'!$A$9:$A$97,'Points - Teams W2'!$A76,'Teams - Window 2'!T$6:T$94,1)</f>
        <v>346</v>
      </c>
      <c r="U76" s="43">
        <f>SUMIFS('Points - Player Total'!$AB$9:$AB$97,'Points - Player Total'!$A$9:$A$97,'Points - Teams W2'!$A76,'Teams - Window 2'!U$6:U$94,1)</f>
        <v>0</v>
      </c>
      <c r="V76" s="43">
        <f>SUMIFS('Points - Player Total'!$AB$9:$AB$97,'Points - Player Total'!$A$9:$A$97,'Points - Teams W2'!$A76,'Teams - Window 2'!V$6:V$94,1)</f>
        <v>0</v>
      </c>
      <c r="W76" s="43">
        <f>SUMIFS('Points - Player Total'!$AB$9:$AB$97,'Points - Player Total'!$A$9:$A$97,'Points - Teams W2'!$A76,'Teams - Window 2'!W$6:W$94,1)</f>
        <v>0</v>
      </c>
      <c r="X76" s="43">
        <f>SUMIFS('Points - Player Total'!$AB$9:$AB$97,'Points - Player Total'!$A$9:$A$97,'Points - Teams W2'!$A76,'Teams - Window 2'!X$6:X$94,1)</f>
        <v>0</v>
      </c>
      <c r="Y76" s="43">
        <f>SUMIFS('Points - Player Total'!$AB$9:$AB$97,'Points - Player Total'!$A$9:$A$97,'Points - Teams W2'!$A76,'Teams - Window 2'!Y$6:Y$94,1)</f>
        <v>0</v>
      </c>
      <c r="Z76" s="43">
        <f>SUMIFS('Points - Player Total'!$AB$9:$AB$97,'Points - Player Total'!$A$9:$A$97,'Points - Teams W2'!$A76,'Teams - Window 2'!Z$6:Z$94,1)</f>
        <v>0</v>
      </c>
      <c r="AA76" s="43">
        <f>SUMIFS('Points - Player Total'!$AB$9:$AB$97,'Points - Player Total'!$A$9:$A$97,'Points - Teams W2'!$A76,'Teams - Window 2'!AA$6:AA$94,1)</f>
        <v>346</v>
      </c>
      <c r="AB76" s="43">
        <f>SUMIFS('Points - Player Total'!$AB$9:$AB$97,'Points - Player Total'!$A$9:$A$97,'Points - Teams W2'!$A76,'Teams - Window 2'!AB$6:AB$94,1)</f>
        <v>0</v>
      </c>
      <c r="AC76" s="43">
        <f>SUMIFS('Points - Player Total'!$AB$9:$AB$97,'Points - Player Total'!$A$9:$A$97,'Points - Teams W2'!$A76,'Teams - Window 2'!AC$6:AC$94,1)</f>
        <v>0</v>
      </c>
      <c r="AD76" s="43">
        <f>SUMIFS('Points - Player Total'!$AB$9:$AB$97,'Points - Player Total'!$A$9:$A$97,'Points - Teams W2'!$A76,'Teams - Window 2'!AD$6:AD$94,1)</f>
        <v>346</v>
      </c>
      <c r="AE76" s="43">
        <f>SUMIFS('Points - Player Total'!$AB$9:$AB$97,'Points - Player Total'!$A$9:$A$97,'Points - Teams W2'!$A76,'Teams - Window 2'!AE$6:AE$94,1)</f>
        <v>0</v>
      </c>
      <c r="AF76" s="43">
        <f>SUMIFS('Points - Player Total'!$AB$9:$AB$97,'Points - Player Total'!$A$9:$A$97,'Points - Teams W2'!$A76,'Teams - Window 2'!AF$6:AF$94,1)</f>
        <v>346</v>
      </c>
      <c r="AG76" s="43">
        <f>SUMIFS('Points - Player Total'!$AB$9:$AB$97,'Points - Player Total'!$A$9:$A$97,'Points - Teams W2'!$A76,'Teams - Window 2'!AG$6:AG$94,1)</f>
        <v>0</v>
      </c>
      <c r="AH76" s="43">
        <f>SUMIFS('Points - Player Total'!$AB$9:$AB$97,'Points - Player Total'!$A$9:$A$97,'Points - Teams W2'!$A76,'Teams - Window 2'!AH$6:AH$94,1)</f>
        <v>0</v>
      </c>
      <c r="AI76" s="43">
        <f>SUMIFS('Points - Player Total'!$AB$9:$AB$97,'Points - Player Total'!$A$9:$A$97,'Points - Teams W2'!$A76,'Teams - Window 2'!AI$6:AI$94,1)</f>
        <v>346</v>
      </c>
      <c r="AJ76" s="43">
        <f>SUMIFS('Points - Player Total'!$AB$9:$AB$97,'Points - Player Total'!$A$9:$A$97,'Points - Teams W2'!$A76,'Teams - Window 2'!AJ$6:AJ$94,1)</f>
        <v>0</v>
      </c>
      <c r="AK76" s="43">
        <f>SUMIFS('Points - Player Total'!$AB$9:$AB$97,'Points - Player Total'!$A$9:$A$97,'Points - Teams W2'!$A76,'Teams - Window 2'!AK$6:AK$94,1)</f>
        <v>346</v>
      </c>
      <c r="AL76" s="43">
        <f>SUMIFS('Points - Player Total'!$AB$9:$AB$97,'Points - Player Total'!$A$9:$A$97,'Points - Teams W2'!$A76,'Teams - Window 2'!AL$6:AL$94,1)</f>
        <v>0</v>
      </c>
      <c r="AM76" s="43">
        <f>SUMIFS('Points - Player Total'!$AB$9:$AB$97,'Points - Player Total'!$A$9:$A$97,'Points - Teams W2'!$A76,'Teams - Window 2'!AM$6:AM$94,1)</f>
        <v>0</v>
      </c>
      <c r="AN76" s="43">
        <f>SUMIFS('Points - Player Total'!$AB$9:$AB$97,'Points - Player Total'!$A$9:$A$97,'Points - Teams W2'!$A76,'Teams - Window 2'!AN$6:AN$94,1)</f>
        <v>346</v>
      </c>
      <c r="AO76" s="43">
        <f>SUMIFS('Points - Player Total'!$AB$9:$AB$97,'Points - Player Total'!$A$9:$A$97,'Points - Teams W2'!$A76,'Teams - Window 2'!AO$6:AO$94,1)</f>
        <v>346</v>
      </c>
      <c r="AP76" s="43">
        <f>SUMIFS('Points - Player Total'!$AB$9:$AB$97,'Points - Player Total'!$A$9:$A$97,'Points - Teams W2'!$A76,'Teams - Window 2'!AP$6:AP$94,1)</f>
        <v>0</v>
      </c>
      <c r="AQ76" s="43">
        <f>SUMIFS('Points - Player Total'!$AB$9:$AB$97,'Points - Player Total'!$A$9:$A$97,'Points - Teams W2'!$A76,'Teams - Window 2'!AQ$6:AQ$94,1)</f>
        <v>0</v>
      </c>
      <c r="AR76" s="43">
        <f>SUMIFS('Points - Player Total'!$AB$9:$AB$97,'Points - Player Total'!$A$9:$A$97,'Points - Teams W2'!$A76,'Teams - Window 2'!AR$6:AR$94,1)</f>
        <v>0</v>
      </c>
    </row>
    <row r="77" spans="1:44" x14ac:dyDescent="0.25">
      <c r="A77" t="s">
        <v>40</v>
      </c>
      <c r="B77" s="6" t="s">
        <v>53</v>
      </c>
      <c r="C77" t="s">
        <v>63</v>
      </c>
      <c r="D77" s="43">
        <f>SUMIFS('Points - Player Total'!$AB$9:$AB$97,'Points - Player Total'!$A$9:$A$97,'Points - Teams W2'!$A77,'Teams - Window 2'!D$6:D$94,1)</f>
        <v>0</v>
      </c>
      <c r="E77" s="43">
        <f>SUMIFS('Points - Player Total'!$AB$9:$AB$97,'Points - Player Total'!$A$9:$A$97,'Points - Teams W2'!$A77,'Teams - Window 2'!E$6:E$94,1)</f>
        <v>175</v>
      </c>
      <c r="F77" s="43">
        <f>SUMIFS('Points - Player Total'!$AB$9:$AB$97,'Points - Player Total'!$A$9:$A$97,'Points - Teams W2'!$A77,'Teams - Window 2'!F$6:F$94,1)</f>
        <v>0</v>
      </c>
      <c r="G77" s="43">
        <f>SUMIFS('Points - Player Total'!$AB$9:$AB$97,'Points - Player Total'!$A$9:$A$97,'Points - Teams W2'!$A77,'Teams - Window 2'!G$6:G$94,1)</f>
        <v>0</v>
      </c>
      <c r="H77" s="43">
        <f>SUMIFS('Points - Player Total'!$AB$9:$AB$97,'Points - Player Total'!$A$9:$A$97,'Points - Teams W2'!$A77,'Teams - Window 2'!H$6:H$94,1)</f>
        <v>0</v>
      </c>
      <c r="I77" s="43">
        <f>SUMIFS('Points - Player Total'!$AB$9:$AB$97,'Points - Player Total'!$A$9:$A$97,'Points - Teams W2'!$A77,'Teams - Window 2'!I$6:I$94,1)</f>
        <v>0</v>
      </c>
      <c r="J77" s="43">
        <f>SUMIFS('Points - Player Total'!$AB$9:$AB$97,'Points - Player Total'!$A$9:$A$97,'Points - Teams W2'!$A77,'Teams - Window 2'!J$6:J$94,1)</f>
        <v>0</v>
      </c>
      <c r="K77" s="43">
        <f>SUMIFS('Points - Player Total'!$AB$9:$AB$97,'Points - Player Total'!$A$9:$A$97,'Points - Teams W2'!$A77,'Teams - Window 2'!K$6:K$94,1)</f>
        <v>175</v>
      </c>
      <c r="L77" s="43">
        <f>SUMIFS('Points - Player Total'!$AB$9:$AB$97,'Points - Player Total'!$A$9:$A$97,'Points - Teams W2'!$A77,'Teams - Window 2'!L$6:L$94,1)</f>
        <v>0</v>
      </c>
      <c r="M77" s="43">
        <f>SUMIFS('Points - Player Total'!$AB$9:$AB$97,'Points - Player Total'!$A$9:$A$97,'Points - Teams W2'!$A77,'Teams - Window 2'!M$6:M$94,1)</f>
        <v>0</v>
      </c>
      <c r="N77" s="43">
        <f>SUMIFS('Points - Player Total'!$AB$9:$AB$97,'Points - Player Total'!$A$9:$A$97,'Points - Teams W2'!$A77,'Teams - Window 2'!N$6:N$94,1)</f>
        <v>0</v>
      </c>
      <c r="O77" s="43">
        <f>SUMIFS('Points - Player Total'!$AB$9:$AB$97,'Points - Player Total'!$A$9:$A$97,'Points - Teams W2'!$A77,'Teams - Window 2'!O$6:O$94,1)</f>
        <v>175</v>
      </c>
      <c r="P77" s="43">
        <f>SUMIFS('Points - Player Total'!$AB$9:$AB$97,'Points - Player Total'!$A$9:$A$97,'Points - Teams W2'!$A77,'Teams - Window 2'!P$6:P$94,1)</f>
        <v>175</v>
      </c>
      <c r="Q77" s="43">
        <f>SUMIFS('Points - Player Total'!$AB$9:$AB$97,'Points - Player Total'!$A$9:$A$97,'Points - Teams W2'!$A77,'Teams - Window 2'!Q$6:Q$94,1)</f>
        <v>0</v>
      </c>
      <c r="R77" s="43">
        <f>SUMIFS('Points - Player Total'!$AB$9:$AB$97,'Points - Player Total'!$A$9:$A$97,'Points - Teams W2'!$A77,'Teams - Window 2'!R$6:R$94,1)</f>
        <v>0</v>
      </c>
      <c r="S77" s="43">
        <f>SUMIFS('Points - Player Total'!$AB$9:$AB$97,'Points - Player Total'!$A$9:$A$97,'Points - Teams W2'!$A77,'Teams - Window 2'!S$6:S$94,1)</f>
        <v>0</v>
      </c>
      <c r="T77" s="43">
        <f>SUMIFS('Points - Player Total'!$AB$9:$AB$97,'Points - Player Total'!$A$9:$A$97,'Points - Teams W2'!$A77,'Teams - Window 2'!T$6:T$94,1)</f>
        <v>0</v>
      </c>
      <c r="U77" s="43">
        <f>SUMIFS('Points - Player Total'!$AB$9:$AB$97,'Points - Player Total'!$A$9:$A$97,'Points - Teams W2'!$A77,'Teams - Window 2'!U$6:U$94,1)</f>
        <v>175</v>
      </c>
      <c r="V77" s="43">
        <f>SUMIFS('Points - Player Total'!$AB$9:$AB$97,'Points - Player Total'!$A$9:$A$97,'Points - Teams W2'!$A77,'Teams - Window 2'!V$6:V$94,1)</f>
        <v>175</v>
      </c>
      <c r="W77" s="43">
        <f>SUMIFS('Points - Player Total'!$AB$9:$AB$97,'Points - Player Total'!$A$9:$A$97,'Points - Teams W2'!$A77,'Teams - Window 2'!W$6:W$94,1)</f>
        <v>0</v>
      </c>
      <c r="X77" s="43">
        <f>SUMIFS('Points - Player Total'!$AB$9:$AB$97,'Points - Player Total'!$A$9:$A$97,'Points - Teams W2'!$A77,'Teams - Window 2'!X$6:X$94,1)</f>
        <v>0</v>
      </c>
      <c r="Y77" s="43">
        <f>SUMIFS('Points - Player Total'!$AB$9:$AB$97,'Points - Player Total'!$A$9:$A$97,'Points - Teams W2'!$A77,'Teams - Window 2'!Y$6:Y$94,1)</f>
        <v>0</v>
      </c>
      <c r="Z77" s="43">
        <f>SUMIFS('Points - Player Total'!$AB$9:$AB$97,'Points - Player Total'!$A$9:$A$97,'Points - Teams W2'!$A77,'Teams - Window 2'!Z$6:Z$94,1)</f>
        <v>175</v>
      </c>
      <c r="AA77" s="43">
        <f>SUMIFS('Points - Player Total'!$AB$9:$AB$97,'Points - Player Total'!$A$9:$A$97,'Points - Teams W2'!$A77,'Teams - Window 2'!AA$6:AA$94,1)</f>
        <v>0</v>
      </c>
      <c r="AB77" s="43">
        <f>SUMIFS('Points - Player Total'!$AB$9:$AB$97,'Points - Player Total'!$A$9:$A$97,'Points - Teams W2'!$A77,'Teams - Window 2'!AB$6:AB$94,1)</f>
        <v>0</v>
      </c>
      <c r="AC77" s="43">
        <f>SUMIFS('Points - Player Total'!$AB$9:$AB$97,'Points - Player Total'!$A$9:$A$97,'Points - Teams W2'!$A77,'Teams - Window 2'!AC$6:AC$94,1)</f>
        <v>0</v>
      </c>
      <c r="AD77" s="43">
        <f>SUMIFS('Points - Player Total'!$AB$9:$AB$97,'Points - Player Total'!$A$9:$A$97,'Points - Teams W2'!$A77,'Teams - Window 2'!AD$6:AD$94,1)</f>
        <v>0</v>
      </c>
      <c r="AE77" s="43">
        <f>SUMIFS('Points - Player Total'!$AB$9:$AB$97,'Points - Player Total'!$A$9:$A$97,'Points - Teams W2'!$A77,'Teams - Window 2'!AE$6:AE$94,1)</f>
        <v>0</v>
      </c>
      <c r="AF77" s="43">
        <f>SUMIFS('Points - Player Total'!$AB$9:$AB$97,'Points - Player Total'!$A$9:$A$97,'Points - Teams W2'!$A77,'Teams - Window 2'!AF$6:AF$94,1)</f>
        <v>0</v>
      </c>
      <c r="AG77" s="43">
        <f>SUMIFS('Points - Player Total'!$AB$9:$AB$97,'Points - Player Total'!$A$9:$A$97,'Points - Teams W2'!$A77,'Teams - Window 2'!AG$6:AG$94,1)</f>
        <v>175</v>
      </c>
      <c r="AH77" s="43">
        <f>SUMIFS('Points - Player Total'!$AB$9:$AB$97,'Points - Player Total'!$A$9:$A$97,'Points - Teams W2'!$A77,'Teams - Window 2'!AH$6:AH$94,1)</f>
        <v>0</v>
      </c>
      <c r="AI77" s="43">
        <f>SUMIFS('Points - Player Total'!$AB$9:$AB$97,'Points - Player Total'!$A$9:$A$97,'Points - Teams W2'!$A77,'Teams - Window 2'!AI$6:AI$94,1)</f>
        <v>0</v>
      </c>
      <c r="AJ77" s="43">
        <f>SUMIFS('Points - Player Total'!$AB$9:$AB$97,'Points - Player Total'!$A$9:$A$97,'Points - Teams W2'!$A77,'Teams - Window 2'!AJ$6:AJ$94,1)</f>
        <v>0</v>
      </c>
      <c r="AK77" s="43">
        <f>SUMIFS('Points - Player Total'!$AB$9:$AB$97,'Points - Player Total'!$A$9:$A$97,'Points - Teams W2'!$A77,'Teams - Window 2'!AK$6:AK$94,1)</f>
        <v>0</v>
      </c>
      <c r="AL77" s="43">
        <f>SUMIFS('Points - Player Total'!$AB$9:$AB$97,'Points - Player Total'!$A$9:$A$97,'Points - Teams W2'!$A77,'Teams - Window 2'!AL$6:AL$94,1)</f>
        <v>0</v>
      </c>
      <c r="AM77" s="43">
        <f>SUMIFS('Points - Player Total'!$AB$9:$AB$97,'Points - Player Total'!$A$9:$A$97,'Points - Teams W2'!$A77,'Teams - Window 2'!AM$6:AM$94,1)</f>
        <v>0</v>
      </c>
      <c r="AN77" s="43">
        <f>SUMIFS('Points - Player Total'!$AB$9:$AB$97,'Points - Player Total'!$A$9:$A$97,'Points - Teams W2'!$A77,'Teams - Window 2'!AN$6:AN$94,1)</f>
        <v>0</v>
      </c>
      <c r="AO77" s="43">
        <f>SUMIFS('Points - Player Total'!$AB$9:$AB$97,'Points - Player Total'!$A$9:$A$97,'Points - Teams W2'!$A77,'Teams - Window 2'!AO$6:AO$94,1)</f>
        <v>0</v>
      </c>
      <c r="AP77" s="43">
        <f>SUMIFS('Points - Player Total'!$AB$9:$AB$97,'Points - Player Total'!$A$9:$A$97,'Points - Teams W2'!$A77,'Teams - Window 2'!AP$6:AP$94,1)</f>
        <v>175</v>
      </c>
      <c r="AQ77" s="43">
        <f>SUMIFS('Points - Player Total'!$AB$9:$AB$97,'Points - Player Total'!$A$9:$A$97,'Points - Teams W2'!$A77,'Teams - Window 2'!AQ$6:AQ$94,1)</f>
        <v>0</v>
      </c>
      <c r="AR77" s="43">
        <f>SUMIFS('Points - Player Total'!$AB$9:$AB$97,'Points - Player Total'!$A$9:$A$97,'Points - Teams W2'!$A77,'Teams - Window 2'!AR$6:AR$94,1)</f>
        <v>175</v>
      </c>
    </row>
    <row r="78" spans="1:44" x14ac:dyDescent="0.25">
      <c r="A78" t="s">
        <v>34</v>
      </c>
      <c r="B78" s="6" t="s">
        <v>54</v>
      </c>
      <c r="C78" t="s">
        <v>63</v>
      </c>
      <c r="D78" s="43">
        <f>SUMIFS('Points - Player Total'!$AB$9:$AB$97,'Points - Player Total'!$A$9:$A$97,'Points - Teams W2'!$A78,'Teams - Window 2'!D$6:D$94,1)</f>
        <v>0</v>
      </c>
      <c r="E78" s="43">
        <f>SUMIFS('Points - Player Total'!$AB$9:$AB$97,'Points - Player Total'!$A$9:$A$97,'Points - Teams W2'!$A78,'Teams - Window 2'!E$6:E$94,1)</f>
        <v>0</v>
      </c>
      <c r="F78" s="43">
        <f>SUMIFS('Points - Player Total'!$AB$9:$AB$97,'Points - Player Total'!$A$9:$A$97,'Points - Teams W2'!$A78,'Teams - Window 2'!F$6:F$94,1)</f>
        <v>0</v>
      </c>
      <c r="G78" s="43">
        <f>SUMIFS('Points - Player Total'!$AB$9:$AB$97,'Points - Player Total'!$A$9:$A$97,'Points - Teams W2'!$A78,'Teams - Window 2'!G$6:G$94,1)</f>
        <v>0</v>
      </c>
      <c r="H78" s="43">
        <f>SUMIFS('Points - Player Total'!$AB$9:$AB$97,'Points - Player Total'!$A$9:$A$97,'Points - Teams W2'!$A78,'Teams - Window 2'!H$6:H$94,1)</f>
        <v>0</v>
      </c>
      <c r="I78" s="43">
        <f>SUMIFS('Points - Player Total'!$AB$9:$AB$97,'Points - Player Total'!$A$9:$A$97,'Points - Teams W2'!$A78,'Teams - Window 2'!I$6:I$94,1)</f>
        <v>0</v>
      </c>
      <c r="J78" s="43">
        <f>SUMIFS('Points - Player Total'!$AB$9:$AB$97,'Points - Player Total'!$A$9:$A$97,'Points - Teams W2'!$A78,'Teams - Window 2'!J$6:J$94,1)</f>
        <v>0</v>
      </c>
      <c r="K78" s="43">
        <f>SUMIFS('Points - Player Total'!$AB$9:$AB$97,'Points - Player Total'!$A$9:$A$97,'Points - Teams W2'!$A78,'Teams - Window 2'!K$6:K$94,1)</f>
        <v>0</v>
      </c>
      <c r="L78" s="43">
        <f>SUMIFS('Points - Player Total'!$AB$9:$AB$97,'Points - Player Total'!$A$9:$A$97,'Points - Teams W2'!$A78,'Teams - Window 2'!L$6:L$94,1)</f>
        <v>0</v>
      </c>
      <c r="M78" s="43">
        <f>SUMIFS('Points - Player Total'!$AB$9:$AB$97,'Points - Player Total'!$A$9:$A$97,'Points - Teams W2'!$A78,'Teams - Window 2'!M$6:M$94,1)</f>
        <v>0</v>
      </c>
      <c r="N78" s="43">
        <f>SUMIFS('Points - Player Total'!$AB$9:$AB$97,'Points - Player Total'!$A$9:$A$97,'Points - Teams W2'!$A78,'Teams - Window 2'!N$6:N$94,1)</f>
        <v>0</v>
      </c>
      <c r="O78" s="43">
        <f>SUMIFS('Points - Player Total'!$AB$9:$AB$97,'Points - Player Total'!$A$9:$A$97,'Points - Teams W2'!$A78,'Teams - Window 2'!O$6:O$94,1)</f>
        <v>0</v>
      </c>
      <c r="P78" s="43">
        <f>SUMIFS('Points - Player Total'!$AB$9:$AB$97,'Points - Player Total'!$A$9:$A$97,'Points - Teams W2'!$A78,'Teams - Window 2'!P$6:P$94,1)</f>
        <v>0</v>
      </c>
      <c r="Q78" s="43">
        <f>SUMIFS('Points - Player Total'!$AB$9:$AB$97,'Points - Player Total'!$A$9:$A$97,'Points - Teams W2'!$A78,'Teams - Window 2'!Q$6:Q$94,1)</f>
        <v>0</v>
      </c>
      <c r="R78" s="43">
        <f>SUMIFS('Points - Player Total'!$AB$9:$AB$97,'Points - Player Total'!$A$9:$A$97,'Points - Teams W2'!$A78,'Teams - Window 2'!R$6:R$94,1)</f>
        <v>0</v>
      </c>
      <c r="S78" s="43">
        <f>SUMIFS('Points - Player Total'!$AB$9:$AB$97,'Points - Player Total'!$A$9:$A$97,'Points - Teams W2'!$A78,'Teams - Window 2'!S$6:S$94,1)</f>
        <v>0</v>
      </c>
      <c r="T78" s="43">
        <f>SUMIFS('Points - Player Total'!$AB$9:$AB$97,'Points - Player Total'!$A$9:$A$97,'Points - Teams W2'!$A78,'Teams - Window 2'!T$6:T$94,1)</f>
        <v>0</v>
      </c>
      <c r="U78" s="43">
        <f>SUMIFS('Points - Player Total'!$AB$9:$AB$97,'Points - Player Total'!$A$9:$A$97,'Points - Teams W2'!$A78,'Teams - Window 2'!U$6:U$94,1)</f>
        <v>0</v>
      </c>
      <c r="V78" s="43">
        <f>SUMIFS('Points - Player Total'!$AB$9:$AB$97,'Points - Player Total'!$A$9:$A$97,'Points - Teams W2'!$A78,'Teams - Window 2'!V$6:V$94,1)</f>
        <v>0</v>
      </c>
      <c r="W78" s="43">
        <f>SUMIFS('Points - Player Total'!$AB$9:$AB$97,'Points - Player Total'!$A$9:$A$97,'Points - Teams W2'!$A78,'Teams - Window 2'!W$6:W$94,1)</f>
        <v>0</v>
      </c>
      <c r="X78" s="43">
        <f>SUMIFS('Points - Player Total'!$AB$9:$AB$97,'Points - Player Total'!$A$9:$A$97,'Points - Teams W2'!$A78,'Teams - Window 2'!X$6:X$94,1)</f>
        <v>0</v>
      </c>
      <c r="Y78" s="43">
        <f>SUMIFS('Points - Player Total'!$AB$9:$AB$97,'Points - Player Total'!$A$9:$A$97,'Points - Teams W2'!$A78,'Teams - Window 2'!Y$6:Y$94,1)</f>
        <v>0</v>
      </c>
      <c r="Z78" s="43">
        <f>SUMIFS('Points - Player Total'!$AB$9:$AB$97,'Points - Player Total'!$A$9:$A$97,'Points - Teams W2'!$A78,'Teams - Window 2'!Z$6:Z$94,1)</f>
        <v>0</v>
      </c>
      <c r="AA78" s="43">
        <f>SUMIFS('Points - Player Total'!$AB$9:$AB$97,'Points - Player Total'!$A$9:$A$97,'Points - Teams W2'!$A78,'Teams - Window 2'!AA$6:AA$94,1)</f>
        <v>0</v>
      </c>
      <c r="AB78" s="43">
        <f>SUMIFS('Points - Player Total'!$AB$9:$AB$97,'Points - Player Total'!$A$9:$A$97,'Points - Teams W2'!$A78,'Teams - Window 2'!AB$6:AB$94,1)</f>
        <v>0</v>
      </c>
      <c r="AC78" s="43">
        <f>SUMIFS('Points - Player Total'!$AB$9:$AB$97,'Points - Player Total'!$A$9:$A$97,'Points - Teams W2'!$A78,'Teams - Window 2'!AC$6:AC$94,1)</f>
        <v>0</v>
      </c>
      <c r="AD78" s="43">
        <f>SUMIFS('Points - Player Total'!$AB$9:$AB$97,'Points - Player Total'!$A$9:$A$97,'Points - Teams W2'!$A78,'Teams - Window 2'!AD$6:AD$94,1)</f>
        <v>0</v>
      </c>
      <c r="AE78" s="43">
        <f>SUMIFS('Points - Player Total'!$AB$9:$AB$97,'Points - Player Total'!$A$9:$A$97,'Points - Teams W2'!$A78,'Teams - Window 2'!AE$6:AE$94,1)</f>
        <v>0</v>
      </c>
      <c r="AF78" s="43">
        <f>SUMIFS('Points - Player Total'!$AB$9:$AB$97,'Points - Player Total'!$A$9:$A$97,'Points - Teams W2'!$A78,'Teams - Window 2'!AF$6:AF$94,1)</f>
        <v>0</v>
      </c>
      <c r="AG78" s="43">
        <f>SUMIFS('Points - Player Total'!$AB$9:$AB$97,'Points - Player Total'!$A$9:$A$97,'Points - Teams W2'!$A78,'Teams - Window 2'!AG$6:AG$94,1)</f>
        <v>0</v>
      </c>
      <c r="AH78" s="43">
        <f>SUMIFS('Points - Player Total'!$AB$9:$AB$97,'Points - Player Total'!$A$9:$A$97,'Points - Teams W2'!$A78,'Teams - Window 2'!AH$6:AH$94,1)</f>
        <v>0</v>
      </c>
      <c r="AI78" s="43">
        <f>SUMIFS('Points - Player Total'!$AB$9:$AB$97,'Points - Player Total'!$A$9:$A$97,'Points - Teams W2'!$A78,'Teams - Window 2'!AI$6:AI$94,1)</f>
        <v>0</v>
      </c>
      <c r="AJ78" s="43">
        <f>SUMIFS('Points - Player Total'!$AB$9:$AB$97,'Points - Player Total'!$A$9:$A$97,'Points - Teams W2'!$A78,'Teams - Window 2'!AJ$6:AJ$94,1)</f>
        <v>0</v>
      </c>
      <c r="AK78" s="43">
        <f>SUMIFS('Points - Player Total'!$AB$9:$AB$97,'Points - Player Total'!$A$9:$A$97,'Points - Teams W2'!$A78,'Teams - Window 2'!AK$6:AK$94,1)</f>
        <v>0</v>
      </c>
      <c r="AL78" s="43">
        <f>SUMIFS('Points - Player Total'!$AB$9:$AB$97,'Points - Player Total'!$A$9:$A$97,'Points - Teams W2'!$A78,'Teams - Window 2'!AL$6:AL$94,1)</f>
        <v>0</v>
      </c>
      <c r="AM78" s="43">
        <f>SUMIFS('Points - Player Total'!$AB$9:$AB$97,'Points - Player Total'!$A$9:$A$97,'Points - Teams W2'!$A78,'Teams - Window 2'!AM$6:AM$94,1)</f>
        <v>0</v>
      </c>
      <c r="AN78" s="43">
        <f>SUMIFS('Points - Player Total'!$AB$9:$AB$97,'Points - Player Total'!$A$9:$A$97,'Points - Teams W2'!$A78,'Teams - Window 2'!AN$6:AN$94,1)</f>
        <v>0</v>
      </c>
      <c r="AO78" s="43">
        <f>SUMIFS('Points - Player Total'!$AB$9:$AB$97,'Points - Player Total'!$A$9:$A$97,'Points - Teams W2'!$A78,'Teams - Window 2'!AO$6:AO$94,1)</f>
        <v>0</v>
      </c>
      <c r="AP78" s="43">
        <f>SUMIFS('Points - Player Total'!$AB$9:$AB$97,'Points - Player Total'!$A$9:$A$97,'Points - Teams W2'!$A78,'Teams - Window 2'!AP$6:AP$94,1)</f>
        <v>0</v>
      </c>
      <c r="AQ78" s="43">
        <f>SUMIFS('Points - Player Total'!$AB$9:$AB$97,'Points - Player Total'!$A$9:$A$97,'Points - Teams W2'!$A78,'Teams - Window 2'!AQ$6:AQ$94,1)</f>
        <v>0</v>
      </c>
      <c r="AR78" s="43">
        <f>SUMIFS('Points - Player Total'!$AB$9:$AB$97,'Points - Player Total'!$A$9:$A$97,'Points - Teams W2'!$A78,'Teams - Window 2'!AR$6:AR$94,1)</f>
        <v>0</v>
      </c>
    </row>
    <row r="79" spans="1:44" x14ac:dyDescent="0.25">
      <c r="A79" t="s">
        <v>31</v>
      </c>
      <c r="B79" s="6" t="s">
        <v>54</v>
      </c>
      <c r="C79" t="s">
        <v>63</v>
      </c>
      <c r="D79" s="43">
        <f>SUMIFS('Points - Player Total'!$AB$9:$AB$97,'Points - Player Total'!$A$9:$A$97,'Points - Teams W2'!$A79,'Teams - Window 2'!D$6:D$94,1)</f>
        <v>0</v>
      </c>
      <c r="E79" s="43">
        <f>SUMIFS('Points - Player Total'!$AB$9:$AB$97,'Points - Player Total'!$A$9:$A$97,'Points - Teams W2'!$A79,'Teams - Window 2'!E$6:E$94,1)</f>
        <v>0</v>
      </c>
      <c r="F79" s="43">
        <f>SUMIFS('Points - Player Total'!$AB$9:$AB$97,'Points - Player Total'!$A$9:$A$97,'Points - Teams W2'!$A79,'Teams - Window 2'!F$6:F$94,1)</f>
        <v>0</v>
      </c>
      <c r="G79" s="43">
        <f>SUMIFS('Points - Player Total'!$AB$9:$AB$97,'Points - Player Total'!$A$9:$A$97,'Points - Teams W2'!$A79,'Teams - Window 2'!G$6:G$94,1)</f>
        <v>0</v>
      </c>
      <c r="H79" s="43">
        <f>SUMIFS('Points - Player Total'!$AB$9:$AB$97,'Points - Player Total'!$A$9:$A$97,'Points - Teams W2'!$A79,'Teams - Window 2'!H$6:H$94,1)</f>
        <v>0</v>
      </c>
      <c r="I79" s="43">
        <f>SUMIFS('Points - Player Total'!$AB$9:$AB$97,'Points - Player Total'!$A$9:$A$97,'Points - Teams W2'!$A79,'Teams - Window 2'!I$6:I$94,1)</f>
        <v>0</v>
      </c>
      <c r="J79" s="43">
        <f>SUMIFS('Points - Player Total'!$AB$9:$AB$97,'Points - Player Total'!$A$9:$A$97,'Points - Teams W2'!$A79,'Teams - Window 2'!J$6:J$94,1)</f>
        <v>0</v>
      </c>
      <c r="K79" s="43">
        <f>SUMIFS('Points - Player Total'!$AB$9:$AB$97,'Points - Player Total'!$A$9:$A$97,'Points - Teams W2'!$A79,'Teams - Window 2'!K$6:K$94,1)</f>
        <v>168</v>
      </c>
      <c r="L79" s="43">
        <f>SUMIFS('Points - Player Total'!$AB$9:$AB$97,'Points - Player Total'!$A$9:$A$97,'Points - Teams W2'!$A79,'Teams - Window 2'!L$6:L$94,1)</f>
        <v>0</v>
      </c>
      <c r="M79" s="43">
        <f>SUMIFS('Points - Player Total'!$AB$9:$AB$97,'Points - Player Total'!$A$9:$A$97,'Points - Teams W2'!$A79,'Teams - Window 2'!M$6:M$94,1)</f>
        <v>0</v>
      </c>
      <c r="N79" s="43">
        <f>SUMIFS('Points - Player Total'!$AB$9:$AB$97,'Points - Player Total'!$A$9:$A$97,'Points - Teams W2'!$A79,'Teams - Window 2'!N$6:N$94,1)</f>
        <v>0</v>
      </c>
      <c r="O79" s="43">
        <f>SUMIFS('Points - Player Total'!$AB$9:$AB$97,'Points - Player Total'!$A$9:$A$97,'Points - Teams W2'!$A79,'Teams - Window 2'!O$6:O$94,1)</f>
        <v>0</v>
      </c>
      <c r="P79" s="43">
        <f>SUMIFS('Points - Player Total'!$AB$9:$AB$97,'Points - Player Total'!$A$9:$A$97,'Points - Teams W2'!$A79,'Teams - Window 2'!P$6:P$94,1)</f>
        <v>0</v>
      </c>
      <c r="Q79" s="43">
        <f>SUMIFS('Points - Player Total'!$AB$9:$AB$97,'Points - Player Total'!$A$9:$A$97,'Points - Teams W2'!$A79,'Teams - Window 2'!Q$6:Q$94,1)</f>
        <v>0</v>
      </c>
      <c r="R79" s="43">
        <f>SUMIFS('Points - Player Total'!$AB$9:$AB$97,'Points - Player Total'!$A$9:$A$97,'Points - Teams W2'!$A79,'Teams - Window 2'!R$6:R$94,1)</f>
        <v>0</v>
      </c>
      <c r="S79" s="43">
        <f>SUMIFS('Points - Player Total'!$AB$9:$AB$97,'Points - Player Total'!$A$9:$A$97,'Points - Teams W2'!$A79,'Teams - Window 2'!S$6:S$94,1)</f>
        <v>0</v>
      </c>
      <c r="T79" s="43">
        <f>SUMIFS('Points - Player Total'!$AB$9:$AB$97,'Points - Player Total'!$A$9:$A$97,'Points - Teams W2'!$A79,'Teams - Window 2'!T$6:T$94,1)</f>
        <v>0</v>
      </c>
      <c r="U79" s="43">
        <f>SUMIFS('Points - Player Total'!$AB$9:$AB$97,'Points - Player Total'!$A$9:$A$97,'Points - Teams W2'!$A79,'Teams - Window 2'!U$6:U$94,1)</f>
        <v>0</v>
      </c>
      <c r="V79" s="43">
        <f>SUMIFS('Points - Player Total'!$AB$9:$AB$97,'Points - Player Total'!$A$9:$A$97,'Points - Teams W2'!$A79,'Teams - Window 2'!V$6:V$94,1)</f>
        <v>0</v>
      </c>
      <c r="W79" s="43">
        <f>SUMIFS('Points - Player Total'!$AB$9:$AB$97,'Points - Player Total'!$A$9:$A$97,'Points - Teams W2'!$A79,'Teams - Window 2'!W$6:W$94,1)</f>
        <v>0</v>
      </c>
      <c r="X79" s="43">
        <f>SUMIFS('Points - Player Total'!$AB$9:$AB$97,'Points - Player Total'!$A$9:$A$97,'Points - Teams W2'!$A79,'Teams - Window 2'!X$6:X$94,1)</f>
        <v>168</v>
      </c>
      <c r="Y79" s="43">
        <f>SUMIFS('Points - Player Total'!$AB$9:$AB$97,'Points - Player Total'!$A$9:$A$97,'Points - Teams W2'!$A79,'Teams - Window 2'!Y$6:Y$94,1)</f>
        <v>0</v>
      </c>
      <c r="Z79" s="43">
        <f>SUMIFS('Points - Player Total'!$AB$9:$AB$97,'Points - Player Total'!$A$9:$A$97,'Points - Teams W2'!$A79,'Teams - Window 2'!Z$6:Z$94,1)</f>
        <v>0</v>
      </c>
      <c r="AA79" s="43">
        <f>SUMIFS('Points - Player Total'!$AB$9:$AB$97,'Points - Player Total'!$A$9:$A$97,'Points - Teams W2'!$A79,'Teams - Window 2'!AA$6:AA$94,1)</f>
        <v>168</v>
      </c>
      <c r="AB79" s="43">
        <f>SUMIFS('Points - Player Total'!$AB$9:$AB$97,'Points - Player Total'!$A$9:$A$97,'Points - Teams W2'!$A79,'Teams - Window 2'!AB$6:AB$94,1)</f>
        <v>0</v>
      </c>
      <c r="AC79" s="43">
        <f>SUMIFS('Points - Player Total'!$AB$9:$AB$97,'Points - Player Total'!$A$9:$A$97,'Points - Teams W2'!$A79,'Teams - Window 2'!AC$6:AC$94,1)</f>
        <v>0</v>
      </c>
      <c r="AD79" s="43">
        <f>SUMIFS('Points - Player Total'!$AB$9:$AB$97,'Points - Player Total'!$A$9:$A$97,'Points - Teams W2'!$A79,'Teams - Window 2'!AD$6:AD$94,1)</f>
        <v>0</v>
      </c>
      <c r="AE79" s="43">
        <f>SUMIFS('Points - Player Total'!$AB$9:$AB$97,'Points - Player Total'!$A$9:$A$97,'Points - Teams W2'!$A79,'Teams - Window 2'!AE$6:AE$94,1)</f>
        <v>0</v>
      </c>
      <c r="AF79" s="43">
        <f>SUMIFS('Points - Player Total'!$AB$9:$AB$97,'Points - Player Total'!$A$9:$A$97,'Points - Teams W2'!$A79,'Teams - Window 2'!AF$6:AF$94,1)</f>
        <v>168</v>
      </c>
      <c r="AG79" s="43">
        <f>SUMIFS('Points - Player Total'!$AB$9:$AB$97,'Points - Player Total'!$A$9:$A$97,'Points - Teams W2'!$A79,'Teams - Window 2'!AG$6:AG$94,1)</f>
        <v>0</v>
      </c>
      <c r="AH79" s="43">
        <f>SUMIFS('Points - Player Total'!$AB$9:$AB$97,'Points - Player Total'!$A$9:$A$97,'Points - Teams W2'!$A79,'Teams - Window 2'!AH$6:AH$94,1)</f>
        <v>0</v>
      </c>
      <c r="AI79" s="43">
        <f>SUMIFS('Points - Player Total'!$AB$9:$AB$97,'Points - Player Total'!$A$9:$A$97,'Points - Teams W2'!$A79,'Teams - Window 2'!AI$6:AI$94,1)</f>
        <v>0</v>
      </c>
      <c r="AJ79" s="43">
        <f>SUMIFS('Points - Player Total'!$AB$9:$AB$97,'Points - Player Total'!$A$9:$A$97,'Points - Teams W2'!$A79,'Teams - Window 2'!AJ$6:AJ$94,1)</f>
        <v>0</v>
      </c>
      <c r="AK79" s="43">
        <f>SUMIFS('Points - Player Total'!$AB$9:$AB$97,'Points - Player Total'!$A$9:$A$97,'Points - Teams W2'!$A79,'Teams - Window 2'!AK$6:AK$94,1)</f>
        <v>0</v>
      </c>
      <c r="AL79" s="43">
        <f>SUMIFS('Points - Player Total'!$AB$9:$AB$97,'Points - Player Total'!$A$9:$A$97,'Points - Teams W2'!$A79,'Teams - Window 2'!AL$6:AL$94,1)</f>
        <v>0</v>
      </c>
      <c r="AM79" s="43">
        <f>SUMIFS('Points - Player Total'!$AB$9:$AB$97,'Points - Player Total'!$A$9:$A$97,'Points - Teams W2'!$A79,'Teams - Window 2'!AM$6:AM$94,1)</f>
        <v>0</v>
      </c>
      <c r="AN79" s="43">
        <f>SUMIFS('Points - Player Total'!$AB$9:$AB$97,'Points - Player Total'!$A$9:$A$97,'Points - Teams W2'!$A79,'Teams - Window 2'!AN$6:AN$94,1)</f>
        <v>0</v>
      </c>
      <c r="AO79" s="43">
        <f>SUMIFS('Points - Player Total'!$AB$9:$AB$97,'Points - Player Total'!$A$9:$A$97,'Points - Teams W2'!$A79,'Teams - Window 2'!AO$6:AO$94,1)</f>
        <v>0</v>
      </c>
      <c r="AP79" s="43">
        <f>SUMIFS('Points - Player Total'!$AB$9:$AB$97,'Points - Player Total'!$A$9:$A$97,'Points - Teams W2'!$A79,'Teams - Window 2'!AP$6:AP$94,1)</f>
        <v>0</v>
      </c>
      <c r="AQ79" s="43">
        <f>SUMIFS('Points - Player Total'!$AB$9:$AB$97,'Points - Player Total'!$A$9:$A$97,'Points - Teams W2'!$A79,'Teams - Window 2'!AQ$6:AQ$94,1)</f>
        <v>0</v>
      </c>
      <c r="AR79" s="43">
        <f>SUMIFS('Points - Player Total'!$AB$9:$AB$97,'Points - Player Total'!$A$9:$A$97,'Points - Teams W2'!$A79,'Teams - Window 2'!AR$6:AR$94,1)</f>
        <v>0</v>
      </c>
    </row>
    <row r="80" spans="1:44" x14ac:dyDescent="0.25">
      <c r="A80" t="s">
        <v>190</v>
      </c>
      <c r="B80" s="6" t="s">
        <v>251</v>
      </c>
      <c r="C80" t="s">
        <v>63</v>
      </c>
      <c r="D80" s="43">
        <f>SUMIFS('Points - Player Total'!$AB$9:$AB$97,'Points - Player Total'!$A$9:$A$97,'Points - Teams W2'!$A80,'Teams - Window 2'!D$6:D$94,1)</f>
        <v>0</v>
      </c>
      <c r="E80" s="43">
        <f>SUMIFS('Points - Player Total'!$AB$9:$AB$97,'Points - Player Total'!$A$9:$A$97,'Points - Teams W2'!$A80,'Teams - Window 2'!E$6:E$94,1)</f>
        <v>0</v>
      </c>
      <c r="F80" s="43">
        <f>SUMIFS('Points - Player Total'!$AB$9:$AB$97,'Points - Player Total'!$A$9:$A$97,'Points - Teams W2'!$A80,'Teams - Window 2'!F$6:F$94,1)</f>
        <v>0</v>
      </c>
      <c r="G80" s="43">
        <f>SUMIFS('Points - Player Total'!$AB$9:$AB$97,'Points - Player Total'!$A$9:$A$97,'Points - Teams W2'!$A80,'Teams - Window 2'!G$6:G$94,1)</f>
        <v>0</v>
      </c>
      <c r="H80" s="43">
        <f>SUMIFS('Points - Player Total'!$AB$9:$AB$97,'Points - Player Total'!$A$9:$A$97,'Points - Teams W2'!$A80,'Teams - Window 2'!H$6:H$94,1)</f>
        <v>0</v>
      </c>
      <c r="I80" s="43">
        <f>SUMIFS('Points - Player Total'!$AB$9:$AB$97,'Points - Player Total'!$A$9:$A$97,'Points - Teams W2'!$A80,'Teams - Window 2'!I$6:I$94,1)</f>
        <v>0</v>
      </c>
      <c r="J80" s="43">
        <f>SUMIFS('Points - Player Total'!$AB$9:$AB$97,'Points - Player Total'!$A$9:$A$97,'Points - Teams W2'!$A80,'Teams - Window 2'!J$6:J$94,1)</f>
        <v>63</v>
      </c>
      <c r="K80" s="43">
        <f>SUMIFS('Points - Player Total'!$AB$9:$AB$97,'Points - Player Total'!$A$9:$A$97,'Points - Teams W2'!$A80,'Teams - Window 2'!K$6:K$94,1)</f>
        <v>0</v>
      </c>
      <c r="L80" s="43">
        <f>SUMIFS('Points - Player Total'!$AB$9:$AB$97,'Points - Player Total'!$A$9:$A$97,'Points - Teams W2'!$A80,'Teams - Window 2'!L$6:L$94,1)</f>
        <v>63</v>
      </c>
      <c r="M80" s="43">
        <f>SUMIFS('Points - Player Total'!$AB$9:$AB$97,'Points - Player Total'!$A$9:$A$97,'Points - Teams W2'!$A80,'Teams - Window 2'!M$6:M$94,1)</f>
        <v>0</v>
      </c>
      <c r="N80" s="43">
        <f>SUMIFS('Points - Player Total'!$AB$9:$AB$97,'Points - Player Total'!$A$9:$A$97,'Points - Teams W2'!$A80,'Teams - Window 2'!N$6:N$94,1)</f>
        <v>0</v>
      </c>
      <c r="O80" s="43">
        <f>SUMIFS('Points - Player Total'!$AB$9:$AB$97,'Points - Player Total'!$A$9:$A$97,'Points - Teams W2'!$A80,'Teams - Window 2'!O$6:O$94,1)</f>
        <v>0</v>
      </c>
      <c r="P80" s="43">
        <f>SUMIFS('Points - Player Total'!$AB$9:$AB$97,'Points - Player Total'!$A$9:$A$97,'Points - Teams W2'!$A80,'Teams - Window 2'!P$6:P$94,1)</f>
        <v>0</v>
      </c>
      <c r="Q80" s="43">
        <f>SUMIFS('Points - Player Total'!$AB$9:$AB$97,'Points - Player Total'!$A$9:$A$97,'Points - Teams W2'!$A80,'Teams - Window 2'!Q$6:Q$94,1)</f>
        <v>0</v>
      </c>
      <c r="R80" s="43">
        <f>SUMIFS('Points - Player Total'!$AB$9:$AB$97,'Points - Player Total'!$A$9:$A$97,'Points - Teams W2'!$A80,'Teams - Window 2'!R$6:R$94,1)</f>
        <v>0</v>
      </c>
      <c r="S80" s="43">
        <f>SUMIFS('Points - Player Total'!$AB$9:$AB$97,'Points - Player Total'!$A$9:$A$97,'Points - Teams W2'!$A80,'Teams - Window 2'!S$6:S$94,1)</f>
        <v>0</v>
      </c>
      <c r="T80" s="43">
        <f>SUMIFS('Points - Player Total'!$AB$9:$AB$97,'Points - Player Total'!$A$9:$A$97,'Points - Teams W2'!$A80,'Teams - Window 2'!T$6:T$94,1)</f>
        <v>0</v>
      </c>
      <c r="U80" s="43">
        <f>SUMIFS('Points - Player Total'!$AB$9:$AB$97,'Points - Player Total'!$A$9:$A$97,'Points - Teams W2'!$A80,'Teams - Window 2'!U$6:U$94,1)</f>
        <v>0</v>
      </c>
      <c r="V80" s="43">
        <f>SUMIFS('Points - Player Total'!$AB$9:$AB$97,'Points - Player Total'!$A$9:$A$97,'Points - Teams W2'!$A80,'Teams - Window 2'!V$6:V$94,1)</f>
        <v>0</v>
      </c>
      <c r="W80" s="43">
        <f>SUMIFS('Points - Player Total'!$AB$9:$AB$97,'Points - Player Total'!$A$9:$A$97,'Points - Teams W2'!$A80,'Teams - Window 2'!W$6:W$94,1)</f>
        <v>0</v>
      </c>
      <c r="X80" s="43">
        <f>SUMIFS('Points - Player Total'!$AB$9:$AB$97,'Points - Player Total'!$A$9:$A$97,'Points - Teams W2'!$A80,'Teams - Window 2'!X$6:X$94,1)</f>
        <v>0</v>
      </c>
      <c r="Y80" s="43">
        <f>SUMIFS('Points - Player Total'!$AB$9:$AB$97,'Points - Player Total'!$A$9:$A$97,'Points - Teams W2'!$A80,'Teams - Window 2'!Y$6:Y$94,1)</f>
        <v>0</v>
      </c>
      <c r="Z80" s="43">
        <f>SUMIFS('Points - Player Total'!$AB$9:$AB$97,'Points - Player Total'!$A$9:$A$97,'Points - Teams W2'!$A80,'Teams - Window 2'!Z$6:Z$94,1)</f>
        <v>0</v>
      </c>
      <c r="AA80" s="43">
        <f>SUMIFS('Points - Player Total'!$AB$9:$AB$97,'Points - Player Total'!$A$9:$A$97,'Points - Teams W2'!$A80,'Teams - Window 2'!AA$6:AA$94,1)</f>
        <v>0</v>
      </c>
      <c r="AB80" s="43">
        <f>SUMIFS('Points - Player Total'!$AB$9:$AB$97,'Points - Player Total'!$A$9:$A$97,'Points - Teams W2'!$A80,'Teams - Window 2'!AB$6:AB$94,1)</f>
        <v>0</v>
      </c>
      <c r="AC80" s="43">
        <f>SUMIFS('Points - Player Total'!$AB$9:$AB$97,'Points - Player Total'!$A$9:$A$97,'Points - Teams W2'!$A80,'Teams - Window 2'!AC$6:AC$94,1)</f>
        <v>0</v>
      </c>
      <c r="AD80" s="43">
        <f>SUMIFS('Points - Player Total'!$AB$9:$AB$97,'Points - Player Total'!$A$9:$A$97,'Points - Teams W2'!$A80,'Teams - Window 2'!AD$6:AD$94,1)</f>
        <v>0</v>
      </c>
      <c r="AE80" s="43">
        <f>SUMIFS('Points - Player Total'!$AB$9:$AB$97,'Points - Player Total'!$A$9:$A$97,'Points - Teams W2'!$A80,'Teams - Window 2'!AE$6:AE$94,1)</f>
        <v>0</v>
      </c>
      <c r="AF80" s="43">
        <f>SUMIFS('Points - Player Total'!$AB$9:$AB$97,'Points - Player Total'!$A$9:$A$97,'Points - Teams W2'!$A80,'Teams - Window 2'!AF$6:AF$94,1)</f>
        <v>0</v>
      </c>
      <c r="AG80" s="43">
        <f>SUMIFS('Points - Player Total'!$AB$9:$AB$97,'Points - Player Total'!$A$9:$A$97,'Points - Teams W2'!$A80,'Teams - Window 2'!AG$6:AG$94,1)</f>
        <v>0</v>
      </c>
      <c r="AH80" s="43">
        <f>SUMIFS('Points - Player Total'!$AB$9:$AB$97,'Points - Player Total'!$A$9:$A$97,'Points - Teams W2'!$A80,'Teams - Window 2'!AH$6:AH$94,1)</f>
        <v>0</v>
      </c>
      <c r="AI80" s="43">
        <f>SUMIFS('Points - Player Total'!$AB$9:$AB$97,'Points - Player Total'!$A$9:$A$97,'Points - Teams W2'!$A80,'Teams - Window 2'!AI$6:AI$94,1)</f>
        <v>0</v>
      </c>
      <c r="AJ80" s="43">
        <f>SUMIFS('Points - Player Total'!$AB$9:$AB$97,'Points - Player Total'!$A$9:$A$97,'Points - Teams W2'!$A80,'Teams - Window 2'!AJ$6:AJ$94,1)</f>
        <v>0</v>
      </c>
      <c r="AK80" s="43">
        <f>SUMIFS('Points - Player Total'!$AB$9:$AB$97,'Points - Player Total'!$A$9:$A$97,'Points - Teams W2'!$A80,'Teams - Window 2'!AK$6:AK$94,1)</f>
        <v>63</v>
      </c>
      <c r="AL80" s="43">
        <f>SUMIFS('Points - Player Total'!$AB$9:$AB$97,'Points - Player Total'!$A$9:$A$97,'Points - Teams W2'!$A80,'Teams - Window 2'!AL$6:AL$94,1)</f>
        <v>63</v>
      </c>
      <c r="AM80" s="43">
        <f>SUMIFS('Points - Player Total'!$AB$9:$AB$97,'Points - Player Total'!$A$9:$A$97,'Points - Teams W2'!$A80,'Teams - Window 2'!AM$6:AM$94,1)</f>
        <v>0</v>
      </c>
      <c r="AN80" s="43">
        <f>SUMIFS('Points - Player Total'!$AB$9:$AB$97,'Points - Player Total'!$A$9:$A$97,'Points - Teams W2'!$A80,'Teams - Window 2'!AN$6:AN$94,1)</f>
        <v>63</v>
      </c>
      <c r="AO80" s="43">
        <f>SUMIFS('Points - Player Total'!$AB$9:$AB$97,'Points - Player Total'!$A$9:$A$97,'Points - Teams W2'!$A80,'Teams - Window 2'!AO$6:AO$94,1)</f>
        <v>0</v>
      </c>
      <c r="AP80" s="43">
        <f>SUMIFS('Points - Player Total'!$AB$9:$AB$97,'Points - Player Total'!$A$9:$A$97,'Points - Teams W2'!$A80,'Teams - Window 2'!AP$6:AP$94,1)</f>
        <v>0</v>
      </c>
      <c r="AQ80" s="43">
        <f>SUMIFS('Points - Player Total'!$AB$9:$AB$97,'Points - Player Total'!$A$9:$A$97,'Points - Teams W2'!$A80,'Teams - Window 2'!AQ$6:AQ$94,1)</f>
        <v>0</v>
      </c>
      <c r="AR80" s="43">
        <f>SUMIFS('Points - Player Total'!$AB$9:$AB$97,'Points - Player Total'!$A$9:$A$97,'Points - Teams W2'!$A80,'Teams - Window 2'!AR$6:AR$94,1)</f>
        <v>0</v>
      </c>
    </row>
    <row r="81" spans="1:44" x14ac:dyDescent="0.25">
      <c r="A81" t="s">
        <v>39</v>
      </c>
      <c r="B81" s="6" t="s">
        <v>251</v>
      </c>
      <c r="C81" t="s">
        <v>63</v>
      </c>
      <c r="D81" s="43">
        <f>SUMIFS('Points - Player Total'!$AB$9:$AB$97,'Points - Player Total'!$A$9:$A$97,'Points - Teams W2'!$A81,'Teams - Window 2'!D$6:D$94,1)</f>
        <v>0</v>
      </c>
      <c r="E81" s="43">
        <f>SUMIFS('Points - Player Total'!$AB$9:$AB$97,'Points - Player Total'!$A$9:$A$97,'Points - Teams W2'!$A81,'Teams - Window 2'!E$6:E$94,1)</f>
        <v>0</v>
      </c>
      <c r="F81" s="43">
        <f>SUMIFS('Points - Player Total'!$AB$9:$AB$97,'Points - Player Total'!$A$9:$A$97,'Points - Teams W2'!$A81,'Teams - Window 2'!F$6:F$94,1)</f>
        <v>0</v>
      </c>
      <c r="G81" s="43">
        <f>SUMIFS('Points - Player Total'!$AB$9:$AB$97,'Points - Player Total'!$A$9:$A$97,'Points - Teams W2'!$A81,'Teams - Window 2'!G$6:G$94,1)</f>
        <v>0</v>
      </c>
      <c r="H81" s="43">
        <f>SUMIFS('Points - Player Total'!$AB$9:$AB$97,'Points - Player Total'!$A$9:$A$97,'Points - Teams W2'!$A81,'Teams - Window 2'!H$6:H$94,1)</f>
        <v>0</v>
      </c>
      <c r="I81" s="43">
        <f>SUMIFS('Points - Player Total'!$AB$9:$AB$97,'Points - Player Total'!$A$9:$A$97,'Points - Teams W2'!$A81,'Teams - Window 2'!I$6:I$94,1)</f>
        <v>0</v>
      </c>
      <c r="J81" s="43">
        <f>SUMIFS('Points - Player Total'!$AB$9:$AB$97,'Points - Player Total'!$A$9:$A$97,'Points - Teams W2'!$A81,'Teams - Window 2'!J$6:J$94,1)</f>
        <v>0</v>
      </c>
      <c r="K81" s="43">
        <f>SUMIFS('Points - Player Total'!$AB$9:$AB$97,'Points - Player Total'!$A$9:$A$97,'Points - Teams W2'!$A81,'Teams - Window 2'!K$6:K$94,1)</f>
        <v>0</v>
      </c>
      <c r="L81" s="43">
        <f>SUMIFS('Points - Player Total'!$AB$9:$AB$97,'Points - Player Total'!$A$9:$A$97,'Points - Teams W2'!$A81,'Teams - Window 2'!L$6:L$94,1)</f>
        <v>0</v>
      </c>
      <c r="M81" s="43">
        <f>SUMIFS('Points - Player Total'!$AB$9:$AB$97,'Points - Player Total'!$A$9:$A$97,'Points - Teams W2'!$A81,'Teams - Window 2'!M$6:M$94,1)</f>
        <v>0</v>
      </c>
      <c r="N81" s="43">
        <f>SUMIFS('Points - Player Total'!$AB$9:$AB$97,'Points - Player Total'!$A$9:$A$97,'Points - Teams W2'!$A81,'Teams - Window 2'!N$6:N$94,1)</f>
        <v>0</v>
      </c>
      <c r="O81" s="43">
        <f>SUMIFS('Points - Player Total'!$AB$9:$AB$97,'Points - Player Total'!$A$9:$A$97,'Points - Teams W2'!$A81,'Teams - Window 2'!O$6:O$94,1)</f>
        <v>0</v>
      </c>
      <c r="P81" s="43">
        <f>SUMIFS('Points - Player Total'!$AB$9:$AB$97,'Points - Player Total'!$A$9:$A$97,'Points - Teams W2'!$A81,'Teams - Window 2'!P$6:P$94,1)</f>
        <v>0</v>
      </c>
      <c r="Q81" s="43">
        <f>SUMIFS('Points - Player Total'!$AB$9:$AB$97,'Points - Player Total'!$A$9:$A$97,'Points - Teams W2'!$A81,'Teams - Window 2'!Q$6:Q$94,1)</f>
        <v>0</v>
      </c>
      <c r="R81" s="43">
        <f>SUMIFS('Points - Player Total'!$AB$9:$AB$97,'Points - Player Total'!$A$9:$A$97,'Points - Teams W2'!$A81,'Teams - Window 2'!R$6:R$94,1)</f>
        <v>0</v>
      </c>
      <c r="S81" s="43">
        <f>SUMIFS('Points - Player Total'!$AB$9:$AB$97,'Points - Player Total'!$A$9:$A$97,'Points - Teams W2'!$A81,'Teams - Window 2'!S$6:S$94,1)</f>
        <v>0</v>
      </c>
      <c r="T81" s="43">
        <f>SUMIFS('Points - Player Total'!$AB$9:$AB$97,'Points - Player Total'!$A$9:$A$97,'Points - Teams W2'!$A81,'Teams - Window 2'!T$6:T$94,1)</f>
        <v>0</v>
      </c>
      <c r="U81" s="43">
        <f>SUMIFS('Points - Player Total'!$AB$9:$AB$97,'Points - Player Total'!$A$9:$A$97,'Points - Teams W2'!$A81,'Teams - Window 2'!U$6:U$94,1)</f>
        <v>0</v>
      </c>
      <c r="V81" s="43">
        <f>SUMIFS('Points - Player Total'!$AB$9:$AB$97,'Points - Player Total'!$A$9:$A$97,'Points - Teams W2'!$A81,'Teams - Window 2'!V$6:V$94,1)</f>
        <v>0</v>
      </c>
      <c r="W81" s="43">
        <f>SUMIFS('Points - Player Total'!$AB$9:$AB$97,'Points - Player Total'!$A$9:$A$97,'Points - Teams W2'!$A81,'Teams - Window 2'!W$6:W$94,1)</f>
        <v>0</v>
      </c>
      <c r="X81" s="43">
        <f>SUMIFS('Points - Player Total'!$AB$9:$AB$97,'Points - Player Total'!$A$9:$A$97,'Points - Teams W2'!$A81,'Teams - Window 2'!X$6:X$94,1)</f>
        <v>0</v>
      </c>
      <c r="Y81" s="43">
        <f>SUMIFS('Points - Player Total'!$AB$9:$AB$97,'Points - Player Total'!$A$9:$A$97,'Points - Teams W2'!$A81,'Teams - Window 2'!Y$6:Y$94,1)</f>
        <v>0</v>
      </c>
      <c r="Z81" s="43">
        <f>SUMIFS('Points - Player Total'!$AB$9:$AB$97,'Points - Player Total'!$A$9:$A$97,'Points - Teams W2'!$A81,'Teams - Window 2'!Z$6:Z$94,1)</f>
        <v>0</v>
      </c>
      <c r="AA81" s="43">
        <f>SUMIFS('Points - Player Total'!$AB$9:$AB$97,'Points - Player Total'!$A$9:$A$97,'Points - Teams W2'!$A81,'Teams - Window 2'!AA$6:AA$94,1)</f>
        <v>0</v>
      </c>
      <c r="AB81" s="43">
        <f>SUMIFS('Points - Player Total'!$AB$9:$AB$97,'Points - Player Total'!$A$9:$A$97,'Points - Teams W2'!$A81,'Teams - Window 2'!AB$6:AB$94,1)</f>
        <v>0</v>
      </c>
      <c r="AC81" s="43">
        <f>SUMIFS('Points - Player Total'!$AB$9:$AB$97,'Points - Player Total'!$A$9:$A$97,'Points - Teams W2'!$A81,'Teams - Window 2'!AC$6:AC$94,1)</f>
        <v>0</v>
      </c>
      <c r="AD81" s="43">
        <f>SUMIFS('Points - Player Total'!$AB$9:$AB$97,'Points - Player Total'!$A$9:$A$97,'Points - Teams W2'!$A81,'Teams - Window 2'!AD$6:AD$94,1)</f>
        <v>0</v>
      </c>
      <c r="AE81" s="43">
        <f>SUMIFS('Points - Player Total'!$AB$9:$AB$97,'Points - Player Total'!$A$9:$A$97,'Points - Teams W2'!$A81,'Teams - Window 2'!AE$6:AE$94,1)</f>
        <v>0</v>
      </c>
      <c r="AF81" s="43">
        <f>SUMIFS('Points - Player Total'!$AB$9:$AB$97,'Points - Player Total'!$A$9:$A$97,'Points - Teams W2'!$A81,'Teams - Window 2'!AF$6:AF$94,1)</f>
        <v>0</v>
      </c>
      <c r="AG81" s="43">
        <f>SUMIFS('Points - Player Total'!$AB$9:$AB$97,'Points - Player Total'!$A$9:$A$97,'Points - Teams W2'!$A81,'Teams - Window 2'!AG$6:AG$94,1)</f>
        <v>0</v>
      </c>
      <c r="AH81" s="43">
        <f>SUMIFS('Points - Player Total'!$AB$9:$AB$97,'Points - Player Total'!$A$9:$A$97,'Points - Teams W2'!$A81,'Teams - Window 2'!AH$6:AH$94,1)</f>
        <v>0</v>
      </c>
      <c r="AI81" s="43">
        <f>SUMIFS('Points - Player Total'!$AB$9:$AB$97,'Points - Player Total'!$A$9:$A$97,'Points - Teams W2'!$A81,'Teams - Window 2'!AI$6:AI$94,1)</f>
        <v>0</v>
      </c>
      <c r="AJ81" s="43">
        <f>SUMIFS('Points - Player Total'!$AB$9:$AB$97,'Points - Player Total'!$A$9:$A$97,'Points - Teams W2'!$A81,'Teams - Window 2'!AJ$6:AJ$94,1)</f>
        <v>0</v>
      </c>
      <c r="AK81" s="43">
        <f>SUMIFS('Points - Player Total'!$AB$9:$AB$97,'Points - Player Total'!$A$9:$A$97,'Points - Teams W2'!$A81,'Teams - Window 2'!AK$6:AK$94,1)</f>
        <v>0</v>
      </c>
      <c r="AL81" s="43">
        <f>SUMIFS('Points - Player Total'!$AB$9:$AB$97,'Points - Player Total'!$A$9:$A$97,'Points - Teams W2'!$A81,'Teams - Window 2'!AL$6:AL$94,1)</f>
        <v>0</v>
      </c>
      <c r="AM81" s="43">
        <f>SUMIFS('Points - Player Total'!$AB$9:$AB$97,'Points - Player Total'!$A$9:$A$97,'Points - Teams W2'!$A81,'Teams - Window 2'!AM$6:AM$94,1)</f>
        <v>0</v>
      </c>
      <c r="AN81" s="43">
        <f>SUMIFS('Points - Player Total'!$AB$9:$AB$97,'Points - Player Total'!$A$9:$A$97,'Points - Teams W2'!$A81,'Teams - Window 2'!AN$6:AN$94,1)</f>
        <v>0</v>
      </c>
      <c r="AO81" s="43">
        <f>SUMIFS('Points - Player Total'!$AB$9:$AB$97,'Points - Player Total'!$A$9:$A$97,'Points - Teams W2'!$A81,'Teams - Window 2'!AO$6:AO$94,1)</f>
        <v>0</v>
      </c>
      <c r="AP81" s="43">
        <f>SUMIFS('Points - Player Total'!$AB$9:$AB$97,'Points - Player Total'!$A$9:$A$97,'Points - Teams W2'!$A81,'Teams - Window 2'!AP$6:AP$94,1)</f>
        <v>0</v>
      </c>
      <c r="AQ81" s="43">
        <f>SUMIFS('Points - Player Total'!$AB$9:$AB$97,'Points - Player Total'!$A$9:$A$97,'Points - Teams W2'!$A81,'Teams - Window 2'!AQ$6:AQ$94,1)</f>
        <v>0</v>
      </c>
      <c r="AR81" s="43">
        <f>SUMIFS('Points - Player Total'!$AB$9:$AB$97,'Points - Player Total'!$A$9:$A$97,'Points - Teams W2'!$A81,'Teams - Window 2'!AR$6:AR$94,1)</f>
        <v>0</v>
      </c>
    </row>
    <row r="82" spans="1:44" x14ac:dyDescent="0.25">
      <c r="A82" t="s">
        <v>275</v>
      </c>
      <c r="B82" s="6" t="s">
        <v>251</v>
      </c>
      <c r="C82" t="s">
        <v>63</v>
      </c>
      <c r="D82" s="43">
        <f>SUMIFS('Points - Player Total'!$AB$9:$AB$97,'Points - Player Total'!$A$9:$A$97,'Points - Teams W2'!$A82,'Teams - Window 2'!D$6:D$94,1)</f>
        <v>0</v>
      </c>
      <c r="E82" s="43">
        <f>SUMIFS('Points - Player Total'!$AB$9:$AB$97,'Points - Player Total'!$A$9:$A$97,'Points - Teams W2'!$A82,'Teams - Window 2'!E$6:E$94,1)</f>
        <v>0</v>
      </c>
      <c r="F82" s="43">
        <f>SUMIFS('Points - Player Total'!$AB$9:$AB$97,'Points - Player Total'!$A$9:$A$97,'Points - Teams W2'!$A82,'Teams - Window 2'!F$6:F$94,1)</f>
        <v>0</v>
      </c>
      <c r="G82" s="43">
        <f>SUMIFS('Points - Player Total'!$AB$9:$AB$97,'Points - Player Total'!$A$9:$A$97,'Points - Teams W2'!$A82,'Teams - Window 2'!G$6:G$94,1)</f>
        <v>0</v>
      </c>
      <c r="H82" s="43">
        <f>SUMIFS('Points - Player Total'!$AB$9:$AB$97,'Points - Player Total'!$A$9:$A$97,'Points - Teams W2'!$A82,'Teams - Window 2'!H$6:H$94,1)</f>
        <v>0</v>
      </c>
      <c r="I82" s="43">
        <f>SUMIFS('Points - Player Total'!$AB$9:$AB$97,'Points - Player Total'!$A$9:$A$97,'Points - Teams W2'!$A82,'Teams - Window 2'!I$6:I$94,1)</f>
        <v>0</v>
      </c>
      <c r="J82" s="43">
        <f>SUMIFS('Points - Player Total'!$AB$9:$AB$97,'Points - Player Total'!$A$9:$A$97,'Points - Teams W2'!$A82,'Teams - Window 2'!J$6:J$94,1)</f>
        <v>0</v>
      </c>
      <c r="K82" s="43">
        <f>SUMIFS('Points - Player Total'!$AB$9:$AB$97,'Points - Player Total'!$A$9:$A$97,'Points - Teams W2'!$A82,'Teams - Window 2'!K$6:K$94,1)</f>
        <v>0</v>
      </c>
      <c r="L82" s="43">
        <f>SUMIFS('Points - Player Total'!$AB$9:$AB$97,'Points - Player Total'!$A$9:$A$97,'Points - Teams W2'!$A82,'Teams - Window 2'!L$6:L$94,1)</f>
        <v>0</v>
      </c>
      <c r="M82" s="43">
        <f>SUMIFS('Points - Player Total'!$AB$9:$AB$97,'Points - Player Total'!$A$9:$A$97,'Points - Teams W2'!$A82,'Teams - Window 2'!M$6:M$94,1)</f>
        <v>0</v>
      </c>
      <c r="N82" s="43">
        <f>SUMIFS('Points - Player Total'!$AB$9:$AB$97,'Points - Player Total'!$A$9:$A$97,'Points - Teams W2'!$A82,'Teams - Window 2'!N$6:N$94,1)</f>
        <v>60</v>
      </c>
      <c r="O82" s="43">
        <f>SUMIFS('Points - Player Total'!$AB$9:$AB$97,'Points - Player Total'!$A$9:$A$97,'Points - Teams W2'!$A82,'Teams - Window 2'!O$6:O$94,1)</f>
        <v>0</v>
      </c>
      <c r="P82" s="43">
        <f>SUMIFS('Points - Player Total'!$AB$9:$AB$97,'Points - Player Total'!$A$9:$A$97,'Points - Teams W2'!$A82,'Teams - Window 2'!P$6:P$94,1)</f>
        <v>60</v>
      </c>
      <c r="Q82" s="43">
        <f>SUMIFS('Points - Player Total'!$AB$9:$AB$97,'Points - Player Total'!$A$9:$A$97,'Points - Teams W2'!$A82,'Teams - Window 2'!Q$6:Q$94,1)</f>
        <v>0</v>
      </c>
      <c r="R82" s="43">
        <f>SUMIFS('Points - Player Total'!$AB$9:$AB$97,'Points - Player Total'!$A$9:$A$97,'Points - Teams W2'!$A82,'Teams - Window 2'!R$6:R$94,1)</f>
        <v>0</v>
      </c>
      <c r="S82" s="43">
        <f>SUMIFS('Points - Player Total'!$AB$9:$AB$97,'Points - Player Total'!$A$9:$A$97,'Points - Teams W2'!$A82,'Teams - Window 2'!S$6:S$94,1)</f>
        <v>0</v>
      </c>
      <c r="T82" s="43">
        <f>SUMIFS('Points - Player Total'!$AB$9:$AB$97,'Points - Player Total'!$A$9:$A$97,'Points - Teams W2'!$A82,'Teams - Window 2'!T$6:T$94,1)</f>
        <v>0</v>
      </c>
      <c r="U82" s="43">
        <f>SUMIFS('Points - Player Total'!$AB$9:$AB$97,'Points - Player Total'!$A$9:$A$97,'Points - Teams W2'!$A82,'Teams - Window 2'!U$6:U$94,1)</f>
        <v>0</v>
      </c>
      <c r="V82" s="43">
        <f>SUMIFS('Points - Player Total'!$AB$9:$AB$97,'Points - Player Total'!$A$9:$A$97,'Points - Teams W2'!$A82,'Teams - Window 2'!V$6:V$94,1)</f>
        <v>0</v>
      </c>
      <c r="W82" s="43">
        <f>SUMIFS('Points - Player Total'!$AB$9:$AB$97,'Points - Player Total'!$A$9:$A$97,'Points - Teams W2'!$A82,'Teams - Window 2'!W$6:W$94,1)</f>
        <v>0</v>
      </c>
      <c r="X82" s="43">
        <f>SUMIFS('Points - Player Total'!$AB$9:$AB$97,'Points - Player Total'!$A$9:$A$97,'Points - Teams W2'!$A82,'Teams - Window 2'!X$6:X$94,1)</f>
        <v>60</v>
      </c>
      <c r="Y82" s="43">
        <f>SUMIFS('Points - Player Total'!$AB$9:$AB$97,'Points - Player Total'!$A$9:$A$97,'Points - Teams W2'!$A82,'Teams - Window 2'!Y$6:Y$94,1)</f>
        <v>0</v>
      </c>
      <c r="Z82" s="43">
        <f>SUMIFS('Points - Player Total'!$AB$9:$AB$97,'Points - Player Total'!$A$9:$A$97,'Points - Teams W2'!$A82,'Teams - Window 2'!Z$6:Z$94,1)</f>
        <v>60</v>
      </c>
      <c r="AA82" s="43">
        <f>SUMIFS('Points - Player Total'!$AB$9:$AB$97,'Points - Player Total'!$A$9:$A$97,'Points - Teams W2'!$A82,'Teams - Window 2'!AA$6:AA$94,1)</f>
        <v>0</v>
      </c>
      <c r="AB82" s="43">
        <f>SUMIFS('Points - Player Total'!$AB$9:$AB$97,'Points - Player Total'!$A$9:$A$97,'Points - Teams W2'!$A82,'Teams - Window 2'!AB$6:AB$94,1)</f>
        <v>0</v>
      </c>
      <c r="AC82" s="43">
        <f>SUMIFS('Points - Player Total'!$AB$9:$AB$97,'Points - Player Total'!$A$9:$A$97,'Points - Teams W2'!$A82,'Teams - Window 2'!AC$6:AC$94,1)</f>
        <v>60</v>
      </c>
      <c r="AD82" s="43">
        <f>SUMIFS('Points - Player Total'!$AB$9:$AB$97,'Points - Player Total'!$A$9:$A$97,'Points - Teams W2'!$A82,'Teams - Window 2'!AD$6:AD$94,1)</f>
        <v>0</v>
      </c>
      <c r="AE82" s="43">
        <f>SUMIFS('Points - Player Total'!$AB$9:$AB$97,'Points - Player Total'!$A$9:$A$97,'Points - Teams W2'!$A82,'Teams - Window 2'!AE$6:AE$94,1)</f>
        <v>0</v>
      </c>
      <c r="AF82" s="43">
        <f>SUMIFS('Points - Player Total'!$AB$9:$AB$97,'Points - Player Total'!$A$9:$A$97,'Points - Teams W2'!$A82,'Teams - Window 2'!AF$6:AF$94,1)</f>
        <v>60</v>
      </c>
      <c r="AG82" s="43">
        <f>SUMIFS('Points - Player Total'!$AB$9:$AB$97,'Points - Player Total'!$A$9:$A$97,'Points - Teams W2'!$A82,'Teams - Window 2'!AG$6:AG$94,1)</f>
        <v>0</v>
      </c>
      <c r="AH82" s="43">
        <f>SUMIFS('Points - Player Total'!$AB$9:$AB$97,'Points - Player Total'!$A$9:$A$97,'Points - Teams W2'!$A82,'Teams - Window 2'!AH$6:AH$94,1)</f>
        <v>60</v>
      </c>
      <c r="AI82" s="43">
        <f>SUMIFS('Points - Player Total'!$AB$9:$AB$97,'Points - Player Total'!$A$9:$A$97,'Points - Teams W2'!$A82,'Teams - Window 2'!AI$6:AI$94,1)</f>
        <v>0</v>
      </c>
      <c r="AJ82" s="43">
        <f>SUMIFS('Points - Player Total'!$AB$9:$AB$97,'Points - Player Total'!$A$9:$A$97,'Points - Teams W2'!$A82,'Teams - Window 2'!AJ$6:AJ$94,1)</f>
        <v>0</v>
      </c>
      <c r="AK82" s="43">
        <f>SUMIFS('Points - Player Total'!$AB$9:$AB$97,'Points - Player Total'!$A$9:$A$97,'Points - Teams W2'!$A82,'Teams - Window 2'!AK$6:AK$94,1)</f>
        <v>0</v>
      </c>
      <c r="AL82" s="43">
        <f>SUMIFS('Points - Player Total'!$AB$9:$AB$97,'Points - Player Total'!$A$9:$A$97,'Points - Teams W2'!$A82,'Teams - Window 2'!AL$6:AL$94,1)</f>
        <v>0</v>
      </c>
      <c r="AM82" s="43">
        <f>SUMIFS('Points - Player Total'!$AB$9:$AB$97,'Points - Player Total'!$A$9:$A$97,'Points - Teams W2'!$A82,'Teams - Window 2'!AM$6:AM$94,1)</f>
        <v>0</v>
      </c>
      <c r="AN82" s="43">
        <f>SUMIFS('Points - Player Total'!$AB$9:$AB$97,'Points - Player Total'!$A$9:$A$97,'Points - Teams W2'!$A82,'Teams - Window 2'!AN$6:AN$94,1)</f>
        <v>0</v>
      </c>
      <c r="AO82" s="43">
        <f>SUMIFS('Points - Player Total'!$AB$9:$AB$97,'Points - Player Total'!$A$9:$A$97,'Points - Teams W2'!$A82,'Teams - Window 2'!AO$6:AO$94,1)</f>
        <v>0</v>
      </c>
      <c r="AP82" s="43">
        <f>SUMIFS('Points - Player Total'!$AB$9:$AB$97,'Points - Player Total'!$A$9:$A$97,'Points - Teams W2'!$A82,'Teams - Window 2'!AP$6:AP$94,1)</f>
        <v>0</v>
      </c>
      <c r="AQ82" s="43">
        <f>SUMIFS('Points - Player Total'!$AB$9:$AB$97,'Points - Player Total'!$A$9:$A$97,'Points - Teams W2'!$A82,'Teams - Window 2'!AQ$6:AQ$94,1)</f>
        <v>60</v>
      </c>
      <c r="AR82" s="43">
        <f>SUMIFS('Points - Player Total'!$AB$9:$AB$97,'Points - Player Total'!$A$9:$A$97,'Points - Teams W2'!$A82,'Teams - Window 2'!AR$6:AR$94,1)</f>
        <v>60</v>
      </c>
    </row>
    <row r="83" spans="1:44" x14ac:dyDescent="0.25">
      <c r="A83" t="s">
        <v>277</v>
      </c>
      <c r="B83" s="6" t="s">
        <v>251</v>
      </c>
      <c r="C83" t="s">
        <v>63</v>
      </c>
      <c r="D83" s="43">
        <f>SUMIFS('Points - Player Total'!$AB$9:$AB$97,'Points - Player Total'!$A$9:$A$97,'Points - Teams W2'!$A83,'Teams - Window 2'!D$6:D$94,1)</f>
        <v>0</v>
      </c>
      <c r="E83" s="43">
        <f>SUMIFS('Points - Player Total'!$AB$9:$AB$97,'Points - Player Total'!$A$9:$A$97,'Points - Teams W2'!$A83,'Teams - Window 2'!E$6:E$94,1)</f>
        <v>0</v>
      </c>
      <c r="F83" s="43">
        <f>SUMIFS('Points - Player Total'!$AB$9:$AB$97,'Points - Player Total'!$A$9:$A$97,'Points - Teams W2'!$A83,'Teams - Window 2'!F$6:F$94,1)</f>
        <v>0</v>
      </c>
      <c r="G83" s="43">
        <f>SUMIFS('Points - Player Total'!$AB$9:$AB$97,'Points - Player Total'!$A$9:$A$97,'Points - Teams W2'!$A83,'Teams - Window 2'!G$6:G$94,1)</f>
        <v>0</v>
      </c>
      <c r="H83" s="43">
        <f>SUMIFS('Points - Player Total'!$AB$9:$AB$97,'Points - Player Total'!$A$9:$A$97,'Points - Teams W2'!$A83,'Teams - Window 2'!H$6:H$94,1)</f>
        <v>0</v>
      </c>
      <c r="I83" s="43">
        <f>SUMIFS('Points - Player Total'!$AB$9:$AB$97,'Points - Player Total'!$A$9:$A$97,'Points - Teams W2'!$A83,'Teams - Window 2'!I$6:I$94,1)</f>
        <v>0</v>
      </c>
      <c r="J83" s="43">
        <f>SUMIFS('Points - Player Total'!$AB$9:$AB$97,'Points - Player Total'!$A$9:$A$97,'Points - Teams W2'!$A83,'Teams - Window 2'!J$6:J$94,1)</f>
        <v>0</v>
      </c>
      <c r="K83" s="43">
        <f>SUMIFS('Points - Player Total'!$AB$9:$AB$97,'Points - Player Total'!$A$9:$A$97,'Points - Teams W2'!$A83,'Teams - Window 2'!K$6:K$94,1)</f>
        <v>0</v>
      </c>
      <c r="L83" s="43">
        <f>SUMIFS('Points - Player Total'!$AB$9:$AB$97,'Points - Player Total'!$A$9:$A$97,'Points - Teams W2'!$A83,'Teams - Window 2'!L$6:L$94,1)</f>
        <v>0</v>
      </c>
      <c r="M83" s="43">
        <f>SUMIFS('Points - Player Total'!$AB$9:$AB$97,'Points - Player Total'!$A$9:$A$97,'Points - Teams W2'!$A83,'Teams - Window 2'!M$6:M$94,1)</f>
        <v>0</v>
      </c>
      <c r="N83" s="43">
        <f>SUMIFS('Points - Player Total'!$AB$9:$AB$97,'Points - Player Total'!$A$9:$A$97,'Points - Teams W2'!$A83,'Teams - Window 2'!N$6:N$94,1)</f>
        <v>0</v>
      </c>
      <c r="O83" s="43">
        <f>SUMIFS('Points - Player Total'!$AB$9:$AB$97,'Points - Player Total'!$A$9:$A$97,'Points - Teams W2'!$A83,'Teams - Window 2'!O$6:O$94,1)</f>
        <v>0</v>
      </c>
      <c r="P83" s="43">
        <f>SUMIFS('Points - Player Total'!$AB$9:$AB$97,'Points - Player Total'!$A$9:$A$97,'Points - Teams W2'!$A83,'Teams - Window 2'!P$6:P$94,1)</f>
        <v>0</v>
      </c>
      <c r="Q83" s="43">
        <f>SUMIFS('Points - Player Total'!$AB$9:$AB$97,'Points - Player Total'!$A$9:$A$97,'Points - Teams W2'!$A83,'Teams - Window 2'!Q$6:Q$94,1)</f>
        <v>0</v>
      </c>
      <c r="R83" s="43">
        <f>SUMIFS('Points - Player Total'!$AB$9:$AB$97,'Points - Player Total'!$A$9:$A$97,'Points - Teams W2'!$A83,'Teams - Window 2'!R$6:R$94,1)</f>
        <v>0</v>
      </c>
      <c r="S83" s="43">
        <f>SUMIFS('Points - Player Total'!$AB$9:$AB$97,'Points - Player Total'!$A$9:$A$97,'Points - Teams W2'!$A83,'Teams - Window 2'!S$6:S$94,1)</f>
        <v>0</v>
      </c>
      <c r="T83" s="43">
        <f>SUMIFS('Points - Player Total'!$AB$9:$AB$97,'Points - Player Total'!$A$9:$A$97,'Points - Teams W2'!$A83,'Teams - Window 2'!T$6:T$94,1)</f>
        <v>0</v>
      </c>
      <c r="U83" s="43">
        <f>SUMIFS('Points - Player Total'!$AB$9:$AB$97,'Points - Player Total'!$A$9:$A$97,'Points - Teams W2'!$A83,'Teams - Window 2'!U$6:U$94,1)</f>
        <v>0</v>
      </c>
      <c r="V83" s="43">
        <f>SUMIFS('Points - Player Total'!$AB$9:$AB$97,'Points - Player Total'!$A$9:$A$97,'Points - Teams W2'!$A83,'Teams - Window 2'!V$6:V$94,1)</f>
        <v>0</v>
      </c>
      <c r="W83" s="43">
        <f>SUMIFS('Points - Player Total'!$AB$9:$AB$97,'Points - Player Total'!$A$9:$A$97,'Points - Teams W2'!$A83,'Teams - Window 2'!W$6:W$94,1)</f>
        <v>0</v>
      </c>
      <c r="X83" s="43">
        <f>SUMIFS('Points - Player Total'!$AB$9:$AB$97,'Points - Player Total'!$A$9:$A$97,'Points - Teams W2'!$A83,'Teams - Window 2'!X$6:X$94,1)</f>
        <v>0</v>
      </c>
      <c r="Y83" s="43">
        <f>SUMIFS('Points - Player Total'!$AB$9:$AB$97,'Points - Player Total'!$A$9:$A$97,'Points - Teams W2'!$A83,'Teams - Window 2'!Y$6:Y$94,1)</f>
        <v>0</v>
      </c>
      <c r="Z83" s="43">
        <f>SUMIFS('Points - Player Total'!$AB$9:$AB$97,'Points - Player Total'!$A$9:$A$97,'Points - Teams W2'!$A83,'Teams - Window 2'!Z$6:Z$94,1)</f>
        <v>0</v>
      </c>
      <c r="AA83" s="43">
        <f>SUMIFS('Points - Player Total'!$AB$9:$AB$97,'Points - Player Total'!$A$9:$A$97,'Points - Teams W2'!$A83,'Teams - Window 2'!AA$6:AA$94,1)</f>
        <v>0</v>
      </c>
      <c r="AB83" s="43">
        <f>SUMIFS('Points - Player Total'!$AB$9:$AB$97,'Points - Player Total'!$A$9:$A$97,'Points - Teams W2'!$A83,'Teams - Window 2'!AB$6:AB$94,1)</f>
        <v>0</v>
      </c>
      <c r="AC83" s="43">
        <f>SUMIFS('Points - Player Total'!$AB$9:$AB$97,'Points - Player Total'!$A$9:$A$97,'Points - Teams W2'!$A83,'Teams - Window 2'!AC$6:AC$94,1)</f>
        <v>0</v>
      </c>
      <c r="AD83" s="43">
        <f>SUMIFS('Points - Player Total'!$AB$9:$AB$97,'Points - Player Total'!$A$9:$A$97,'Points - Teams W2'!$A83,'Teams - Window 2'!AD$6:AD$94,1)</f>
        <v>0</v>
      </c>
      <c r="AE83" s="43">
        <f>SUMIFS('Points - Player Total'!$AB$9:$AB$97,'Points - Player Total'!$A$9:$A$97,'Points - Teams W2'!$A83,'Teams - Window 2'!AE$6:AE$94,1)</f>
        <v>0</v>
      </c>
      <c r="AF83" s="43">
        <f>SUMIFS('Points - Player Total'!$AB$9:$AB$97,'Points - Player Total'!$A$9:$A$97,'Points - Teams W2'!$A83,'Teams - Window 2'!AF$6:AF$94,1)</f>
        <v>0</v>
      </c>
      <c r="AG83" s="43">
        <f>SUMIFS('Points - Player Total'!$AB$9:$AB$97,'Points - Player Total'!$A$9:$A$97,'Points - Teams W2'!$A83,'Teams - Window 2'!AG$6:AG$94,1)</f>
        <v>0</v>
      </c>
      <c r="AH83" s="43">
        <f>SUMIFS('Points - Player Total'!$AB$9:$AB$97,'Points - Player Total'!$A$9:$A$97,'Points - Teams W2'!$A83,'Teams - Window 2'!AH$6:AH$94,1)</f>
        <v>0</v>
      </c>
      <c r="AI83" s="43">
        <f>SUMIFS('Points - Player Total'!$AB$9:$AB$97,'Points - Player Total'!$A$9:$A$97,'Points - Teams W2'!$A83,'Teams - Window 2'!AI$6:AI$94,1)</f>
        <v>0</v>
      </c>
      <c r="AJ83" s="43">
        <f>SUMIFS('Points - Player Total'!$AB$9:$AB$97,'Points - Player Total'!$A$9:$A$97,'Points - Teams W2'!$A83,'Teams - Window 2'!AJ$6:AJ$94,1)</f>
        <v>0</v>
      </c>
      <c r="AK83" s="43">
        <f>SUMIFS('Points - Player Total'!$AB$9:$AB$97,'Points - Player Total'!$A$9:$A$97,'Points - Teams W2'!$A83,'Teams - Window 2'!AK$6:AK$94,1)</f>
        <v>0</v>
      </c>
      <c r="AL83" s="43">
        <f>SUMIFS('Points - Player Total'!$AB$9:$AB$97,'Points - Player Total'!$A$9:$A$97,'Points - Teams W2'!$A83,'Teams - Window 2'!AL$6:AL$94,1)</f>
        <v>0</v>
      </c>
      <c r="AM83" s="43">
        <f>SUMIFS('Points - Player Total'!$AB$9:$AB$97,'Points - Player Total'!$A$9:$A$97,'Points - Teams W2'!$A83,'Teams - Window 2'!AM$6:AM$94,1)</f>
        <v>0</v>
      </c>
      <c r="AN83" s="43">
        <f>SUMIFS('Points - Player Total'!$AB$9:$AB$97,'Points - Player Total'!$A$9:$A$97,'Points - Teams W2'!$A83,'Teams - Window 2'!AN$6:AN$94,1)</f>
        <v>0</v>
      </c>
      <c r="AO83" s="43">
        <f>SUMIFS('Points - Player Total'!$AB$9:$AB$97,'Points - Player Total'!$A$9:$A$97,'Points - Teams W2'!$A83,'Teams - Window 2'!AO$6:AO$94,1)</f>
        <v>0</v>
      </c>
      <c r="AP83" s="43">
        <f>SUMIFS('Points - Player Total'!$AB$9:$AB$97,'Points - Player Total'!$A$9:$A$97,'Points - Teams W2'!$A83,'Teams - Window 2'!AP$6:AP$94,1)</f>
        <v>0</v>
      </c>
      <c r="AQ83" s="43">
        <f>SUMIFS('Points - Player Total'!$AB$9:$AB$97,'Points - Player Total'!$A$9:$A$97,'Points - Teams W2'!$A83,'Teams - Window 2'!AQ$6:AQ$94,1)</f>
        <v>0</v>
      </c>
      <c r="AR83" s="43">
        <f>SUMIFS('Points - Player Total'!$AB$9:$AB$97,'Points - Player Total'!$A$9:$A$97,'Points - Teams W2'!$A83,'Teams - Window 2'!AR$6:AR$94,1)</f>
        <v>0</v>
      </c>
    </row>
    <row r="84" spans="1:44" x14ac:dyDescent="0.25">
      <c r="A84" t="s">
        <v>228</v>
      </c>
      <c r="B84" s="6" t="s">
        <v>251</v>
      </c>
      <c r="C84" t="s">
        <v>63</v>
      </c>
      <c r="D84" s="43">
        <f>SUMIFS('Points - Player Total'!$AB$9:$AB$97,'Points - Player Total'!$A$9:$A$97,'Points - Teams W2'!$A84,'Teams - Window 2'!D$6:D$94,1)</f>
        <v>0</v>
      </c>
      <c r="E84" s="43">
        <f>SUMIFS('Points - Player Total'!$AB$9:$AB$97,'Points - Player Total'!$A$9:$A$97,'Points - Teams W2'!$A84,'Teams - Window 2'!E$6:E$94,1)</f>
        <v>0</v>
      </c>
      <c r="F84" s="43">
        <f>SUMIFS('Points - Player Total'!$AB$9:$AB$97,'Points - Player Total'!$A$9:$A$97,'Points - Teams W2'!$A84,'Teams - Window 2'!F$6:F$94,1)</f>
        <v>0</v>
      </c>
      <c r="G84" s="43">
        <f>SUMIFS('Points - Player Total'!$AB$9:$AB$97,'Points - Player Total'!$A$9:$A$97,'Points - Teams W2'!$A84,'Teams - Window 2'!G$6:G$94,1)</f>
        <v>0</v>
      </c>
      <c r="H84" s="43">
        <f>SUMIFS('Points - Player Total'!$AB$9:$AB$97,'Points - Player Total'!$A$9:$A$97,'Points - Teams W2'!$A84,'Teams - Window 2'!H$6:H$94,1)</f>
        <v>0</v>
      </c>
      <c r="I84" s="43">
        <f>SUMIFS('Points - Player Total'!$AB$9:$AB$97,'Points - Player Total'!$A$9:$A$97,'Points - Teams W2'!$A84,'Teams - Window 2'!I$6:I$94,1)</f>
        <v>0</v>
      </c>
      <c r="J84" s="43">
        <f>SUMIFS('Points - Player Total'!$AB$9:$AB$97,'Points - Player Total'!$A$9:$A$97,'Points - Teams W2'!$A84,'Teams - Window 2'!J$6:J$94,1)</f>
        <v>0</v>
      </c>
      <c r="K84" s="43">
        <f>SUMIFS('Points - Player Total'!$AB$9:$AB$97,'Points - Player Total'!$A$9:$A$97,'Points - Teams W2'!$A84,'Teams - Window 2'!K$6:K$94,1)</f>
        <v>0</v>
      </c>
      <c r="L84" s="43">
        <f>SUMIFS('Points - Player Total'!$AB$9:$AB$97,'Points - Player Total'!$A$9:$A$97,'Points - Teams W2'!$A84,'Teams - Window 2'!L$6:L$94,1)</f>
        <v>0</v>
      </c>
      <c r="M84" s="43">
        <f>SUMIFS('Points - Player Total'!$AB$9:$AB$97,'Points - Player Total'!$A$9:$A$97,'Points - Teams W2'!$A84,'Teams - Window 2'!M$6:M$94,1)</f>
        <v>0</v>
      </c>
      <c r="N84" s="43">
        <f>SUMIFS('Points - Player Total'!$AB$9:$AB$97,'Points - Player Total'!$A$9:$A$97,'Points - Teams W2'!$A84,'Teams - Window 2'!N$6:N$94,1)</f>
        <v>0</v>
      </c>
      <c r="O84" s="43">
        <f>SUMIFS('Points - Player Total'!$AB$9:$AB$97,'Points - Player Total'!$A$9:$A$97,'Points - Teams W2'!$A84,'Teams - Window 2'!O$6:O$94,1)</f>
        <v>0</v>
      </c>
      <c r="P84" s="43">
        <f>SUMIFS('Points - Player Total'!$AB$9:$AB$97,'Points - Player Total'!$A$9:$A$97,'Points - Teams W2'!$A84,'Teams - Window 2'!P$6:P$94,1)</f>
        <v>0</v>
      </c>
      <c r="Q84" s="43">
        <f>SUMIFS('Points - Player Total'!$AB$9:$AB$97,'Points - Player Total'!$A$9:$A$97,'Points - Teams W2'!$A84,'Teams - Window 2'!Q$6:Q$94,1)</f>
        <v>0</v>
      </c>
      <c r="R84" s="43">
        <f>SUMIFS('Points - Player Total'!$AB$9:$AB$97,'Points - Player Total'!$A$9:$A$97,'Points - Teams W2'!$A84,'Teams - Window 2'!R$6:R$94,1)</f>
        <v>0</v>
      </c>
      <c r="S84" s="43">
        <f>SUMIFS('Points - Player Total'!$AB$9:$AB$97,'Points - Player Total'!$A$9:$A$97,'Points - Teams W2'!$A84,'Teams - Window 2'!S$6:S$94,1)</f>
        <v>0</v>
      </c>
      <c r="T84" s="43">
        <f>SUMIFS('Points - Player Total'!$AB$9:$AB$97,'Points - Player Total'!$A$9:$A$97,'Points - Teams W2'!$A84,'Teams - Window 2'!T$6:T$94,1)</f>
        <v>0</v>
      </c>
      <c r="U84" s="43">
        <f>SUMIFS('Points - Player Total'!$AB$9:$AB$97,'Points - Player Total'!$A$9:$A$97,'Points - Teams W2'!$A84,'Teams - Window 2'!U$6:U$94,1)</f>
        <v>0</v>
      </c>
      <c r="V84" s="43">
        <f>SUMIFS('Points - Player Total'!$AB$9:$AB$97,'Points - Player Total'!$A$9:$A$97,'Points - Teams W2'!$A84,'Teams - Window 2'!V$6:V$94,1)</f>
        <v>0</v>
      </c>
      <c r="W84" s="43">
        <f>SUMIFS('Points - Player Total'!$AB$9:$AB$97,'Points - Player Total'!$A$9:$A$97,'Points - Teams W2'!$A84,'Teams - Window 2'!W$6:W$94,1)</f>
        <v>0</v>
      </c>
      <c r="X84" s="43">
        <f>SUMIFS('Points - Player Total'!$AB$9:$AB$97,'Points - Player Total'!$A$9:$A$97,'Points - Teams W2'!$A84,'Teams - Window 2'!X$6:X$94,1)</f>
        <v>0</v>
      </c>
      <c r="Y84" s="43">
        <f>SUMIFS('Points - Player Total'!$AB$9:$AB$97,'Points - Player Total'!$A$9:$A$97,'Points - Teams W2'!$A84,'Teams - Window 2'!Y$6:Y$94,1)</f>
        <v>0</v>
      </c>
      <c r="Z84" s="43">
        <f>SUMIFS('Points - Player Total'!$AB$9:$AB$97,'Points - Player Total'!$A$9:$A$97,'Points - Teams W2'!$A84,'Teams - Window 2'!Z$6:Z$94,1)</f>
        <v>0</v>
      </c>
      <c r="AA84" s="43">
        <f>SUMIFS('Points - Player Total'!$AB$9:$AB$97,'Points - Player Total'!$A$9:$A$97,'Points - Teams W2'!$A84,'Teams - Window 2'!AA$6:AA$94,1)</f>
        <v>0</v>
      </c>
      <c r="AB84" s="43">
        <f>SUMIFS('Points - Player Total'!$AB$9:$AB$97,'Points - Player Total'!$A$9:$A$97,'Points - Teams W2'!$A84,'Teams - Window 2'!AB$6:AB$94,1)</f>
        <v>0</v>
      </c>
      <c r="AC84" s="43">
        <f>SUMIFS('Points - Player Total'!$AB$9:$AB$97,'Points - Player Total'!$A$9:$A$97,'Points - Teams W2'!$A84,'Teams - Window 2'!AC$6:AC$94,1)</f>
        <v>0</v>
      </c>
      <c r="AD84" s="43">
        <f>SUMIFS('Points - Player Total'!$AB$9:$AB$97,'Points - Player Total'!$A$9:$A$97,'Points - Teams W2'!$A84,'Teams - Window 2'!AD$6:AD$94,1)</f>
        <v>0</v>
      </c>
      <c r="AE84" s="43">
        <f>SUMIFS('Points - Player Total'!$AB$9:$AB$97,'Points - Player Total'!$A$9:$A$97,'Points - Teams W2'!$A84,'Teams - Window 2'!AE$6:AE$94,1)</f>
        <v>0</v>
      </c>
      <c r="AF84" s="43">
        <f>SUMIFS('Points - Player Total'!$AB$9:$AB$97,'Points - Player Total'!$A$9:$A$97,'Points - Teams W2'!$A84,'Teams - Window 2'!AF$6:AF$94,1)</f>
        <v>0</v>
      </c>
      <c r="AG84" s="43">
        <f>SUMIFS('Points - Player Total'!$AB$9:$AB$97,'Points - Player Total'!$A$9:$A$97,'Points - Teams W2'!$A84,'Teams - Window 2'!AG$6:AG$94,1)</f>
        <v>0</v>
      </c>
      <c r="AH84" s="43">
        <f>SUMIFS('Points - Player Total'!$AB$9:$AB$97,'Points - Player Total'!$A$9:$A$97,'Points - Teams W2'!$A84,'Teams - Window 2'!AH$6:AH$94,1)</f>
        <v>0</v>
      </c>
      <c r="AI84" s="43">
        <f>SUMIFS('Points - Player Total'!$AB$9:$AB$97,'Points - Player Total'!$A$9:$A$97,'Points - Teams W2'!$A84,'Teams - Window 2'!AI$6:AI$94,1)</f>
        <v>0</v>
      </c>
      <c r="AJ84" s="43">
        <f>SUMIFS('Points - Player Total'!$AB$9:$AB$97,'Points - Player Total'!$A$9:$A$97,'Points - Teams W2'!$A84,'Teams - Window 2'!AJ$6:AJ$94,1)</f>
        <v>0</v>
      </c>
      <c r="AK84" s="43">
        <f>SUMIFS('Points - Player Total'!$AB$9:$AB$97,'Points - Player Total'!$A$9:$A$97,'Points - Teams W2'!$A84,'Teams - Window 2'!AK$6:AK$94,1)</f>
        <v>0</v>
      </c>
      <c r="AL84" s="43">
        <f>SUMIFS('Points - Player Total'!$AB$9:$AB$97,'Points - Player Total'!$A$9:$A$97,'Points - Teams W2'!$A84,'Teams - Window 2'!AL$6:AL$94,1)</f>
        <v>0</v>
      </c>
      <c r="AM84" s="43">
        <f>SUMIFS('Points - Player Total'!$AB$9:$AB$97,'Points - Player Total'!$A$9:$A$97,'Points - Teams W2'!$A84,'Teams - Window 2'!AM$6:AM$94,1)</f>
        <v>0</v>
      </c>
      <c r="AN84" s="43">
        <f>SUMIFS('Points - Player Total'!$AB$9:$AB$97,'Points - Player Total'!$A$9:$A$97,'Points - Teams W2'!$A84,'Teams - Window 2'!AN$6:AN$94,1)</f>
        <v>0</v>
      </c>
      <c r="AO84" s="43">
        <f>SUMIFS('Points - Player Total'!$AB$9:$AB$97,'Points - Player Total'!$A$9:$A$97,'Points - Teams W2'!$A84,'Teams - Window 2'!AO$6:AO$94,1)</f>
        <v>0</v>
      </c>
      <c r="AP84" s="43">
        <f>SUMIFS('Points - Player Total'!$AB$9:$AB$97,'Points - Player Total'!$A$9:$A$97,'Points - Teams W2'!$A84,'Teams - Window 2'!AP$6:AP$94,1)</f>
        <v>0</v>
      </c>
      <c r="AQ84" s="43">
        <f>SUMIFS('Points - Player Total'!$AB$9:$AB$97,'Points - Player Total'!$A$9:$A$97,'Points - Teams W2'!$A84,'Teams - Window 2'!AQ$6:AQ$94,1)</f>
        <v>0</v>
      </c>
      <c r="AR84" s="43">
        <f>SUMIFS('Points - Player Total'!$AB$9:$AB$97,'Points - Player Total'!$A$9:$A$97,'Points - Teams W2'!$A84,'Teams - Window 2'!AR$6:AR$94,1)</f>
        <v>0</v>
      </c>
    </row>
    <row r="85" spans="1:44" x14ac:dyDescent="0.25">
      <c r="A85" t="s">
        <v>280</v>
      </c>
      <c r="B85" s="6" t="s">
        <v>251</v>
      </c>
      <c r="C85" t="s">
        <v>63</v>
      </c>
      <c r="D85" s="43">
        <f>SUMIFS('Points - Player Total'!$AB$9:$AB$97,'Points - Player Total'!$A$9:$A$97,'Points - Teams W2'!$A85,'Teams - Window 2'!D$6:D$94,1)</f>
        <v>0</v>
      </c>
      <c r="E85" s="43">
        <f>SUMIFS('Points - Player Total'!$AB$9:$AB$97,'Points - Player Total'!$A$9:$A$97,'Points - Teams W2'!$A85,'Teams - Window 2'!E$6:E$94,1)</f>
        <v>0</v>
      </c>
      <c r="F85" s="43">
        <f>SUMIFS('Points - Player Total'!$AB$9:$AB$97,'Points - Player Total'!$A$9:$A$97,'Points - Teams W2'!$A85,'Teams - Window 2'!F$6:F$94,1)</f>
        <v>0</v>
      </c>
      <c r="G85" s="43">
        <f>SUMIFS('Points - Player Total'!$AB$9:$AB$97,'Points - Player Total'!$A$9:$A$97,'Points - Teams W2'!$A85,'Teams - Window 2'!G$6:G$94,1)</f>
        <v>0</v>
      </c>
      <c r="H85" s="43">
        <f>SUMIFS('Points - Player Total'!$AB$9:$AB$97,'Points - Player Total'!$A$9:$A$97,'Points - Teams W2'!$A85,'Teams - Window 2'!H$6:H$94,1)</f>
        <v>0</v>
      </c>
      <c r="I85" s="43">
        <f>SUMIFS('Points - Player Total'!$AB$9:$AB$97,'Points - Player Total'!$A$9:$A$97,'Points - Teams W2'!$A85,'Teams - Window 2'!I$6:I$94,1)</f>
        <v>0</v>
      </c>
      <c r="J85" s="43">
        <f>SUMIFS('Points - Player Total'!$AB$9:$AB$97,'Points - Player Total'!$A$9:$A$97,'Points - Teams W2'!$A85,'Teams - Window 2'!J$6:J$94,1)</f>
        <v>0</v>
      </c>
      <c r="K85" s="43">
        <f>SUMIFS('Points - Player Total'!$AB$9:$AB$97,'Points - Player Total'!$A$9:$A$97,'Points - Teams W2'!$A85,'Teams - Window 2'!K$6:K$94,1)</f>
        <v>0</v>
      </c>
      <c r="L85" s="43">
        <f>SUMIFS('Points - Player Total'!$AB$9:$AB$97,'Points - Player Total'!$A$9:$A$97,'Points - Teams W2'!$A85,'Teams - Window 2'!L$6:L$94,1)</f>
        <v>0</v>
      </c>
      <c r="M85" s="43">
        <f>SUMIFS('Points - Player Total'!$AB$9:$AB$97,'Points - Player Total'!$A$9:$A$97,'Points - Teams W2'!$A85,'Teams - Window 2'!M$6:M$94,1)</f>
        <v>0</v>
      </c>
      <c r="N85" s="43">
        <f>SUMIFS('Points - Player Total'!$AB$9:$AB$97,'Points - Player Total'!$A$9:$A$97,'Points - Teams W2'!$A85,'Teams - Window 2'!N$6:N$94,1)</f>
        <v>0</v>
      </c>
      <c r="O85" s="43">
        <f>SUMIFS('Points - Player Total'!$AB$9:$AB$97,'Points - Player Total'!$A$9:$A$97,'Points - Teams W2'!$A85,'Teams - Window 2'!O$6:O$94,1)</f>
        <v>0</v>
      </c>
      <c r="P85" s="43">
        <f>SUMIFS('Points - Player Total'!$AB$9:$AB$97,'Points - Player Total'!$A$9:$A$97,'Points - Teams W2'!$A85,'Teams - Window 2'!P$6:P$94,1)</f>
        <v>0</v>
      </c>
      <c r="Q85" s="43">
        <f>SUMIFS('Points - Player Total'!$AB$9:$AB$97,'Points - Player Total'!$A$9:$A$97,'Points - Teams W2'!$A85,'Teams - Window 2'!Q$6:Q$94,1)</f>
        <v>0</v>
      </c>
      <c r="R85" s="43">
        <f>SUMIFS('Points - Player Total'!$AB$9:$AB$97,'Points - Player Total'!$A$9:$A$97,'Points - Teams W2'!$A85,'Teams - Window 2'!R$6:R$94,1)</f>
        <v>0</v>
      </c>
      <c r="S85" s="43">
        <f>SUMIFS('Points - Player Total'!$AB$9:$AB$97,'Points - Player Total'!$A$9:$A$97,'Points - Teams W2'!$A85,'Teams - Window 2'!S$6:S$94,1)</f>
        <v>0</v>
      </c>
      <c r="T85" s="43">
        <f>SUMIFS('Points - Player Total'!$AB$9:$AB$97,'Points - Player Total'!$A$9:$A$97,'Points - Teams W2'!$A85,'Teams - Window 2'!T$6:T$94,1)</f>
        <v>0</v>
      </c>
      <c r="U85" s="43">
        <f>SUMIFS('Points - Player Total'!$AB$9:$AB$97,'Points - Player Total'!$A$9:$A$97,'Points - Teams W2'!$A85,'Teams - Window 2'!U$6:U$94,1)</f>
        <v>0</v>
      </c>
      <c r="V85" s="43">
        <f>SUMIFS('Points - Player Total'!$AB$9:$AB$97,'Points - Player Total'!$A$9:$A$97,'Points - Teams W2'!$A85,'Teams - Window 2'!V$6:V$94,1)</f>
        <v>0</v>
      </c>
      <c r="W85" s="43">
        <f>SUMIFS('Points - Player Total'!$AB$9:$AB$97,'Points - Player Total'!$A$9:$A$97,'Points - Teams W2'!$A85,'Teams - Window 2'!W$6:W$94,1)</f>
        <v>0</v>
      </c>
      <c r="X85" s="43">
        <f>SUMIFS('Points - Player Total'!$AB$9:$AB$97,'Points - Player Total'!$A$9:$A$97,'Points - Teams W2'!$A85,'Teams - Window 2'!X$6:X$94,1)</f>
        <v>0</v>
      </c>
      <c r="Y85" s="43">
        <f>SUMIFS('Points - Player Total'!$AB$9:$AB$97,'Points - Player Total'!$A$9:$A$97,'Points - Teams W2'!$A85,'Teams - Window 2'!Y$6:Y$94,1)</f>
        <v>0</v>
      </c>
      <c r="Z85" s="43">
        <f>SUMIFS('Points - Player Total'!$AB$9:$AB$97,'Points - Player Total'!$A$9:$A$97,'Points - Teams W2'!$A85,'Teams - Window 2'!Z$6:Z$94,1)</f>
        <v>0</v>
      </c>
      <c r="AA85" s="43">
        <f>SUMIFS('Points - Player Total'!$AB$9:$AB$97,'Points - Player Total'!$A$9:$A$97,'Points - Teams W2'!$A85,'Teams - Window 2'!AA$6:AA$94,1)</f>
        <v>0</v>
      </c>
      <c r="AB85" s="43">
        <f>SUMIFS('Points - Player Total'!$AB$9:$AB$97,'Points - Player Total'!$A$9:$A$97,'Points - Teams W2'!$A85,'Teams - Window 2'!AB$6:AB$94,1)</f>
        <v>0</v>
      </c>
      <c r="AC85" s="43">
        <f>SUMIFS('Points - Player Total'!$AB$9:$AB$97,'Points - Player Total'!$A$9:$A$97,'Points - Teams W2'!$A85,'Teams - Window 2'!AC$6:AC$94,1)</f>
        <v>0</v>
      </c>
      <c r="AD85" s="43">
        <f>SUMIFS('Points - Player Total'!$AB$9:$AB$97,'Points - Player Total'!$A$9:$A$97,'Points - Teams W2'!$A85,'Teams - Window 2'!AD$6:AD$94,1)</f>
        <v>0</v>
      </c>
      <c r="AE85" s="43">
        <f>SUMIFS('Points - Player Total'!$AB$9:$AB$97,'Points - Player Total'!$A$9:$A$97,'Points - Teams W2'!$A85,'Teams - Window 2'!AE$6:AE$94,1)</f>
        <v>0</v>
      </c>
      <c r="AF85" s="43">
        <f>SUMIFS('Points - Player Total'!$AB$9:$AB$97,'Points - Player Total'!$A$9:$A$97,'Points - Teams W2'!$A85,'Teams - Window 2'!AF$6:AF$94,1)</f>
        <v>0</v>
      </c>
      <c r="AG85" s="43">
        <f>SUMIFS('Points - Player Total'!$AB$9:$AB$97,'Points - Player Total'!$A$9:$A$97,'Points - Teams W2'!$A85,'Teams - Window 2'!AG$6:AG$94,1)</f>
        <v>0</v>
      </c>
      <c r="AH85" s="43">
        <f>SUMIFS('Points - Player Total'!$AB$9:$AB$97,'Points - Player Total'!$A$9:$A$97,'Points - Teams W2'!$A85,'Teams - Window 2'!AH$6:AH$94,1)</f>
        <v>0</v>
      </c>
      <c r="AI85" s="43">
        <f>SUMIFS('Points - Player Total'!$AB$9:$AB$97,'Points - Player Total'!$A$9:$A$97,'Points - Teams W2'!$A85,'Teams - Window 2'!AI$6:AI$94,1)</f>
        <v>0</v>
      </c>
      <c r="AJ85" s="43">
        <f>SUMIFS('Points - Player Total'!$AB$9:$AB$97,'Points - Player Total'!$A$9:$A$97,'Points - Teams W2'!$A85,'Teams - Window 2'!AJ$6:AJ$94,1)</f>
        <v>0</v>
      </c>
      <c r="AK85" s="43">
        <f>SUMIFS('Points - Player Total'!$AB$9:$AB$97,'Points - Player Total'!$A$9:$A$97,'Points - Teams W2'!$A85,'Teams - Window 2'!AK$6:AK$94,1)</f>
        <v>0</v>
      </c>
      <c r="AL85" s="43">
        <f>SUMIFS('Points - Player Total'!$AB$9:$AB$97,'Points - Player Total'!$A$9:$A$97,'Points - Teams W2'!$A85,'Teams - Window 2'!AL$6:AL$94,1)</f>
        <v>0</v>
      </c>
      <c r="AM85" s="43">
        <f>SUMIFS('Points - Player Total'!$AB$9:$AB$97,'Points - Player Total'!$A$9:$A$97,'Points - Teams W2'!$A85,'Teams - Window 2'!AM$6:AM$94,1)</f>
        <v>0</v>
      </c>
      <c r="AN85" s="43">
        <f>SUMIFS('Points - Player Total'!$AB$9:$AB$97,'Points - Player Total'!$A$9:$A$97,'Points - Teams W2'!$A85,'Teams - Window 2'!AN$6:AN$94,1)</f>
        <v>0</v>
      </c>
      <c r="AO85" s="43">
        <f>SUMIFS('Points - Player Total'!$AB$9:$AB$97,'Points - Player Total'!$A$9:$A$97,'Points - Teams W2'!$A85,'Teams - Window 2'!AO$6:AO$94,1)</f>
        <v>0</v>
      </c>
      <c r="AP85" s="43">
        <f>SUMIFS('Points - Player Total'!$AB$9:$AB$97,'Points - Player Total'!$A$9:$A$97,'Points - Teams W2'!$A85,'Teams - Window 2'!AP$6:AP$94,1)</f>
        <v>0</v>
      </c>
      <c r="AQ85" s="43">
        <f>SUMIFS('Points - Player Total'!$AB$9:$AB$97,'Points - Player Total'!$A$9:$A$97,'Points - Teams W2'!$A85,'Teams - Window 2'!AQ$6:AQ$94,1)</f>
        <v>0</v>
      </c>
      <c r="AR85" s="43">
        <f>SUMIFS('Points - Player Total'!$AB$9:$AB$97,'Points - Player Total'!$A$9:$A$97,'Points - Teams W2'!$A85,'Teams - Window 2'!AR$6:AR$94,1)</f>
        <v>0</v>
      </c>
    </row>
    <row r="86" spans="1:44" x14ac:dyDescent="0.25">
      <c r="A86" t="s">
        <v>278</v>
      </c>
      <c r="B86" s="36" t="s">
        <v>251</v>
      </c>
      <c r="C86" t="s">
        <v>63</v>
      </c>
      <c r="D86" s="43">
        <f>SUMIFS('Points - Player Total'!$AB$9:$AB$97,'Points - Player Total'!$A$9:$A$97,'Points - Teams W2'!$A86,'Teams - Window 2'!D$6:D$94,1)</f>
        <v>0</v>
      </c>
      <c r="E86" s="43">
        <f>SUMIFS('Points - Player Total'!$AB$9:$AB$97,'Points - Player Total'!$A$9:$A$97,'Points - Teams W2'!$A86,'Teams - Window 2'!E$6:E$94,1)</f>
        <v>0</v>
      </c>
      <c r="F86" s="43">
        <f>SUMIFS('Points - Player Total'!$AB$9:$AB$97,'Points - Player Total'!$A$9:$A$97,'Points - Teams W2'!$A86,'Teams - Window 2'!F$6:F$94,1)</f>
        <v>0</v>
      </c>
      <c r="G86" s="43">
        <f>SUMIFS('Points - Player Total'!$AB$9:$AB$97,'Points - Player Total'!$A$9:$A$97,'Points - Teams W2'!$A86,'Teams - Window 2'!G$6:G$94,1)</f>
        <v>0</v>
      </c>
      <c r="H86" s="43">
        <f>SUMIFS('Points - Player Total'!$AB$9:$AB$97,'Points - Player Total'!$A$9:$A$97,'Points - Teams W2'!$A86,'Teams - Window 2'!H$6:H$94,1)</f>
        <v>0</v>
      </c>
      <c r="I86" s="43">
        <f>SUMIFS('Points - Player Total'!$AB$9:$AB$97,'Points - Player Total'!$A$9:$A$97,'Points - Teams W2'!$A86,'Teams - Window 2'!I$6:I$94,1)</f>
        <v>0</v>
      </c>
      <c r="J86" s="43">
        <f>SUMIFS('Points - Player Total'!$AB$9:$AB$97,'Points - Player Total'!$A$9:$A$97,'Points - Teams W2'!$A86,'Teams - Window 2'!J$6:J$94,1)</f>
        <v>0</v>
      </c>
      <c r="K86" s="43">
        <f>SUMIFS('Points - Player Total'!$AB$9:$AB$97,'Points - Player Total'!$A$9:$A$97,'Points - Teams W2'!$A86,'Teams - Window 2'!K$6:K$94,1)</f>
        <v>0</v>
      </c>
      <c r="L86" s="43">
        <f>SUMIFS('Points - Player Total'!$AB$9:$AB$97,'Points - Player Total'!$A$9:$A$97,'Points - Teams W2'!$A86,'Teams - Window 2'!L$6:L$94,1)</f>
        <v>0</v>
      </c>
      <c r="M86" s="43">
        <f>SUMIFS('Points - Player Total'!$AB$9:$AB$97,'Points - Player Total'!$A$9:$A$97,'Points - Teams W2'!$A86,'Teams - Window 2'!M$6:M$94,1)</f>
        <v>0</v>
      </c>
      <c r="N86" s="43">
        <f>SUMIFS('Points - Player Total'!$AB$9:$AB$97,'Points - Player Total'!$A$9:$A$97,'Points - Teams W2'!$A86,'Teams - Window 2'!N$6:N$94,1)</f>
        <v>0</v>
      </c>
      <c r="O86" s="43">
        <f>SUMIFS('Points - Player Total'!$AB$9:$AB$97,'Points - Player Total'!$A$9:$A$97,'Points - Teams W2'!$A86,'Teams - Window 2'!O$6:O$94,1)</f>
        <v>0</v>
      </c>
      <c r="P86" s="43">
        <f>SUMIFS('Points - Player Total'!$AB$9:$AB$97,'Points - Player Total'!$A$9:$A$97,'Points - Teams W2'!$A86,'Teams - Window 2'!P$6:P$94,1)</f>
        <v>0</v>
      </c>
      <c r="Q86" s="43">
        <f>SUMIFS('Points - Player Total'!$AB$9:$AB$97,'Points - Player Total'!$A$9:$A$97,'Points - Teams W2'!$A86,'Teams - Window 2'!Q$6:Q$94,1)</f>
        <v>0</v>
      </c>
      <c r="R86" s="43">
        <f>SUMIFS('Points - Player Total'!$AB$9:$AB$97,'Points - Player Total'!$A$9:$A$97,'Points - Teams W2'!$A86,'Teams - Window 2'!R$6:R$94,1)</f>
        <v>0</v>
      </c>
      <c r="S86" s="43">
        <f>SUMIFS('Points - Player Total'!$AB$9:$AB$97,'Points - Player Total'!$A$9:$A$97,'Points - Teams W2'!$A86,'Teams - Window 2'!S$6:S$94,1)</f>
        <v>0</v>
      </c>
      <c r="T86" s="43">
        <f>SUMIFS('Points - Player Total'!$AB$9:$AB$97,'Points - Player Total'!$A$9:$A$97,'Points - Teams W2'!$A86,'Teams - Window 2'!T$6:T$94,1)</f>
        <v>0</v>
      </c>
      <c r="U86" s="43">
        <f>SUMIFS('Points - Player Total'!$AB$9:$AB$97,'Points - Player Total'!$A$9:$A$97,'Points - Teams W2'!$A86,'Teams - Window 2'!U$6:U$94,1)</f>
        <v>0</v>
      </c>
      <c r="V86" s="43">
        <f>SUMIFS('Points - Player Total'!$AB$9:$AB$97,'Points - Player Total'!$A$9:$A$97,'Points - Teams W2'!$A86,'Teams - Window 2'!V$6:V$94,1)</f>
        <v>0</v>
      </c>
      <c r="W86" s="43">
        <f>SUMIFS('Points - Player Total'!$AB$9:$AB$97,'Points - Player Total'!$A$9:$A$97,'Points - Teams W2'!$A86,'Teams - Window 2'!W$6:W$94,1)</f>
        <v>0</v>
      </c>
      <c r="X86" s="43">
        <f>SUMIFS('Points - Player Total'!$AB$9:$AB$97,'Points - Player Total'!$A$9:$A$97,'Points - Teams W2'!$A86,'Teams - Window 2'!X$6:X$94,1)</f>
        <v>0</v>
      </c>
      <c r="Y86" s="43">
        <f>SUMIFS('Points - Player Total'!$AB$9:$AB$97,'Points - Player Total'!$A$9:$A$97,'Points - Teams W2'!$A86,'Teams - Window 2'!Y$6:Y$94,1)</f>
        <v>0</v>
      </c>
      <c r="Z86" s="43">
        <f>SUMIFS('Points - Player Total'!$AB$9:$AB$97,'Points - Player Total'!$A$9:$A$97,'Points - Teams W2'!$A86,'Teams - Window 2'!Z$6:Z$94,1)</f>
        <v>0</v>
      </c>
      <c r="AA86" s="43">
        <f>SUMIFS('Points - Player Total'!$AB$9:$AB$97,'Points - Player Total'!$A$9:$A$97,'Points - Teams W2'!$A86,'Teams - Window 2'!AA$6:AA$94,1)</f>
        <v>0</v>
      </c>
      <c r="AB86" s="43">
        <f>SUMIFS('Points - Player Total'!$AB$9:$AB$97,'Points - Player Total'!$A$9:$A$97,'Points - Teams W2'!$A86,'Teams - Window 2'!AB$6:AB$94,1)</f>
        <v>0</v>
      </c>
      <c r="AC86" s="43">
        <f>SUMIFS('Points - Player Total'!$AB$9:$AB$97,'Points - Player Total'!$A$9:$A$97,'Points - Teams W2'!$A86,'Teams - Window 2'!AC$6:AC$94,1)</f>
        <v>0</v>
      </c>
      <c r="AD86" s="43">
        <f>SUMIFS('Points - Player Total'!$AB$9:$AB$97,'Points - Player Total'!$A$9:$A$97,'Points - Teams W2'!$A86,'Teams - Window 2'!AD$6:AD$94,1)</f>
        <v>0</v>
      </c>
      <c r="AE86" s="43">
        <f>SUMIFS('Points - Player Total'!$AB$9:$AB$97,'Points - Player Total'!$A$9:$A$97,'Points - Teams W2'!$A86,'Teams - Window 2'!AE$6:AE$94,1)</f>
        <v>0</v>
      </c>
      <c r="AF86" s="43">
        <f>SUMIFS('Points - Player Total'!$AB$9:$AB$97,'Points - Player Total'!$A$9:$A$97,'Points - Teams W2'!$A86,'Teams - Window 2'!AF$6:AF$94,1)</f>
        <v>0</v>
      </c>
      <c r="AG86" s="43">
        <f>SUMIFS('Points - Player Total'!$AB$9:$AB$97,'Points - Player Total'!$A$9:$A$97,'Points - Teams W2'!$A86,'Teams - Window 2'!AG$6:AG$94,1)</f>
        <v>0</v>
      </c>
      <c r="AH86" s="43">
        <f>SUMIFS('Points - Player Total'!$AB$9:$AB$97,'Points - Player Total'!$A$9:$A$97,'Points - Teams W2'!$A86,'Teams - Window 2'!AH$6:AH$94,1)</f>
        <v>0</v>
      </c>
      <c r="AI86" s="43">
        <f>SUMIFS('Points - Player Total'!$AB$9:$AB$97,'Points - Player Total'!$A$9:$A$97,'Points - Teams W2'!$A86,'Teams - Window 2'!AI$6:AI$94,1)</f>
        <v>0</v>
      </c>
      <c r="AJ86" s="43">
        <f>SUMIFS('Points - Player Total'!$AB$9:$AB$97,'Points - Player Total'!$A$9:$A$97,'Points - Teams W2'!$A86,'Teams - Window 2'!AJ$6:AJ$94,1)</f>
        <v>0</v>
      </c>
      <c r="AK86" s="43">
        <f>SUMIFS('Points - Player Total'!$AB$9:$AB$97,'Points - Player Total'!$A$9:$A$97,'Points - Teams W2'!$A86,'Teams - Window 2'!AK$6:AK$94,1)</f>
        <v>0</v>
      </c>
      <c r="AL86" s="43">
        <f>SUMIFS('Points - Player Total'!$AB$9:$AB$97,'Points - Player Total'!$A$9:$A$97,'Points - Teams W2'!$A86,'Teams - Window 2'!AL$6:AL$94,1)</f>
        <v>0</v>
      </c>
      <c r="AM86" s="43">
        <f>SUMIFS('Points - Player Total'!$AB$9:$AB$97,'Points - Player Total'!$A$9:$A$97,'Points - Teams W2'!$A86,'Teams - Window 2'!AM$6:AM$94,1)</f>
        <v>0</v>
      </c>
      <c r="AN86" s="43">
        <f>SUMIFS('Points - Player Total'!$AB$9:$AB$97,'Points - Player Total'!$A$9:$A$97,'Points - Teams W2'!$A86,'Teams - Window 2'!AN$6:AN$94,1)</f>
        <v>0</v>
      </c>
      <c r="AO86" s="43">
        <f>SUMIFS('Points - Player Total'!$AB$9:$AB$97,'Points - Player Total'!$A$9:$A$97,'Points - Teams W2'!$A86,'Teams - Window 2'!AO$6:AO$94,1)</f>
        <v>0</v>
      </c>
      <c r="AP86" s="43">
        <f>SUMIFS('Points - Player Total'!$AB$9:$AB$97,'Points - Player Total'!$A$9:$A$97,'Points - Teams W2'!$A86,'Teams - Window 2'!AP$6:AP$94,1)</f>
        <v>0</v>
      </c>
      <c r="AQ86" s="43">
        <f>SUMIFS('Points - Player Total'!$AB$9:$AB$97,'Points - Player Total'!$A$9:$A$97,'Points - Teams W2'!$A86,'Teams - Window 2'!AQ$6:AQ$94,1)</f>
        <v>0</v>
      </c>
      <c r="AR86" s="43">
        <f>SUMIFS('Points - Player Total'!$AB$9:$AB$97,'Points - Player Total'!$A$9:$A$97,'Points - Teams W2'!$A86,'Teams - Window 2'!AR$6:AR$94,1)</f>
        <v>0</v>
      </c>
    </row>
    <row r="87" spans="1:44" x14ac:dyDescent="0.25">
      <c r="A87" t="s">
        <v>36</v>
      </c>
      <c r="B87" s="36" t="s">
        <v>251</v>
      </c>
      <c r="C87" t="s">
        <v>63</v>
      </c>
      <c r="D87" s="43">
        <f>SUMIFS('Points - Player Total'!$AB$9:$AB$97,'Points - Player Total'!$A$9:$A$97,'Points - Teams W2'!$A87,'Teams - Window 2'!D$6:D$94,1)</f>
        <v>0</v>
      </c>
      <c r="E87" s="43">
        <f>SUMIFS('Points - Player Total'!$AB$9:$AB$97,'Points - Player Total'!$A$9:$A$97,'Points - Teams W2'!$A87,'Teams - Window 2'!E$6:E$94,1)</f>
        <v>0</v>
      </c>
      <c r="F87" s="43">
        <f>SUMIFS('Points - Player Total'!$AB$9:$AB$97,'Points - Player Total'!$A$9:$A$97,'Points - Teams W2'!$A87,'Teams - Window 2'!F$6:F$94,1)</f>
        <v>0</v>
      </c>
      <c r="G87" s="43">
        <f>SUMIFS('Points - Player Total'!$AB$9:$AB$97,'Points - Player Total'!$A$9:$A$97,'Points - Teams W2'!$A87,'Teams - Window 2'!G$6:G$94,1)</f>
        <v>5</v>
      </c>
      <c r="H87" s="43">
        <f>SUMIFS('Points - Player Total'!$AB$9:$AB$97,'Points - Player Total'!$A$9:$A$97,'Points - Teams W2'!$A87,'Teams - Window 2'!H$6:H$94,1)</f>
        <v>0</v>
      </c>
      <c r="I87" s="43">
        <f>SUMIFS('Points - Player Total'!$AB$9:$AB$97,'Points - Player Total'!$A$9:$A$97,'Points - Teams W2'!$A87,'Teams - Window 2'!I$6:I$94,1)</f>
        <v>0</v>
      </c>
      <c r="J87" s="43">
        <f>SUMIFS('Points - Player Total'!$AB$9:$AB$97,'Points - Player Total'!$A$9:$A$97,'Points - Teams W2'!$A87,'Teams - Window 2'!J$6:J$94,1)</f>
        <v>0</v>
      </c>
      <c r="K87" s="43">
        <f>SUMIFS('Points - Player Total'!$AB$9:$AB$97,'Points - Player Total'!$A$9:$A$97,'Points - Teams W2'!$A87,'Teams - Window 2'!K$6:K$94,1)</f>
        <v>0</v>
      </c>
      <c r="L87" s="43">
        <f>SUMIFS('Points - Player Total'!$AB$9:$AB$97,'Points - Player Total'!$A$9:$A$97,'Points - Teams W2'!$A87,'Teams - Window 2'!L$6:L$94,1)</f>
        <v>0</v>
      </c>
      <c r="M87" s="43">
        <f>SUMIFS('Points - Player Total'!$AB$9:$AB$97,'Points - Player Total'!$A$9:$A$97,'Points - Teams W2'!$A87,'Teams - Window 2'!M$6:M$94,1)</f>
        <v>0</v>
      </c>
      <c r="N87" s="43">
        <f>SUMIFS('Points - Player Total'!$AB$9:$AB$97,'Points - Player Total'!$A$9:$A$97,'Points - Teams W2'!$A87,'Teams - Window 2'!N$6:N$94,1)</f>
        <v>0</v>
      </c>
      <c r="O87" s="43">
        <f>SUMIFS('Points - Player Total'!$AB$9:$AB$97,'Points - Player Total'!$A$9:$A$97,'Points - Teams W2'!$A87,'Teams - Window 2'!O$6:O$94,1)</f>
        <v>0</v>
      </c>
      <c r="P87" s="43">
        <f>SUMIFS('Points - Player Total'!$AB$9:$AB$97,'Points - Player Total'!$A$9:$A$97,'Points - Teams W2'!$A87,'Teams - Window 2'!P$6:P$94,1)</f>
        <v>0</v>
      </c>
      <c r="Q87" s="43">
        <f>SUMIFS('Points - Player Total'!$AB$9:$AB$97,'Points - Player Total'!$A$9:$A$97,'Points - Teams W2'!$A87,'Teams - Window 2'!Q$6:Q$94,1)</f>
        <v>0</v>
      </c>
      <c r="R87" s="43">
        <f>SUMIFS('Points - Player Total'!$AB$9:$AB$97,'Points - Player Total'!$A$9:$A$97,'Points - Teams W2'!$A87,'Teams - Window 2'!R$6:R$94,1)</f>
        <v>0</v>
      </c>
      <c r="S87" s="43">
        <f>SUMIFS('Points - Player Total'!$AB$9:$AB$97,'Points - Player Total'!$A$9:$A$97,'Points - Teams W2'!$A87,'Teams - Window 2'!S$6:S$94,1)</f>
        <v>0</v>
      </c>
      <c r="T87" s="43">
        <f>SUMIFS('Points - Player Total'!$AB$9:$AB$97,'Points - Player Total'!$A$9:$A$97,'Points - Teams W2'!$A87,'Teams - Window 2'!T$6:T$94,1)</f>
        <v>0</v>
      </c>
      <c r="U87" s="43">
        <f>SUMIFS('Points - Player Total'!$AB$9:$AB$97,'Points - Player Total'!$A$9:$A$97,'Points - Teams W2'!$A87,'Teams - Window 2'!U$6:U$94,1)</f>
        <v>0</v>
      </c>
      <c r="V87" s="43">
        <f>SUMIFS('Points - Player Total'!$AB$9:$AB$97,'Points - Player Total'!$A$9:$A$97,'Points - Teams W2'!$A87,'Teams - Window 2'!V$6:V$94,1)</f>
        <v>0</v>
      </c>
      <c r="W87" s="43">
        <f>SUMIFS('Points - Player Total'!$AB$9:$AB$97,'Points - Player Total'!$A$9:$A$97,'Points - Teams W2'!$A87,'Teams - Window 2'!W$6:W$94,1)</f>
        <v>0</v>
      </c>
      <c r="X87" s="43">
        <f>SUMIFS('Points - Player Total'!$AB$9:$AB$97,'Points - Player Total'!$A$9:$A$97,'Points - Teams W2'!$A87,'Teams - Window 2'!X$6:X$94,1)</f>
        <v>0</v>
      </c>
      <c r="Y87" s="43">
        <f>SUMIFS('Points - Player Total'!$AB$9:$AB$97,'Points - Player Total'!$A$9:$A$97,'Points - Teams W2'!$A87,'Teams - Window 2'!Y$6:Y$94,1)</f>
        <v>0</v>
      </c>
      <c r="Z87" s="43">
        <f>SUMIFS('Points - Player Total'!$AB$9:$AB$97,'Points - Player Total'!$A$9:$A$97,'Points - Teams W2'!$A87,'Teams - Window 2'!Z$6:Z$94,1)</f>
        <v>0</v>
      </c>
      <c r="AA87" s="43">
        <f>SUMIFS('Points - Player Total'!$AB$9:$AB$97,'Points - Player Total'!$A$9:$A$97,'Points - Teams W2'!$A87,'Teams - Window 2'!AA$6:AA$94,1)</f>
        <v>0</v>
      </c>
      <c r="AB87" s="43">
        <f>SUMIFS('Points - Player Total'!$AB$9:$AB$97,'Points - Player Total'!$A$9:$A$97,'Points - Teams W2'!$A87,'Teams - Window 2'!AB$6:AB$94,1)</f>
        <v>0</v>
      </c>
      <c r="AC87" s="43">
        <f>SUMIFS('Points - Player Total'!$AB$9:$AB$97,'Points - Player Total'!$A$9:$A$97,'Points - Teams W2'!$A87,'Teams - Window 2'!AC$6:AC$94,1)</f>
        <v>0</v>
      </c>
      <c r="AD87" s="43">
        <f>SUMIFS('Points - Player Total'!$AB$9:$AB$97,'Points - Player Total'!$A$9:$A$97,'Points - Teams W2'!$A87,'Teams - Window 2'!AD$6:AD$94,1)</f>
        <v>0</v>
      </c>
      <c r="AE87" s="43">
        <f>SUMIFS('Points - Player Total'!$AB$9:$AB$97,'Points - Player Total'!$A$9:$A$97,'Points - Teams W2'!$A87,'Teams - Window 2'!AE$6:AE$94,1)</f>
        <v>0</v>
      </c>
      <c r="AF87" s="43">
        <f>SUMIFS('Points - Player Total'!$AB$9:$AB$97,'Points - Player Total'!$A$9:$A$97,'Points - Teams W2'!$A87,'Teams - Window 2'!AF$6:AF$94,1)</f>
        <v>0</v>
      </c>
      <c r="AG87" s="43">
        <f>SUMIFS('Points - Player Total'!$AB$9:$AB$97,'Points - Player Total'!$A$9:$A$97,'Points - Teams W2'!$A87,'Teams - Window 2'!AG$6:AG$94,1)</f>
        <v>0</v>
      </c>
      <c r="AH87" s="43">
        <f>SUMIFS('Points - Player Total'!$AB$9:$AB$97,'Points - Player Total'!$A$9:$A$97,'Points - Teams W2'!$A87,'Teams - Window 2'!AH$6:AH$94,1)</f>
        <v>0</v>
      </c>
      <c r="AI87" s="43">
        <f>SUMIFS('Points - Player Total'!$AB$9:$AB$97,'Points - Player Total'!$A$9:$A$97,'Points - Teams W2'!$A87,'Teams - Window 2'!AI$6:AI$94,1)</f>
        <v>0</v>
      </c>
      <c r="AJ87" s="43">
        <f>SUMIFS('Points - Player Total'!$AB$9:$AB$97,'Points - Player Total'!$A$9:$A$97,'Points - Teams W2'!$A87,'Teams - Window 2'!AJ$6:AJ$94,1)</f>
        <v>0</v>
      </c>
      <c r="AK87" s="43">
        <f>SUMIFS('Points - Player Total'!$AB$9:$AB$97,'Points - Player Total'!$A$9:$A$97,'Points - Teams W2'!$A87,'Teams - Window 2'!AK$6:AK$94,1)</f>
        <v>0</v>
      </c>
      <c r="AL87" s="43">
        <f>SUMIFS('Points - Player Total'!$AB$9:$AB$97,'Points - Player Total'!$A$9:$A$97,'Points - Teams W2'!$A87,'Teams - Window 2'!AL$6:AL$94,1)</f>
        <v>0</v>
      </c>
      <c r="AM87" s="43">
        <f>SUMIFS('Points - Player Total'!$AB$9:$AB$97,'Points - Player Total'!$A$9:$A$97,'Points - Teams W2'!$A87,'Teams - Window 2'!AM$6:AM$94,1)</f>
        <v>0</v>
      </c>
      <c r="AN87" s="43">
        <f>SUMIFS('Points - Player Total'!$AB$9:$AB$97,'Points - Player Total'!$A$9:$A$97,'Points - Teams W2'!$A87,'Teams - Window 2'!AN$6:AN$94,1)</f>
        <v>0</v>
      </c>
      <c r="AO87" s="43">
        <f>SUMIFS('Points - Player Total'!$AB$9:$AB$97,'Points - Player Total'!$A$9:$A$97,'Points - Teams W2'!$A87,'Teams - Window 2'!AO$6:AO$94,1)</f>
        <v>0</v>
      </c>
      <c r="AP87" s="43">
        <f>SUMIFS('Points - Player Total'!$AB$9:$AB$97,'Points - Player Total'!$A$9:$A$97,'Points - Teams W2'!$A87,'Teams - Window 2'!AP$6:AP$94,1)</f>
        <v>0</v>
      </c>
      <c r="AQ87" s="43">
        <f>SUMIFS('Points - Player Total'!$AB$9:$AB$97,'Points - Player Total'!$A$9:$A$97,'Points - Teams W2'!$A87,'Teams - Window 2'!AQ$6:AQ$94,1)</f>
        <v>0</v>
      </c>
      <c r="AR87" s="43">
        <f>SUMIFS('Points - Player Total'!$AB$9:$AB$97,'Points - Player Total'!$A$9:$A$97,'Points - Teams W2'!$A87,'Teams - Window 2'!AR$6:AR$94,1)</f>
        <v>0</v>
      </c>
    </row>
    <row r="88" spans="1:44" x14ac:dyDescent="0.25">
      <c r="A88" t="s">
        <v>35</v>
      </c>
      <c r="B88" s="36" t="s">
        <v>251</v>
      </c>
      <c r="C88" t="s">
        <v>63</v>
      </c>
      <c r="D88" s="43">
        <f>SUMIFS('Points - Player Total'!$AB$9:$AB$97,'Points - Player Total'!$A$9:$A$97,'Points - Teams W2'!$A88,'Teams - Window 2'!D$6:D$94,1)</f>
        <v>0</v>
      </c>
      <c r="E88" s="43">
        <f>SUMIFS('Points - Player Total'!$AB$9:$AB$97,'Points - Player Total'!$A$9:$A$97,'Points - Teams W2'!$A88,'Teams - Window 2'!E$6:E$94,1)</f>
        <v>0</v>
      </c>
      <c r="F88" s="43">
        <f>SUMIFS('Points - Player Total'!$AB$9:$AB$97,'Points - Player Total'!$A$9:$A$97,'Points - Teams W2'!$A88,'Teams - Window 2'!F$6:F$94,1)</f>
        <v>0</v>
      </c>
      <c r="G88" s="43">
        <f>SUMIFS('Points - Player Total'!$AB$9:$AB$97,'Points - Player Total'!$A$9:$A$97,'Points - Teams W2'!$A88,'Teams - Window 2'!G$6:G$94,1)</f>
        <v>0</v>
      </c>
      <c r="H88" s="43">
        <f>SUMIFS('Points - Player Total'!$AB$9:$AB$97,'Points - Player Total'!$A$9:$A$97,'Points - Teams W2'!$A88,'Teams - Window 2'!H$6:H$94,1)</f>
        <v>0</v>
      </c>
      <c r="I88" s="43">
        <f>SUMIFS('Points - Player Total'!$AB$9:$AB$97,'Points - Player Total'!$A$9:$A$97,'Points - Teams W2'!$A88,'Teams - Window 2'!I$6:I$94,1)</f>
        <v>0</v>
      </c>
      <c r="J88" s="43">
        <f>SUMIFS('Points - Player Total'!$AB$9:$AB$97,'Points - Player Total'!$A$9:$A$97,'Points - Teams W2'!$A88,'Teams - Window 2'!J$6:J$94,1)</f>
        <v>0</v>
      </c>
      <c r="K88" s="43">
        <f>SUMIFS('Points - Player Total'!$AB$9:$AB$97,'Points - Player Total'!$A$9:$A$97,'Points - Teams W2'!$A88,'Teams - Window 2'!K$6:K$94,1)</f>
        <v>0</v>
      </c>
      <c r="L88" s="43">
        <f>SUMIFS('Points - Player Total'!$AB$9:$AB$97,'Points - Player Total'!$A$9:$A$97,'Points - Teams W2'!$A88,'Teams - Window 2'!L$6:L$94,1)</f>
        <v>0</v>
      </c>
      <c r="M88" s="43">
        <f>SUMIFS('Points - Player Total'!$AB$9:$AB$97,'Points - Player Total'!$A$9:$A$97,'Points - Teams W2'!$A88,'Teams - Window 2'!M$6:M$94,1)</f>
        <v>0</v>
      </c>
      <c r="N88" s="43">
        <f>SUMIFS('Points - Player Total'!$AB$9:$AB$97,'Points - Player Total'!$A$9:$A$97,'Points - Teams W2'!$A88,'Teams - Window 2'!N$6:N$94,1)</f>
        <v>0</v>
      </c>
      <c r="O88" s="43">
        <f>SUMIFS('Points - Player Total'!$AB$9:$AB$97,'Points - Player Total'!$A$9:$A$97,'Points - Teams W2'!$A88,'Teams - Window 2'!O$6:O$94,1)</f>
        <v>0</v>
      </c>
      <c r="P88" s="43">
        <f>SUMIFS('Points - Player Total'!$AB$9:$AB$97,'Points - Player Total'!$A$9:$A$97,'Points - Teams W2'!$A88,'Teams - Window 2'!P$6:P$94,1)</f>
        <v>0</v>
      </c>
      <c r="Q88" s="43">
        <f>SUMIFS('Points - Player Total'!$AB$9:$AB$97,'Points - Player Total'!$A$9:$A$97,'Points - Teams W2'!$A88,'Teams - Window 2'!Q$6:Q$94,1)</f>
        <v>0</v>
      </c>
      <c r="R88" s="43">
        <f>SUMIFS('Points - Player Total'!$AB$9:$AB$97,'Points - Player Total'!$A$9:$A$97,'Points - Teams W2'!$A88,'Teams - Window 2'!R$6:R$94,1)</f>
        <v>0</v>
      </c>
      <c r="S88" s="43">
        <f>SUMIFS('Points - Player Total'!$AB$9:$AB$97,'Points - Player Total'!$A$9:$A$97,'Points - Teams W2'!$A88,'Teams - Window 2'!S$6:S$94,1)</f>
        <v>0</v>
      </c>
      <c r="T88" s="43">
        <f>SUMIFS('Points - Player Total'!$AB$9:$AB$97,'Points - Player Total'!$A$9:$A$97,'Points - Teams W2'!$A88,'Teams - Window 2'!T$6:T$94,1)</f>
        <v>0</v>
      </c>
      <c r="U88" s="43">
        <f>SUMIFS('Points - Player Total'!$AB$9:$AB$97,'Points - Player Total'!$A$9:$A$97,'Points - Teams W2'!$A88,'Teams - Window 2'!U$6:U$94,1)</f>
        <v>0</v>
      </c>
      <c r="V88" s="43">
        <f>SUMIFS('Points - Player Total'!$AB$9:$AB$97,'Points - Player Total'!$A$9:$A$97,'Points - Teams W2'!$A88,'Teams - Window 2'!V$6:V$94,1)</f>
        <v>0</v>
      </c>
      <c r="W88" s="43">
        <f>SUMIFS('Points - Player Total'!$AB$9:$AB$97,'Points - Player Total'!$A$9:$A$97,'Points - Teams W2'!$A88,'Teams - Window 2'!W$6:W$94,1)</f>
        <v>0</v>
      </c>
      <c r="X88" s="43">
        <f>SUMIFS('Points - Player Total'!$AB$9:$AB$97,'Points - Player Total'!$A$9:$A$97,'Points - Teams W2'!$A88,'Teams - Window 2'!X$6:X$94,1)</f>
        <v>0</v>
      </c>
      <c r="Y88" s="43">
        <f>SUMIFS('Points - Player Total'!$AB$9:$AB$97,'Points - Player Total'!$A$9:$A$97,'Points - Teams W2'!$A88,'Teams - Window 2'!Y$6:Y$94,1)</f>
        <v>0</v>
      </c>
      <c r="Z88" s="43">
        <f>SUMIFS('Points - Player Total'!$AB$9:$AB$97,'Points - Player Total'!$A$9:$A$97,'Points - Teams W2'!$A88,'Teams - Window 2'!Z$6:Z$94,1)</f>
        <v>0</v>
      </c>
      <c r="AA88" s="43">
        <f>SUMIFS('Points - Player Total'!$AB$9:$AB$97,'Points - Player Total'!$A$9:$A$97,'Points - Teams W2'!$A88,'Teams - Window 2'!AA$6:AA$94,1)</f>
        <v>0</v>
      </c>
      <c r="AB88" s="43">
        <f>SUMIFS('Points - Player Total'!$AB$9:$AB$97,'Points - Player Total'!$A$9:$A$97,'Points - Teams W2'!$A88,'Teams - Window 2'!AB$6:AB$94,1)</f>
        <v>0</v>
      </c>
      <c r="AC88" s="43">
        <f>SUMIFS('Points - Player Total'!$AB$9:$AB$97,'Points - Player Total'!$A$9:$A$97,'Points - Teams W2'!$A88,'Teams - Window 2'!AC$6:AC$94,1)</f>
        <v>0</v>
      </c>
      <c r="AD88" s="43">
        <f>SUMIFS('Points - Player Total'!$AB$9:$AB$97,'Points - Player Total'!$A$9:$A$97,'Points - Teams W2'!$A88,'Teams - Window 2'!AD$6:AD$94,1)</f>
        <v>0</v>
      </c>
      <c r="AE88" s="43">
        <f>SUMIFS('Points - Player Total'!$AB$9:$AB$97,'Points - Player Total'!$A$9:$A$97,'Points - Teams W2'!$A88,'Teams - Window 2'!AE$6:AE$94,1)</f>
        <v>0</v>
      </c>
      <c r="AF88" s="43">
        <f>SUMIFS('Points - Player Total'!$AB$9:$AB$97,'Points - Player Total'!$A$9:$A$97,'Points - Teams W2'!$A88,'Teams - Window 2'!AF$6:AF$94,1)</f>
        <v>0</v>
      </c>
      <c r="AG88" s="43">
        <f>SUMIFS('Points - Player Total'!$AB$9:$AB$97,'Points - Player Total'!$A$9:$A$97,'Points - Teams W2'!$A88,'Teams - Window 2'!AG$6:AG$94,1)</f>
        <v>0</v>
      </c>
      <c r="AH88" s="43">
        <f>SUMIFS('Points - Player Total'!$AB$9:$AB$97,'Points - Player Total'!$A$9:$A$97,'Points - Teams W2'!$A88,'Teams - Window 2'!AH$6:AH$94,1)</f>
        <v>0</v>
      </c>
      <c r="AI88" s="43">
        <f>SUMIFS('Points - Player Total'!$AB$9:$AB$97,'Points - Player Total'!$A$9:$A$97,'Points - Teams W2'!$A88,'Teams - Window 2'!AI$6:AI$94,1)</f>
        <v>0</v>
      </c>
      <c r="AJ88" s="43">
        <f>SUMIFS('Points - Player Total'!$AB$9:$AB$97,'Points - Player Total'!$A$9:$A$97,'Points - Teams W2'!$A88,'Teams - Window 2'!AJ$6:AJ$94,1)</f>
        <v>0</v>
      </c>
      <c r="AK88" s="43">
        <f>SUMIFS('Points - Player Total'!$AB$9:$AB$97,'Points - Player Total'!$A$9:$A$97,'Points - Teams W2'!$A88,'Teams - Window 2'!AK$6:AK$94,1)</f>
        <v>0</v>
      </c>
      <c r="AL88" s="43">
        <f>SUMIFS('Points - Player Total'!$AB$9:$AB$97,'Points - Player Total'!$A$9:$A$97,'Points - Teams W2'!$A88,'Teams - Window 2'!AL$6:AL$94,1)</f>
        <v>0</v>
      </c>
      <c r="AM88" s="43">
        <f>SUMIFS('Points - Player Total'!$AB$9:$AB$97,'Points - Player Total'!$A$9:$A$97,'Points - Teams W2'!$A88,'Teams - Window 2'!AM$6:AM$94,1)</f>
        <v>0</v>
      </c>
      <c r="AN88" s="43">
        <f>SUMIFS('Points - Player Total'!$AB$9:$AB$97,'Points - Player Total'!$A$9:$A$97,'Points - Teams W2'!$A88,'Teams - Window 2'!AN$6:AN$94,1)</f>
        <v>0</v>
      </c>
      <c r="AO88" s="43">
        <f>SUMIFS('Points - Player Total'!$AB$9:$AB$97,'Points - Player Total'!$A$9:$A$97,'Points - Teams W2'!$A88,'Teams - Window 2'!AO$6:AO$94,1)</f>
        <v>0</v>
      </c>
      <c r="AP88" s="43">
        <f>SUMIFS('Points - Player Total'!$AB$9:$AB$97,'Points - Player Total'!$A$9:$A$97,'Points - Teams W2'!$A88,'Teams - Window 2'!AP$6:AP$94,1)</f>
        <v>0</v>
      </c>
      <c r="AQ88" s="43">
        <f>SUMIFS('Points - Player Total'!$AB$9:$AB$97,'Points - Player Total'!$A$9:$A$97,'Points - Teams W2'!$A88,'Teams - Window 2'!AQ$6:AQ$94,1)</f>
        <v>0</v>
      </c>
      <c r="AR88" s="43">
        <f>SUMIFS('Points - Player Total'!$AB$9:$AB$97,'Points - Player Total'!$A$9:$A$97,'Points - Teams W2'!$A88,'Teams - Window 2'!AR$6:AR$94,1)</f>
        <v>0</v>
      </c>
    </row>
    <row r="89" spans="1:44" x14ac:dyDescent="0.25">
      <c r="A89" t="s">
        <v>141</v>
      </c>
      <c r="B89" s="36" t="s">
        <v>251</v>
      </c>
      <c r="C89" t="s">
        <v>63</v>
      </c>
      <c r="D89" s="43">
        <f>SUMIFS('Points - Player Total'!$AB$9:$AB$97,'Points - Player Total'!$A$9:$A$97,'Points - Teams W2'!$A89,'Teams - Window 2'!D$6:D$94,1)</f>
        <v>0</v>
      </c>
      <c r="E89" s="43">
        <f>SUMIFS('Points - Player Total'!$AB$9:$AB$97,'Points - Player Total'!$A$9:$A$97,'Points - Teams W2'!$A89,'Teams - Window 2'!E$6:E$94,1)</f>
        <v>0</v>
      </c>
      <c r="F89" s="43">
        <f>SUMIFS('Points - Player Total'!$AB$9:$AB$97,'Points - Player Total'!$A$9:$A$97,'Points - Teams W2'!$A89,'Teams - Window 2'!F$6:F$94,1)</f>
        <v>0</v>
      </c>
      <c r="G89" s="43">
        <f>SUMIFS('Points - Player Total'!$AB$9:$AB$97,'Points - Player Total'!$A$9:$A$97,'Points - Teams W2'!$A89,'Teams - Window 2'!G$6:G$94,1)</f>
        <v>0</v>
      </c>
      <c r="H89" s="43">
        <f>SUMIFS('Points - Player Total'!$AB$9:$AB$97,'Points - Player Total'!$A$9:$A$97,'Points - Teams W2'!$A89,'Teams - Window 2'!H$6:H$94,1)</f>
        <v>0</v>
      </c>
      <c r="I89" s="43">
        <f>SUMIFS('Points - Player Total'!$AB$9:$AB$97,'Points - Player Total'!$A$9:$A$97,'Points - Teams W2'!$A89,'Teams - Window 2'!I$6:I$94,1)</f>
        <v>0</v>
      </c>
      <c r="J89" s="43">
        <f>SUMIFS('Points - Player Total'!$AB$9:$AB$97,'Points - Player Total'!$A$9:$A$97,'Points - Teams W2'!$A89,'Teams - Window 2'!J$6:J$94,1)</f>
        <v>0</v>
      </c>
      <c r="K89" s="43">
        <f>SUMIFS('Points - Player Total'!$AB$9:$AB$97,'Points - Player Total'!$A$9:$A$97,'Points - Teams W2'!$A89,'Teams - Window 2'!K$6:K$94,1)</f>
        <v>0</v>
      </c>
      <c r="L89" s="43">
        <f>SUMIFS('Points - Player Total'!$AB$9:$AB$97,'Points - Player Total'!$A$9:$A$97,'Points - Teams W2'!$A89,'Teams - Window 2'!L$6:L$94,1)</f>
        <v>0</v>
      </c>
      <c r="M89" s="43">
        <f>SUMIFS('Points - Player Total'!$AB$9:$AB$97,'Points - Player Total'!$A$9:$A$97,'Points - Teams W2'!$A89,'Teams - Window 2'!M$6:M$94,1)</f>
        <v>0</v>
      </c>
      <c r="N89" s="43">
        <f>SUMIFS('Points - Player Total'!$AB$9:$AB$97,'Points - Player Total'!$A$9:$A$97,'Points - Teams W2'!$A89,'Teams - Window 2'!N$6:N$94,1)</f>
        <v>0</v>
      </c>
      <c r="O89" s="43">
        <f>SUMIFS('Points - Player Total'!$AB$9:$AB$97,'Points - Player Total'!$A$9:$A$97,'Points - Teams W2'!$A89,'Teams - Window 2'!O$6:O$94,1)</f>
        <v>0</v>
      </c>
      <c r="P89" s="43">
        <f>SUMIFS('Points - Player Total'!$AB$9:$AB$97,'Points - Player Total'!$A$9:$A$97,'Points - Teams W2'!$A89,'Teams - Window 2'!P$6:P$94,1)</f>
        <v>0</v>
      </c>
      <c r="Q89" s="43">
        <f>SUMIFS('Points - Player Total'!$AB$9:$AB$97,'Points - Player Total'!$A$9:$A$97,'Points - Teams W2'!$A89,'Teams - Window 2'!Q$6:Q$94,1)</f>
        <v>0</v>
      </c>
      <c r="R89" s="43">
        <f>SUMIFS('Points - Player Total'!$AB$9:$AB$97,'Points - Player Total'!$A$9:$A$97,'Points - Teams W2'!$A89,'Teams - Window 2'!R$6:R$94,1)</f>
        <v>0</v>
      </c>
      <c r="S89" s="43">
        <f>SUMIFS('Points - Player Total'!$AB$9:$AB$97,'Points - Player Total'!$A$9:$A$97,'Points - Teams W2'!$A89,'Teams - Window 2'!S$6:S$94,1)</f>
        <v>0</v>
      </c>
      <c r="T89" s="43">
        <f>SUMIFS('Points - Player Total'!$AB$9:$AB$97,'Points - Player Total'!$A$9:$A$97,'Points - Teams W2'!$A89,'Teams - Window 2'!T$6:T$94,1)</f>
        <v>0</v>
      </c>
      <c r="U89" s="43">
        <f>SUMIFS('Points - Player Total'!$AB$9:$AB$97,'Points - Player Total'!$A$9:$A$97,'Points - Teams W2'!$A89,'Teams - Window 2'!U$6:U$94,1)</f>
        <v>0</v>
      </c>
      <c r="V89" s="43">
        <f>SUMIFS('Points - Player Total'!$AB$9:$AB$97,'Points - Player Total'!$A$9:$A$97,'Points - Teams W2'!$A89,'Teams - Window 2'!V$6:V$94,1)</f>
        <v>0</v>
      </c>
      <c r="W89" s="43">
        <f>SUMIFS('Points - Player Total'!$AB$9:$AB$97,'Points - Player Total'!$A$9:$A$97,'Points - Teams W2'!$A89,'Teams - Window 2'!W$6:W$94,1)</f>
        <v>0</v>
      </c>
      <c r="X89" s="43">
        <f>SUMIFS('Points - Player Total'!$AB$9:$AB$97,'Points - Player Total'!$A$9:$A$97,'Points - Teams W2'!$A89,'Teams - Window 2'!X$6:X$94,1)</f>
        <v>0</v>
      </c>
      <c r="Y89" s="43">
        <f>SUMIFS('Points - Player Total'!$AB$9:$AB$97,'Points - Player Total'!$A$9:$A$97,'Points - Teams W2'!$A89,'Teams - Window 2'!Y$6:Y$94,1)</f>
        <v>0</v>
      </c>
      <c r="Z89" s="43">
        <f>SUMIFS('Points - Player Total'!$AB$9:$AB$97,'Points - Player Total'!$A$9:$A$97,'Points - Teams W2'!$A89,'Teams - Window 2'!Z$6:Z$94,1)</f>
        <v>0</v>
      </c>
      <c r="AA89" s="43">
        <f>SUMIFS('Points - Player Total'!$AB$9:$AB$97,'Points - Player Total'!$A$9:$A$97,'Points - Teams W2'!$A89,'Teams - Window 2'!AA$6:AA$94,1)</f>
        <v>0</v>
      </c>
      <c r="AB89" s="43">
        <f>SUMIFS('Points - Player Total'!$AB$9:$AB$97,'Points - Player Total'!$A$9:$A$97,'Points - Teams W2'!$A89,'Teams - Window 2'!AB$6:AB$94,1)</f>
        <v>0</v>
      </c>
      <c r="AC89" s="43">
        <f>SUMIFS('Points - Player Total'!$AB$9:$AB$97,'Points - Player Total'!$A$9:$A$97,'Points - Teams W2'!$A89,'Teams - Window 2'!AC$6:AC$94,1)</f>
        <v>0</v>
      </c>
      <c r="AD89" s="43">
        <f>SUMIFS('Points - Player Total'!$AB$9:$AB$97,'Points - Player Total'!$A$9:$A$97,'Points - Teams W2'!$A89,'Teams - Window 2'!AD$6:AD$94,1)</f>
        <v>0</v>
      </c>
      <c r="AE89" s="43">
        <f>SUMIFS('Points - Player Total'!$AB$9:$AB$97,'Points - Player Total'!$A$9:$A$97,'Points - Teams W2'!$A89,'Teams - Window 2'!AE$6:AE$94,1)</f>
        <v>0</v>
      </c>
      <c r="AF89" s="43">
        <f>SUMIFS('Points - Player Total'!$AB$9:$AB$97,'Points - Player Total'!$A$9:$A$97,'Points - Teams W2'!$A89,'Teams - Window 2'!AF$6:AF$94,1)</f>
        <v>0</v>
      </c>
      <c r="AG89" s="43">
        <f>SUMIFS('Points - Player Total'!$AB$9:$AB$97,'Points - Player Total'!$A$9:$A$97,'Points - Teams W2'!$A89,'Teams - Window 2'!AG$6:AG$94,1)</f>
        <v>0</v>
      </c>
      <c r="AH89" s="43">
        <f>SUMIFS('Points - Player Total'!$AB$9:$AB$97,'Points - Player Total'!$A$9:$A$97,'Points - Teams W2'!$A89,'Teams - Window 2'!AH$6:AH$94,1)</f>
        <v>0</v>
      </c>
      <c r="AI89" s="43">
        <f>SUMIFS('Points - Player Total'!$AB$9:$AB$97,'Points - Player Total'!$A$9:$A$97,'Points - Teams W2'!$A89,'Teams - Window 2'!AI$6:AI$94,1)</f>
        <v>0</v>
      </c>
      <c r="AJ89" s="43">
        <f>SUMIFS('Points - Player Total'!$AB$9:$AB$97,'Points - Player Total'!$A$9:$A$97,'Points - Teams W2'!$A89,'Teams - Window 2'!AJ$6:AJ$94,1)</f>
        <v>0</v>
      </c>
      <c r="AK89" s="43">
        <f>SUMIFS('Points - Player Total'!$AB$9:$AB$97,'Points - Player Total'!$A$9:$A$97,'Points - Teams W2'!$A89,'Teams - Window 2'!AK$6:AK$94,1)</f>
        <v>0</v>
      </c>
      <c r="AL89" s="43">
        <f>SUMIFS('Points - Player Total'!$AB$9:$AB$97,'Points - Player Total'!$A$9:$A$97,'Points - Teams W2'!$A89,'Teams - Window 2'!AL$6:AL$94,1)</f>
        <v>0</v>
      </c>
      <c r="AM89" s="43">
        <f>SUMIFS('Points - Player Total'!$AB$9:$AB$97,'Points - Player Total'!$A$9:$A$97,'Points - Teams W2'!$A89,'Teams - Window 2'!AM$6:AM$94,1)</f>
        <v>0</v>
      </c>
      <c r="AN89" s="43">
        <f>SUMIFS('Points - Player Total'!$AB$9:$AB$97,'Points - Player Total'!$A$9:$A$97,'Points - Teams W2'!$A89,'Teams - Window 2'!AN$6:AN$94,1)</f>
        <v>0</v>
      </c>
      <c r="AO89" s="43">
        <f>SUMIFS('Points - Player Total'!$AB$9:$AB$97,'Points - Player Total'!$A$9:$A$97,'Points - Teams W2'!$A89,'Teams - Window 2'!AO$6:AO$94,1)</f>
        <v>0</v>
      </c>
      <c r="AP89" s="43">
        <f>SUMIFS('Points - Player Total'!$AB$9:$AB$97,'Points - Player Total'!$A$9:$A$97,'Points - Teams W2'!$A89,'Teams - Window 2'!AP$6:AP$94,1)</f>
        <v>0</v>
      </c>
      <c r="AQ89" s="43">
        <f>SUMIFS('Points - Player Total'!$AB$9:$AB$97,'Points - Player Total'!$A$9:$A$97,'Points - Teams W2'!$A89,'Teams - Window 2'!AQ$6:AQ$94,1)</f>
        <v>0</v>
      </c>
      <c r="AR89" s="43">
        <f>SUMIFS('Points - Player Total'!$AB$9:$AB$97,'Points - Player Total'!$A$9:$A$97,'Points - Teams W2'!$A89,'Teams - Window 2'!AR$6:AR$94,1)</f>
        <v>0</v>
      </c>
    </row>
    <row r="90" spans="1:44" x14ac:dyDescent="0.25">
      <c r="A90" t="s">
        <v>253</v>
      </c>
      <c r="B90" s="36"/>
      <c r="C90" t="s">
        <v>63</v>
      </c>
      <c r="D90" s="43">
        <f>SUMIFS('Points - Player Total'!$AB$9:$AB$97,'Points - Player Total'!$A$9:$A$97,'Points - Teams W2'!$A90,'Teams - Window 2'!D$6:D$94,1)</f>
        <v>0</v>
      </c>
      <c r="E90" s="43">
        <f>SUMIFS('Points - Player Total'!$AB$9:$AB$97,'Points - Player Total'!$A$9:$A$97,'Points - Teams W2'!$A90,'Teams - Window 2'!E$6:E$94,1)</f>
        <v>0</v>
      </c>
      <c r="F90" s="43">
        <f>SUMIFS('Points - Player Total'!$AB$9:$AB$97,'Points - Player Total'!$A$9:$A$97,'Points - Teams W2'!$A90,'Teams - Window 2'!F$6:F$94,1)</f>
        <v>0</v>
      </c>
      <c r="G90" s="43">
        <f>SUMIFS('Points - Player Total'!$AB$9:$AB$97,'Points - Player Total'!$A$9:$A$97,'Points - Teams W2'!$A90,'Teams - Window 2'!G$6:G$94,1)</f>
        <v>0</v>
      </c>
      <c r="H90" s="43">
        <f>SUMIFS('Points - Player Total'!$AB$9:$AB$97,'Points - Player Total'!$A$9:$A$97,'Points - Teams W2'!$A90,'Teams - Window 2'!H$6:H$94,1)</f>
        <v>0</v>
      </c>
      <c r="I90" s="43">
        <f>SUMIFS('Points - Player Total'!$AB$9:$AB$97,'Points - Player Total'!$A$9:$A$97,'Points - Teams W2'!$A90,'Teams - Window 2'!I$6:I$94,1)</f>
        <v>0</v>
      </c>
      <c r="J90" s="43">
        <f>SUMIFS('Points - Player Total'!$AB$9:$AB$97,'Points - Player Total'!$A$9:$A$97,'Points - Teams W2'!$A90,'Teams - Window 2'!J$6:J$94,1)</f>
        <v>0</v>
      </c>
      <c r="K90" s="43">
        <f>SUMIFS('Points - Player Total'!$AB$9:$AB$97,'Points - Player Total'!$A$9:$A$97,'Points - Teams W2'!$A90,'Teams - Window 2'!K$6:K$94,1)</f>
        <v>0</v>
      </c>
      <c r="L90" s="43">
        <f>SUMIFS('Points - Player Total'!$AB$9:$AB$97,'Points - Player Total'!$A$9:$A$97,'Points - Teams W2'!$A90,'Teams - Window 2'!L$6:L$94,1)</f>
        <v>0</v>
      </c>
      <c r="M90" s="43">
        <f>SUMIFS('Points - Player Total'!$AB$9:$AB$97,'Points - Player Total'!$A$9:$A$97,'Points - Teams W2'!$A90,'Teams - Window 2'!M$6:M$94,1)</f>
        <v>0</v>
      </c>
      <c r="N90" s="43">
        <f>SUMIFS('Points - Player Total'!$AB$9:$AB$97,'Points - Player Total'!$A$9:$A$97,'Points - Teams W2'!$A90,'Teams - Window 2'!N$6:N$94,1)</f>
        <v>0</v>
      </c>
      <c r="O90" s="43">
        <f>SUMIFS('Points - Player Total'!$AB$9:$AB$97,'Points - Player Total'!$A$9:$A$97,'Points - Teams W2'!$A90,'Teams - Window 2'!O$6:O$94,1)</f>
        <v>0</v>
      </c>
      <c r="P90" s="43">
        <f>SUMIFS('Points - Player Total'!$AB$9:$AB$97,'Points - Player Total'!$A$9:$A$97,'Points - Teams W2'!$A90,'Teams - Window 2'!P$6:P$94,1)</f>
        <v>0</v>
      </c>
      <c r="Q90" s="43">
        <f>SUMIFS('Points - Player Total'!$AB$9:$AB$97,'Points - Player Total'!$A$9:$A$97,'Points - Teams W2'!$A90,'Teams - Window 2'!Q$6:Q$94,1)</f>
        <v>0</v>
      </c>
      <c r="R90" s="43">
        <f>SUMIFS('Points - Player Total'!$AB$9:$AB$97,'Points - Player Total'!$A$9:$A$97,'Points - Teams W2'!$A90,'Teams - Window 2'!R$6:R$94,1)</f>
        <v>0</v>
      </c>
      <c r="S90" s="43">
        <f>SUMIFS('Points - Player Total'!$AB$9:$AB$97,'Points - Player Total'!$A$9:$A$97,'Points - Teams W2'!$A90,'Teams - Window 2'!S$6:S$94,1)</f>
        <v>0</v>
      </c>
      <c r="T90" s="43">
        <f>SUMIFS('Points - Player Total'!$AB$9:$AB$97,'Points - Player Total'!$A$9:$A$97,'Points - Teams W2'!$A90,'Teams - Window 2'!T$6:T$94,1)</f>
        <v>0</v>
      </c>
      <c r="U90" s="43">
        <f>SUMIFS('Points - Player Total'!$AB$9:$AB$97,'Points - Player Total'!$A$9:$A$97,'Points - Teams W2'!$A90,'Teams - Window 2'!U$6:U$94,1)</f>
        <v>0</v>
      </c>
      <c r="V90" s="43">
        <f>SUMIFS('Points - Player Total'!$AB$9:$AB$97,'Points - Player Total'!$A$9:$A$97,'Points - Teams W2'!$A90,'Teams - Window 2'!V$6:V$94,1)</f>
        <v>0</v>
      </c>
      <c r="W90" s="43">
        <f>SUMIFS('Points - Player Total'!$AB$9:$AB$97,'Points - Player Total'!$A$9:$A$97,'Points - Teams W2'!$A90,'Teams - Window 2'!W$6:W$94,1)</f>
        <v>0</v>
      </c>
      <c r="X90" s="43">
        <f>SUMIFS('Points - Player Total'!$AB$9:$AB$97,'Points - Player Total'!$A$9:$A$97,'Points - Teams W2'!$A90,'Teams - Window 2'!X$6:X$94,1)</f>
        <v>0</v>
      </c>
      <c r="Y90" s="43">
        <f>SUMIFS('Points - Player Total'!$AB$9:$AB$97,'Points - Player Total'!$A$9:$A$97,'Points - Teams W2'!$A90,'Teams - Window 2'!Y$6:Y$94,1)</f>
        <v>0</v>
      </c>
      <c r="Z90" s="43">
        <f>SUMIFS('Points - Player Total'!$AB$9:$AB$97,'Points - Player Total'!$A$9:$A$97,'Points - Teams W2'!$A90,'Teams - Window 2'!Z$6:Z$94,1)</f>
        <v>0</v>
      </c>
      <c r="AA90" s="43">
        <f>SUMIFS('Points - Player Total'!$AB$9:$AB$97,'Points - Player Total'!$A$9:$A$97,'Points - Teams W2'!$A90,'Teams - Window 2'!AA$6:AA$94,1)</f>
        <v>0</v>
      </c>
      <c r="AB90" s="43">
        <f>SUMIFS('Points - Player Total'!$AB$9:$AB$97,'Points - Player Total'!$A$9:$A$97,'Points - Teams W2'!$A90,'Teams - Window 2'!AB$6:AB$94,1)</f>
        <v>0</v>
      </c>
      <c r="AC90" s="43">
        <f>SUMIFS('Points - Player Total'!$AB$9:$AB$97,'Points - Player Total'!$A$9:$A$97,'Points - Teams W2'!$A90,'Teams - Window 2'!AC$6:AC$94,1)</f>
        <v>0</v>
      </c>
      <c r="AD90" s="43">
        <f>SUMIFS('Points - Player Total'!$AB$9:$AB$97,'Points - Player Total'!$A$9:$A$97,'Points - Teams W2'!$A90,'Teams - Window 2'!AD$6:AD$94,1)</f>
        <v>0</v>
      </c>
      <c r="AE90" s="43">
        <f>SUMIFS('Points - Player Total'!$AB$9:$AB$97,'Points - Player Total'!$A$9:$A$97,'Points - Teams W2'!$A90,'Teams - Window 2'!AE$6:AE$94,1)</f>
        <v>0</v>
      </c>
      <c r="AF90" s="43">
        <f>SUMIFS('Points - Player Total'!$AB$9:$AB$97,'Points - Player Total'!$A$9:$A$97,'Points - Teams W2'!$A90,'Teams - Window 2'!AF$6:AF$94,1)</f>
        <v>0</v>
      </c>
      <c r="AG90" s="43">
        <f>SUMIFS('Points - Player Total'!$AB$9:$AB$97,'Points - Player Total'!$A$9:$A$97,'Points - Teams W2'!$A90,'Teams - Window 2'!AG$6:AG$94,1)</f>
        <v>0</v>
      </c>
      <c r="AH90" s="43">
        <f>SUMIFS('Points - Player Total'!$AB$9:$AB$97,'Points - Player Total'!$A$9:$A$97,'Points - Teams W2'!$A90,'Teams - Window 2'!AH$6:AH$94,1)</f>
        <v>0</v>
      </c>
      <c r="AI90" s="43">
        <f>SUMIFS('Points - Player Total'!$AB$9:$AB$97,'Points - Player Total'!$A$9:$A$97,'Points - Teams W2'!$A90,'Teams - Window 2'!AI$6:AI$94,1)</f>
        <v>0</v>
      </c>
      <c r="AJ90" s="43">
        <f>SUMIFS('Points - Player Total'!$AB$9:$AB$97,'Points - Player Total'!$A$9:$A$97,'Points - Teams W2'!$A90,'Teams - Window 2'!AJ$6:AJ$94,1)</f>
        <v>0</v>
      </c>
      <c r="AK90" s="43">
        <f>SUMIFS('Points - Player Total'!$AB$9:$AB$97,'Points - Player Total'!$A$9:$A$97,'Points - Teams W2'!$A90,'Teams - Window 2'!AK$6:AK$94,1)</f>
        <v>0</v>
      </c>
      <c r="AL90" s="43">
        <f>SUMIFS('Points - Player Total'!$AB$9:$AB$97,'Points - Player Total'!$A$9:$A$97,'Points - Teams W2'!$A90,'Teams - Window 2'!AL$6:AL$94,1)</f>
        <v>0</v>
      </c>
      <c r="AM90" s="43">
        <f>SUMIFS('Points - Player Total'!$AB$9:$AB$97,'Points - Player Total'!$A$9:$A$97,'Points - Teams W2'!$A90,'Teams - Window 2'!AM$6:AM$94,1)</f>
        <v>0</v>
      </c>
      <c r="AN90" s="43">
        <f>SUMIFS('Points - Player Total'!$AB$9:$AB$97,'Points - Player Total'!$A$9:$A$97,'Points - Teams W2'!$A90,'Teams - Window 2'!AN$6:AN$94,1)</f>
        <v>0</v>
      </c>
      <c r="AO90" s="43">
        <f>SUMIFS('Points - Player Total'!$AB$9:$AB$97,'Points - Player Total'!$A$9:$A$97,'Points - Teams W2'!$A90,'Teams - Window 2'!AO$6:AO$94,1)</f>
        <v>0</v>
      </c>
      <c r="AP90" s="43">
        <f>SUMIFS('Points - Player Total'!$AB$9:$AB$97,'Points - Player Total'!$A$9:$A$97,'Points - Teams W2'!$A90,'Teams - Window 2'!AP$6:AP$94,1)</f>
        <v>0</v>
      </c>
      <c r="AQ90" s="43">
        <f>SUMIFS('Points - Player Total'!$AB$9:$AB$97,'Points - Player Total'!$A$9:$A$97,'Points - Teams W2'!$A90,'Teams - Window 2'!AQ$6:AQ$94,1)</f>
        <v>0</v>
      </c>
      <c r="AR90" s="43">
        <f>SUMIFS('Points - Player Total'!$AB$9:$AB$97,'Points - Player Total'!$A$9:$A$97,'Points - Teams W2'!$A90,'Teams - Window 2'!AR$6:AR$94,1)</f>
        <v>0</v>
      </c>
    </row>
    <row r="91" spans="1:44" x14ac:dyDescent="0.25">
      <c r="A91" t="s">
        <v>254</v>
      </c>
      <c r="B91" s="36"/>
      <c r="C91" t="s">
        <v>63</v>
      </c>
      <c r="D91" s="43">
        <f>SUMIFS('Points - Player Total'!$AB$9:$AB$97,'Points - Player Total'!$A$9:$A$97,'Points - Teams W2'!$A91,'Teams - Window 2'!D$6:D$94,1)</f>
        <v>0</v>
      </c>
      <c r="E91" s="43">
        <f>SUMIFS('Points - Player Total'!$AB$9:$AB$97,'Points - Player Total'!$A$9:$A$97,'Points - Teams W2'!$A91,'Teams - Window 2'!E$6:E$94,1)</f>
        <v>0</v>
      </c>
      <c r="F91" s="43">
        <f>SUMIFS('Points - Player Total'!$AB$9:$AB$97,'Points - Player Total'!$A$9:$A$97,'Points - Teams W2'!$A91,'Teams - Window 2'!F$6:F$94,1)</f>
        <v>0</v>
      </c>
      <c r="G91" s="43">
        <f>SUMIFS('Points - Player Total'!$AB$9:$AB$97,'Points - Player Total'!$A$9:$A$97,'Points - Teams W2'!$A91,'Teams - Window 2'!G$6:G$94,1)</f>
        <v>0</v>
      </c>
      <c r="H91" s="43">
        <f>SUMIFS('Points - Player Total'!$AB$9:$AB$97,'Points - Player Total'!$A$9:$A$97,'Points - Teams W2'!$A91,'Teams - Window 2'!H$6:H$94,1)</f>
        <v>0</v>
      </c>
      <c r="I91" s="43">
        <f>SUMIFS('Points - Player Total'!$AB$9:$AB$97,'Points - Player Total'!$A$9:$A$97,'Points - Teams W2'!$A91,'Teams - Window 2'!I$6:I$94,1)</f>
        <v>0</v>
      </c>
      <c r="J91" s="43">
        <f>SUMIFS('Points - Player Total'!$AB$9:$AB$97,'Points - Player Total'!$A$9:$A$97,'Points - Teams W2'!$A91,'Teams - Window 2'!J$6:J$94,1)</f>
        <v>0</v>
      </c>
      <c r="K91" s="43">
        <f>SUMIFS('Points - Player Total'!$AB$9:$AB$97,'Points - Player Total'!$A$9:$A$97,'Points - Teams W2'!$A91,'Teams - Window 2'!K$6:K$94,1)</f>
        <v>0</v>
      </c>
      <c r="L91" s="43">
        <f>SUMIFS('Points - Player Total'!$AB$9:$AB$97,'Points - Player Total'!$A$9:$A$97,'Points - Teams W2'!$A91,'Teams - Window 2'!L$6:L$94,1)</f>
        <v>0</v>
      </c>
      <c r="M91" s="43">
        <f>SUMIFS('Points - Player Total'!$AB$9:$AB$97,'Points - Player Total'!$A$9:$A$97,'Points - Teams W2'!$A91,'Teams - Window 2'!M$6:M$94,1)</f>
        <v>0</v>
      </c>
      <c r="N91" s="43">
        <f>SUMIFS('Points - Player Total'!$AB$9:$AB$97,'Points - Player Total'!$A$9:$A$97,'Points - Teams W2'!$A91,'Teams - Window 2'!N$6:N$94,1)</f>
        <v>0</v>
      </c>
      <c r="O91" s="43">
        <f>SUMIFS('Points - Player Total'!$AB$9:$AB$97,'Points - Player Total'!$A$9:$A$97,'Points - Teams W2'!$A91,'Teams - Window 2'!O$6:O$94,1)</f>
        <v>0</v>
      </c>
      <c r="P91" s="43">
        <f>SUMIFS('Points - Player Total'!$AB$9:$AB$97,'Points - Player Total'!$A$9:$A$97,'Points - Teams W2'!$A91,'Teams - Window 2'!P$6:P$94,1)</f>
        <v>0</v>
      </c>
      <c r="Q91" s="43">
        <f>SUMIFS('Points - Player Total'!$AB$9:$AB$97,'Points - Player Total'!$A$9:$A$97,'Points - Teams W2'!$A91,'Teams - Window 2'!Q$6:Q$94,1)</f>
        <v>0</v>
      </c>
      <c r="R91" s="43">
        <f>SUMIFS('Points - Player Total'!$AB$9:$AB$97,'Points - Player Total'!$A$9:$A$97,'Points - Teams W2'!$A91,'Teams - Window 2'!R$6:R$94,1)</f>
        <v>0</v>
      </c>
      <c r="S91" s="43">
        <f>SUMIFS('Points - Player Total'!$AB$9:$AB$97,'Points - Player Total'!$A$9:$A$97,'Points - Teams W2'!$A91,'Teams - Window 2'!S$6:S$94,1)</f>
        <v>0</v>
      </c>
      <c r="T91" s="43">
        <f>SUMIFS('Points - Player Total'!$AB$9:$AB$97,'Points - Player Total'!$A$9:$A$97,'Points - Teams W2'!$A91,'Teams - Window 2'!T$6:T$94,1)</f>
        <v>0</v>
      </c>
      <c r="U91" s="43">
        <f>SUMIFS('Points - Player Total'!$AB$9:$AB$97,'Points - Player Total'!$A$9:$A$97,'Points - Teams W2'!$A91,'Teams - Window 2'!U$6:U$94,1)</f>
        <v>0</v>
      </c>
      <c r="V91" s="43">
        <f>SUMIFS('Points - Player Total'!$AB$9:$AB$97,'Points - Player Total'!$A$9:$A$97,'Points - Teams W2'!$A91,'Teams - Window 2'!V$6:V$94,1)</f>
        <v>0</v>
      </c>
      <c r="W91" s="43">
        <f>SUMIFS('Points - Player Total'!$AB$9:$AB$97,'Points - Player Total'!$A$9:$A$97,'Points - Teams W2'!$A91,'Teams - Window 2'!W$6:W$94,1)</f>
        <v>0</v>
      </c>
      <c r="X91" s="43">
        <f>SUMIFS('Points - Player Total'!$AB$9:$AB$97,'Points - Player Total'!$A$9:$A$97,'Points - Teams W2'!$A91,'Teams - Window 2'!X$6:X$94,1)</f>
        <v>0</v>
      </c>
      <c r="Y91" s="43">
        <f>SUMIFS('Points - Player Total'!$AB$9:$AB$97,'Points - Player Total'!$A$9:$A$97,'Points - Teams W2'!$A91,'Teams - Window 2'!Y$6:Y$94,1)</f>
        <v>0</v>
      </c>
      <c r="Z91" s="43">
        <f>SUMIFS('Points - Player Total'!$AB$9:$AB$97,'Points - Player Total'!$A$9:$A$97,'Points - Teams W2'!$A91,'Teams - Window 2'!Z$6:Z$94,1)</f>
        <v>0</v>
      </c>
      <c r="AA91" s="43">
        <f>SUMIFS('Points - Player Total'!$AB$9:$AB$97,'Points - Player Total'!$A$9:$A$97,'Points - Teams W2'!$A91,'Teams - Window 2'!AA$6:AA$94,1)</f>
        <v>0</v>
      </c>
      <c r="AB91" s="43">
        <f>SUMIFS('Points - Player Total'!$AB$9:$AB$97,'Points - Player Total'!$A$9:$A$97,'Points - Teams W2'!$A91,'Teams - Window 2'!AB$6:AB$94,1)</f>
        <v>0</v>
      </c>
      <c r="AC91" s="43">
        <f>SUMIFS('Points - Player Total'!$AB$9:$AB$97,'Points - Player Total'!$A$9:$A$97,'Points - Teams W2'!$A91,'Teams - Window 2'!AC$6:AC$94,1)</f>
        <v>0</v>
      </c>
      <c r="AD91" s="43">
        <f>SUMIFS('Points - Player Total'!$AB$9:$AB$97,'Points - Player Total'!$A$9:$A$97,'Points - Teams W2'!$A91,'Teams - Window 2'!AD$6:AD$94,1)</f>
        <v>0</v>
      </c>
      <c r="AE91" s="43">
        <f>SUMIFS('Points - Player Total'!$AB$9:$AB$97,'Points - Player Total'!$A$9:$A$97,'Points - Teams W2'!$A91,'Teams - Window 2'!AE$6:AE$94,1)</f>
        <v>0</v>
      </c>
      <c r="AF91" s="43">
        <f>SUMIFS('Points - Player Total'!$AB$9:$AB$97,'Points - Player Total'!$A$9:$A$97,'Points - Teams W2'!$A91,'Teams - Window 2'!AF$6:AF$94,1)</f>
        <v>0</v>
      </c>
      <c r="AG91" s="43">
        <f>SUMIFS('Points - Player Total'!$AB$9:$AB$97,'Points - Player Total'!$A$9:$A$97,'Points - Teams W2'!$A91,'Teams - Window 2'!AG$6:AG$94,1)</f>
        <v>0</v>
      </c>
      <c r="AH91" s="43">
        <f>SUMIFS('Points - Player Total'!$AB$9:$AB$97,'Points - Player Total'!$A$9:$A$97,'Points - Teams W2'!$A91,'Teams - Window 2'!AH$6:AH$94,1)</f>
        <v>0</v>
      </c>
      <c r="AI91" s="43">
        <f>SUMIFS('Points - Player Total'!$AB$9:$AB$97,'Points - Player Total'!$A$9:$A$97,'Points - Teams W2'!$A91,'Teams - Window 2'!AI$6:AI$94,1)</f>
        <v>0</v>
      </c>
      <c r="AJ91" s="43">
        <f>SUMIFS('Points - Player Total'!$AB$9:$AB$97,'Points - Player Total'!$A$9:$A$97,'Points - Teams W2'!$A91,'Teams - Window 2'!AJ$6:AJ$94,1)</f>
        <v>0</v>
      </c>
      <c r="AK91" s="43">
        <f>SUMIFS('Points - Player Total'!$AB$9:$AB$97,'Points - Player Total'!$A$9:$A$97,'Points - Teams W2'!$A91,'Teams - Window 2'!AK$6:AK$94,1)</f>
        <v>0</v>
      </c>
      <c r="AL91" s="43">
        <f>SUMIFS('Points - Player Total'!$AB$9:$AB$97,'Points - Player Total'!$A$9:$A$97,'Points - Teams W2'!$A91,'Teams - Window 2'!AL$6:AL$94,1)</f>
        <v>0</v>
      </c>
      <c r="AM91" s="43">
        <f>SUMIFS('Points - Player Total'!$AB$9:$AB$97,'Points - Player Total'!$A$9:$A$97,'Points - Teams W2'!$A91,'Teams - Window 2'!AM$6:AM$94,1)</f>
        <v>0</v>
      </c>
      <c r="AN91" s="43">
        <f>SUMIFS('Points - Player Total'!$AB$9:$AB$97,'Points - Player Total'!$A$9:$A$97,'Points - Teams W2'!$A91,'Teams - Window 2'!AN$6:AN$94,1)</f>
        <v>0</v>
      </c>
      <c r="AO91" s="43">
        <f>SUMIFS('Points - Player Total'!$AB$9:$AB$97,'Points - Player Total'!$A$9:$A$97,'Points - Teams W2'!$A91,'Teams - Window 2'!AO$6:AO$94,1)</f>
        <v>0</v>
      </c>
      <c r="AP91" s="43">
        <f>SUMIFS('Points - Player Total'!$AB$9:$AB$97,'Points - Player Total'!$A$9:$A$97,'Points - Teams W2'!$A91,'Teams - Window 2'!AP$6:AP$94,1)</f>
        <v>0</v>
      </c>
      <c r="AQ91" s="43">
        <f>SUMIFS('Points - Player Total'!$AB$9:$AB$97,'Points - Player Total'!$A$9:$A$97,'Points - Teams W2'!$A91,'Teams - Window 2'!AQ$6:AQ$94,1)</f>
        <v>0</v>
      </c>
      <c r="AR91" s="43">
        <f>SUMIFS('Points - Player Total'!$AB$9:$AB$97,'Points - Player Total'!$A$9:$A$97,'Points - Teams W2'!$A91,'Teams - Window 2'!AR$6:AR$94,1)</f>
        <v>0</v>
      </c>
    </row>
    <row r="92" spans="1:44" x14ac:dyDescent="0.25">
      <c r="A92" t="s">
        <v>255</v>
      </c>
      <c r="B92" s="36"/>
      <c r="C92" t="s">
        <v>63</v>
      </c>
      <c r="D92" s="43">
        <f>SUMIFS('Points - Player Total'!$AB$9:$AB$97,'Points - Player Total'!$A$9:$A$97,'Points - Teams W2'!$A92,'Teams - Window 2'!D$6:D$94,1)</f>
        <v>0</v>
      </c>
      <c r="E92" s="43">
        <f>SUMIFS('Points - Player Total'!$AB$9:$AB$97,'Points - Player Total'!$A$9:$A$97,'Points - Teams W2'!$A92,'Teams - Window 2'!E$6:E$94,1)</f>
        <v>0</v>
      </c>
      <c r="F92" s="43">
        <f>SUMIFS('Points - Player Total'!$AB$9:$AB$97,'Points - Player Total'!$A$9:$A$97,'Points - Teams W2'!$A92,'Teams - Window 2'!F$6:F$94,1)</f>
        <v>0</v>
      </c>
      <c r="G92" s="43">
        <f>SUMIFS('Points - Player Total'!$AB$9:$AB$97,'Points - Player Total'!$A$9:$A$97,'Points - Teams W2'!$A92,'Teams - Window 2'!G$6:G$94,1)</f>
        <v>0</v>
      </c>
      <c r="H92" s="43">
        <f>SUMIFS('Points - Player Total'!$AB$9:$AB$97,'Points - Player Total'!$A$9:$A$97,'Points - Teams W2'!$A92,'Teams - Window 2'!H$6:H$94,1)</f>
        <v>0</v>
      </c>
      <c r="I92" s="43">
        <f>SUMIFS('Points - Player Total'!$AB$9:$AB$97,'Points - Player Total'!$A$9:$A$97,'Points - Teams W2'!$A92,'Teams - Window 2'!I$6:I$94,1)</f>
        <v>0</v>
      </c>
      <c r="J92" s="43">
        <f>SUMIFS('Points - Player Total'!$AB$9:$AB$97,'Points - Player Total'!$A$9:$A$97,'Points - Teams W2'!$A92,'Teams - Window 2'!J$6:J$94,1)</f>
        <v>0</v>
      </c>
      <c r="K92" s="43">
        <f>SUMIFS('Points - Player Total'!$AB$9:$AB$97,'Points - Player Total'!$A$9:$A$97,'Points - Teams W2'!$A92,'Teams - Window 2'!K$6:K$94,1)</f>
        <v>0</v>
      </c>
      <c r="L92" s="43">
        <f>SUMIFS('Points - Player Total'!$AB$9:$AB$97,'Points - Player Total'!$A$9:$A$97,'Points - Teams W2'!$A92,'Teams - Window 2'!L$6:L$94,1)</f>
        <v>0</v>
      </c>
      <c r="M92" s="43">
        <f>SUMIFS('Points - Player Total'!$AB$9:$AB$97,'Points - Player Total'!$A$9:$A$97,'Points - Teams W2'!$A92,'Teams - Window 2'!M$6:M$94,1)</f>
        <v>0</v>
      </c>
      <c r="N92" s="43">
        <f>SUMIFS('Points - Player Total'!$AB$9:$AB$97,'Points - Player Total'!$A$9:$A$97,'Points - Teams W2'!$A92,'Teams - Window 2'!N$6:N$94,1)</f>
        <v>0</v>
      </c>
      <c r="O92" s="43">
        <f>SUMIFS('Points - Player Total'!$AB$9:$AB$97,'Points - Player Total'!$A$9:$A$97,'Points - Teams W2'!$A92,'Teams - Window 2'!O$6:O$94,1)</f>
        <v>0</v>
      </c>
      <c r="P92" s="43">
        <f>SUMIFS('Points - Player Total'!$AB$9:$AB$97,'Points - Player Total'!$A$9:$A$97,'Points - Teams W2'!$A92,'Teams - Window 2'!P$6:P$94,1)</f>
        <v>0</v>
      </c>
      <c r="Q92" s="43">
        <f>SUMIFS('Points - Player Total'!$AB$9:$AB$97,'Points - Player Total'!$A$9:$A$97,'Points - Teams W2'!$A92,'Teams - Window 2'!Q$6:Q$94,1)</f>
        <v>0</v>
      </c>
      <c r="R92" s="43">
        <f>SUMIFS('Points - Player Total'!$AB$9:$AB$97,'Points - Player Total'!$A$9:$A$97,'Points - Teams W2'!$A92,'Teams - Window 2'!R$6:R$94,1)</f>
        <v>0</v>
      </c>
      <c r="S92" s="43">
        <f>SUMIFS('Points - Player Total'!$AB$9:$AB$97,'Points - Player Total'!$A$9:$A$97,'Points - Teams W2'!$A92,'Teams - Window 2'!S$6:S$94,1)</f>
        <v>0</v>
      </c>
      <c r="T92" s="43">
        <f>SUMIFS('Points - Player Total'!$AB$9:$AB$97,'Points - Player Total'!$A$9:$A$97,'Points - Teams W2'!$A92,'Teams - Window 2'!T$6:T$94,1)</f>
        <v>0</v>
      </c>
      <c r="U92" s="43">
        <f>SUMIFS('Points - Player Total'!$AB$9:$AB$97,'Points - Player Total'!$A$9:$A$97,'Points - Teams W2'!$A92,'Teams - Window 2'!U$6:U$94,1)</f>
        <v>0</v>
      </c>
      <c r="V92" s="43">
        <f>SUMIFS('Points - Player Total'!$AB$9:$AB$97,'Points - Player Total'!$A$9:$A$97,'Points - Teams W2'!$A92,'Teams - Window 2'!V$6:V$94,1)</f>
        <v>0</v>
      </c>
      <c r="W92" s="43">
        <f>SUMIFS('Points - Player Total'!$AB$9:$AB$97,'Points - Player Total'!$A$9:$A$97,'Points - Teams W2'!$A92,'Teams - Window 2'!W$6:W$94,1)</f>
        <v>0</v>
      </c>
      <c r="X92" s="43">
        <f>SUMIFS('Points - Player Total'!$AB$9:$AB$97,'Points - Player Total'!$A$9:$A$97,'Points - Teams W2'!$A92,'Teams - Window 2'!X$6:X$94,1)</f>
        <v>0</v>
      </c>
      <c r="Y92" s="43">
        <f>SUMIFS('Points - Player Total'!$AB$9:$AB$97,'Points - Player Total'!$A$9:$A$97,'Points - Teams W2'!$A92,'Teams - Window 2'!Y$6:Y$94,1)</f>
        <v>0</v>
      </c>
      <c r="Z92" s="43">
        <f>SUMIFS('Points - Player Total'!$AB$9:$AB$97,'Points - Player Total'!$A$9:$A$97,'Points - Teams W2'!$A92,'Teams - Window 2'!Z$6:Z$94,1)</f>
        <v>0</v>
      </c>
      <c r="AA92" s="43">
        <f>SUMIFS('Points - Player Total'!$AB$9:$AB$97,'Points - Player Total'!$A$9:$A$97,'Points - Teams W2'!$A92,'Teams - Window 2'!AA$6:AA$94,1)</f>
        <v>0</v>
      </c>
      <c r="AB92" s="43">
        <f>SUMIFS('Points - Player Total'!$AB$9:$AB$97,'Points - Player Total'!$A$9:$A$97,'Points - Teams W2'!$A92,'Teams - Window 2'!AB$6:AB$94,1)</f>
        <v>0</v>
      </c>
      <c r="AC92" s="43">
        <f>SUMIFS('Points - Player Total'!$AB$9:$AB$97,'Points - Player Total'!$A$9:$A$97,'Points - Teams W2'!$A92,'Teams - Window 2'!AC$6:AC$94,1)</f>
        <v>0</v>
      </c>
      <c r="AD92" s="43">
        <f>SUMIFS('Points - Player Total'!$AB$9:$AB$97,'Points - Player Total'!$A$9:$A$97,'Points - Teams W2'!$A92,'Teams - Window 2'!AD$6:AD$94,1)</f>
        <v>0</v>
      </c>
      <c r="AE92" s="43">
        <f>SUMIFS('Points - Player Total'!$AB$9:$AB$97,'Points - Player Total'!$A$9:$A$97,'Points - Teams W2'!$A92,'Teams - Window 2'!AE$6:AE$94,1)</f>
        <v>0</v>
      </c>
      <c r="AF92" s="43">
        <f>SUMIFS('Points - Player Total'!$AB$9:$AB$97,'Points - Player Total'!$A$9:$A$97,'Points - Teams W2'!$A92,'Teams - Window 2'!AF$6:AF$94,1)</f>
        <v>0</v>
      </c>
      <c r="AG92" s="43">
        <f>SUMIFS('Points - Player Total'!$AB$9:$AB$97,'Points - Player Total'!$A$9:$A$97,'Points - Teams W2'!$A92,'Teams - Window 2'!AG$6:AG$94,1)</f>
        <v>0</v>
      </c>
      <c r="AH92" s="43">
        <f>SUMIFS('Points - Player Total'!$AB$9:$AB$97,'Points - Player Total'!$A$9:$A$97,'Points - Teams W2'!$A92,'Teams - Window 2'!AH$6:AH$94,1)</f>
        <v>0</v>
      </c>
      <c r="AI92" s="43">
        <f>SUMIFS('Points - Player Total'!$AB$9:$AB$97,'Points - Player Total'!$A$9:$A$97,'Points - Teams W2'!$A92,'Teams - Window 2'!AI$6:AI$94,1)</f>
        <v>0</v>
      </c>
      <c r="AJ92" s="43">
        <f>SUMIFS('Points - Player Total'!$AB$9:$AB$97,'Points - Player Total'!$A$9:$A$97,'Points - Teams W2'!$A92,'Teams - Window 2'!AJ$6:AJ$94,1)</f>
        <v>0</v>
      </c>
      <c r="AK92" s="43">
        <f>SUMIFS('Points - Player Total'!$AB$9:$AB$97,'Points - Player Total'!$A$9:$A$97,'Points - Teams W2'!$A92,'Teams - Window 2'!AK$6:AK$94,1)</f>
        <v>0</v>
      </c>
      <c r="AL92" s="43">
        <f>SUMIFS('Points - Player Total'!$AB$9:$AB$97,'Points - Player Total'!$A$9:$A$97,'Points - Teams W2'!$A92,'Teams - Window 2'!AL$6:AL$94,1)</f>
        <v>0</v>
      </c>
      <c r="AM92" s="43">
        <f>SUMIFS('Points - Player Total'!$AB$9:$AB$97,'Points - Player Total'!$A$9:$A$97,'Points - Teams W2'!$A92,'Teams - Window 2'!AM$6:AM$94,1)</f>
        <v>0</v>
      </c>
      <c r="AN92" s="43">
        <f>SUMIFS('Points - Player Total'!$AB$9:$AB$97,'Points - Player Total'!$A$9:$A$97,'Points - Teams W2'!$A92,'Teams - Window 2'!AN$6:AN$94,1)</f>
        <v>0</v>
      </c>
      <c r="AO92" s="43">
        <f>SUMIFS('Points - Player Total'!$AB$9:$AB$97,'Points - Player Total'!$A$9:$A$97,'Points - Teams W2'!$A92,'Teams - Window 2'!AO$6:AO$94,1)</f>
        <v>0</v>
      </c>
      <c r="AP92" s="43">
        <f>SUMIFS('Points - Player Total'!$AB$9:$AB$97,'Points - Player Total'!$A$9:$A$97,'Points - Teams W2'!$A92,'Teams - Window 2'!AP$6:AP$94,1)</f>
        <v>0</v>
      </c>
      <c r="AQ92" s="43">
        <f>SUMIFS('Points - Player Total'!$AB$9:$AB$97,'Points - Player Total'!$A$9:$A$97,'Points - Teams W2'!$A92,'Teams - Window 2'!AQ$6:AQ$94,1)</f>
        <v>0</v>
      </c>
      <c r="AR92" s="43">
        <f>SUMIFS('Points - Player Total'!$AB$9:$AB$97,'Points - Player Total'!$A$9:$A$97,'Points - Teams W2'!$A92,'Teams - Window 2'!AR$6:AR$94,1)</f>
        <v>0</v>
      </c>
    </row>
    <row r="93" spans="1:44" x14ac:dyDescent="0.25">
      <c r="A93" t="s">
        <v>256</v>
      </c>
      <c r="B93" s="36"/>
      <c r="C93" t="s">
        <v>63</v>
      </c>
      <c r="D93" s="43">
        <f>SUMIFS('Points - Player Total'!$AB$9:$AB$97,'Points - Player Total'!$A$9:$A$97,'Points - Teams W2'!$A93,'Teams - Window 2'!D$6:D$94,1)</f>
        <v>0</v>
      </c>
      <c r="E93" s="43">
        <f>SUMIFS('Points - Player Total'!$AB$9:$AB$97,'Points - Player Total'!$A$9:$A$97,'Points - Teams W2'!$A93,'Teams - Window 2'!E$6:E$94,1)</f>
        <v>0</v>
      </c>
      <c r="F93" s="43">
        <f>SUMIFS('Points - Player Total'!$AB$9:$AB$97,'Points - Player Total'!$A$9:$A$97,'Points - Teams W2'!$A93,'Teams - Window 2'!F$6:F$94,1)</f>
        <v>0</v>
      </c>
      <c r="G93" s="43">
        <f>SUMIFS('Points - Player Total'!$AB$9:$AB$97,'Points - Player Total'!$A$9:$A$97,'Points - Teams W2'!$A93,'Teams - Window 2'!G$6:G$94,1)</f>
        <v>0</v>
      </c>
      <c r="H93" s="43">
        <f>SUMIFS('Points - Player Total'!$AB$9:$AB$97,'Points - Player Total'!$A$9:$A$97,'Points - Teams W2'!$A93,'Teams - Window 2'!H$6:H$94,1)</f>
        <v>0</v>
      </c>
      <c r="I93" s="43">
        <f>SUMIFS('Points - Player Total'!$AB$9:$AB$97,'Points - Player Total'!$A$9:$A$97,'Points - Teams W2'!$A93,'Teams - Window 2'!I$6:I$94,1)</f>
        <v>0</v>
      </c>
      <c r="J93" s="43">
        <f>SUMIFS('Points - Player Total'!$AB$9:$AB$97,'Points - Player Total'!$A$9:$A$97,'Points - Teams W2'!$A93,'Teams - Window 2'!J$6:J$94,1)</f>
        <v>0</v>
      </c>
      <c r="K93" s="43">
        <f>SUMIFS('Points - Player Total'!$AB$9:$AB$97,'Points - Player Total'!$A$9:$A$97,'Points - Teams W2'!$A93,'Teams - Window 2'!K$6:K$94,1)</f>
        <v>0</v>
      </c>
      <c r="L93" s="43">
        <f>SUMIFS('Points - Player Total'!$AB$9:$AB$97,'Points - Player Total'!$A$9:$A$97,'Points - Teams W2'!$A93,'Teams - Window 2'!L$6:L$94,1)</f>
        <v>0</v>
      </c>
      <c r="M93" s="43">
        <f>SUMIFS('Points - Player Total'!$AB$9:$AB$97,'Points - Player Total'!$A$9:$A$97,'Points - Teams W2'!$A93,'Teams - Window 2'!M$6:M$94,1)</f>
        <v>0</v>
      </c>
      <c r="N93" s="43">
        <f>SUMIFS('Points - Player Total'!$AB$9:$AB$97,'Points - Player Total'!$A$9:$A$97,'Points - Teams W2'!$A93,'Teams - Window 2'!N$6:N$94,1)</f>
        <v>0</v>
      </c>
      <c r="O93" s="43">
        <f>SUMIFS('Points - Player Total'!$AB$9:$AB$97,'Points - Player Total'!$A$9:$A$97,'Points - Teams W2'!$A93,'Teams - Window 2'!O$6:O$94,1)</f>
        <v>0</v>
      </c>
      <c r="P93" s="43">
        <f>SUMIFS('Points - Player Total'!$AB$9:$AB$97,'Points - Player Total'!$A$9:$A$97,'Points - Teams W2'!$A93,'Teams - Window 2'!P$6:P$94,1)</f>
        <v>0</v>
      </c>
      <c r="Q93" s="43">
        <f>SUMIFS('Points - Player Total'!$AB$9:$AB$97,'Points - Player Total'!$A$9:$A$97,'Points - Teams W2'!$A93,'Teams - Window 2'!Q$6:Q$94,1)</f>
        <v>0</v>
      </c>
      <c r="R93" s="43">
        <f>SUMIFS('Points - Player Total'!$AB$9:$AB$97,'Points - Player Total'!$A$9:$A$97,'Points - Teams W2'!$A93,'Teams - Window 2'!R$6:R$94,1)</f>
        <v>0</v>
      </c>
      <c r="S93" s="43">
        <f>SUMIFS('Points - Player Total'!$AB$9:$AB$97,'Points - Player Total'!$A$9:$A$97,'Points - Teams W2'!$A93,'Teams - Window 2'!S$6:S$94,1)</f>
        <v>0</v>
      </c>
      <c r="T93" s="43">
        <f>SUMIFS('Points - Player Total'!$AB$9:$AB$97,'Points - Player Total'!$A$9:$A$97,'Points - Teams W2'!$A93,'Teams - Window 2'!T$6:T$94,1)</f>
        <v>0</v>
      </c>
      <c r="U93" s="43">
        <f>SUMIFS('Points - Player Total'!$AB$9:$AB$97,'Points - Player Total'!$A$9:$A$97,'Points - Teams W2'!$A93,'Teams - Window 2'!U$6:U$94,1)</f>
        <v>0</v>
      </c>
      <c r="V93" s="43">
        <f>SUMIFS('Points - Player Total'!$AB$9:$AB$97,'Points - Player Total'!$A$9:$A$97,'Points - Teams W2'!$A93,'Teams - Window 2'!V$6:V$94,1)</f>
        <v>0</v>
      </c>
      <c r="W93" s="43">
        <f>SUMIFS('Points - Player Total'!$AB$9:$AB$97,'Points - Player Total'!$A$9:$A$97,'Points - Teams W2'!$A93,'Teams - Window 2'!W$6:W$94,1)</f>
        <v>0</v>
      </c>
      <c r="X93" s="43">
        <f>SUMIFS('Points - Player Total'!$AB$9:$AB$97,'Points - Player Total'!$A$9:$A$97,'Points - Teams W2'!$A93,'Teams - Window 2'!X$6:X$94,1)</f>
        <v>0</v>
      </c>
      <c r="Y93" s="43">
        <f>SUMIFS('Points - Player Total'!$AB$9:$AB$97,'Points - Player Total'!$A$9:$A$97,'Points - Teams W2'!$A93,'Teams - Window 2'!Y$6:Y$94,1)</f>
        <v>0</v>
      </c>
      <c r="Z93" s="43">
        <f>SUMIFS('Points - Player Total'!$AB$9:$AB$97,'Points - Player Total'!$A$9:$A$97,'Points - Teams W2'!$A93,'Teams - Window 2'!Z$6:Z$94,1)</f>
        <v>0</v>
      </c>
      <c r="AA93" s="43">
        <f>SUMIFS('Points - Player Total'!$AB$9:$AB$97,'Points - Player Total'!$A$9:$A$97,'Points - Teams W2'!$A93,'Teams - Window 2'!AA$6:AA$94,1)</f>
        <v>0</v>
      </c>
      <c r="AB93" s="43">
        <f>SUMIFS('Points - Player Total'!$AB$9:$AB$97,'Points - Player Total'!$A$9:$A$97,'Points - Teams W2'!$A93,'Teams - Window 2'!AB$6:AB$94,1)</f>
        <v>0</v>
      </c>
      <c r="AC93" s="43">
        <f>SUMIFS('Points - Player Total'!$AB$9:$AB$97,'Points - Player Total'!$A$9:$A$97,'Points - Teams W2'!$A93,'Teams - Window 2'!AC$6:AC$94,1)</f>
        <v>0</v>
      </c>
      <c r="AD93" s="43">
        <f>SUMIFS('Points - Player Total'!$AB$9:$AB$97,'Points - Player Total'!$A$9:$A$97,'Points - Teams W2'!$A93,'Teams - Window 2'!AD$6:AD$94,1)</f>
        <v>0</v>
      </c>
      <c r="AE93" s="43">
        <f>SUMIFS('Points - Player Total'!$AB$9:$AB$97,'Points - Player Total'!$A$9:$A$97,'Points - Teams W2'!$A93,'Teams - Window 2'!AE$6:AE$94,1)</f>
        <v>0</v>
      </c>
      <c r="AF93" s="43">
        <f>SUMIFS('Points - Player Total'!$AB$9:$AB$97,'Points - Player Total'!$A$9:$A$97,'Points - Teams W2'!$A93,'Teams - Window 2'!AF$6:AF$94,1)</f>
        <v>0</v>
      </c>
      <c r="AG93" s="43">
        <f>SUMIFS('Points - Player Total'!$AB$9:$AB$97,'Points - Player Total'!$A$9:$A$97,'Points - Teams W2'!$A93,'Teams - Window 2'!AG$6:AG$94,1)</f>
        <v>0</v>
      </c>
      <c r="AH93" s="43">
        <f>SUMIFS('Points - Player Total'!$AB$9:$AB$97,'Points - Player Total'!$A$9:$A$97,'Points - Teams W2'!$A93,'Teams - Window 2'!AH$6:AH$94,1)</f>
        <v>0</v>
      </c>
      <c r="AI93" s="43">
        <f>SUMIFS('Points - Player Total'!$AB$9:$AB$97,'Points - Player Total'!$A$9:$A$97,'Points - Teams W2'!$A93,'Teams - Window 2'!AI$6:AI$94,1)</f>
        <v>0</v>
      </c>
      <c r="AJ93" s="43">
        <f>SUMIFS('Points - Player Total'!$AB$9:$AB$97,'Points - Player Total'!$A$9:$A$97,'Points - Teams W2'!$A93,'Teams - Window 2'!AJ$6:AJ$94,1)</f>
        <v>0</v>
      </c>
      <c r="AK93" s="43">
        <f>SUMIFS('Points - Player Total'!$AB$9:$AB$97,'Points - Player Total'!$A$9:$A$97,'Points - Teams W2'!$A93,'Teams - Window 2'!AK$6:AK$94,1)</f>
        <v>0</v>
      </c>
      <c r="AL93" s="43">
        <f>SUMIFS('Points - Player Total'!$AB$9:$AB$97,'Points - Player Total'!$A$9:$A$97,'Points - Teams W2'!$A93,'Teams - Window 2'!AL$6:AL$94,1)</f>
        <v>0</v>
      </c>
      <c r="AM93" s="43">
        <f>SUMIFS('Points - Player Total'!$AB$9:$AB$97,'Points - Player Total'!$A$9:$A$97,'Points - Teams W2'!$A93,'Teams - Window 2'!AM$6:AM$94,1)</f>
        <v>0</v>
      </c>
      <c r="AN93" s="43">
        <f>SUMIFS('Points - Player Total'!$AB$9:$AB$97,'Points - Player Total'!$A$9:$A$97,'Points - Teams W2'!$A93,'Teams - Window 2'!AN$6:AN$94,1)</f>
        <v>0</v>
      </c>
      <c r="AO93" s="43">
        <f>SUMIFS('Points - Player Total'!$AB$9:$AB$97,'Points - Player Total'!$A$9:$A$97,'Points - Teams W2'!$A93,'Teams - Window 2'!AO$6:AO$94,1)</f>
        <v>0</v>
      </c>
      <c r="AP93" s="43">
        <f>SUMIFS('Points - Player Total'!$AB$9:$AB$97,'Points - Player Total'!$A$9:$A$97,'Points - Teams W2'!$A93,'Teams - Window 2'!AP$6:AP$94,1)</f>
        <v>0</v>
      </c>
      <c r="AQ93" s="43">
        <f>SUMIFS('Points - Player Total'!$AB$9:$AB$97,'Points - Player Total'!$A$9:$A$97,'Points - Teams W2'!$A93,'Teams - Window 2'!AQ$6:AQ$94,1)</f>
        <v>0</v>
      </c>
      <c r="AR93" s="43">
        <f>SUMIFS('Points - Player Total'!$AB$9:$AB$97,'Points - Player Total'!$A$9:$A$97,'Points - Teams W2'!$A93,'Teams - Window 2'!AR$6:AR$94,1)</f>
        <v>0</v>
      </c>
    </row>
    <row r="94" spans="1:44" x14ac:dyDescent="0.25">
      <c r="A94" t="s">
        <v>257</v>
      </c>
      <c r="B94" s="36"/>
      <c r="C94" t="s">
        <v>63</v>
      </c>
      <c r="D94" s="43">
        <f>SUMIFS('Points - Player Total'!$AB$9:$AB$97,'Points - Player Total'!$A$9:$A$97,'Points - Teams W2'!$A94,'Teams - Window 2'!D$6:D$94,1)</f>
        <v>0</v>
      </c>
      <c r="E94" s="43">
        <f>SUMIFS('Points - Player Total'!$AB$9:$AB$97,'Points - Player Total'!$A$9:$A$97,'Points - Teams W2'!$A94,'Teams - Window 2'!E$6:E$94,1)</f>
        <v>0</v>
      </c>
      <c r="F94" s="43">
        <f>SUMIFS('Points - Player Total'!$AB$9:$AB$97,'Points - Player Total'!$A$9:$A$97,'Points - Teams W2'!$A94,'Teams - Window 2'!F$6:F$94,1)</f>
        <v>0</v>
      </c>
      <c r="G94" s="43">
        <f>SUMIFS('Points - Player Total'!$AB$9:$AB$97,'Points - Player Total'!$A$9:$A$97,'Points - Teams W2'!$A94,'Teams - Window 2'!G$6:G$94,1)</f>
        <v>0</v>
      </c>
      <c r="H94" s="43">
        <f>SUMIFS('Points - Player Total'!$AB$9:$AB$97,'Points - Player Total'!$A$9:$A$97,'Points - Teams W2'!$A94,'Teams - Window 2'!H$6:H$94,1)</f>
        <v>0</v>
      </c>
      <c r="I94" s="43">
        <f>SUMIFS('Points - Player Total'!$AB$9:$AB$97,'Points - Player Total'!$A$9:$A$97,'Points - Teams W2'!$A94,'Teams - Window 2'!I$6:I$94,1)</f>
        <v>0</v>
      </c>
      <c r="J94" s="43">
        <f>SUMIFS('Points - Player Total'!$AB$9:$AB$97,'Points - Player Total'!$A$9:$A$97,'Points - Teams W2'!$A94,'Teams - Window 2'!J$6:J$94,1)</f>
        <v>0</v>
      </c>
      <c r="K94" s="43">
        <f>SUMIFS('Points - Player Total'!$AB$9:$AB$97,'Points - Player Total'!$A$9:$A$97,'Points - Teams W2'!$A94,'Teams - Window 2'!K$6:K$94,1)</f>
        <v>0</v>
      </c>
      <c r="L94" s="43">
        <f>SUMIFS('Points - Player Total'!$AB$9:$AB$97,'Points - Player Total'!$A$9:$A$97,'Points - Teams W2'!$A94,'Teams - Window 2'!L$6:L$94,1)</f>
        <v>0</v>
      </c>
      <c r="M94" s="43">
        <f>SUMIFS('Points - Player Total'!$AB$9:$AB$97,'Points - Player Total'!$A$9:$A$97,'Points - Teams W2'!$A94,'Teams - Window 2'!M$6:M$94,1)</f>
        <v>0</v>
      </c>
      <c r="N94" s="43">
        <f>SUMIFS('Points - Player Total'!$AB$9:$AB$97,'Points - Player Total'!$A$9:$A$97,'Points - Teams W2'!$A94,'Teams - Window 2'!N$6:N$94,1)</f>
        <v>0</v>
      </c>
      <c r="O94" s="43">
        <f>SUMIFS('Points - Player Total'!$AB$9:$AB$97,'Points - Player Total'!$A$9:$A$97,'Points - Teams W2'!$A94,'Teams - Window 2'!O$6:O$94,1)</f>
        <v>0</v>
      </c>
      <c r="P94" s="43">
        <f>SUMIFS('Points - Player Total'!$AB$9:$AB$97,'Points - Player Total'!$A$9:$A$97,'Points - Teams W2'!$A94,'Teams - Window 2'!P$6:P$94,1)</f>
        <v>0</v>
      </c>
      <c r="Q94" s="43">
        <f>SUMIFS('Points - Player Total'!$AB$9:$AB$97,'Points - Player Total'!$A$9:$A$97,'Points - Teams W2'!$A94,'Teams - Window 2'!Q$6:Q$94,1)</f>
        <v>0</v>
      </c>
      <c r="R94" s="43">
        <f>SUMIFS('Points - Player Total'!$AB$9:$AB$97,'Points - Player Total'!$A$9:$A$97,'Points - Teams W2'!$A94,'Teams - Window 2'!R$6:R$94,1)</f>
        <v>0</v>
      </c>
      <c r="S94" s="43">
        <f>SUMIFS('Points - Player Total'!$AB$9:$AB$97,'Points - Player Total'!$A$9:$A$97,'Points - Teams W2'!$A94,'Teams - Window 2'!S$6:S$94,1)</f>
        <v>0</v>
      </c>
      <c r="T94" s="43">
        <f>SUMIFS('Points - Player Total'!$AB$9:$AB$97,'Points - Player Total'!$A$9:$A$97,'Points - Teams W2'!$A94,'Teams - Window 2'!T$6:T$94,1)</f>
        <v>0</v>
      </c>
      <c r="U94" s="43">
        <f>SUMIFS('Points - Player Total'!$AB$9:$AB$97,'Points - Player Total'!$A$9:$A$97,'Points - Teams W2'!$A94,'Teams - Window 2'!U$6:U$94,1)</f>
        <v>0</v>
      </c>
      <c r="V94" s="43">
        <f>SUMIFS('Points - Player Total'!$AB$9:$AB$97,'Points - Player Total'!$A$9:$A$97,'Points - Teams W2'!$A94,'Teams - Window 2'!V$6:V$94,1)</f>
        <v>0</v>
      </c>
      <c r="W94" s="43">
        <f>SUMIFS('Points - Player Total'!$AB$9:$AB$97,'Points - Player Total'!$A$9:$A$97,'Points - Teams W2'!$A94,'Teams - Window 2'!W$6:W$94,1)</f>
        <v>0</v>
      </c>
      <c r="X94" s="43">
        <f>SUMIFS('Points - Player Total'!$AB$9:$AB$97,'Points - Player Total'!$A$9:$A$97,'Points - Teams W2'!$A94,'Teams - Window 2'!X$6:X$94,1)</f>
        <v>0</v>
      </c>
      <c r="Y94" s="43">
        <f>SUMIFS('Points - Player Total'!$AB$9:$AB$97,'Points - Player Total'!$A$9:$A$97,'Points - Teams W2'!$A94,'Teams - Window 2'!Y$6:Y$94,1)</f>
        <v>0</v>
      </c>
      <c r="Z94" s="43">
        <f>SUMIFS('Points - Player Total'!$AB$9:$AB$97,'Points - Player Total'!$A$9:$A$97,'Points - Teams W2'!$A94,'Teams - Window 2'!Z$6:Z$94,1)</f>
        <v>0</v>
      </c>
      <c r="AA94" s="43">
        <f>SUMIFS('Points - Player Total'!$AB$9:$AB$97,'Points - Player Total'!$A$9:$A$97,'Points - Teams W2'!$A94,'Teams - Window 2'!AA$6:AA$94,1)</f>
        <v>0</v>
      </c>
      <c r="AB94" s="43">
        <f>SUMIFS('Points - Player Total'!$AB$9:$AB$97,'Points - Player Total'!$A$9:$A$97,'Points - Teams W2'!$A94,'Teams - Window 2'!AB$6:AB$94,1)</f>
        <v>0</v>
      </c>
      <c r="AC94" s="43">
        <f>SUMIFS('Points - Player Total'!$AB$9:$AB$97,'Points - Player Total'!$A$9:$A$97,'Points - Teams W2'!$A94,'Teams - Window 2'!AC$6:AC$94,1)</f>
        <v>0</v>
      </c>
      <c r="AD94" s="43">
        <f>SUMIFS('Points - Player Total'!$AB$9:$AB$97,'Points - Player Total'!$A$9:$A$97,'Points - Teams W2'!$A94,'Teams - Window 2'!AD$6:AD$94,1)</f>
        <v>0</v>
      </c>
      <c r="AE94" s="43">
        <f>SUMIFS('Points - Player Total'!$AB$9:$AB$97,'Points - Player Total'!$A$9:$A$97,'Points - Teams W2'!$A94,'Teams - Window 2'!AE$6:AE$94,1)</f>
        <v>0</v>
      </c>
      <c r="AF94" s="43">
        <f>SUMIFS('Points - Player Total'!$AB$9:$AB$97,'Points - Player Total'!$A$9:$A$97,'Points - Teams W2'!$A94,'Teams - Window 2'!AF$6:AF$94,1)</f>
        <v>0</v>
      </c>
      <c r="AG94" s="43">
        <f>SUMIFS('Points - Player Total'!$AB$9:$AB$97,'Points - Player Total'!$A$9:$A$97,'Points - Teams W2'!$A94,'Teams - Window 2'!AG$6:AG$94,1)</f>
        <v>0</v>
      </c>
      <c r="AH94" s="43">
        <f>SUMIFS('Points - Player Total'!$AB$9:$AB$97,'Points - Player Total'!$A$9:$A$97,'Points - Teams W2'!$A94,'Teams - Window 2'!AH$6:AH$94,1)</f>
        <v>0</v>
      </c>
      <c r="AI94" s="43">
        <f>SUMIFS('Points - Player Total'!$AB$9:$AB$97,'Points - Player Total'!$A$9:$A$97,'Points - Teams W2'!$A94,'Teams - Window 2'!AI$6:AI$94,1)</f>
        <v>0</v>
      </c>
      <c r="AJ94" s="43">
        <f>SUMIFS('Points - Player Total'!$AB$9:$AB$97,'Points - Player Total'!$A$9:$A$97,'Points - Teams W2'!$A94,'Teams - Window 2'!AJ$6:AJ$94,1)</f>
        <v>0</v>
      </c>
      <c r="AK94" s="43">
        <f>SUMIFS('Points - Player Total'!$AB$9:$AB$97,'Points - Player Total'!$A$9:$A$97,'Points - Teams W2'!$A94,'Teams - Window 2'!AK$6:AK$94,1)</f>
        <v>0</v>
      </c>
      <c r="AL94" s="43">
        <f>SUMIFS('Points - Player Total'!$AB$9:$AB$97,'Points - Player Total'!$A$9:$A$97,'Points - Teams W2'!$A94,'Teams - Window 2'!AL$6:AL$94,1)</f>
        <v>0</v>
      </c>
      <c r="AM94" s="43">
        <f>SUMIFS('Points - Player Total'!$AB$9:$AB$97,'Points - Player Total'!$A$9:$A$97,'Points - Teams W2'!$A94,'Teams - Window 2'!AM$6:AM$94,1)</f>
        <v>0</v>
      </c>
      <c r="AN94" s="43">
        <f>SUMIFS('Points - Player Total'!$AB$9:$AB$97,'Points - Player Total'!$A$9:$A$97,'Points - Teams W2'!$A94,'Teams - Window 2'!AN$6:AN$94,1)</f>
        <v>0</v>
      </c>
      <c r="AO94" s="43">
        <f>SUMIFS('Points - Player Total'!$AB$9:$AB$97,'Points - Player Total'!$A$9:$A$97,'Points - Teams W2'!$A94,'Teams - Window 2'!AO$6:AO$94,1)</f>
        <v>0</v>
      </c>
      <c r="AP94" s="43">
        <f>SUMIFS('Points - Player Total'!$AB$9:$AB$97,'Points - Player Total'!$A$9:$A$97,'Points - Teams W2'!$A94,'Teams - Window 2'!AP$6:AP$94,1)</f>
        <v>0</v>
      </c>
      <c r="AQ94" s="43">
        <f>SUMIFS('Points - Player Total'!$AB$9:$AB$97,'Points - Player Total'!$A$9:$A$97,'Points - Teams W2'!$A94,'Teams - Window 2'!AQ$6:AQ$94,1)</f>
        <v>0</v>
      </c>
      <c r="AR94" s="43">
        <f>SUMIFS('Points - Player Total'!$AB$9:$AB$97,'Points - Player Total'!$A$9:$A$97,'Points - Teams W2'!$A94,'Teams - Window 2'!AR$6:AR$94,1)</f>
        <v>0</v>
      </c>
    </row>
    <row r="96" spans="1:44" x14ac:dyDescent="0.25">
      <c r="D96" s="37">
        <f>SUM(D6:D94)+D30</f>
        <v>2322</v>
      </c>
      <c r="E96" s="37">
        <f>SUM(E6:E94)+E42</f>
        <v>3310</v>
      </c>
      <c r="F96" s="37">
        <f>SUM(F6:F94)+F43+45+30</f>
        <v>2344</v>
      </c>
      <c r="G96" s="37">
        <f>SUM(G6:G94)+G14</f>
        <v>2227</v>
      </c>
      <c r="H96" s="37">
        <f>SUM(H6:H94)+H43+35+27</f>
        <v>2268</v>
      </c>
      <c r="I96" s="37">
        <f>SUM(I6:I94)+I42</f>
        <v>3137</v>
      </c>
      <c r="J96" s="37">
        <f>SUM(J6:J94)+J42</f>
        <v>3335</v>
      </c>
      <c r="K96" s="37">
        <f>SUM(K6:K94)+K42</f>
        <v>3024</v>
      </c>
      <c r="L96" s="37">
        <f>SUM(L6:L94)+L6</f>
        <v>2648</v>
      </c>
      <c r="M96" s="37">
        <f>SUM(M6:M94)+M42</f>
        <v>3099</v>
      </c>
      <c r="N96" s="37">
        <f>SUM(N6:N94)+N46</f>
        <v>2316</v>
      </c>
      <c r="O96" s="37">
        <f>SUM(O6:O94)+O6</f>
        <v>2706</v>
      </c>
      <c r="P96" s="37">
        <f>SUM(P6:P94)+P6</f>
        <v>2086</v>
      </c>
      <c r="Q96" s="37">
        <f>SUM(Q6:Q94)+Q43+4</f>
        <v>2070</v>
      </c>
      <c r="R96" s="37">
        <f>SUM(R6:R94)+R42</f>
        <v>3301</v>
      </c>
      <c r="S96" s="37">
        <f>SUM(S6:S94)+S6</f>
        <v>1973</v>
      </c>
      <c r="T96" s="37">
        <f>SUM(T6:T94)+T6</f>
        <v>2409</v>
      </c>
      <c r="U96" s="37">
        <f>SUM(U6:U94)+U42</f>
        <v>3134</v>
      </c>
      <c r="V96" s="37">
        <f>SUM(V6:V94)+V13</f>
        <v>2171</v>
      </c>
      <c r="W96" s="37">
        <f>SUM(W6:W94)+W22+61</f>
        <v>1893</v>
      </c>
      <c r="X96" s="37">
        <f>SUM(X6:X94)+X6</f>
        <v>2655</v>
      </c>
      <c r="Y96" s="37">
        <f>SUM(Y6:Y94)+Y67+39+45+15+50</f>
        <v>1842</v>
      </c>
      <c r="Z96" s="37">
        <f>SUM(Z6:Z94)+Z42</f>
        <v>3180</v>
      </c>
      <c r="AA96" s="37">
        <f>SUM(AA6:AA94)+AA67+7+10+13+13</f>
        <v>2767</v>
      </c>
      <c r="AB96" s="37">
        <f>SUM(AB6:AB94)+AB6</f>
        <v>2588</v>
      </c>
      <c r="AC96" s="37">
        <f>SUM(AC6:AC94)+AC6</f>
        <v>3298</v>
      </c>
      <c r="AD96" s="37">
        <f>SUM(AD6:AD94)+AD42</f>
        <v>3442</v>
      </c>
      <c r="AE96" s="37">
        <f t="shared" ref="AE96:AL96" si="0">SUM(AE6:AE94)+AE42</f>
        <v>3530</v>
      </c>
      <c r="AF96" s="37">
        <f t="shared" si="0"/>
        <v>3169</v>
      </c>
      <c r="AG96" s="37">
        <f t="shared" si="0"/>
        <v>3563</v>
      </c>
      <c r="AH96" s="37">
        <f t="shared" si="0"/>
        <v>3217</v>
      </c>
      <c r="AI96" s="37">
        <f>SUM(AI6:AI94)+AI43+10+34</f>
        <v>2677</v>
      </c>
      <c r="AJ96" s="37">
        <f t="shared" si="0"/>
        <v>3372</v>
      </c>
      <c r="AK96" s="37">
        <f t="shared" si="0"/>
        <v>3034</v>
      </c>
      <c r="AL96" s="37">
        <f t="shared" si="0"/>
        <v>3307</v>
      </c>
      <c r="AM96" s="37">
        <f>SUM(AM6:AM94)+AM31+78</f>
        <v>1711</v>
      </c>
      <c r="AN96" s="37">
        <f>SUM(AN6:AN94)+AN6</f>
        <v>2385</v>
      </c>
      <c r="AO96" s="37">
        <f>SUM(AO6:AO94)+AO76</f>
        <v>3054</v>
      </c>
      <c r="AP96" s="37">
        <f>SUM(AP6:AP94)+AP42</f>
        <v>3466</v>
      </c>
      <c r="AQ96" s="37">
        <f>SUM(AQ6:AQ94)+AQ42</f>
        <v>3756</v>
      </c>
      <c r="AR96" s="37">
        <f>SUM(AR6:AR94)+AR14</f>
        <v>2581</v>
      </c>
    </row>
    <row r="98" spans="3:44" x14ac:dyDescent="0.25">
      <c r="C98" t="s">
        <v>512</v>
      </c>
      <c r="D98" s="36">
        <v>2160</v>
      </c>
      <c r="E98" s="36">
        <v>2623</v>
      </c>
      <c r="F98" s="36">
        <v>2788</v>
      </c>
      <c r="G98" s="36">
        <v>2325</v>
      </c>
      <c r="H98" s="36">
        <v>1858</v>
      </c>
      <c r="I98" s="36">
        <v>2572</v>
      </c>
      <c r="J98" s="36">
        <v>2582</v>
      </c>
      <c r="K98" s="36">
        <v>2945</v>
      </c>
      <c r="L98" s="36">
        <v>2775</v>
      </c>
      <c r="M98" s="36">
        <v>2831</v>
      </c>
      <c r="N98" s="36">
        <v>2443</v>
      </c>
      <c r="O98" s="36">
        <v>2349</v>
      </c>
      <c r="P98" s="36">
        <v>2374</v>
      </c>
      <c r="Q98" s="36">
        <v>2036</v>
      </c>
      <c r="R98" s="36">
        <v>2937</v>
      </c>
      <c r="S98" s="36">
        <v>2468</v>
      </c>
      <c r="T98" s="36">
        <v>1731</v>
      </c>
      <c r="U98" s="36">
        <v>2646</v>
      </c>
      <c r="V98" s="36">
        <v>1865</v>
      </c>
      <c r="W98" s="36">
        <v>2569</v>
      </c>
      <c r="X98" s="36">
        <v>2103</v>
      </c>
      <c r="Y98" s="36">
        <v>2017</v>
      </c>
      <c r="Z98" s="36">
        <v>2392</v>
      </c>
      <c r="AA98" s="36">
        <v>2255</v>
      </c>
      <c r="AB98" s="36">
        <v>2588</v>
      </c>
      <c r="AC98" s="36">
        <v>2559</v>
      </c>
      <c r="AD98" s="36">
        <v>2417</v>
      </c>
      <c r="AE98" s="36">
        <v>3147</v>
      </c>
      <c r="AF98" s="36">
        <v>2810</v>
      </c>
      <c r="AG98" s="36">
        <v>2860</v>
      </c>
      <c r="AH98" s="36">
        <v>2615</v>
      </c>
      <c r="AI98" s="36">
        <v>2824</v>
      </c>
      <c r="AJ98" s="36">
        <v>2621</v>
      </c>
      <c r="AK98" s="36">
        <v>2152</v>
      </c>
      <c r="AL98" s="36">
        <v>2023</v>
      </c>
      <c r="AM98" s="36">
        <v>2099</v>
      </c>
      <c r="AN98" s="36">
        <v>1926</v>
      </c>
      <c r="AO98" s="36">
        <v>2713</v>
      </c>
      <c r="AP98" s="36">
        <v>3079</v>
      </c>
      <c r="AQ98" s="36">
        <v>2562</v>
      </c>
      <c r="AR98" s="36">
        <v>2405</v>
      </c>
    </row>
    <row r="100" spans="3:44" x14ac:dyDescent="0.25">
      <c r="D100" s="37">
        <f>SUM(D96:D98)</f>
        <v>4482</v>
      </c>
      <c r="E100" s="37">
        <f t="shared" ref="E100:AR100" si="1">SUM(E96:E98)</f>
        <v>5933</v>
      </c>
      <c r="F100" s="37">
        <f t="shared" si="1"/>
        <v>5132</v>
      </c>
      <c r="G100" s="37">
        <f t="shared" si="1"/>
        <v>4552</v>
      </c>
      <c r="H100" s="37">
        <f t="shared" si="1"/>
        <v>4126</v>
      </c>
      <c r="I100" s="37">
        <f t="shared" si="1"/>
        <v>5709</v>
      </c>
      <c r="J100" s="37">
        <f t="shared" si="1"/>
        <v>5917</v>
      </c>
      <c r="K100" s="37">
        <f t="shared" si="1"/>
        <v>5969</v>
      </c>
      <c r="L100" s="37">
        <f t="shared" si="1"/>
        <v>5423</v>
      </c>
      <c r="M100" s="37">
        <f t="shared" si="1"/>
        <v>5930</v>
      </c>
      <c r="N100" s="37">
        <f t="shared" si="1"/>
        <v>4759</v>
      </c>
      <c r="O100" s="37">
        <f t="shared" si="1"/>
        <v>5055</v>
      </c>
      <c r="P100" s="37">
        <f t="shared" si="1"/>
        <v>4460</v>
      </c>
      <c r="Q100" s="37">
        <f t="shared" si="1"/>
        <v>4106</v>
      </c>
      <c r="R100" s="37">
        <f t="shared" si="1"/>
        <v>6238</v>
      </c>
      <c r="S100" s="37">
        <f t="shared" si="1"/>
        <v>4441</v>
      </c>
      <c r="T100" s="37">
        <f t="shared" si="1"/>
        <v>4140</v>
      </c>
      <c r="U100" s="37">
        <f t="shared" si="1"/>
        <v>5780</v>
      </c>
      <c r="V100" s="37">
        <f t="shared" si="1"/>
        <v>4036</v>
      </c>
      <c r="W100" s="37">
        <f t="shared" si="1"/>
        <v>4462</v>
      </c>
      <c r="X100" s="37">
        <f t="shared" si="1"/>
        <v>4758</v>
      </c>
      <c r="Y100" s="37">
        <f t="shared" si="1"/>
        <v>3859</v>
      </c>
      <c r="Z100" s="37">
        <f t="shared" si="1"/>
        <v>5572</v>
      </c>
      <c r="AA100" s="37">
        <f t="shared" si="1"/>
        <v>5022</v>
      </c>
      <c r="AB100" s="37">
        <f t="shared" si="1"/>
        <v>5176</v>
      </c>
      <c r="AC100" s="37">
        <f t="shared" si="1"/>
        <v>5857</v>
      </c>
      <c r="AD100" s="37">
        <f t="shared" si="1"/>
        <v>5859</v>
      </c>
      <c r="AE100" s="37">
        <f t="shared" si="1"/>
        <v>6677</v>
      </c>
      <c r="AF100" s="37">
        <f t="shared" si="1"/>
        <v>5979</v>
      </c>
      <c r="AG100" s="37">
        <f t="shared" si="1"/>
        <v>6423</v>
      </c>
      <c r="AH100" s="37">
        <f t="shared" si="1"/>
        <v>5832</v>
      </c>
      <c r="AI100" s="37">
        <f t="shared" si="1"/>
        <v>5501</v>
      </c>
      <c r="AJ100" s="37">
        <f t="shared" si="1"/>
        <v>5993</v>
      </c>
      <c r="AK100" s="37">
        <f t="shared" si="1"/>
        <v>5186</v>
      </c>
      <c r="AL100" s="37">
        <f t="shared" si="1"/>
        <v>5330</v>
      </c>
      <c r="AM100" s="37">
        <f t="shared" si="1"/>
        <v>3810</v>
      </c>
      <c r="AN100" s="37">
        <f t="shared" si="1"/>
        <v>4311</v>
      </c>
      <c r="AO100" s="37">
        <f t="shared" si="1"/>
        <v>5767</v>
      </c>
      <c r="AP100" s="37">
        <f t="shared" si="1"/>
        <v>6545</v>
      </c>
      <c r="AQ100" s="37">
        <f t="shared" si="1"/>
        <v>6318</v>
      </c>
      <c r="AR100" s="37">
        <f t="shared" si="1"/>
        <v>4986</v>
      </c>
    </row>
    <row r="101" spans="3:44" x14ac:dyDescent="0.25">
      <c r="D101" s="352"/>
      <c r="E101" s="352"/>
      <c r="F101" s="352"/>
      <c r="G101" s="352"/>
      <c r="H101" s="352"/>
      <c r="I101" s="352"/>
      <c r="J101" s="352"/>
      <c r="K101" s="352"/>
      <c r="L101" s="352"/>
      <c r="M101" s="352"/>
      <c r="N101" s="352"/>
      <c r="O101" s="352"/>
      <c r="P101" s="352"/>
      <c r="Q101" s="352"/>
      <c r="R101" s="352"/>
      <c r="S101" s="352"/>
      <c r="T101" s="352"/>
      <c r="U101" s="352"/>
      <c r="V101" s="352"/>
      <c r="W101" s="352"/>
      <c r="X101" s="352"/>
      <c r="Y101" s="352"/>
      <c r="Z101" s="352"/>
      <c r="AA101" s="352"/>
      <c r="AB101" s="352"/>
      <c r="AC101" s="352"/>
      <c r="AD101" s="352"/>
      <c r="AE101" s="352"/>
      <c r="AF101" s="352"/>
      <c r="AG101" s="352"/>
      <c r="AH101" s="352"/>
      <c r="AI101" s="352"/>
      <c r="AJ101" s="352"/>
      <c r="AK101" s="352"/>
      <c r="AL101" s="352"/>
      <c r="AM101" s="352"/>
      <c r="AN101" s="352"/>
      <c r="AO101" s="352"/>
      <c r="AP101" s="352"/>
      <c r="AQ101" s="352"/>
      <c r="AR101" s="352"/>
    </row>
    <row r="103" spans="3:44" ht="30" customHeight="1" x14ac:dyDescent="0.25">
      <c r="D103" s="349" t="str">
        <f>D4</f>
        <v>Guy Blackwood</v>
      </c>
      <c r="E103" s="349" t="str">
        <f t="shared" ref="E103:AR103" si="2">E4</f>
        <v>Michael Quinn</v>
      </c>
      <c r="F103" s="349" t="str">
        <f t="shared" si="2"/>
        <v>Andy Gill</v>
      </c>
      <c r="G103" s="349" t="str">
        <f t="shared" si="2"/>
        <v>Jonny Cobbold</v>
      </c>
      <c r="H103" s="349" t="str">
        <f t="shared" si="2"/>
        <v>Michael Gill</v>
      </c>
      <c r="I103" s="349" t="str">
        <f t="shared" si="2"/>
        <v>Ed Brown</v>
      </c>
      <c r="J103" s="349" t="str">
        <f t="shared" si="2"/>
        <v>Sam Hepke</v>
      </c>
      <c r="K103" s="349" t="str">
        <f t="shared" si="2"/>
        <v>Jonny Glayzer</v>
      </c>
      <c r="L103" s="349" t="str">
        <f t="shared" si="2"/>
        <v>Ian Glayzer</v>
      </c>
      <c r="M103" s="349" t="str">
        <f t="shared" si="2"/>
        <v>Colin Inkson</v>
      </c>
      <c r="N103" s="349" t="str">
        <f t="shared" si="2"/>
        <v>Bill Rankin</v>
      </c>
      <c r="O103" s="349" t="str">
        <f t="shared" si="2"/>
        <v>Alex Rankin</v>
      </c>
      <c r="P103" s="349" t="str">
        <f t="shared" si="2"/>
        <v>Rob Rankin</v>
      </c>
      <c r="Q103" s="349" t="str">
        <f t="shared" si="2"/>
        <v>Harvey Rankin</v>
      </c>
      <c r="R103" s="349" t="str">
        <f t="shared" si="2"/>
        <v>Matty Aggrey</v>
      </c>
      <c r="S103" s="349" t="str">
        <f t="shared" si="2"/>
        <v>Tim Dickinson</v>
      </c>
      <c r="T103" s="349" t="str">
        <f t="shared" si="2"/>
        <v>Mark Bailie</v>
      </c>
      <c r="U103" s="349" t="str">
        <f t="shared" si="2"/>
        <v>James Illingworth</v>
      </c>
      <c r="V103" s="349" t="str">
        <f t="shared" si="2"/>
        <v>Ryan McNally</v>
      </c>
      <c r="W103" s="349" t="str">
        <f t="shared" si="2"/>
        <v>Dom Grant</v>
      </c>
      <c r="X103" s="349" t="str">
        <f t="shared" si="2"/>
        <v>Shaun Brocken</v>
      </c>
      <c r="Y103" s="349" t="str">
        <f t="shared" si="2"/>
        <v>Lynda Glayzer</v>
      </c>
      <c r="Z103" s="349" t="str">
        <f t="shared" si="2"/>
        <v>Jamie Barnes</v>
      </c>
      <c r="AA103" s="349" t="str">
        <f t="shared" si="2"/>
        <v>Andy Brown</v>
      </c>
      <c r="AB103" s="349" t="str">
        <f t="shared" si="2"/>
        <v>Alex McNally</v>
      </c>
      <c r="AC103" s="349" t="str">
        <f t="shared" si="2"/>
        <v>Gary Knight</v>
      </c>
      <c r="AD103" s="349" t="str">
        <f t="shared" si="2"/>
        <v>Chris Smith</v>
      </c>
      <c r="AE103" s="349" t="str">
        <f t="shared" si="2"/>
        <v>Josh Thompson</v>
      </c>
      <c r="AF103" s="349" t="str">
        <f t="shared" si="2"/>
        <v>Jack Snowdon</v>
      </c>
      <c r="AG103" s="349" t="str">
        <f t="shared" si="2"/>
        <v>Harry Baldwin</v>
      </c>
      <c r="AH103" s="349" t="str">
        <f t="shared" si="2"/>
        <v>Ian Robinson</v>
      </c>
      <c r="AI103" s="349" t="str">
        <f t="shared" si="2"/>
        <v>George Politis</v>
      </c>
      <c r="AJ103" s="349" t="str">
        <f t="shared" si="2"/>
        <v>Nicky Caunce</v>
      </c>
      <c r="AK103" s="349" t="str">
        <f t="shared" si="2"/>
        <v>George Armstrong</v>
      </c>
      <c r="AL103" s="349" t="str">
        <f t="shared" si="2"/>
        <v>John Armstrong</v>
      </c>
      <c r="AM103" s="349" t="str">
        <f t="shared" si="2"/>
        <v>Ian Jones</v>
      </c>
      <c r="AN103" s="349" t="str">
        <f t="shared" si="2"/>
        <v>Walter Armstrong</v>
      </c>
      <c r="AO103" s="349" t="str">
        <f t="shared" si="2"/>
        <v>Stuart Smith</v>
      </c>
      <c r="AP103" s="349" t="str">
        <f t="shared" si="2"/>
        <v>Jordan Budgen</v>
      </c>
      <c r="AQ103" s="349" t="str">
        <f t="shared" si="2"/>
        <v>Richard Brook</v>
      </c>
      <c r="AR103" s="349" t="str">
        <f t="shared" si="2"/>
        <v>Rachel Glayzer</v>
      </c>
    </row>
    <row r="104" spans="3:44" x14ac:dyDescent="0.25">
      <c r="C104" s="383" t="s">
        <v>169</v>
      </c>
      <c r="D104" s="384">
        <v>383</v>
      </c>
      <c r="E104" s="384">
        <v>638</v>
      </c>
      <c r="F104" s="384">
        <v>436</v>
      </c>
      <c r="G104" s="384">
        <v>806</v>
      </c>
      <c r="H104" s="384">
        <v>352</v>
      </c>
      <c r="I104" s="384">
        <v>694</v>
      </c>
      <c r="J104" s="384">
        <v>587</v>
      </c>
      <c r="K104" s="384">
        <v>683</v>
      </c>
      <c r="L104" s="384">
        <v>650</v>
      </c>
      <c r="M104" s="384">
        <v>879</v>
      </c>
      <c r="N104" s="384">
        <v>316</v>
      </c>
      <c r="O104" s="384">
        <v>510</v>
      </c>
      <c r="P104" s="384">
        <v>503</v>
      </c>
      <c r="Q104" s="384">
        <v>205</v>
      </c>
      <c r="R104" s="384">
        <v>721</v>
      </c>
      <c r="S104" s="384">
        <v>544</v>
      </c>
      <c r="T104" s="384">
        <v>356</v>
      </c>
      <c r="U104" s="384">
        <v>716</v>
      </c>
      <c r="V104" s="384">
        <v>379</v>
      </c>
      <c r="W104" s="384">
        <v>417</v>
      </c>
      <c r="X104" s="384">
        <v>562</v>
      </c>
      <c r="Y104" s="384">
        <v>184</v>
      </c>
      <c r="Z104" s="384">
        <v>695</v>
      </c>
      <c r="AA104" s="384">
        <v>442</v>
      </c>
      <c r="AB104" s="384">
        <v>509</v>
      </c>
      <c r="AC104" s="384">
        <v>669</v>
      </c>
      <c r="AD104" s="384">
        <v>672</v>
      </c>
      <c r="AE104" s="384">
        <v>705</v>
      </c>
      <c r="AF104" s="384">
        <v>563</v>
      </c>
      <c r="AG104" s="384">
        <v>727</v>
      </c>
      <c r="AH104" s="384">
        <v>687</v>
      </c>
      <c r="AI104" s="384">
        <v>528</v>
      </c>
      <c r="AJ104" s="384">
        <v>773</v>
      </c>
      <c r="AK104" s="384">
        <v>592</v>
      </c>
      <c r="AL104" s="384">
        <v>649</v>
      </c>
      <c r="AM104" s="384">
        <v>79</v>
      </c>
      <c r="AN104" s="384">
        <v>419</v>
      </c>
      <c r="AO104" s="384">
        <v>474</v>
      </c>
      <c r="AP104" s="384">
        <v>737</v>
      </c>
      <c r="AQ104" s="384">
        <v>730</v>
      </c>
      <c r="AR104" s="384">
        <v>690</v>
      </c>
    </row>
    <row r="105" spans="3:44" x14ac:dyDescent="0.25">
      <c r="C105" s="383" t="s">
        <v>170</v>
      </c>
      <c r="D105" s="384">
        <v>0</v>
      </c>
      <c r="E105" s="384">
        <v>0</v>
      </c>
      <c r="F105" s="384">
        <v>0</v>
      </c>
      <c r="G105" s="384">
        <v>0</v>
      </c>
      <c r="H105" s="384">
        <v>0</v>
      </c>
      <c r="I105" s="384">
        <v>0</v>
      </c>
      <c r="J105" s="384">
        <v>0</v>
      </c>
      <c r="K105" s="384">
        <v>0</v>
      </c>
      <c r="L105" s="384">
        <v>0</v>
      </c>
      <c r="M105" s="384">
        <v>0</v>
      </c>
      <c r="N105" s="384">
        <v>0</v>
      </c>
      <c r="O105" s="384">
        <v>0</v>
      </c>
      <c r="P105" s="384">
        <v>0</v>
      </c>
      <c r="Q105" s="384">
        <v>0</v>
      </c>
      <c r="R105" s="384">
        <v>0</v>
      </c>
      <c r="S105" s="384">
        <v>0</v>
      </c>
      <c r="T105" s="384">
        <v>0</v>
      </c>
      <c r="U105" s="384">
        <v>0</v>
      </c>
      <c r="V105" s="384">
        <v>0</v>
      </c>
      <c r="W105" s="384">
        <v>0</v>
      </c>
      <c r="X105" s="384">
        <v>0</v>
      </c>
      <c r="Y105" s="384">
        <v>0</v>
      </c>
      <c r="Z105" s="384">
        <v>0</v>
      </c>
      <c r="AA105" s="384">
        <v>0</v>
      </c>
      <c r="AB105" s="384">
        <v>0</v>
      </c>
      <c r="AC105" s="384">
        <v>0</v>
      </c>
      <c r="AD105" s="384">
        <v>0</v>
      </c>
      <c r="AE105" s="384">
        <v>0</v>
      </c>
      <c r="AF105" s="384">
        <v>0</v>
      </c>
      <c r="AG105" s="384">
        <v>0</v>
      </c>
      <c r="AH105" s="384">
        <v>0</v>
      </c>
      <c r="AI105" s="384">
        <v>0</v>
      </c>
      <c r="AJ105" s="384">
        <v>0</v>
      </c>
      <c r="AK105" s="384">
        <v>0</v>
      </c>
      <c r="AL105" s="384">
        <v>0</v>
      </c>
      <c r="AM105" s="384">
        <v>0</v>
      </c>
      <c r="AN105" s="384">
        <v>0</v>
      </c>
      <c r="AO105" s="384">
        <v>0</v>
      </c>
      <c r="AP105" s="384">
        <v>0</v>
      </c>
      <c r="AQ105" s="384">
        <v>0</v>
      </c>
      <c r="AR105" s="384">
        <v>0</v>
      </c>
    </row>
    <row r="106" spans="3:44" x14ac:dyDescent="0.25">
      <c r="C106" s="383" t="s">
        <v>180</v>
      </c>
      <c r="D106" s="384">
        <v>537</v>
      </c>
      <c r="E106" s="384">
        <v>388</v>
      </c>
      <c r="F106" s="384">
        <v>488</v>
      </c>
      <c r="G106" s="384">
        <v>462</v>
      </c>
      <c r="H106" s="384">
        <v>325</v>
      </c>
      <c r="I106" s="384">
        <v>495</v>
      </c>
      <c r="J106" s="384">
        <v>459</v>
      </c>
      <c r="K106" s="384">
        <v>447</v>
      </c>
      <c r="L106" s="384">
        <v>526</v>
      </c>
      <c r="M106" s="384">
        <v>419</v>
      </c>
      <c r="N106" s="384">
        <v>471</v>
      </c>
      <c r="O106" s="384">
        <v>374</v>
      </c>
      <c r="P106" s="384">
        <v>380</v>
      </c>
      <c r="Q106" s="384">
        <v>382</v>
      </c>
      <c r="R106" s="384">
        <v>597</v>
      </c>
      <c r="S106" s="384">
        <v>609</v>
      </c>
      <c r="T106" s="384">
        <v>253</v>
      </c>
      <c r="U106" s="384">
        <v>427</v>
      </c>
      <c r="V106" s="384">
        <v>242</v>
      </c>
      <c r="W106" s="384">
        <v>474</v>
      </c>
      <c r="X106" s="384">
        <v>300</v>
      </c>
      <c r="Y106" s="384">
        <v>392</v>
      </c>
      <c r="Z106" s="384">
        <v>312</v>
      </c>
      <c r="AA106" s="384">
        <v>320</v>
      </c>
      <c r="AB106" s="384">
        <v>448</v>
      </c>
      <c r="AC106" s="384">
        <v>423</v>
      </c>
      <c r="AD106" s="384">
        <v>336</v>
      </c>
      <c r="AE106" s="384">
        <v>600</v>
      </c>
      <c r="AF106" s="384">
        <v>643</v>
      </c>
      <c r="AG106" s="384">
        <v>409</v>
      </c>
      <c r="AH106" s="384">
        <v>486</v>
      </c>
      <c r="AI106" s="384">
        <v>537</v>
      </c>
      <c r="AJ106" s="384">
        <v>425</v>
      </c>
      <c r="AK106" s="384">
        <v>319</v>
      </c>
      <c r="AL106" s="384">
        <v>271</v>
      </c>
      <c r="AM106" s="384">
        <v>444</v>
      </c>
      <c r="AN106" s="384">
        <v>247</v>
      </c>
      <c r="AO106" s="384">
        <v>496</v>
      </c>
      <c r="AP106" s="384">
        <v>504</v>
      </c>
      <c r="AQ106" s="384">
        <v>450</v>
      </c>
      <c r="AR106" s="384">
        <v>212</v>
      </c>
    </row>
    <row r="107" spans="3:44" x14ac:dyDescent="0.25">
      <c r="C107" s="383" t="s">
        <v>181</v>
      </c>
      <c r="D107" s="384">
        <v>321</v>
      </c>
      <c r="E107" s="384">
        <v>500</v>
      </c>
      <c r="F107" s="384">
        <v>431</v>
      </c>
      <c r="G107" s="384">
        <v>204</v>
      </c>
      <c r="H107" s="384">
        <v>355</v>
      </c>
      <c r="I107" s="384">
        <v>380</v>
      </c>
      <c r="J107" s="384">
        <v>405</v>
      </c>
      <c r="K107" s="384">
        <v>481</v>
      </c>
      <c r="L107" s="384">
        <v>437</v>
      </c>
      <c r="M107" s="384">
        <v>395</v>
      </c>
      <c r="N107" s="384">
        <v>387</v>
      </c>
      <c r="O107" s="384">
        <v>320</v>
      </c>
      <c r="P107" s="384">
        <v>343</v>
      </c>
      <c r="Q107" s="384">
        <v>297</v>
      </c>
      <c r="R107" s="384">
        <v>378</v>
      </c>
      <c r="S107" s="384">
        <v>310</v>
      </c>
      <c r="T107" s="384">
        <v>299</v>
      </c>
      <c r="U107" s="384">
        <v>352</v>
      </c>
      <c r="V107" s="384">
        <v>378</v>
      </c>
      <c r="W107" s="384">
        <v>300</v>
      </c>
      <c r="X107" s="384">
        <v>369</v>
      </c>
      <c r="Y107" s="384">
        <v>305</v>
      </c>
      <c r="Z107" s="384">
        <v>357</v>
      </c>
      <c r="AA107" s="384">
        <v>324</v>
      </c>
      <c r="AB107" s="384">
        <v>461</v>
      </c>
      <c r="AC107" s="384">
        <v>402</v>
      </c>
      <c r="AD107" s="384">
        <v>348</v>
      </c>
      <c r="AE107" s="384">
        <v>487</v>
      </c>
      <c r="AF107" s="384">
        <v>346</v>
      </c>
      <c r="AG107" s="384">
        <v>346</v>
      </c>
      <c r="AH107" s="384">
        <v>387</v>
      </c>
      <c r="AI107" s="384">
        <v>487</v>
      </c>
      <c r="AJ107" s="384">
        <v>315</v>
      </c>
      <c r="AK107" s="384">
        <v>390</v>
      </c>
      <c r="AL107" s="384">
        <v>362</v>
      </c>
      <c r="AM107" s="384">
        <v>347</v>
      </c>
      <c r="AN107" s="384">
        <v>414</v>
      </c>
      <c r="AO107" s="384">
        <v>415</v>
      </c>
      <c r="AP107" s="384">
        <v>454</v>
      </c>
      <c r="AQ107" s="384">
        <v>403</v>
      </c>
      <c r="AR107" s="384">
        <v>450</v>
      </c>
    </row>
    <row r="108" spans="3:44" x14ac:dyDescent="0.25">
      <c r="C108" s="383" t="s">
        <v>182</v>
      </c>
      <c r="D108" s="384">
        <v>326</v>
      </c>
      <c r="E108" s="384">
        <v>368</v>
      </c>
      <c r="F108" s="384">
        <v>460</v>
      </c>
      <c r="G108" s="384">
        <v>284</v>
      </c>
      <c r="H108" s="384">
        <v>220</v>
      </c>
      <c r="I108" s="384">
        <v>360</v>
      </c>
      <c r="J108" s="384">
        <v>399</v>
      </c>
      <c r="K108" s="384">
        <v>432</v>
      </c>
      <c r="L108" s="384">
        <v>273</v>
      </c>
      <c r="M108" s="384">
        <v>392</v>
      </c>
      <c r="N108" s="384">
        <v>398</v>
      </c>
      <c r="O108" s="384">
        <v>311</v>
      </c>
      <c r="P108" s="384">
        <v>324</v>
      </c>
      <c r="Q108" s="384">
        <v>211</v>
      </c>
      <c r="R108" s="384">
        <v>329</v>
      </c>
      <c r="S108" s="384">
        <v>281</v>
      </c>
      <c r="T108" s="384">
        <v>122</v>
      </c>
      <c r="U108" s="384">
        <v>354</v>
      </c>
      <c r="V108" s="384">
        <v>300</v>
      </c>
      <c r="W108" s="384">
        <v>244</v>
      </c>
      <c r="X108" s="384">
        <v>270</v>
      </c>
      <c r="Y108" s="384">
        <v>202</v>
      </c>
      <c r="Z108" s="384">
        <v>391</v>
      </c>
      <c r="AA108" s="384">
        <v>336</v>
      </c>
      <c r="AB108" s="384">
        <v>217</v>
      </c>
      <c r="AC108" s="384">
        <v>244</v>
      </c>
      <c r="AD108" s="384">
        <v>460</v>
      </c>
      <c r="AE108" s="384">
        <v>372</v>
      </c>
      <c r="AF108" s="384">
        <v>453</v>
      </c>
      <c r="AG108" s="384">
        <v>456</v>
      </c>
      <c r="AH108" s="384">
        <v>277</v>
      </c>
      <c r="AI108" s="384">
        <v>216</v>
      </c>
      <c r="AJ108" s="384">
        <v>399</v>
      </c>
      <c r="AK108" s="384">
        <v>401</v>
      </c>
      <c r="AL108" s="384">
        <v>156</v>
      </c>
      <c r="AM108" s="384">
        <v>234</v>
      </c>
      <c r="AN108" s="384">
        <v>199</v>
      </c>
      <c r="AO108" s="384">
        <v>601</v>
      </c>
      <c r="AP108" s="384">
        <v>454</v>
      </c>
      <c r="AQ108" s="384">
        <v>388</v>
      </c>
      <c r="AR108" s="384">
        <v>176</v>
      </c>
    </row>
    <row r="109" spans="3:44" x14ac:dyDescent="0.25">
      <c r="C109" s="383" t="s">
        <v>183</v>
      </c>
      <c r="D109" s="384">
        <v>311</v>
      </c>
      <c r="E109" s="384">
        <v>92</v>
      </c>
      <c r="F109" s="384">
        <v>247</v>
      </c>
      <c r="G109" s="384">
        <v>278</v>
      </c>
      <c r="H109" s="384">
        <v>97</v>
      </c>
      <c r="I109" s="384">
        <v>193</v>
      </c>
      <c r="J109" s="384">
        <v>195</v>
      </c>
      <c r="K109" s="384">
        <v>273</v>
      </c>
      <c r="L109" s="384">
        <v>216</v>
      </c>
      <c r="M109" s="384">
        <v>185</v>
      </c>
      <c r="N109" s="384">
        <v>484</v>
      </c>
      <c r="O109" s="384">
        <v>339</v>
      </c>
      <c r="P109" s="384">
        <v>219</v>
      </c>
      <c r="Q109" s="384">
        <v>580</v>
      </c>
      <c r="R109" s="384">
        <v>338</v>
      </c>
      <c r="S109" s="384">
        <v>244</v>
      </c>
      <c r="T109" s="384">
        <v>223</v>
      </c>
      <c r="U109" s="384">
        <v>179</v>
      </c>
      <c r="V109" s="384">
        <v>94</v>
      </c>
      <c r="W109" s="384">
        <v>436</v>
      </c>
      <c r="X109" s="384">
        <v>142</v>
      </c>
      <c r="Y109" s="384">
        <v>572</v>
      </c>
      <c r="Z109" s="384">
        <v>192</v>
      </c>
      <c r="AA109" s="384">
        <v>365</v>
      </c>
      <c r="AB109" s="384">
        <v>331</v>
      </c>
      <c r="AC109" s="384">
        <v>243</v>
      </c>
      <c r="AD109" s="384">
        <v>169</v>
      </c>
      <c r="AE109" s="384">
        <v>255</v>
      </c>
      <c r="AF109" s="384">
        <v>130</v>
      </c>
      <c r="AG109" s="384">
        <v>296</v>
      </c>
      <c r="AH109" s="384">
        <v>190</v>
      </c>
      <c r="AI109" s="384">
        <v>214</v>
      </c>
      <c r="AJ109" s="384">
        <v>255</v>
      </c>
      <c r="AK109" s="384">
        <v>83</v>
      </c>
      <c r="AL109" s="384">
        <v>122</v>
      </c>
      <c r="AM109" s="384">
        <v>440</v>
      </c>
      <c r="AN109" s="384">
        <v>182</v>
      </c>
      <c r="AO109" s="384">
        <v>160</v>
      </c>
      <c r="AP109" s="384">
        <v>333</v>
      </c>
      <c r="AQ109" s="384">
        <v>255</v>
      </c>
      <c r="AR109" s="384">
        <v>386</v>
      </c>
    </row>
    <row r="110" spans="3:44" x14ac:dyDescent="0.25">
      <c r="C110" s="383" t="s">
        <v>209</v>
      </c>
      <c r="D110" s="384">
        <v>45</v>
      </c>
      <c r="E110" s="384">
        <v>326</v>
      </c>
      <c r="F110" s="384">
        <v>442</v>
      </c>
      <c r="G110" s="384">
        <v>64</v>
      </c>
      <c r="H110" s="384">
        <v>142</v>
      </c>
      <c r="I110" s="384">
        <v>188</v>
      </c>
      <c r="J110" s="384">
        <v>279</v>
      </c>
      <c r="K110" s="384">
        <v>350</v>
      </c>
      <c r="L110" s="384">
        <v>280</v>
      </c>
      <c r="M110" s="384">
        <v>349</v>
      </c>
      <c r="N110" s="384">
        <v>155</v>
      </c>
      <c r="O110" s="384">
        <v>121</v>
      </c>
      <c r="P110" s="384">
        <v>306</v>
      </c>
      <c r="Q110" s="384">
        <v>150</v>
      </c>
      <c r="R110" s="384">
        <v>336</v>
      </c>
      <c r="S110" s="384">
        <v>161</v>
      </c>
      <c r="T110" s="384">
        <v>159</v>
      </c>
      <c r="U110" s="384">
        <v>362</v>
      </c>
      <c r="V110" s="384">
        <v>132</v>
      </c>
      <c r="W110" s="384">
        <v>459</v>
      </c>
      <c r="X110" s="384">
        <v>149</v>
      </c>
      <c r="Y110" s="384">
        <v>108</v>
      </c>
      <c r="Z110" s="384">
        <v>163</v>
      </c>
      <c r="AA110" s="384">
        <v>146</v>
      </c>
      <c r="AB110" s="384">
        <v>405</v>
      </c>
      <c r="AC110" s="384">
        <v>169</v>
      </c>
      <c r="AD110" s="384">
        <v>146</v>
      </c>
      <c r="AE110" s="384">
        <v>351</v>
      </c>
      <c r="AF110" s="384">
        <v>258</v>
      </c>
      <c r="AG110" s="384">
        <v>317</v>
      </c>
      <c r="AH110" s="384">
        <v>337</v>
      </c>
      <c r="AI110" s="384">
        <v>375</v>
      </c>
      <c r="AJ110" s="384">
        <v>152</v>
      </c>
      <c r="AK110" s="384">
        <v>120</v>
      </c>
      <c r="AL110" s="384">
        <v>207</v>
      </c>
      <c r="AM110" s="384">
        <v>455</v>
      </c>
      <c r="AN110" s="384">
        <v>94</v>
      </c>
      <c r="AO110" s="384">
        <v>210</v>
      </c>
      <c r="AP110" s="384">
        <v>330</v>
      </c>
      <c r="AQ110" s="384">
        <v>105</v>
      </c>
      <c r="AR110" s="384">
        <v>154</v>
      </c>
    </row>
    <row r="111" spans="3:44" x14ac:dyDescent="0.25">
      <c r="C111" s="383" t="s">
        <v>210</v>
      </c>
      <c r="D111" s="384">
        <v>237</v>
      </c>
      <c r="E111" s="384">
        <v>311</v>
      </c>
      <c r="F111" s="384">
        <v>284</v>
      </c>
      <c r="G111" s="384">
        <v>227</v>
      </c>
      <c r="H111" s="384">
        <v>367</v>
      </c>
      <c r="I111" s="384">
        <v>262</v>
      </c>
      <c r="J111" s="384">
        <v>258</v>
      </c>
      <c r="K111" s="384">
        <v>279</v>
      </c>
      <c r="L111" s="384">
        <v>393</v>
      </c>
      <c r="M111" s="384">
        <v>212</v>
      </c>
      <c r="N111" s="384">
        <v>232</v>
      </c>
      <c r="O111" s="384">
        <v>374</v>
      </c>
      <c r="P111" s="384">
        <v>299</v>
      </c>
      <c r="Q111" s="384">
        <v>211</v>
      </c>
      <c r="R111" s="384">
        <v>238</v>
      </c>
      <c r="S111" s="384">
        <v>319</v>
      </c>
      <c r="T111" s="384">
        <v>319</v>
      </c>
      <c r="U111" s="384">
        <v>256</v>
      </c>
      <c r="V111" s="384">
        <v>340</v>
      </c>
      <c r="W111" s="384">
        <v>239</v>
      </c>
      <c r="X111" s="384">
        <v>311</v>
      </c>
      <c r="Y111" s="384">
        <v>254</v>
      </c>
      <c r="Z111" s="384">
        <v>282</v>
      </c>
      <c r="AA111" s="384">
        <v>322</v>
      </c>
      <c r="AB111" s="384">
        <v>217</v>
      </c>
      <c r="AC111" s="384">
        <v>409</v>
      </c>
      <c r="AD111" s="384">
        <v>286</v>
      </c>
      <c r="AE111" s="384">
        <v>377</v>
      </c>
      <c r="AF111" s="384">
        <v>417</v>
      </c>
      <c r="AG111" s="384">
        <v>309</v>
      </c>
      <c r="AH111" s="384">
        <v>251</v>
      </c>
      <c r="AI111" s="384">
        <v>467</v>
      </c>
      <c r="AJ111" s="384">
        <v>302</v>
      </c>
      <c r="AK111" s="384">
        <v>247</v>
      </c>
      <c r="AL111" s="384">
        <v>256</v>
      </c>
      <c r="AM111" s="384">
        <v>100</v>
      </c>
      <c r="AN111" s="384">
        <v>371</v>
      </c>
      <c r="AO111" s="384">
        <v>357</v>
      </c>
      <c r="AP111" s="384">
        <v>267</v>
      </c>
      <c r="AQ111" s="384">
        <v>231</v>
      </c>
      <c r="AR111" s="384">
        <v>337</v>
      </c>
    </row>
    <row r="112" spans="3:44" x14ac:dyDescent="0.25">
      <c r="C112" s="385" t="s">
        <v>211</v>
      </c>
      <c r="D112" s="386">
        <v>161</v>
      </c>
      <c r="E112" s="386">
        <v>483</v>
      </c>
      <c r="F112" s="386">
        <v>463</v>
      </c>
      <c r="G112" s="386">
        <v>174</v>
      </c>
      <c r="H112" s="386">
        <v>342</v>
      </c>
      <c r="I112" s="386">
        <v>423</v>
      </c>
      <c r="J112" s="386">
        <v>386</v>
      </c>
      <c r="K112" s="386">
        <v>369</v>
      </c>
      <c r="L112" s="386">
        <v>335</v>
      </c>
      <c r="M112" s="386">
        <v>277</v>
      </c>
      <c r="N112" s="386">
        <v>205</v>
      </c>
      <c r="O112" s="386">
        <v>250</v>
      </c>
      <c r="P112" s="386">
        <v>359</v>
      </c>
      <c r="Q112" s="386">
        <v>332</v>
      </c>
      <c r="R112" s="386">
        <v>376</v>
      </c>
      <c r="S112" s="386">
        <v>208</v>
      </c>
      <c r="T112" s="386">
        <v>504</v>
      </c>
      <c r="U112" s="386">
        <v>447</v>
      </c>
      <c r="V112" s="386">
        <v>311</v>
      </c>
      <c r="W112" s="386">
        <v>173</v>
      </c>
      <c r="X112" s="386">
        <v>328</v>
      </c>
      <c r="Y112" s="386">
        <v>254</v>
      </c>
      <c r="Z112" s="386">
        <v>408</v>
      </c>
      <c r="AA112" s="386">
        <v>423</v>
      </c>
      <c r="AB112" s="386">
        <v>271</v>
      </c>
      <c r="AC112" s="386">
        <v>345</v>
      </c>
      <c r="AD112" s="386">
        <v>561</v>
      </c>
      <c r="AE112" s="386">
        <v>371</v>
      </c>
      <c r="AF112" s="386">
        <v>588</v>
      </c>
      <c r="AG112" s="386">
        <v>452</v>
      </c>
      <c r="AH112" s="386">
        <v>333</v>
      </c>
      <c r="AI112" s="386">
        <v>469</v>
      </c>
      <c r="AJ112" s="386">
        <v>379</v>
      </c>
      <c r="AK112" s="386">
        <v>453</v>
      </c>
      <c r="AL112" s="386">
        <v>481</v>
      </c>
      <c r="AM112" s="386">
        <v>262</v>
      </c>
      <c r="AN112" s="386">
        <v>400</v>
      </c>
      <c r="AO112" s="386">
        <v>700</v>
      </c>
      <c r="AP112" s="386">
        <v>373</v>
      </c>
      <c r="AQ112" s="386">
        <v>341</v>
      </c>
      <c r="AR112" s="386">
        <v>295</v>
      </c>
    </row>
    <row r="113" spans="3:44" x14ac:dyDescent="0.25">
      <c r="C113" s="385" t="s">
        <v>212</v>
      </c>
      <c r="D113" s="386">
        <v>489</v>
      </c>
      <c r="E113" s="386">
        <v>543</v>
      </c>
      <c r="F113" s="386">
        <v>189</v>
      </c>
      <c r="G113" s="386">
        <v>325</v>
      </c>
      <c r="H113" s="386">
        <v>270</v>
      </c>
      <c r="I113" s="386">
        <v>420</v>
      </c>
      <c r="J113" s="386">
        <v>528</v>
      </c>
      <c r="K113" s="386">
        <v>483</v>
      </c>
      <c r="L113" s="386">
        <v>249</v>
      </c>
      <c r="M113" s="386">
        <v>575</v>
      </c>
      <c r="N113" s="386">
        <v>518</v>
      </c>
      <c r="O113" s="386">
        <v>579</v>
      </c>
      <c r="P113" s="386">
        <v>269</v>
      </c>
      <c r="Q113" s="386">
        <v>384</v>
      </c>
      <c r="R113" s="386">
        <v>452</v>
      </c>
      <c r="S113" s="386">
        <v>362</v>
      </c>
      <c r="T113" s="386">
        <v>119</v>
      </c>
      <c r="U113" s="386">
        <v>463</v>
      </c>
      <c r="V113" s="386">
        <v>283</v>
      </c>
      <c r="W113" s="386">
        <v>272</v>
      </c>
      <c r="X113" s="386">
        <v>272</v>
      </c>
      <c r="Y113" s="386">
        <v>195</v>
      </c>
      <c r="Z113" s="386">
        <v>596</v>
      </c>
      <c r="AA113" s="386">
        <v>497</v>
      </c>
      <c r="AB113" s="386">
        <v>252</v>
      </c>
      <c r="AC113" s="386">
        <v>440</v>
      </c>
      <c r="AD113" s="386">
        <v>533</v>
      </c>
      <c r="AE113" s="386">
        <v>544</v>
      </c>
      <c r="AF113" s="386">
        <v>462</v>
      </c>
      <c r="AG113" s="386">
        <v>540</v>
      </c>
      <c r="AH113" s="386">
        <v>499</v>
      </c>
      <c r="AI113" s="386">
        <v>461</v>
      </c>
      <c r="AJ113" s="386">
        <v>718</v>
      </c>
      <c r="AK113" s="386">
        <v>569</v>
      </c>
      <c r="AL113" s="386">
        <v>659</v>
      </c>
      <c r="AM113" s="386">
        <v>137</v>
      </c>
      <c r="AN113" s="386">
        <v>236</v>
      </c>
      <c r="AO113" s="386">
        <v>319</v>
      </c>
      <c r="AP113" s="386">
        <v>606</v>
      </c>
      <c r="AQ113" s="386">
        <v>703</v>
      </c>
      <c r="AR113" s="386">
        <v>262</v>
      </c>
    </row>
    <row r="114" spans="3:44" x14ac:dyDescent="0.25">
      <c r="C114" s="385" t="s">
        <v>213</v>
      </c>
      <c r="D114" s="386">
        <v>222</v>
      </c>
      <c r="E114" s="386">
        <v>447</v>
      </c>
      <c r="F114" s="386">
        <v>392</v>
      </c>
      <c r="G114" s="386">
        <v>198</v>
      </c>
      <c r="H114" s="386">
        <v>357</v>
      </c>
      <c r="I114" s="386">
        <v>446</v>
      </c>
      <c r="J114" s="386">
        <v>576</v>
      </c>
      <c r="K114" s="386">
        <v>400</v>
      </c>
      <c r="L114" s="386">
        <v>302</v>
      </c>
      <c r="M114" s="386">
        <v>556</v>
      </c>
      <c r="N114" s="386">
        <v>364</v>
      </c>
      <c r="O114" s="386">
        <v>431</v>
      </c>
      <c r="P114" s="386">
        <v>254</v>
      </c>
      <c r="Q114" s="386">
        <v>285</v>
      </c>
      <c r="R114" s="386">
        <v>513</v>
      </c>
      <c r="S114" s="386">
        <v>242</v>
      </c>
      <c r="T114" s="386">
        <v>189</v>
      </c>
      <c r="U114" s="386">
        <v>431</v>
      </c>
      <c r="V114" s="386">
        <v>217</v>
      </c>
      <c r="W114" s="386">
        <v>367</v>
      </c>
      <c r="X114" s="386">
        <v>266</v>
      </c>
      <c r="Y114" s="386">
        <v>222</v>
      </c>
      <c r="Z114" s="386">
        <v>423</v>
      </c>
      <c r="AA114" s="386">
        <v>348</v>
      </c>
      <c r="AB114" s="386">
        <v>537</v>
      </c>
      <c r="AC114" s="386">
        <v>588</v>
      </c>
      <c r="AD114" s="386">
        <v>504</v>
      </c>
      <c r="AE114" s="386">
        <v>657</v>
      </c>
      <c r="AF114" s="386">
        <v>390</v>
      </c>
      <c r="AG114" s="386">
        <v>433</v>
      </c>
      <c r="AH114" s="386">
        <v>585</v>
      </c>
      <c r="AI114" s="386">
        <v>376</v>
      </c>
      <c r="AJ114" s="386">
        <v>504</v>
      </c>
      <c r="AK114" s="386">
        <v>333</v>
      </c>
      <c r="AL114" s="386">
        <v>434</v>
      </c>
      <c r="AM114" s="386">
        <v>525</v>
      </c>
      <c r="AN114" s="386">
        <v>205</v>
      </c>
      <c r="AO114" s="386">
        <v>297</v>
      </c>
      <c r="AP114" s="386">
        <v>541</v>
      </c>
      <c r="AQ114" s="386">
        <v>509</v>
      </c>
      <c r="AR114" s="386">
        <v>329</v>
      </c>
    </row>
    <row r="115" spans="3:44" x14ac:dyDescent="0.25">
      <c r="C115" s="385" t="s">
        <v>214</v>
      </c>
      <c r="D115" s="386">
        <v>311</v>
      </c>
      <c r="E115" s="386">
        <v>458</v>
      </c>
      <c r="F115" s="386">
        <v>133</v>
      </c>
      <c r="G115" s="386">
        <v>171</v>
      </c>
      <c r="H115" s="386">
        <v>198</v>
      </c>
      <c r="I115" s="386">
        <v>391</v>
      </c>
      <c r="J115" s="386">
        <v>520</v>
      </c>
      <c r="K115" s="386">
        <v>405</v>
      </c>
      <c r="L115" s="386">
        <v>289</v>
      </c>
      <c r="M115" s="386">
        <v>403</v>
      </c>
      <c r="N115" s="386">
        <v>222</v>
      </c>
      <c r="O115" s="386">
        <v>292</v>
      </c>
      <c r="P115" s="386">
        <v>220</v>
      </c>
      <c r="Q115" s="386">
        <v>80</v>
      </c>
      <c r="R115" s="386">
        <v>399</v>
      </c>
      <c r="S115" s="386">
        <v>207</v>
      </c>
      <c r="T115" s="386">
        <v>118</v>
      </c>
      <c r="U115" s="386">
        <v>341</v>
      </c>
      <c r="V115" s="386">
        <v>264</v>
      </c>
      <c r="W115" s="386">
        <v>139</v>
      </c>
      <c r="X115" s="386">
        <v>307</v>
      </c>
      <c r="Y115" s="386">
        <v>111</v>
      </c>
      <c r="Z115" s="386">
        <v>488</v>
      </c>
      <c r="AA115" s="386">
        <v>352</v>
      </c>
      <c r="AB115" s="386">
        <v>297</v>
      </c>
      <c r="AC115" s="386">
        <v>510</v>
      </c>
      <c r="AD115" s="386">
        <v>459</v>
      </c>
      <c r="AE115" s="386">
        <v>497</v>
      </c>
      <c r="AF115" s="386">
        <v>411</v>
      </c>
      <c r="AG115" s="386">
        <v>510</v>
      </c>
      <c r="AH115" s="386">
        <v>516</v>
      </c>
      <c r="AI115" s="386">
        <v>290</v>
      </c>
      <c r="AJ115" s="386">
        <v>447</v>
      </c>
      <c r="AK115" s="386">
        <v>452</v>
      </c>
      <c r="AL115" s="386">
        <v>440</v>
      </c>
      <c r="AM115" s="386">
        <v>96</v>
      </c>
      <c r="AN115" s="386">
        <v>310</v>
      </c>
      <c r="AO115" s="386">
        <v>221</v>
      </c>
      <c r="AP115" s="386">
        <v>492</v>
      </c>
      <c r="AQ115" s="386">
        <v>545</v>
      </c>
      <c r="AR115" s="386">
        <v>366</v>
      </c>
    </row>
    <row r="116" spans="3:44" x14ac:dyDescent="0.25">
      <c r="C116" s="385" t="s">
        <v>221</v>
      </c>
      <c r="D116" s="386">
        <v>568</v>
      </c>
      <c r="E116" s="386">
        <v>518</v>
      </c>
      <c r="F116" s="386">
        <v>475</v>
      </c>
      <c r="G116" s="386">
        <v>249</v>
      </c>
      <c r="H116" s="386">
        <v>303</v>
      </c>
      <c r="I116" s="386">
        <v>354</v>
      </c>
      <c r="J116" s="386">
        <v>405</v>
      </c>
      <c r="K116" s="386">
        <v>329</v>
      </c>
      <c r="L116" s="386">
        <v>357</v>
      </c>
      <c r="M116" s="386">
        <v>321</v>
      </c>
      <c r="N116" s="386">
        <v>394</v>
      </c>
      <c r="O116" s="386">
        <v>425</v>
      </c>
      <c r="P116" s="386">
        <v>312</v>
      </c>
      <c r="Q116" s="386">
        <v>396</v>
      </c>
      <c r="R116" s="386">
        <v>430</v>
      </c>
      <c r="S116" s="386">
        <v>291</v>
      </c>
      <c r="T116" s="386">
        <v>468</v>
      </c>
      <c r="U116" s="386">
        <v>381</v>
      </c>
      <c r="V116" s="386">
        <v>335</v>
      </c>
      <c r="W116" s="386">
        <v>357</v>
      </c>
      <c r="X116" s="386">
        <v>373</v>
      </c>
      <c r="Y116" s="386">
        <v>311</v>
      </c>
      <c r="Z116" s="386">
        <v>293</v>
      </c>
      <c r="AA116" s="386">
        <v>344</v>
      </c>
      <c r="AB116" s="386">
        <v>294</v>
      </c>
      <c r="AC116" s="386">
        <v>422</v>
      </c>
      <c r="AD116" s="386">
        <v>320</v>
      </c>
      <c r="AE116" s="386">
        <v>481</v>
      </c>
      <c r="AF116" s="386">
        <v>458</v>
      </c>
      <c r="AG116" s="386">
        <v>535</v>
      </c>
      <c r="AH116" s="386">
        <v>353</v>
      </c>
      <c r="AI116" s="386">
        <v>419</v>
      </c>
      <c r="AJ116" s="386">
        <v>301</v>
      </c>
      <c r="AK116" s="386">
        <v>251</v>
      </c>
      <c r="AL116" s="386">
        <v>315</v>
      </c>
      <c r="AM116" s="386">
        <v>320</v>
      </c>
      <c r="AN116" s="386">
        <v>349</v>
      </c>
      <c r="AO116" s="386">
        <v>542</v>
      </c>
      <c r="AP116" s="386">
        <v>456</v>
      </c>
      <c r="AQ116" s="386">
        <v>330</v>
      </c>
      <c r="AR116" s="386">
        <v>415</v>
      </c>
    </row>
    <row r="117" spans="3:44" x14ac:dyDescent="0.25">
      <c r="C117" s="385" t="s">
        <v>222</v>
      </c>
      <c r="D117" s="386">
        <v>328</v>
      </c>
      <c r="E117" s="386">
        <v>495</v>
      </c>
      <c r="F117" s="386">
        <v>372</v>
      </c>
      <c r="G117" s="386">
        <v>564</v>
      </c>
      <c r="H117" s="386">
        <v>410</v>
      </c>
      <c r="I117" s="386">
        <v>653</v>
      </c>
      <c r="J117" s="386">
        <v>473</v>
      </c>
      <c r="K117" s="386">
        <v>550</v>
      </c>
      <c r="L117" s="386">
        <v>574</v>
      </c>
      <c r="M117" s="386">
        <v>564</v>
      </c>
      <c r="N117" s="386">
        <v>411</v>
      </c>
      <c r="O117" s="386">
        <v>422</v>
      </c>
      <c r="P117" s="386">
        <v>312</v>
      </c>
      <c r="Q117" s="386">
        <v>333</v>
      </c>
      <c r="R117" s="386">
        <v>635</v>
      </c>
      <c r="S117" s="386">
        <v>420</v>
      </c>
      <c r="T117" s="386">
        <v>509</v>
      </c>
      <c r="U117" s="386">
        <v>568</v>
      </c>
      <c r="V117" s="386">
        <v>437</v>
      </c>
      <c r="W117" s="386">
        <v>402</v>
      </c>
      <c r="X117" s="386">
        <v>487</v>
      </c>
      <c r="Y117" s="386">
        <v>410</v>
      </c>
      <c r="Z117" s="386">
        <v>580</v>
      </c>
      <c r="AA117" s="386">
        <v>521</v>
      </c>
      <c r="AB117" s="386">
        <v>485</v>
      </c>
      <c r="AC117" s="386">
        <v>545</v>
      </c>
      <c r="AD117" s="386">
        <v>616</v>
      </c>
      <c r="AE117" s="386">
        <v>577</v>
      </c>
      <c r="AF117" s="386">
        <v>530</v>
      </c>
      <c r="AG117" s="386">
        <v>554</v>
      </c>
      <c r="AH117" s="386">
        <v>478</v>
      </c>
      <c r="AI117" s="386">
        <v>418</v>
      </c>
      <c r="AJ117" s="386">
        <v>581</v>
      </c>
      <c r="AK117" s="386">
        <v>695</v>
      </c>
      <c r="AL117" s="386">
        <v>555</v>
      </c>
      <c r="AM117" s="386">
        <v>100</v>
      </c>
      <c r="AN117" s="386">
        <v>529</v>
      </c>
      <c r="AO117" s="386">
        <v>607</v>
      </c>
      <c r="AP117" s="386">
        <v>555</v>
      </c>
      <c r="AQ117" s="386">
        <v>738</v>
      </c>
      <c r="AR117" s="386">
        <v>349</v>
      </c>
    </row>
    <row r="118" spans="3:44" x14ac:dyDescent="0.25">
      <c r="C118" s="385" t="s">
        <v>223</v>
      </c>
      <c r="D118" s="386">
        <v>0</v>
      </c>
      <c r="E118" s="386">
        <v>0</v>
      </c>
      <c r="F118" s="386">
        <v>0</v>
      </c>
      <c r="G118" s="386">
        <v>0</v>
      </c>
      <c r="H118" s="386">
        <v>0</v>
      </c>
      <c r="I118" s="386">
        <v>0</v>
      </c>
      <c r="J118" s="386">
        <v>0</v>
      </c>
      <c r="K118" s="386">
        <v>0</v>
      </c>
      <c r="L118" s="386">
        <v>0</v>
      </c>
      <c r="M118" s="386">
        <v>0</v>
      </c>
      <c r="N118" s="386">
        <v>0</v>
      </c>
      <c r="O118" s="386">
        <v>0</v>
      </c>
      <c r="P118" s="386">
        <v>0</v>
      </c>
      <c r="Q118" s="386">
        <v>0</v>
      </c>
      <c r="R118" s="386">
        <v>0</v>
      </c>
      <c r="S118" s="386">
        <v>0</v>
      </c>
      <c r="T118" s="386">
        <v>0</v>
      </c>
      <c r="U118" s="386">
        <v>0</v>
      </c>
      <c r="V118" s="386">
        <v>0</v>
      </c>
      <c r="W118" s="386">
        <v>0</v>
      </c>
      <c r="X118" s="386">
        <v>0</v>
      </c>
      <c r="Y118" s="386">
        <v>0</v>
      </c>
      <c r="Z118" s="386">
        <v>0</v>
      </c>
      <c r="AA118" s="386">
        <v>0</v>
      </c>
      <c r="AB118" s="386">
        <v>0</v>
      </c>
      <c r="AC118" s="386">
        <v>0</v>
      </c>
      <c r="AD118" s="386">
        <v>0</v>
      </c>
      <c r="AE118" s="386">
        <v>0</v>
      </c>
      <c r="AF118" s="386">
        <v>0</v>
      </c>
      <c r="AG118" s="386">
        <v>0</v>
      </c>
      <c r="AH118" s="386">
        <v>0</v>
      </c>
      <c r="AI118" s="386">
        <v>0</v>
      </c>
      <c r="AJ118" s="386">
        <v>0</v>
      </c>
      <c r="AK118" s="386">
        <v>0</v>
      </c>
      <c r="AL118" s="386">
        <v>0</v>
      </c>
      <c r="AM118" s="386">
        <v>0</v>
      </c>
      <c r="AN118" s="386">
        <v>0</v>
      </c>
      <c r="AO118" s="386">
        <v>0</v>
      </c>
      <c r="AP118" s="386">
        <v>0</v>
      </c>
      <c r="AQ118" s="386">
        <v>0</v>
      </c>
      <c r="AR118" s="386">
        <v>0</v>
      </c>
    </row>
    <row r="119" spans="3:44" x14ac:dyDescent="0.25">
      <c r="C119" s="385" t="s">
        <v>224</v>
      </c>
      <c r="D119" s="386">
        <f>D$100-SUM(D$104:D118)</f>
        <v>243</v>
      </c>
      <c r="E119" s="386">
        <f>E$100-SUM(E$104:E118)</f>
        <v>366</v>
      </c>
      <c r="F119" s="386">
        <f>F$100-SUM(F$104:F118)</f>
        <v>320</v>
      </c>
      <c r="G119" s="386">
        <f>G$100-SUM(G$104:G118)</f>
        <v>546</v>
      </c>
      <c r="H119" s="386">
        <f>H$100-SUM(H$104:H118)</f>
        <v>388</v>
      </c>
      <c r="I119" s="386">
        <f>I$100-SUM(I$104:I118)</f>
        <v>450</v>
      </c>
      <c r="J119" s="386">
        <f>J$100-SUM(J$104:J118)</f>
        <v>447</v>
      </c>
      <c r="K119" s="386">
        <f>K$100-SUM(K$104:K118)</f>
        <v>488</v>
      </c>
      <c r="L119" s="386">
        <f>L$100-SUM(L$104:L118)</f>
        <v>542</v>
      </c>
      <c r="M119" s="386">
        <f>M$100-SUM(M$104:M118)</f>
        <v>403</v>
      </c>
      <c r="N119" s="386">
        <f>N$100-SUM(N$104:N118)</f>
        <v>202</v>
      </c>
      <c r="O119" s="386">
        <f>O$100-SUM(O$104:O118)</f>
        <v>307</v>
      </c>
      <c r="P119" s="386">
        <f>P$100-SUM(P$104:P118)</f>
        <v>360</v>
      </c>
      <c r="Q119" s="386">
        <f>Q$100-SUM(Q$104:Q118)</f>
        <v>260</v>
      </c>
      <c r="R119" s="386">
        <f>R$100-SUM(R$104:R118)</f>
        <v>496</v>
      </c>
      <c r="S119" s="386">
        <f>S$100-SUM(S$104:S118)</f>
        <v>243</v>
      </c>
      <c r="T119" s="386">
        <f>T$100-SUM(T$104:T118)</f>
        <v>502</v>
      </c>
      <c r="U119" s="386">
        <f>U$100-SUM(U$104:U118)</f>
        <v>503</v>
      </c>
      <c r="V119" s="386">
        <f>V$100-SUM(V$104:V118)</f>
        <v>324</v>
      </c>
      <c r="W119" s="386">
        <f>W$100-SUM(W$104:W118)</f>
        <v>183</v>
      </c>
      <c r="X119" s="386">
        <f>X$100-SUM(X$104:X118)</f>
        <v>622</v>
      </c>
      <c r="Y119" s="386">
        <f>Y$100-SUM(Y$104:Y118)</f>
        <v>339</v>
      </c>
      <c r="Z119" s="386">
        <f>Z$100-SUM(Z$104:Z118)</f>
        <v>392</v>
      </c>
      <c r="AA119" s="386">
        <f>AA$100-SUM(AA$104:AA118)</f>
        <v>282</v>
      </c>
      <c r="AB119" s="386">
        <f>AB$100-SUM(AB$104:AB118)</f>
        <v>452</v>
      </c>
      <c r="AC119" s="386">
        <f>AC$100-SUM(AC$104:AC118)</f>
        <v>448</v>
      </c>
      <c r="AD119" s="386">
        <f>AD$100-SUM(AD$104:AD118)</f>
        <v>449</v>
      </c>
      <c r="AE119" s="386">
        <f>AE$100-SUM(AE$104:AE118)</f>
        <v>403</v>
      </c>
      <c r="AF119" s="386">
        <f>AF$100-SUM(AF$104:AF118)</f>
        <v>330</v>
      </c>
      <c r="AG119" s="386">
        <f>AG$100-SUM(AG$104:AG118)</f>
        <v>539</v>
      </c>
      <c r="AH119" s="386">
        <f>AH$100-SUM(AH$104:AH118)</f>
        <v>453</v>
      </c>
      <c r="AI119" s="386">
        <f>AI$100-SUM(AI$104:AI118)</f>
        <v>244</v>
      </c>
      <c r="AJ119" s="386">
        <f>AJ$100-SUM(AJ$104:AJ118)</f>
        <v>442</v>
      </c>
      <c r="AK119" s="386">
        <f>AK$100-SUM(AK$104:AK118)</f>
        <v>281</v>
      </c>
      <c r="AL119" s="386">
        <f>AL$100-SUM(AL$104:AL118)</f>
        <v>423</v>
      </c>
      <c r="AM119" s="386">
        <f>AM$100-SUM(AM$104:AM118)</f>
        <v>271</v>
      </c>
      <c r="AN119" s="386">
        <f>AN$100-SUM(AN$104:AN118)</f>
        <v>356</v>
      </c>
      <c r="AO119" s="386">
        <f>AO$100-SUM(AO$104:AO118)</f>
        <v>368</v>
      </c>
      <c r="AP119" s="386">
        <f>AP$100-SUM(AP$104:AP118)</f>
        <v>443</v>
      </c>
      <c r="AQ119" s="386">
        <f>AQ$100-SUM(AQ$104:AQ118)</f>
        <v>590</v>
      </c>
      <c r="AR119" s="386">
        <f>AR$100-SUM(AR$104:AR118)</f>
        <v>565</v>
      </c>
    </row>
  </sheetData>
  <mergeCells count="2">
    <mergeCell ref="D3:AR3"/>
    <mergeCell ref="A4:C4"/>
  </mergeCells>
  <conditionalFormatting sqref="D96:AR96">
    <cfRule type="expression" dxfId="32" priority="1">
      <formula>"&gt;11,&lt;11"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P46"/>
  <sheetViews>
    <sheetView showGridLines="0" tabSelected="1" zoomScale="90" zoomScaleNormal="90" workbookViewId="0">
      <selection activeCell="T29" sqref="T29"/>
    </sheetView>
  </sheetViews>
  <sheetFormatPr defaultRowHeight="15" x14ac:dyDescent="0.25"/>
  <sheetData>
    <row r="1" spans="1:16" x14ac:dyDescent="0.25">
      <c r="A1" s="232"/>
      <c r="B1" s="233"/>
      <c r="C1" s="233"/>
      <c r="D1" s="233"/>
      <c r="E1" s="233"/>
      <c r="F1" s="233"/>
      <c r="G1" s="233"/>
      <c r="H1" s="233"/>
      <c r="I1" s="233"/>
      <c r="J1" s="233"/>
      <c r="K1" s="233"/>
      <c r="L1" s="233"/>
      <c r="M1" s="233"/>
      <c r="N1" s="233"/>
      <c r="O1" s="233"/>
      <c r="P1" s="234"/>
    </row>
    <row r="2" spans="1:16" x14ac:dyDescent="0.25">
      <c r="A2" s="235"/>
      <c r="B2" s="25"/>
      <c r="C2" s="25"/>
      <c r="D2" s="25"/>
      <c r="E2" s="25"/>
      <c r="F2" s="25"/>
      <c r="G2" s="25"/>
      <c r="H2" s="25"/>
      <c r="I2" s="25"/>
      <c r="J2" s="25"/>
      <c r="K2" s="25"/>
      <c r="L2" s="25"/>
      <c r="M2" s="25"/>
      <c r="N2" s="25"/>
      <c r="O2" s="25"/>
      <c r="P2" s="236"/>
    </row>
    <row r="3" spans="1:16" x14ac:dyDescent="0.25">
      <c r="A3" s="235"/>
      <c r="B3" s="25"/>
      <c r="C3" s="25"/>
      <c r="D3" s="25"/>
      <c r="E3" s="25"/>
      <c r="F3" s="25"/>
      <c r="G3" s="25"/>
      <c r="H3" s="25"/>
      <c r="I3" s="25"/>
      <c r="J3" s="25"/>
      <c r="K3" s="25"/>
      <c r="L3" s="25"/>
      <c r="M3" s="25"/>
      <c r="N3" s="25"/>
      <c r="O3" s="25"/>
      <c r="P3" s="236"/>
    </row>
    <row r="4" spans="1:16" x14ac:dyDescent="0.25">
      <c r="A4" s="235"/>
      <c r="B4" s="25"/>
      <c r="C4" s="25"/>
      <c r="D4" s="25"/>
      <c r="E4" s="25"/>
      <c r="F4" s="25"/>
      <c r="G4" s="25"/>
      <c r="H4" s="25"/>
      <c r="I4" s="25"/>
      <c r="J4" s="25"/>
      <c r="K4" s="25"/>
      <c r="L4" s="25"/>
      <c r="M4" s="25"/>
      <c r="N4" s="25"/>
      <c r="O4" s="25"/>
      <c r="P4" s="236"/>
    </row>
    <row r="5" spans="1:16" x14ac:dyDescent="0.25">
      <c r="A5" s="235"/>
      <c r="B5" s="25"/>
      <c r="C5" s="25"/>
      <c r="D5" s="25"/>
      <c r="E5" s="25"/>
      <c r="F5" s="25"/>
      <c r="G5" s="25"/>
      <c r="H5" s="25"/>
      <c r="I5" s="25"/>
      <c r="J5" s="25"/>
      <c r="K5" s="25"/>
      <c r="L5" s="25"/>
      <c r="M5" s="25"/>
      <c r="N5" s="25"/>
      <c r="O5" s="25"/>
      <c r="P5" s="236"/>
    </row>
    <row r="6" spans="1:16" x14ac:dyDescent="0.25">
      <c r="A6" s="235"/>
      <c r="B6" s="25"/>
      <c r="C6" s="25"/>
      <c r="D6" s="25"/>
      <c r="E6" s="25"/>
      <c r="F6" s="25"/>
      <c r="G6" s="25"/>
      <c r="H6" s="25"/>
      <c r="I6" s="25"/>
      <c r="J6" s="25"/>
      <c r="K6" s="25"/>
      <c r="L6" s="25"/>
      <c r="M6" s="25"/>
      <c r="N6" s="25"/>
      <c r="O6" s="25"/>
      <c r="P6" s="236"/>
    </row>
    <row r="7" spans="1:16" ht="15.75" thickBot="1" x14ac:dyDescent="0.3">
      <c r="A7" s="235"/>
      <c r="B7" s="25"/>
      <c r="C7" s="25"/>
      <c r="D7" s="25"/>
      <c r="E7" s="25"/>
      <c r="F7" s="25"/>
      <c r="G7" s="25"/>
      <c r="H7" s="25"/>
      <c r="I7" s="25"/>
      <c r="J7" s="25"/>
      <c r="K7" s="25"/>
      <c r="L7" s="25"/>
      <c r="M7" s="25"/>
      <c r="N7" s="25"/>
      <c r="O7" s="25"/>
      <c r="P7" s="236"/>
    </row>
    <row r="8" spans="1:16" x14ac:dyDescent="0.25">
      <c r="A8" s="617" t="s">
        <v>414</v>
      </c>
      <c r="B8" s="618"/>
      <c r="C8" s="618"/>
      <c r="D8" s="618"/>
      <c r="E8" s="618"/>
      <c r="F8" s="618"/>
      <c r="G8" s="618"/>
      <c r="H8" s="618"/>
      <c r="I8" s="618"/>
      <c r="J8" s="618"/>
      <c r="K8" s="618"/>
      <c r="L8" s="618"/>
      <c r="M8" s="618"/>
      <c r="N8" s="618"/>
      <c r="O8" s="618"/>
      <c r="P8" s="619"/>
    </row>
    <row r="9" spans="1:16" x14ac:dyDescent="0.25">
      <c r="A9" s="620"/>
      <c r="B9" s="621"/>
      <c r="C9" s="621"/>
      <c r="D9" s="621"/>
      <c r="E9" s="621"/>
      <c r="F9" s="621"/>
      <c r="G9" s="621"/>
      <c r="H9" s="621"/>
      <c r="I9" s="621"/>
      <c r="J9" s="621"/>
      <c r="K9" s="621"/>
      <c r="L9" s="621"/>
      <c r="M9" s="621"/>
      <c r="N9" s="621"/>
      <c r="O9" s="621"/>
      <c r="P9" s="622"/>
    </row>
    <row r="10" spans="1:16" x14ac:dyDescent="0.25">
      <c r="A10" s="620"/>
      <c r="B10" s="621"/>
      <c r="C10" s="621"/>
      <c r="D10" s="621"/>
      <c r="E10" s="621"/>
      <c r="F10" s="621"/>
      <c r="G10" s="621"/>
      <c r="H10" s="621"/>
      <c r="I10" s="621"/>
      <c r="J10" s="621"/>
      <c r="K10" s="621"/>
      <c r="L10" s="621"/>
      <c r="M10" s="621"/>
      <c r="N10" s="621"/>
      <c r="O10" s="621"/>
      <c r="P10" s="622"/>
    </row>
    <row r="11" spans="1:16" x14ac:dyDescent="0.25">
      <c r="A11" s="620"/>
      <c r="B11" s="621"/>
      <c r="C11" s="621"/>
      <c r="D11" s="621"/>
      <c r="E11" s="621"/>
      <c r="F11" s="621"/>
      <c r="G11" s="621"/>
      <c r="H11" s="621"/>
      <c r="I11" s="621"/>
      <c r="J11" s="621"/>
      <c r="K11" s="621"/>
      <c r="L11" s="621"/>
      <c r="M11" s="621"/>
      <c r="N11" s="621"/>
      <c r="O11" s="621"/>
      <c r="P11" s="622"/>
    </row>
    <row r="12" spans="1:16" ht="15.75" thickBot="1" x14ac:dyDescent="0.3">
      <c r="A12" s="623"/>
      <c r="B12" s="624"/>
      <c r="C12" s="624"/>
      <c r="D12" s="624"/>
      <c r="E12" s="624"/>
      <c r="F12" s="624"/>
      <c r="G12" s="624"/>
      <c r="H12" s="624"/>
      <c r="I12" s="624"/>
      <c r="J12" s="624"/>
      <c r="K12" s="624"/>
      <c r="L12" s="624"/>
      <c r="M12" s="624"/>
      <c r="N12" s="624"/>
      <c r="O12" s="624"/>
      <c r="P12" s="625"/>
    </row>
    <row r="13" spans="1:16" x14ac:dyDescent="0.25">
      <c r="A13" s="235"/>
      <c r="B13" s="25"/>
      <c r="C13" s="25"/>
      <c r="D13" s="25"/>
      <c r="E13" s="25"/>
      <c r="F13" s="25"/>
      <c r="G13" s="25"/>
      <c r="H13" s="25"/>
      <c r="I13" s="25"/>
      <c r="J13" s="25"/>
      <c r="K13" s="25"/>
      <c r="L13" s="25"/>
      <c r="M13" s="25"/>
      <c r="N13" s="25"/>
      <c r="O13" s="25"/>
      <c r="P13" s="236"/>
    </row>
    <row r="14" spans="1:16" x14ac:dyDescent="0.25">
      <c r="A14" s="614" t="s">
        <v>427</v>
      </c>
      <c r="B14" s="615"/>
      <c r="C14" s="615"/>
      <c r="D14" s="615"/>
      <c r="E14" s="615"/>
      <c r="F14" s="615"/>
      <c r="G14" s="615"/>
      <c r="H14" s="615"/>
      <c r="I14" s="615"/>
      <c r="J14" s="615"/>
      <c r="K14" s="615"/>
      <c r="L14" s="615"/>
      <c r="M14" s="615"/>
      <c r="N14" s="615"/>
      <c r="O14" s="615"/>
      <c r="P14" s="616"/>
    </row>
    <row r="15" spans="1:16" x14ac:dyDescent="0.25">
      <c r="A15" s="614"/>
      <c r="B15" s="615"/>
      <c r="C15" s="615"/>
      <c r="D15" s="615"/>
      <c r="E15" s="615"/>
      <c r="F15" s="615"/>
      <c r="G15" s="615"/>
      <c r="H15" s="615"/>
      <c r="I15" s="615"/>
      <c r="J15" s="615"/>
      <c r="K15" s="615"/>
      <c r="L15" s="615"/>
      <c r="M15" s="615"/>
      <c r="N15" s="615"/>
      <c r="O15" s="615"/>
      <c r="P15" s="616"/>
    </row>
    <row r="16" spans="1:16" x14ac:dyDescent="0.25">
      <c r="A16" s="614"/>
      <c r="B16" s="615"/>
      <c r="C16" s="615"/>
      <c r="D16" s="615"/>
      <c r="E16" s="615"/>
      <c r="F16" s="615"/>
      <c r="G16" s="615"/>
      <c r="H16" s="615"/>
      <c r="I16" s="615"/>
      <c r="J16" s="615"/>
      <c r="K16" s="615"/>
      <c r="L16" s="615"/>
      <c r="M16" s="615"/>
      <c r="N16" s="615"/>
      <c r="O16" s="615"/>
      <c r="P16" s="616"/>
    </row>
    <row r="17" spans="1:16" ht="15" customHeight="1" x14ac:dyDescent="0.25">
      <c r="A17" s="614" t="s">
        <v>426</v>
      </c>
      <c r="B17" s="615"/>
      <c r="C17" s="615"/>
      <c r="D17" s="615"/>
      <c r="E17" s="615"/>
      <c r="F17" s="615"/>
      <c r="G17" s="615"/>
      <c r="H17" s="615"/>
      <c r="I17" s="615"/>
      <c r="J17" s="615"/>
      <c r="K17" s="615"/>
      <c r="L17" s="615"/>
      <c r="M17" s="615"/>
      <c r="N17" s="615"/>
      <c r="O17" s="615"/>
      <c r="P17" s="616"/>
    </row>
    <row r="18" spans="1:16" ht="15" customHeight="1" x14ac:dyDescent="0.25">
      <c r="A18" s="614"/>
      <c r="B18" s="615"/>
      <c r="C18" s="615"/>
      <c r="D18" s="615"/>
      <c r="E18" s="615"/>
      <c r="F18" s="615"/>
      <c r="G18" s="615"/>
      <c r="H18" s="615"/>
      <c r="I18" s="615"/>
      <c r="J18" s="615"/>
      <c r="K18" s="615"/>
      <c r="L18" s="615"/>
      <c r="M18" s="615"/>
      <c r="N18" s="615"/>
      <c r="O18" s="615"/>
      <c r="P18" s="616"/>
    </row>
    <row r="19" spans="1:16" ht="15" customHeight="1" x14ac:dyDescent="0.25">
      <c r="A19" s="614"/>
      <c r="B19" s="615"/>
      <c r="C19" s="615"/>
      <c r="D19" s="615"/>
      <c r="E19" s="615"/>
      <c r="F19" s="615"/>
      <c r="G19" s="615"/>
      <c r="H19" s="615"/>
      <c r="I19" s="615"/>
      <c r="J19" s="615"/>
      <c r="K19" s="615"/>
      <c r="L19" s="615"/>
      <c r="M19" s="615"/>
      <c r="N19" s="615"/>
      <c r="O19" s="615"/>
      <c r="P19" s="616"/>
    </row>
    <row r="20" spans="1:16" ht="15" customHeight="1" x14ac:dyDescent="0.25">
      <c r="A20" s="255"/>
      <c r="B20" s="256"/>
      <c r="C20" s="256"/>
      <c r="D20" s="256"/>
      <c r="E20" s="256"/>
      <c r="F20" s="256"/>
      <c r="G20" s="256"/>
      <c r="H20" s="256"/>
      <c r="I20" s="256"/>
      <c r="J20" s="256"/>
      <c r="K20" s="256"/>
      <c r="L20" s="256"/>
      <c r="M20" s="256"/>
      <c r="N20" s="256"/>
      <c r="O20" s="256"/>
      <c r="P20" s="257"/>
    </row>
    <row r="21" spans="1:16" x14ac:dyDescent="0.25">
      <c r="A21" s="235"/>
      <c r="B21" s="25"/>
      <c r="C21" s="25"/>
      <c r="D21" s="25"/>
      <c r="E21" s="25"/>
      <c r="F21" s="25"/>
      <c r="G21" s="25"/>
      <c r="H21" s="25"/>
      <c r="I21" s="25"/>
      <c r="J21" s="25"/>
      <c r="K21" s="25"/>
      <c r="L21" s="25"/>
      <c r="M21" s="25"/>
      <c r="N21" s="25"/>
      <c r="O21" s="25"/>
      <c r="P21" s="236"/>
    </row>
    <row r="22" spans="1:16" ht="26.25" x14ac:dyDescent="0.4">
      <c r="A22" s="608" t="s">
        <v>444</v>
      </c>
      <c r="B22" s="609"/>
      <c r="C22" s="609"/>
      <c r="D22" s="609"/>
      <c r="E22" s="609"/>
      <c r="F22" s="609"/>
      <c r="G22" s="609"/>
      <c r="H22" s="609"/>
      <c r="I22" s="609"/>
      <c r="J22" s="609"/>
      <c r="K22" s="609"/>
      <c r="L22" s="609"/>
      <c r="M22" s="609"/>
      <c r="N22" s="609"/>
      <c r="O22" s="609"/>
      <c r="P22" s="610"/>
    </row>
    <row r="23" spans="1:16" ht="7.5" customHeight="1" x14ac:dyDescent="0.35">
      <c r="A23" s="237"/>
      <c r="B23" s="229"/>
      <c r="C23" s="229"/>
      <c r="D23" s="229"/>
      <c r="E23" s="229"/>
      <c r="F23" s="229"/>
      <c r="G23" s="229"/>
      <c r="H23" s="229"/>
      <c r="I23" s="229"/>
      <c r="J23" s="229"/>
      <c r="K23" s="229"/>
      <c r="L23" s="229"/>
      <c r="M23" s="229"/>
      <c r="N23" s="229"/>
      <c r="O23" s="229"/>
      <c r="P23" s="238"/>
    </row>
    <row r="24" spans="1:16" ht="26.25" x14ac:dyDescent="0.25">
      <c r="A24" s="611" t="s">
        <v>445</v>
      </c>
      <c r="B24" s="612"/>
      <c r="C24" s="612"/>
      <c r="D24" s="612"/>
      <c r="E24" s="612"/>
      <c r="F24" s="612"/>
      <c r="G24" s="612"/>
      <c r="H24" s="612"/>
      <c r="I24" s="612"/>
      <c r="J24" s="612"/>
      <c r="K24" s="612"/>
      <c r="L24" s="612"/>
      <c r="M24" s="612"/>
      <c r="N24" s="612"/>
      <c r="O24" s="612"/>
      <c r="P24" s="613"/>
    </row>
    <row r="25" spans="1:16" ht="7.5" customHeight="1" x14ac:dyDescent="0.25">
      <c r="A25" s="258"/>
      <c r="B25" s="259"/>
      <c r="C25" s="259"/>
      <c r="D25" s="259"/>
      <c r="E25" s="259"/>
      <c r="F25" s="259"/>
      <c r="G25" s="259"/>
      <c r="H25" s="259"/>
      <c r="I25" s="259"/>
      <c r="J25" s="259"/>
      <c r="K25" s="259"/>
      <c r="L25" s="259"/>
      <c r="M25" s="259"/>
      <c r="N25" s="259"/>
      <c r="O25" s="259"/>
      <c r="P25" s="260"/>
    </row>
    <row r="26" spans="1:16" ht="26.25" x14ac:dyDescent="0.25">
      <c r="A26" s="611" t="s">
        <v>446</v>
      </c>
      <c r="B26" s="612"/>
      <c r="C26" s="612"/>
      <c r="D26" s="612"/>
      <c r="E26" s="612"/>
      <c r="F26" s="612"/>
      <c r="G26" s="612"/>
      <c r="H26" s="612"/>
      <c r="I26" s="612"/>
      <c r="J26" s="612"/>
      <c r="K26" s="612"/>
      <c r="L26" s="612"/>
      <c r="M26" s="612"/>
      <c r="N26" s="612"/>
      <c r="O26" s="612"/>
      <c r="P26" s="613"/>
    </row>
    <row r="27" spans="1:16" ht="6.75" customHeight="1" x14ac:dyDescent="0.25">
      <c r="A27" s="258"/>
      <c r="B27" s="259"/>
      <c r="C27" s="259"/>
      <c r="D27" s="259"/>
      <c r="E27" s="259"/>
      <c r="F27" s="259"/>
      <c r="G27" s="259"/>
      <c r="H27" s="259"/>
      <c r="I27" s="259"/>
      <c r="J27" s="259"/>
      <c r="K27" s="259"/>
      <c r="L27" s="259"/>
      <c r="M27" s="259"/>
      <c r="N27" s="259"/>
      <c r="O27" s="259"/>
      <c r="P27" s="260"/>
    </row>
    <row r="28" spans="1:16" ht="26.25" x14ac:dyDescent="0.25">
      <c r="A28" s="611" t="s">
        <v>448</v>
      </c>
      <c r="B28" s="612"/>
      <c r="C28" s="612"/>
      <c r="D28" s="612"/>
      <c r="E28" s="612"/>
      <c r="F28" s="612"/>
      <c r="G28" s="612"/>
      <c r="H28" s="612"/>
      <c r="I28" s="612"/>
      <c r="J28" s="612"/>
      <c r="K28" s="612"/>
      <c r="L28" s="612"/>
      <c r="M28" s="612"/>
      <c r="N28" s="612"/>
      <c r="O28" s="612"/>
      <c r="P28" s="613"/>
    </row>
    <row r="29" spans="1:16" ht="6.75" customHeight="1" x14ac:dyDescent="0.25">
      <c r="A29" s="258"/>
      <c r="B29" s="259"/>
      <c r="C29" s="259"/>
      <c r="D29" s="259"/>
      <c r="E29" s="259"/>
      <c r="F29" s="259"/>
      <c r="G29" s="259"/>
      <c r="H29" s="259"/>
      <c r="I29" s="259"/>
      <c r="J29" s="259"/>
      <c r="K29" s="259"/>
      <c r="L29" s="259"/>
      <c r="M29" s="259"/>
      <c r="N29" s="259"/>
      <c r="O29" s="259"/>
      <c r="P29" s="260"/>
    </row>
    <row r="30" spans="1:16" ht="26.25" x14ac:dyDescent="0.25">
      <c r="A30" s="611" t="s">
        <v>447</v>
      </c>
      <c r="B30" s="612"/>
      <c r="C30" s="612"/>
      <c r="D30" s="612"/>
      <c r="E30" s="612"/>
      <c r="F30" s="612"/>
      <c r="G30" s="612"/>
      <c r="H30" s="612"/>
      <c r="I30" s="612"/>
      <c r="J30" s="612"/>
      <c r="K30" s="612"/>
      <c r="L30" s="612"/>
      <c r="M30" s="612"/>
      <c r="N30" s="612"/>
      <c r="O30" s="612"/>
      <c r="P30" s="613"/>
    </row>
    <row r="31" spans="1:16" ht="23.25" x14ac:dyDescent="0.25">
      <c r="A31" s="239"/>
      <c r="B31" s="230"/>
      <c r="C31" s="230"/>
      <c r="D31" s="230"/>
      <c r="E31" s="230"/>
      <c r="F31" s="230"/>
      <c r="G31" s="230"/>
      <c r="H31" s="230"/>
      <c r="I31" s="230"/>
      <c r="J31" s="230"/>
      <c r="K31" s="230"/>
      <c r="L31" s="230"/>
      <c r="M31" s="230"/>
      <c r="N31" s="230"/>
      <c r="O31" s="230"/>
      <c r="P31" s="240"/>
    </row>
    <row r="32" spans="1:16" x14ac:dyDescent="0.25">
      <c r="A32" s="235"/>
      <c r="B32" s="25"/>
      <c r="C32" s="25"/>
      <c r="D32" s="25"/>
      <c r="E32" s="25"/>
      <c r="F32" s="25"/>
      <c r="G32" s="25"/>
      <c r="H32" s="25"/>
      <c r="I32" s="25"/>
      <c r="J32" s="25"/>
      <c r="K32" s="25"/>
      <c r="L32" s="25"/>
      <c r="M32" s="25"/>
      <c r="N32" s="25"/>
      <c r="O32" s="25"/>
      <c r="P32" s="236"/>
    </row>
    <row r="33" spans="1:16" ht="23.25" x14ac:dyDescent="0.35">
      <c r="A33" s="605" t="s">
        <v>449</v>
      </c>
      <c r="B33" s="606"/>
      <c r="C33" s="606"/>
      <c r="D33" s="606"/>
      <c r="E33" s="606"/>
      <c r="F33" s="606"/>
      <c r="G33" s="606"/>
      <c r="H33" s="606"/>
      <c r="I33" s="606"/>
      <c r="J33" s="606"/>
      <c r="K33" s="606"/>
      <c r="L33" s="606"/>
      <c r="M33" s="606"/>
      <c r="N33" s="606"/>
      <c r="O33" s="606"/>
      <c r="P33" s="607"/>
    </row>
    <row r="34" spans="1:16" ht="15" customHeight="1" x14ac:dyDescent="0.35">
      <c r="A34" s="241"/>
      <c r="B34" s="25"/>
      <c r="C34" s="25"/>
      <c r="D34" s="25"/>
      <c r="E34" s="25"/>
      <c r="F34" s="25"/>
      <c r="G34" s="25"/>
      <c r="H34" s="25"/>
      <c r="I34" s="25"/>
      <c r="J34" s="25"/>
      <c r="K34" s="25"/>
      <c r="L34" s="25"/>
      <c r="M34" s="25"/>
      <c r="N34" s="25"/>
      <c r="O34" s="25"/>
      <c r="P34" s="236"/>
    </row>
    <row r="35" spans="1:16" ht="23.25" x14ac:dyDescent="0.35">
      <c r="A35" s="605" t="s">
        <v>454</v>
      </c>
      <c r="B35" s="606"/>
      <c r="C35" s="606"/>
      <c r="D35" s="606"/>
      <c r="E35" s="606"/>
      <c r="F35" s="606"/>
      <c r="G35" s="606"/>
      <c r="H35" s="606"/>
      <c r="I35" s="606"/>
      <c r="J35" s="606"/>
      <c r="K35" s="606"/>
      <c r="L35" s="606"/>
      <c r="M35" s="606"/>
      <c r="N35" s="606"/>
      <c r="O35" s="606"/>
      <c r="P35" s="607"/>
    </row>
    <row r="36" spans="1:16" ht="15" customHeight="1" x14ac:dyDescent="0.35">
      <c r="A36" s="241"/>
      <c r="B36" s="25"/>
      <c r="C36" s="25"/>
      <c r="D36" s="25"/>
      <c r="E36" s="25"/>
      <c r="F36" s="25"/>
      <c r="G36" s="25"/>
      <c r="H36" s="25"/>
      <c r="I36" s="25"/>
      <c r="J36" s="25"/>
      <c r="K36" s="25"/>
      <c r="L36" s="25"/>
      <c r="M36" s="25"/>
      <c r="N36" s="25"/>
      <c r="O36" s="25"/>
      <c r="P36" s="236"/>
    </row>
    <row r="37" spans="1:16" ht="19.899999999999999" customHeight="1" x14ac:dyDescent="0.35">
      <c r="A37" s="605" t="s">
        <v>450</v>
      </c>
      <c r="B37" s="606"/>
      <c r="C37" s="606"/>
      <c r="D37" s="606"/>
      <c r="E37" s="606"/>
      <c r="F37" s="606"/>
      <c r="G37" s="606"/>
      <c r="H37" s="606"/>
      <c r="I37" s="606"/>
      <c r="J37" s="606"/>
      <c r="K37" s="606"/>
      <c r="L37" s="606"/>
      <c r="M37" s="606"/>
      <c r="N37" s="606"/>
      <c r="O37" s="606"/>
      <c r="P37" s="607"/>
    </row>
    <row r="38" spans="1:16" ht="15" customHeight="1" x14ac:dyDescent="0.35">
      <c r="A38" s="241"/>
      <c r="B38" s="25"/>
      <c r="C38" s="25"/>
      <c r="D38" s="25"/>
      <c r="E38" s="25"/>
      <c r="F38" s="25"/>
      <c r="G38" s="25"/>
      <c r="H38" s="25"/>
      <c r="I38" s="25"/>
      <c r="J38" s="25"/>
      <c r="K38" s="25"/>
      <c r="L38" s="25"/>
      <c r="M38" s="25"/>
      <c r="N38" s="25"/>
      <c r="O38" s="25"/>
      <c r="P38" s="236"/>
    </row>
    <row r="39" spans="1:16" ht="23.25" customHeight="1" x14ac:dyDescent="0.25">
      <c r="A39" s="614" t="s">
        <v>451</v>
      </c>
      <c r="B39" s="615"/>
      <c r="C39" s="615"/>
      <c r="D39" s="615"/>
      <c r="E39" s="615"/>
      <c r="F39" s="615"/>
      <c r="G39" s="615"/>
      <c r="H39" s="615"/>
      <c r="I39" s="615"/>
      <c r="J39" s="615"/>
      <c r="K39" s="615"/>
      <c r="L39" s="615"/>
      <c r="M39" s="615"/>
      <c r="N39" s="615"/>
      <c r="O39" s="615"/>
      <c r="P39" s="616"/>
    </row>
    <row r="40" spans="1:16" ht="23.25" customHeight="1" x14ac:dyDescent="0.25">
      <c r="A40" s="614"/>
      <c r="B40" s="615"/>
      <c r="C40" s="615"/>
      <c r="D40" s="615"/>
      <c r="E40" s="615"/>
      <c r="F40" s="615"/>
      <c r="G40" s="615"/>
      <c r="H40" s="615"/>
      <c r="I40" s="615"/>
      <c r="J40" s="615"/>
      <c r="K40" s="615"/>
      <c r="L40" s="615"/>
      <c r="M40" s="615"/>
      <c r="N40" s="615"/>
      <c r="O40" s="615"/>
      <c r="P40" s="616"/>
    </row>
    <row r="41" spans="1:16" ht="15" customHeight="1" x14ac:dyDescent="0.25">
      <c r="A41" s="235"/>
      <c r="B41" s="25"/>
      <c r="C41" s="25"/>
      <c r="D41" s="25"/>
      <c r="E41" s="25"/>
      <c r="F41" s="25"/>
      <c r="G41" s="25"/>
      <c r="H41" s="25"/>
      <c r="I41" s="25"/>
      <c r="J41" s="25"/>
      <c r="K41" s="25"/>
      <c r="L41" s="25"/>
      <c r="M41" s="25"/>
      <c r="N41" s="25"/>
      <c r="O41" s="25"/>
      <c r="P41" s="236"/>
    </row>
    <row r="42" spans="1:16" ht="23.25" x14ac:dyDescent="0.35">
      <c r="A42" s="605" t="s">
        <v>452</v>
      </c>
      <c r="B42" s="606"/>
      <c r="C42" s="606"/>
      <c r="D42" s="606"/>
      <c r="E42" s="606"/>
      <c r="F42" s="606"/>
      <c r="G42" s="606"/>
      <c r="H42" s="606"/>
      <c r="I42" s="606"/>
      <c r="J42" s="606"/>
      <c r="K42" s="606"/>
      <c r="L42" s="606"/>
      <c r="M42" s="606"/>
      <c r="N42" s="606"/>
      <c r="O42" s="606"/>
      <c r="P42" s="607"/>
    </row>
    <row r="43" spans="1:16" ht="15" customHeight="1" x14ac:dyDescent="0.25">
      <c r="A43" s="235"/>
      <c r="B43" s="25"/>
      <c r="C43" s="25"/>
      <c r="D43" s="25"/>
      <c r="E43" s="25"/>
      <c r="F43" s="25"/>
      <c r="G43" s="25"/>
      <c r="H43" s="25"/>
      <c r="I43" s="25"/>
      <c r="J43" s="25"/>
      <c r="K43" s="25"/>
      <c r="L43" s="25"/>
      <c r="M43" s="25"/>
      <c r="N43" s="25"/>
      <c r="O43" s="25"/>
      <c r="P43" s="236"/>
    </row>
    <row r="44" spans="1:16" ht="23.25" x14ac:dyDescent="0.35">
      <c r="A44" s="605" t="s">
        <v>453</v>
      </c>
      <c r="B44" s="606"/>
      <c r="C44" s="606"/>
      <c r="D44" s="606"/>
      <c r="E44" s="606"/>
      <c r="F44" s="606"/>
      <c r="G44" s="606"/>
      <c r="H44" s="606"/>
      <c r="I44" s="606"/>
      <c r="J44" s="606"/>
      <c r="K44" s="606"/>
      <c r="L44" s="606"/>
      <c r="M44" s="606"/>
      <c r="N44" s="606"/>
      <c r="O44" s="606"/>
      <c r="P44" s="607"/>
    </row>
    <row r="45" spans="1:16" x14ac:dyDescent="0.25">
      <c r="A45" s="235"/>
      <c r="B45" s="25"/>
      <c r="C45" s="25"/>
      <c r="D45" s="25"/>
      <c r="E45" s="25"/>
      <c r="F45" s="25"/>
      <c r="G45" s="25"/>
      <c r="H45" s="25"/>
      <c r="I45" s="25"/>
      <c r="J45" s="25"/>
      <c r="K45" s="25"/>
      <c r="L45" s="25"/>
      <c r="M45" s="25"/>
      <c r="N45" s="25"/>
      <c r="O45" s="25"/>
      <c r="P45" s="236"/>
    </row>
    <row r="46" spans="1:16" ht="15.75" thickBot="1" x14ac:dyDescent="0.3">
      <c r="A46" s="242"/>
      <c r="B46" s="243"/>
      <c r="C46" s="243"/>
      <c r="D46" s="243"/>
      <c r="E46" s="243"/>
      <c r="F46" s="243"/>
      <c r="G46" s="243"/>
      <c r="H46" s="243"/>
      <c r="I46" s="243"/>
      <c r="J46" s="243"/>
      <c r="K46" s="243"/>
      <c r="L46" s="243"/>
      <c r="M46" s="243"/>
      <c r="N46" s="243"/>
      <c r="O46" s="243"/>
      <c r="P46" s="244"/>
    </row>
  </sheetData>
  <mergeCells count="14">
    <mergeCell ref="A8:P12"/>
    <mergeCell ref="A33:P33"/>
    <mergeCell ref="A35:P35"/>
    <mergeCell ref="A37:P37"/>
    <mergeCell ref="A28:P28"/>
    <mergeCell ref="A14:P16"/>
    <mergeCell ref="A17:P19"/>
    <mergeCell ref="A42:P42"/>
    <mergeCell ref="A44:P44"/>
    <mergeCell ref="A22:P22"/>
    <mergeCell ref="A24:P24"/>
    <mergeCell ref="A26:P26"/>
    <mergeCell ref="A39:P40"/>
    <mergeCell ref="A30:P30"/>
  </mergeCells>
  <printOptions horizontalCentered="1" verticalCentered="1"/>
  <pageMargins left="0" right="0" top="0" bottom="0" header="0.31496062992125984" footer="0.31496062992125984"/>
  <pageSetup scale="8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pageSetUpPr fitToPage="1"/>
  </sheetPr>
  <dimension ref="A1:AE37"/>
  <sheetViews>
    <sheetView zoomScale="80" zoomScaleNormal="80" workbookViewId="0">
      <selection activeCell="S18" sqref="S18"/>
    </sheetView>
  </sheetViews>
  <sheetFormatPr defaultRowHeight="15" outlineLevelCol="1" x14ac:dyDescent="0.25"/>
  <cols>
    <col min="1" max="1" width="4.42578125" customWidth="1"/>
    <col min="2" max="2" width="28.7109375" hidden="1" customWidth="1" outlineLevel="1"/>
    <col min="3" max="3" width="12" hidden="1" customWidth="1" outlineLevel="1"/>
    <col min="4" max="4" width="23.28515625" customWidth="1" collapsed="1"/>
    <col min="5" max="5" width="28.7109375" hidden="1" customWidth="1" outlineLevel="1"/>
    <col min="6" max="6" width="12" hidden="1" customWidth="1" outlineLevel="1"/>
    <col min="7" max="7" width="23.28515625" customWidth="1" collapsed="1"/>
    <col min="8" max="8" width="28.7109375" customWidth="1"/>
    <col min="9" max="9" width="17.140625" customWidth="1"/>
    <col min="10" max="14" width="12.85546875" customWidth="1"/>
  </cols>
  <sheetData>
    <row r="1" spans="1:31" ht="21.75" thickBot="1" x14ac:dyDescent="0.4">
      <c r="A1" s="763" t="s">
        <v>178</v>
      </c>
      <c r="B1" s="764"/>
      <c r="C1" s="764"/>
      <c r="D1" s="764"/>
      <c r="E1" s="764"/>
      <c r="F1" s="764"/>
      <c r="G1" s="764"/>
      <c r="H1" s="764"/>
      <c r="I1" s="764"/>
      <c r="J1" s="764"/>
      <c r="K1" s="764"/>
      <c r="L1" s="764"/>
      <c r="M1" s="764"/>
      <c r="N1" s="765"/>
    </row>
    <row r="2" spans="1:31" ht="21" customHeight="1" x14ac:dyDescent="0.35">
      <c r="A2" s="766" t="s">
        <v>179</v>
      </c>
      <c r="B2" s="767"/>
      <c r="C2" s="767"/>
      <c r="D2" s="767"/>
      <c r="E2" s="767"/>
      <c r="F2" s="767"/>
      <c r="G2" s="767"/>
      <c r="H2" s="767"/>
      <c r="I2" s="767"/>
      <c r="J2" s="767"/>
      <c r="K2" s="767"/>
      <c r="L2" s="767"/>
      <c r="M2" s="767"/>
      <c r="N2" s="768"/>
    </row>
    <row r="3" spans="1:31" ht="19.5" thickBot="1" x14ac:dyDescent="0.35">
      <c r="A3" s="20"/>
      <c r="B3" s="153"/>
      <c r="C3" s="153"/>
      <c r="D3" s="153"/>
      <c r="E3" s="153"/>
      <c r="F3" s="153"/>
      <c r="G3" s="153"/>
      <c r="H3" s="17"/>
      <c r="I3" s="17"/>
      <c r="J3" s="17"/>
      <c r="K3" s="17"/>
      <c r="L3" s="46"/>
      <c r="M3" s="46"/>
      <c r="N3" s="21"/>
    </row>
    <row r="4" spans="1:31" ht="30" customHeight="1" thickBot="1" x14ac:dyDescent="0.35">
      <c r="A4" s="22"/>
      <c r="B4" s="46"/>
      <c r="C4" s="46"/>
      <c r="D4" s="46"/>
      <c r="E4" s="46"/>
      <c r="F4" s="46"/>
      <c r="G4" s="46"/>
      <c r="H4" s="158" t="s">
        <v>218</v>
      </c>
      <c r="I4" s="882" t="s">
        <v>22</v>
      </c>
      <c r="J4" s="781"/>
      <c r="K4" s="781"/>
      <c r="L4" s="781"/>
      <c r="M4" s="781"/>
      <c r="N4" s="782"/>
      <c r="P4" s="98" t="s">
        <v>205</v>
      </c>
      <c r="AE4" s="98"/>
    </row>
    <row r="5" spans="1:31" ht="30.75" customHeight="1" thickBot="1" x14ac:dyDescent="0.3">
      <c r="A5" s="417"/>
      <c r="B5" s="879" t="s">
        <v>556</v>
      </c>
      <c r="C5" s="880"/>
      <c r="D5" s="881"/>
      <c r="E5" s="879" t="s">
        <v>558</v>
      </c>
      <c r="F5" s="880"/>
      <c r="G5" s="881"/>
      <c r="H5" s="158" t="s">
        <v>217</v>
      </c>
      <c r="I5" s="883" t="str">
        <f>IFERROR(VLOOKUP($I$4,Data!$H$4:$I$44,2,FALSE),"")</f>
        <v>Brocken Bucket</v>
      </c>
      <c r="J5" s="779"/>
      <c r="K5" s="779"/>
      <c r="L5" s="779"/>
      <c r="M5" s="779"/>
      <c r="N5" s="780"/>
      <c r="P5" s="98"/>
      <c r="AE5" s="98"/>
    </row>
    <row r="6" spans="1:31" ht="30" customHeight="1" thickBot="1" x14ac:dyDescent="0.3">
      <c r="A6" s="419"/>
      <c r="B6" s="416"/>
      <c r="C6" s="416"/>
      <c r="D6" s="416"/>
      <c r="E6" s="416"/>
      <c r="F6" s="416"/>
      <c r="G6" s="416"/>
      <c r="H6" s="158"/>
      <c r="I6" s="158"/>
      <c r="J6" s="158"/>
      <c r="K6" s="158" t="s">
        <v>559</v>
      </c>
      <c r="L6" s="900" t="str">
        <f>IFERROR(HLOOKUP($I$4,'Teams - Player List W1'!$B$4:$AP$18,14,FALSE),"")</f>
        <v>Tyler McGladdery</v>
      </c>
      <c r="M6" s="901"/>
      <c r="N6" s="902"/>
      <c r="P6" s="98"/>
      <c r="AE6" s="98"/>
    </row>
    <row r="7" spans="1:31" ht="30" customHeight="1" thickBot="1" x14ac:dyDescent="0.3">
      <c r="A7" s="418"/>
      <c r="B7" s="416"/>
      <c r="C7" s="416"/>
      <c r="D7" s="416"/>
      <c r="E7" s="416"/>
      <c r="F7" s="416"/>
      <c r="G7" s="416"/>
      <c r="H7" s="158"/>
      <c r="I7" s="158"/>
      <c r="J7" s="158"/>
      <c r="K7" s="158" t="s">
        <v>560</v>
      </c>
      <c r="L7" s="883" t="str">
        <f>IFERROR(HLOOKUP($I$4,'Teams - Player List W1'!$B$4:$AP$18,15,FALSE),"")</f>
        <v>Harvey Rankin</v>
      </c>
      <c r="M7" s="779"/>
      <c r="N7" s="780"/>
      <c r="P7" s="98"/>
      <c r="AE7" s="98"/>
    </row>
    <row r="8" spans="1:31" ht="15" customHeight="1" x14ac:dyDescent="0.25">
      <c r="A8" s="884" t="s">
        <v>129</v>
      </c>
      <c r="B8" s="894" t="s">
        <v>553</v>
      </c>
      <c r="C8" s="898" t="s">
        <v>79</v>
      </c>
      <c r="D8" s="896" t="s">
        <v>554</v>
      </c>
      <c r="E8" s="894" t="s">
        <v>235</v>
      </c>
      <c r="F8" s="898" t="s">
        <v>79</v>
      </c>
      <c r="G8" s="896" t="s">
        <v>555</v>
      </c>
      <c r="H8" s="773" t="s">
        <v>44</v>
      </c>
      <c r="I8" s="775" t="s">
        <v>67</v>
      </c>
      <c r="J8" s="775" t="s">
        <v>71</v>
      </c>
      <c r="K8" s="888" t="s">
        <v>79</v>
      </c>
      <c r="L8" s="884" t="s">
        <v>72</v>
      </c>
      <c r="M8" s="892" t="s">
        <v>224</v>
      </c>
      <c r="N8" s="890" t="s">
        <v>46</v>
      </c>
    </row>
    <row r="9" spans="1:31" ht="15.75" thickBot="1" x14ac:dyDescent="0.3">
      <c r="A9" s="885"/>
      <c r="B9" s="895"/>
      <c r="C9" s="899"/>
      <c r="D9" s="897"/>
      <c r="E9" s="895"/>
      <c r="F9" s="899"/>
      <c r="G9" s="897"/>
      <c r="H9" s="886"/>
      <c r="I9" s="887"/>
      <c r="J9" s="887"/>
      <c r="K9" s="889"/>
      <c r="L9" s="885"/>
      <c r="M9" s="893"/>
      <c r="N9" s="891"/>
    </row>
    <row r="10" spans="1:31" x14ac:dyDescent="0.25">
      <c r="A10" s="872">
        <v>1</v>
      </c>
      <c r="B10" s="829" t="str">
        <f>INDEX('Teams - Player List W1'!$A$4:$AP$15,MATCH('Team Points Checker'!$A10,'Teams - Player List W1'!$A$4:$A$15,0),MATCH('Team Points Checker'!$I$4,'Teams - Player List W1'!$A$4:$AP$4,0))</f>
        <v>Tyler McGladdery</v>
      </c>
      <c r="C10" s="878" t="str">
        <f>IF($B10=$L$6,"Captain","")</f>
        <v>Captain</v>
      </c>
      <c r="D10" s="827">
        <f>IF(C10="Captain",(INDEX('Points - Player Total'!$A$8:$AD$97,MATCH('Team Points Checker'!$B10,'Points - Player Total'!$A$8:$A$97,0),MATCH('Team Points Checker'!$D$8,'Points - Player Total'!$A$6:$AD$6,0)))*2,(INDEX('Points - Player Total'!$A$8:$AD$97,MATCH('Team Points Checker'!$B10,'Points - Player Total'!$A$8:$A$97,0),MATCH('Team Points Checker'!$D$8,'Points - Player Total'!$A$6:$AD$6,0))))</f>
        <v>556</v>
      </c>
      <c r="E10" s="829" t="str">
        <f>INDEX('Teams - Player List W2'!$A$4:$AP$15,MATCH('Team Points Checker'!$A10,'Teams - Player List W2'!$A$4:$A$15,0),MATCH('Team Points Checker'!$I$4,'Teams - Player List W2'!$A$4:$AP$4,0))</f>
        <v>Tyler McGladdery</v>
      </c>
      <c r="F10" s="878" t="str">
        <f>IF($B10=$L$6,"Captain","")</f>
        <v>Captain</v>
      </c>
      <c r="G10" s="827">
        <f>IF(F10="Captain",(INDEX('Points - Player Total'!$A$8:$AD$97,MATCH('Team Points Checker'!$E10,'Points - Player Total'!$A$8:$A$97,0),MATCH('Team Points Checker'!$G$8,'Points - Player Total'!$A$6:$AD$6,0)))*2,(INDEX('Points - Player Total'!$A$8:$AD$97,MATCH('Team Points Checker'!$E10,'Points - Player Total'!$A$8:$A$97,0),MATCH('Team Points Checker'!$G$8,'Points - Player Total'!$A$6:$AD$6,0))))</f>
        <v>596</v>
      </c>
      <c r="H10" s="875" t="str">
        <f>INDEX('Teams - Player List W2'!$A$4:$AP$15,MATCH('Team Points Checker'!A10,'Teams - Player List W2'!$A$4:$A$15,0),MATCH('Team Points Checker'!$I$4,'Teams - Player List W2'!$A$4:$AP$4,0))</f>
        <v>Tyler McGladdery</v>
      </c>
      <c r="I10" s="873" t="str">
        <f>IFERROR(VLOOKUP(H10,Data!$A$2:$C$76,3,FALSE),"")</f>
        <v>Batsman</v>
      </c>
      <c r="J10" s="874" t="str">
        <f>IFERROR(VLOOKUP(H10,Data!$A$2:$C$76,2,FALSE),"")</f>
        <v>1XI</v>
      </c>
      <c r="K10" s="876" t="str">
        <f>IF($H10=$L$6,"Captain","")</f>
        <v>Captain</v>
      </c>
      <c r="L10" s="877">
        <f>IFERROR(VLOOKUP(H10,Data!$A$2:$D$76,4,FALSE),"")</f>
        <v>9.5</v>
      </c>
      <c r="M10" s="865">
        <f>IF(K10="Captain",(INDEX('Points - Player Total'!$A$8:$AD$97,MATCH('Team Points Checker'!$H10,'Points - Player Total'!$A$8:$A$97,0),MATCH('Team Points Checker'!$M$8,'Points - Player Total'!$A$8:$AD$8,0)))*2,(INDEX('Points - Player Total'!$A$8:$AD$97,MATCH('Team Points Checker'!$H10,'Points - Player Total'!$A$8:$A$97,0),MATCH('Team Points Checker'!$M$8,'Points - Player Total'!$A$8:$AD$8,0))))</f>
        <v>180</v>
      </c>
      <c r="N10" s="865">
        <f>D10+G10</f>
        <v>1152</v>
      </c>
      <c r="P10" s="4"/>
    </row>
    <row r="11" spans="1:31" x14ac:dyDescent="0.25">
      <c r="A11" s="872"/>
      <c r="B11" s="829"/>
      <c r="C11" s="831"/>
      <c r="D11" s="827"/>
      <c r="E11" s="829"/>
      <c r="F11" s="831"/>
      <c r="G11" s="827"/>
      <c r="H11" s="867"/>
      <c r="I11" s="873"/>
      <c r="J11" s="874"/>
      <c r="K11" s="871"/>
      <c r="L11" s="877"/>
      <c r="M11" s="865"/>
      <c r="N11" s="865"/>
      <c r="P11" s="4"/>
    </row>
    <row r="12" spans="1:31" x14ac:dyDescent="0.25">
      <c r="A12" s="847">
        <v>2</v>
      </c>
      <c r="B12" s="828" t="str">
        <f>INDEX('Teams - Player List W1'!$A$4:$AP$15,MATCH('Team Points Checker'!$A12,'Teams - Player List W1'!$A$4:$A$15,0),MATCH('Team Points Checker'!$I$4,'Teams - Player List W1'!$A$4:$AP$4,0))</f>
        <v>Harry Baldwin</v>
      </c>
      <c r="C12" s="830" t="str">
        <f t="shared" ref="C12" si="0">IF($B12=$L$6,"Captain","")</f>
        <v/>
      </c>
      <c r="D12" s="833">
        <f>IF(C12="Captain",(INDEX('Points - Player Total'!$A$8:$AD$97,MATCH('Team Points Checker'!$B12,'Points - Player Total'!$A$8:$A$97,0),MATCH('Team Points Checker'!$D$8,'Points - Player Total'!$A$6:$AD$6,0)))*2,(INDEX('Points - Player Total'!$A$8:$AD$97,MATCH('Team Points Checker'!$B12,'Points - Player Total'!$A$8:$A$97,0),MATCH('Team Points Checker'!$D$8,'Points - Player Total'!$A$6:$AD$6,0))))</f>
        <v>139</v>
      </c>
      <c r="E12" s="828" t="str">
        <f>INDEX('Teams - Player List W2'!$A$4:$AP$15,MATCH('Team Points Checker'!$A12,'Teams - Player List W2'!$A$4:$A$15,0),MATCH('Team Points Checker'!$I$4,'Teams - Player List W2'!$A$4:$AP$4,0))</f>
        <v>Harry Baldwin</v>
      </c>
      <c r="F12" s="830" t="str">
        <f t="shared" ref="F12" si="1">IF($B12=$L$6,"Captain","")</f>
        <v/>
      </c>
      <c r="G12" s="833">
        <f>IF(F12="Captain",(INDEX('Points - Player Total'!$A$8:$AD$97,MATCH('Team Points Checker'!$E12,'Points - Player Total'!$A$8:$A$97,0),MATCH('Team Points Checker'!$G$8,'Points - Player Total'!$A$6:$AD$6,0)))*2,(INDEX('Points - Player Total'!$A$8:$AD$97,MATCH('Team Points Checker'!$E12,'Points - Player Total'!$A$8:$A$97,0),MATCH('Team Points Checker'!$G$8,'Points - Player Total'!$A$6:$AD$6,0))))</f>
        <v>136</v>
      </c>
      <c r="H12" s="849" t="str">
        <f>INDEX('Teams - Player List W2'!$A$4:$AP$15,MATCH('Team Points Checker'!A12,'Teams - Player List W2'!$A$4:$A$15,0),MATCH('Team Points Checker'!$I$4,'Teams - Player List W2'!$A$4:$AP$4,0))</f>
        <v>Harry Baldwin</v>
      </c>
      <c r="I12" s="868" t="str">
        <f>IFERROR(VLOOKUP(H12,Data!$A$2:$C$76,3,FALSE),"")</f>
        <v>Batsman</v>
      </c>
      <c r="J12" s="853" t="str">
        <f>IFERROR(VLOOKUP(H12,Data!$A$2:$C$76,2,FALSE),"")</f>
        <v>3XI</v>
      </c>
      <c r="K12" s="855" t="str">
        <f t="shared" ref="K12" si="2">IF($H12=$L$6,"Captain","")</f>
        <v/>
      </c>
      <c r="L12" s="753">
        <f>IFERROR(VLOOKUP(H12,Data!$A$2:$D$76,4,FALSE),"")</f>
        <v>7</v>
      </c>
      <c r="M12" s="857">
        <f>IF(K12="Captain",(INDEX('Points - Player Total'!$A$8:$AD$97,MATCH('Team Points Checker'!$H12,'Points - Player Total'!$A$8:$A$97,0),MATCH('Team Points Checker'!$M$8,'Points - Player Total'!$A$8:$AD$8,0)))*2,(INDEX('Points - Player Total'!$A$8:$AD$97,MATCH('Team Points Checker'!$H12,'Points - Player Total'!$A$8:$A$97,0),MATCH('Team Points Checker'!$M$8,'Points - Player Total'!$A$8:$AD$8,0))))</f>
        <v>10</v>
      </c>
      <c r="N12" s="857">
        <f t="shared" ref="N12" si="3">D12+G12</f>
        <v>275</v>
      </c>
      <c r="P12" s="4"/>
    </row>
    <row r="13" spans="1:31" x14ac:dyDescent="0.25">
      <c r="A13" s="866"/>
      <c r="B13" s="829"/>
      <c r="C13" s="831"/>
      <c r="D13" s="834"/>
      <c r="E13" s="829"/>
      <c r="F13" s="831"/>
      <c r="G13" s="834"/>
      <c r="H13" s="867"/>
      <c r="I13" s="869"/>
      <c r="J13" s="870"/>
      <c r="K13" s="871"/>
      <c r="L13" s="751"/>
      <c r="M13" s="864"/>
      <c r="N13" s="864"/>
      <c r="P13" s="4"/>
    </row>
    <row r="14" spans="1:31" x14ac:dyDescent="0.25">
      <c r="A14" s="872">
        <v>3</v>
      </c>
      <c r="B14" s="828" t="str">
        <f>INDEX('Teams - Player List W1'!$A$4:$AP$15,MATCH('Team Points Checker'!$A14,'Teams - Player List W1'!$A$4:$A$15,0),MATCH('Team Points Checker'!$I$4,'Teams - Player List W1'!$A$4:$AP$4,0))</f>
        <v>Michael Gill</v>
      </c>
      <c r="C14" s="830" t="str">
        <f t="shared" ref="C14" si="4">IF($B14=$L$6,"Captain","")</f>
        <v/>
      </c>
      <c r="D14" s="833">
        <f>IF(C14="Captain",(INDEX('Points - Player Total'!$A$8:$AD$97,MATCH('Team Points Checker'!$B14,'Points - Player Total'!$A$8:$A$97,0),MATCH('Team Points Checker'!$D$8,'Points - Player Total'!$A$6:$AD$6,0)))*2,(INDEX('Points - Player Total'!$A$8:$AD$97,MATCH('Team Points Checker'!$B14,'Points - Player Total'!$A$8:$A$97,0),MATCH('Team Points Checker'!$D$8,'Points - Player Total'!$A$6:$AD$6,0))))</f>
        <v>280</v>
      </c>
      <c r="E14" s="828" t="str">
        <f>INDEX('Teams - Player List W2'!$A$4:$AP$15,MATCH('Team Points Checker'!$A14,'Teams - Player List W2'!$A$4:$A$15,0),MATCH('Team Points Checker'!$I$4,'Teams - Player List W2'!$A$4:$AP$4,0))</f>
        <v>Michael Gill</v>
      </c>
      <c r="F14" s="830" t="str">
        <f t="shared" ref="F14" si="5">IF($B14=$L$6,"Captain","")</f>
        <v/>
      </c>
      <c r="G14" s="833">
        <f>IF(F14="Captain",(INDEX('Points - Player Total'!$A$8:$AD$97,MATCH('Team Points Checker'!$E14,'Points - Player Total'!$A$8:$A$97,0),MATCH('Team Points Checker'!$G$8,'Points - Player Total'!$A$6:$AD$6,0)))*2,(INDEX('Points - Player Total'!$A$8:$AD$97,MATCH('Team Points Checker'!$E14,'Points - Player Total'!$A$8:$A$97,0),MATCH('Team Points Checker'!$G$8,'Points - Player Total'!$A$6:$AD$6,0))))</f>
        <v>313</v>
      </c>
      <c r="H14" s="849" t="str">
        <f>INDEX('Teams - Player List W2'!$A$4:$AP$15,MATCH('Team Points Checker'!A14,'Teams - Player List W2'!$A$4:$A$15,0),MATCH('Team Points Checker'!$I$4,'Teams - Player List W2'!$A$4:$AP$4,0))</f>
        <v>Michael Gill</v>
      </c>
      <c r="I14" s="873" t="str">
        <f>IFERROR(VLOOKUP(H14,Data!$A$2:$C$76,3,FALSE),"")</f>
        <v>Batsman</v>
      </c>
      <c r="J14" s="874" t="str">
        <f>IFERROR(VLOOKUP(H14,Data!$A$2:$C$76,2,FALSE),"")</f>
        <v>2XI</v>
      </c>
      <c r="K14" s="855" t="str">
        <f t="shared" ref="K14" si="6">IF($H14=$L$6,"Captain","")</f>
        <v/>
      </c>
      <c r="L14" s="753">
        <f>IFERROR(VLOOKUP(H14,Data!$A$2:$D$76,4,FALSE),"")</f>
        <v>6</v>
      </c>
      <c r="M14" s="865">
        <f>IF(K14="Captain",(INDEX('Points - Player Total'!$A$8:$AD$97,MATCH('Team Points Checker'!$H14,'Points - Player Total'!$A$8:$A$97,0),MATCH('Team Points Checker'!$M$8,'Points - Player Total'!$A$8:$AD$8,0)))*2,(INDEX('Points - Player Total'!$A$8:$AD$97,MATCH('Team Points Checker'!$H14,'Points - Player Total'!$A$8:$A$97,0),MATCH('Team Points Checker'!$M$8,'Points - Player Total'!$A$8:$AD$8,0))))</f>
        <v>159</v>
      </c>
      <c r="N14" s="857">
        <f t="shared" ref="N14" si="7">D14+G14</f>
        <v>593</v>
      </c>
      <c r="P14" s="4"/>
    </row>
    <row r="15" spans="1:31" x14ac:dyDescent="0.25">
      <c r="A15" s="872"/>
      <c r="B15" s="829"/>
      <c r="C15" s="831"/>
      <c r="D15" s="834"/>
      <c r="E15" s="829"/>
      <c r="F15" s="831"/>
      <c r="G15" s="834"/>
      <c r="H15" s="867"/>
      <c r="I15" s="873"/>
      <c r="J15" s="874"/>
      <c r="K15" s="871"/>
      <c r="L15" s="751"/>
      <c r="M15" s="865"/>
      <c r="N15" s="864"/>
      <c r="P15" s="4"/>
    </row>
    <row r="16" spans="1:31" x14ac:dyDescent="0.25">
      <c r="A16" s="847">
        <v>4</v>
      </c>
      <c r="B16" s="828" t="str">
        <f>INDEX('Teams - Player List W1'!$A$4:$AP$15,MATCH('Team Points Checker'!$A16,'Teams - Player List W1'!$A$4:$A$15,0),MATCH('Team Points Checker'!$I$4,'Teams - Player List W1'!$A$4:$AP$4,0))</f>
        <v>Gary Knight</v>
      </c>
      <c r="C16" s="830" t="str">
        <f t="shared" ref="C16" si="8">IF($B16=$L$6,"Captain","")</f>
        <v/>
      </c>
      <c r="D16" s="833">
        <f>IF(C16="Captain",(INDEX('Points - Player Total'!$A$8:$AD$97,MATCH('Team Points Checker'!$B16,'Points - Player Total'!$A$8:$A$97,0),MATCH('Team Points Checker'!$D$8,'Points - Player Total'!$A$6:$AD$6,0)))*2,(INDEX('Points - Player Total'!$A$8:$AD$97,MATCH('Team Points Checker'!$B16,'Points - Player Total'!$A$8:$A$97,0),MATCH('Team Points Checker'!$D$8,'Points - Player Total'!$A$6:$AD$6,0))))</f>
        <v>328</v>
      </c>
      <c r="E16" s="828" t="str">
        <f>INDEX('Teams - Player List W2'!$A$4:$AP$15,MATCH('Team Points Checker'!$A16,'Teams - Player List W2'!$A$4:$A$15,0),MATCH('Team Points Checker'!$I$4,'Teams - Player List W2'!$A$4:$AP$4,0))</f>
        <v>Gary Knight</v>
      </c>
      <c r="F16" s="830" t="str">
        <f t="shared" ref="F16" si="9">IF($B16=$L$6,"Captain","")</f>
        <v/>
      </c>
      <c r="G16" s="833">
        <f>IF(F16="Captain",(INDEX('Points - Player Total'!$A$8:$AD$97,MATCH('Team Points Checker'!$E16,'Points - Player Total'!$A$8:$A$97,0),MATCH('Team Points Checker'!$G$8,'Points - Player Total'!$A$6:$AD$6,0)))*2,(INDEX('Points - Player Total'!$A$8:$AD$97,MATCH('Team Points Checker'!$E16,'Points - Player Total'!$A$8:$A$97,0),MATCH('Team Points Checker'!$G$8,'Points - Player Total'!$A$6:$AD$6,0))))</f>
        <v>505</v>
      </c>
      <c r="H16" s="849" t="str">
        <f>INDEX('Teams - Player List W2'!$A$4:$AP$15,MATCH('Team Points Checker'!A16,'Teams - Player List W2'!$A$4:$A$15,0),MATCH('Team Points Checker'!$I$4,'Teams - Player List W2'!$A$4:$AP$4,0))</f>
        <v>Gary Knight</v>
      </c>
      <c r="I16" s="868" t="str">
        <f>IFERROR(VLOOKUP(H16,Data!$A$2:$C$76,3,FALSE),"")</f>
        <v>Wicketkeeper</v>
      </c>
      <c r="J16" s="853" t="str">
        <f>IFERROR(VLOOKUP(H16,Data!$A$2:$C$76,2,FALSE),"")</f>
        <v>1XI</v>
      </c>
      <c r="K16" s="855" t="str">
        <f t="shared" ref="K16" si="10">IF($H16=$L$6,"Captain","")</f>
        <v/>
      </c>
      <c r="L16" s="753">
        <f>IFERROR(VLOOKUP(H16,Data!$A$2:$D$76,4,FALSE),"")</f>
        <v>6.5</v>
      </c>
      <c r="M16" s="857">
        <f>IF(K16="Captain",(INDEX('Points - Player Total'!$A$8:$AD$97,MATCH('Team Points Checker'!$H16,'Points - Player Total'!$A$8:$A$97,0),MATCH('Team Points Checker'!$M$8,'Points - Player Total'!$A$8:$AD$8,0)))*2,(INDEX('Points - Player Total'!$A$8:$AD$97,MATCH('Team Points Checker'!$H16,'Points - Player Total'!$A$8:$A$97,0),MATCH('Team Points Checker'!$M$8,'Points - Player Total'!$A$8:$AD$8,0))))</f>
        <v>23</v>
      </c>
      <c r="N16" s="857">
        <f t="shared" ref="N16" si="11">D16+G16</f>
        <v>833</v>
      </c>
      <c r="P16" s="4"/>
    </row>
    <row r="17" spans="1:16" x14ac:dyDescent="0.25">
      <c r="A17" s="866"/>
      <c r="B17" s="832"/>
      <c r="C17" s="831"/>
      <c r="D17" s="834"/>
      <c r="E17" s="832"/>
      <c r="F17" s="831"/>
      <c r="G17" s="834"/>
      <c r="H17" s="867"/>
      <c r="I17" s="869"/>
      <c r="J17" s="870"/>
      <c r="K17" s="871"/>
      <c r="L17" s="751"/>
      <c r="M17" s="864"/>
      <c r="N17" s="864"/>
      <c r="P17" s="4"/>
    </row>
    <row r="18" spans="1:16" x14ac:dyDescent="0.25">
      <c r="A18" s="872">
        <v>5</v>
      </c>
      <c r="B18" s="829" t="str">
        <f>INDEX('Teams - Player List W1'!$A$4:$AP$15,MATCH('Team Points Checker'!$A18,'Teams - Player List W1'!$A$4:$A$15,0),MATCH('Team Points Checker'!$I$4,'Teams - Player List W1'!$A$4:$AP$4,0))</f>
        <v>Colin Inkson</v>
      </c>
      <c r="C18" s="830" t="str">
        <f t="shared" ref="C18" si="12">IF($B18=$L$6,"Captain","")</f>
        <v/>
      </c>
      <c r="D18" s="833">
        <f>IF(C18="Captain",(INDEX('Points - Player Total'!$A$8:$AD$97,MATCH('Team Points Checker'!$B18,'Points - Player Total'!$A$8:$A$97,0),MATCH('Team Points Checker'!$D$8,'Points - Player Total'!$A$6:$AD$6,0)))*2,(INDEX('Points - Player Total'!$A$8:$AD$97,MATCH('Team Points Checker'!$B18,'Points - Player Total'!$A$8:$A$97,0),MATCH('Team Points Checker'!$D$8,'Points - Player Total'!$A$6:$AD$6,0))))</f>
        <v>141</v>
      </c>
      <c r="E18" s="829" t="str">
        <f>INDEX('Teams - Player List W2'!$A$4:$AP$15,MATCH('Team Points Checker'!$A18,'Teams - Player List W2'!$A$4:$A$15,0),MATCH('Team Points Checker'!$I$4,'Teams - Player List W2'!$A$4:$AP$4,0))</f>
        <v>Colin Inkson</v>
      </c>
      <c r="F18" s="830" t="str">
        <f t="shared" ref="F18" si="13">IF($B18=$L$6,"Captain","")</f>
        <v/>
      </c>
      <c r="G18" s="833">
        <f>IF(F18="Captain",(INDEX('Points - Player Total'!$A$8:$AD$97,MATCH('Team Points Checker'!$E18,'Points - Player Total'!$A$8:$A$97,0),MATCH('Team Points Checker'!$G$8,'Points - Player Total'!$A$6:$AD$6,0)))*2,(INDEX('Points - Player Total'!$A$8:$AD$97,MATCH('Team Points Checker'!$E18,'Points - Player Total'!$A$8:$A$97,0),MATCH('Team Points Checker'!$G$8,'Points - Player Total'!$A$6:$AD$6,0))))</f>
        <v>227</v>
      </c>
      <c r="H18" s="849" t="str">
        <f>INDEX('Teams - Player List W2'!$A$4:$AP$15,MATCH('Team Points Checker'!A18,'Teams - Player List W2'!$A$4:$A$15,0),MATCH('Team Points Checker'!$I$4,'Teams - Player List W2'!$A$4:$AP$4,0))</f>
        <v>Colin Inkson</v>
      </c>
      <c r="I18" s="873" t="str">
        <f>IFERROR(VLOOKUP(H18,Data!$A$2:$C$76,3,FALSE),"")</f>
        <v>All-rounder</v>
      </c>
      <c r="J18" s="874" t="str">
        <f>IFERROR(VLOOKUP(H18,Data!$A$2:$C$76,2,FALSE),"")</f>
        <v>3XI</v>
      </c>
      <c r="K18" s="855" t="str">
        <f>IF($H18=$L$6,"Captain","")</f>
        <v/>
      </c>
      <c r="L18" s="753">
        <f>IFERROR(VLOOKUP(H18,Data!$A$2:$D$76,4,FALSE),"")</f>
        <v>9.5</v>
      </c>
      <c r="M18" s="865">
        <f>IF(K18="Captain",(INDEX('Points - Player Total'!$A$8:$AD$97,MATCH('Team Points Checker'!$H18,'Points - Player Total'!$A$8:$A$97,0),MATCH('Team Points Checker'!$M$8,'Points - Player Total'!$A$8:$AD$8,0)))*2,(INDEX('Points - Player Total'!$A$8:$AD$97,MATCH('Team Points Checker'!$H18,'Points - Player Total'!$A$8:$A$97,0),MATCH('Team Points Checker'!$M$8,'Points - Player Total'!$A$8:$AD$8,0))))</f>
        <v>50</v>
      </c>
      <c r="N18" s="857">
        <f t="shared" ref="N18" si="14">D18+G18</f>
        <v>368</v>
      </c>
      <c r="P18" s="4"/>
    </row>
    <row r="19" spans="1:16" x14ac:dyDescent="0.25">
      <c r="A19" s="872"/>
      <c r="B19" s="829"/>
      <c r="C19" s="831"/>
      <c r="D19" s="834"/>
      <c r="E19" s="829"/>
      <c r="F19" s="831"/>
      <c r="G19" s="834"/>
      <c r="H19" s="867"/>
      <c r="I19" s="873"/>
      <c r="J19" s="874"/>
      <c r="K19" s="871"/>
      <c r="L19" s="751"/>
      <c r="M19" s="865"/>
      <c r="N19" s="864"/>
      <c r="P19" s="4"/>
    </row>
    <row r="20" spans="1:16" x14ac:dyDescent="0.25">
      <c r="A20" s="847">
        <v>6</v>
      </c>
      <c r="B20" s="828" t="str">
        <f>INDEX('Teams - Player List W1'!$A$4:$AP$15,MATCH('Team Points Checker'!$A20,'Teams - Player List W1'!$A$4:$A$15,0),MATCH('Team Points Checker'!$I$4,'Teams - Player List W1'!$A$4:$AP$4,0))</f>
        <v>Harvey Rankin</v>
      </c>
      <c r="C20" s="830" t="str">
        <f t="shared" ref="C20" si="15">IF($B20=$L$6,"Captain","")</f>
        <v/>
      </c>
      <c r="D20" s="833">
        <f>IF(C20="Captain",(INDEX('Points - Player Total'!$A$8:$AD$97,MATCH('Team Points Checker'!$B20,'Points - Player Total'!$A$8:$A$97,0),MATCH('Team Points Checker'!$D$8,'Points - Player Total'!$A$6:$AD$6,0)))*2,(INDEX('Points - Player Total'!$A$8:$AD$97,MATCH('Team Points Checker'!$B20,'Points - Player Total'!$A$8:$A$97,0),MATCH('Team Points Checker'!$D$8,'Points - Player Total'!$A$6:$AD$6,0))))</f>
        <v>261</v>
      </c>
      <c r="E20" s="828" t="str">
        <f>INDEX('Teams - Player List W2'!$A$4:$AP$15,MATCH('Team Points Checker'!$A20,'Teams - Player List W2'!$A$4:$A$15,0),MATCH('Team Points Checker'!$I$4,'Teams - Player List W2'!$A$4:$AP$4,0))</f>
        <v>Harvey Rankin</v>
      </c>
      <c r="F20" s="830" t="str">
        <f t="shared" ref="F20" si="16">IF($B20=$L$6,"Captain","")</f>
        <v/>
      </c>
      <c r="G20" s="833">
        <f>IF(F20="Captain",(INDEX('Points - Player Total'!$A$8:$AD$97,MATCH('Team Points Checker'!$E20,'Points - Player Total'!$A$8:$A$97,0),MATCH('Team Points Checker'!$G$8,'Points - Player Total'!$A$6:$AD$6,0)))*2,(INDEX('Points - Player Total'!$A$8:$AD$97,MATCH('Team Points Checker'!$E20,'Points - Player Total'!$A$8:$A$97,0),MATCH('Team Points Checker'!$G$8,'Points - Player Total'!$A$6:$AD$6,0))))</f>
        <v>193</v>
      </c>
      <c r="H20" s="849" t="str">
        <f>INDEX('Teams - Player List W2'!$A$4:$AP$15,MATCH('Team Points Checker'!A20,'Teams - Player List W2'!$A$4:$A$15,0),MATCH('Team Points Checker'!$I$4,'Teams - Player List W2'!$A$4:$AP$4,0))</f>
        <v>Harvey Rankin</v>
      </c>
      <c r="I20" s="868" t="str">
        <f>IFERROR(VLOOKUP(H20,Data!$A$2:$C$76,3,FALSE),"")</f>
        <v>All-rounder</v>
      </c>
      <c r="J20" s="853" t="str">
        <f>IFERROR(VLOOKUP(H20,Data!$A$2:$C$76,2,FALSE),"")</f>
        <v>2XI</v>
      </c>
      <c r="K20" s="855" t="str">
        <f t="shared" ref="K20" si="17">IF($H20=$L$6,"Captain","")</f>
        <v/>
      </c>
      <c r="L20" s="753">
        <f>IFERROR(VLOOKUP(H20,Data!$A$2:$D$76,4,FALSE),"")</f>
        <v>7</v>
      </c>
      <c r="M20" s="857">
        <f>IF(K20="Captain",(INDEX('Points - Player Total'!$A$8:$AD$97,MATCH('Team Points Checker'!$H20,'Points - Player Total'!$A$8:$A$97,0),MATCH('Team Points Checker'!$M$8,'Points - Player Total'!$A$8:$AD$8,0)))*2,(INDEX('Points - Player Total'!$A$8:$AD$97,MATCH('Team Points Checker'!$H20,'Points - Player Total'!$A$8:$A$97,0),MATCH('Team Points Checker'!$M$8,'Points - Player Total'!$A$8:$AD$8,0))))</f>
        <v>9</v>
      </c>
      <c r="N20" s="857">
        <f t="shared" ref="N20" si="18">D20+G20</f>
        <v>454</v>
      </c>
      <c r="P20" s="4"/>
    </row>
    <row r="21" spans="1:16" x14ac:dyDescent="0.25">
      <c r="A21" s="866"/>
      <c r="B21" s="832"/>
      <c r="C21" s="831"/>
      <c r="D21" s="834"/>
      <c r="E21" s="832"/>
      <c r="F21" s="831"/>
      <c r="G21" s="834"/>
      <c r="H21" s="867"/>
      <c r="I21" s="869"/>
      <c r="J21" s="870"/>
      <c r="K21" s="871"/>
      <c r="L21" s="751"/>
      <c r="M21" s="864"/>
      <c r="N21" s="864"/>
      <c r="P21" s="4"/>
    </row>
    <row r="22" spans="1:16" x14ac:dyDescent="0.25">
      <c r="A22" s="872">
        <v>7</v>
      </c>
      <c r="B22" s="829" t="str">
        <f>INDEX('Teams - Player List W1'!$A$4:$AP$15,MATCH('Team Points Checker'!$A22,'Teams - Player List W1'!$A$4:$A$15,0),MATCH('Team Points Checker'!$I$4,'Teams - Player List W1'!$A$4:$AP$4,0))</f>
        <v>Shaun Brocken</v>
      </c>
      <c r="C22" s="830" t="str">
        <f t="shared" ref="C22" si="19">IF($B22=$L$6,"Captain","")</f>
        <v/>
      </c>
      <c r="D22" s="833">
        <f>IF(C22="Captain",(INDEX('Points - Player Total'!$A$8:$AD$97,MATCH('Team Points Checker'!$B22,'Points - Player Total'!$A$8:$A$97,0),MATCH('Team Points Checker'!$D$8,'Points - Player Total'!$A$6:$AD$6,0)))*2,(INDEX('Points - Player Total'!$A$8:$AD$97,MATCH('Team Points Checker'!$B22,'Points - Player Total'!$A$8:$A$97,0),MATCH('Team Points Checker'!$D$8,'Points - Player Total'!$A$6:$AD$6,0))))</f>
        <v>69</v>
      </c>
      <c r="E22" s="829" t="str">
        <f>INDEX('Teams - Player List W2'!$A$4:$AP$15,MATCH('Team Points Checker'!$A22,'Teams - Player List W2'!$A$4:$A$15,0),MATCH('Team Points Checker'!$I$4,'Teams - Player List W2'!$A$4:$AP$4,0))</f>
        <v>Shaun Brocken</v>
      </c>
      <c r="F22" s="830" t="str">
        <f t="shared" ref="F22" si="20">IF($B22=$L$6,"Captain","")</f>
        <v/>
      </c>
      <c r="G22" s="833">
        <f>IF(F22="Captain",(INDEX('Points - Player Total'!$A$8:$AD$97,MATCH('Team Points Checker'!$E22,'Points - Player Total'!$A$8:$A$97,0),MATCH('Team Points Checker'!$G$8,'Points - Player Total'!$A$6:$AD$6,0)))*2,(INDEX('Points - Player Total'!$A$8:$AD$97,MATCH('Team Points Checker'!$E22,'Points - Player Total'!$A$8:$A$97,0),MATCH('Team Points Checker'!$G$8,'Points - Player Total'!$A$6:$AD$6,0))))</f>
        <v>118</v>
      </c>
      <c r="H22" s="849" t="str">
        <f>INDEX('Teams - Player List W2'!$A$4:$AP$15,MATCH('Team Points Checker'!A22,'Teams - Player List W2'!$A$4:$A$15,0),MATCH('Team Points Checker'!$I$4,'Teams - Player List W2'!$A$4:$AP$4,0))</f>
        <v>Shaun Brocken</v>
      </c>
      <c r="I22" s="873" t="str">
        <f>IFERROR(VLOOKUP(H22,Data!$A$2:$C$76,3,FALSE),"")</f>
        <v>All-rounder</v>
      </c>
      <c r="J22" s="874" t="str">
        <f>IFERROR(VLOOKUP(H22,Data!$A$2:$C$76,2,FALSE),"")</f>
        <v>2XI</v>
      </c>
      <c r="K22" s="855" t="str">
        <f t="shared" ref="K22" si="21">IF($H22=$L$6,"Captain","")</f>
        <v/>
      </c>
      <c r="L22" s="753">
        <f>IFERROR(VLOOKUP(H22,Data!$A$2:$D$76,4,FALSE),"")</f>
        <v>4.5</v>
      </c>
      <c r="M22" s="865">
        <f>IF(K22="Captain",(INDEX('Points - Player Total'!$A$8:$AD$97,MATCH('Team Points Checker'!$H22,'Points - Player Total'!$A$8:$A$97,0),MATCH('Team Points Checker'!$M$8,'Points - Player Total'!$A$8:$AD$8,0)))*2,(INDEX('Points - Player Total'!$A$8:$AD$97,MATCH('Team Points Checker'!$H22,'Points - Player Total'!$A$8:$A$97,0),MATCH('Team Points Checker'!$M$8,'Points - Player Total'!$A$8:$AD$8,0))))</f>
        <v>0</v>
      </c>
      <c r="N22" s="857">
        <f t="shared" ref="N22" si="22">D22+G22</f>
        <v>187</v>
      </c>
      <c r="P22" s="4"/>
    </row>
    <row r="23" spans="1:16" x14ac:dyDescent="0.25">
      <c r="A23" s="872"/>
      <c r="B23" s="829"/>
      <c r="C23" s="831"/>
      <c r="D23" s="834"/>
      <c r="E23" s="829"/>
      <c r="F23" s="831"/>
      <c r="G23" s="834"/>
      <c r="H23" s="867"/>
      <c r="I23" s="873"/>
      <c r="J23" s="874"/>
      <c r="K23" s="871"/>
      <c r="L23" s="751"/>
      <c r="M23" s="865"/>
      <c r="N23" s="864"/>
      <c r="P23" s="4"/>
    </row>
    <row r="24" spans="1:16" x14ac:dyDescent="0.25">
      <c r="A24" s="847">
        <v>8</v>
      </c>
      <c r="B24" s="828" t="str">
        <f>INDEX('Teams - Player List W1'!$A$4:$AP$15,MATCH('Team Points Checker'!$A24,'Teams - Player List W1'!$A$4:$A$15,0),MATCH('Team Points Checker'!$I$4,'Teams - Player List W1'!$A$4:$AP$4,0))</f>
        <v>Joe Caygill</v>
      </c>
      <c r="C24" s="830" t="str">
        <f t="shared" ref="C24" si="23">IF($B24=$L$6,"Captain","")</f>
        <v/>
      </c>
      <c r="D24" s="833">
        <f>IF(C24="Captain",(INDEX('Points - Player Total'!$A$8:$AD$97,MATCH('Team Points Checker'!$B24,'Points - Player Total'!$A$8:$A$97,0),MATCH('Team Points Checker'!$D$8,'Points - Player Total'!$A$6:$AD$6,0)))*2,(INDEX('Points - Player Total'!$A$8:$AD$97,MATCH('Team Points Checker'!$B24,'Points - Player Total'!$A$8:$A$97,0),MATCH('Team Points Checker'!$D$8,'Points - Player Total'!$A$6:$AD$6,0))))</f>
        <v>0</v>
      </c>
      <c r="E24" s="828" t="str">
        <f>INDEX('Teams - Player List W2'!$A$4:$AP$15,MATCH('Team Points Checker'!$A24,'Teams - Player List W2'!$A$4:$A$15,0),MATCH('Team Points Checker'!$I$4,'Teams - Player List W2'!$A$4:$AP$4,0))</f>
        <v>Joe Caygill</v>
      </c>
      <c r="F24" s="830" t="str">
        <f t="shared" ref="F24" si="24">IF($B24=$L$6,"Captain","")</f>
        <v/>
      </c>
      <c r="G24" s="833">
        <f>IF(F24="Captain",(INDEX('Points - Player Total'!$A$8:$AD$97,MATCH('Team Points Checker'!$E24,'Points - Player Total'!$A$8:$A$97,0),MATCH('Team Points Checker'!$G$8,'Points - Player Total'!$A$6:$AD$6,0)))*2,(INDEX('Points - Player Total'!$A$8:$AD$97,MATCH('Team Points Checker'!$E24,'Points - Player Total'!$A$8:$A$97,0),MATCH('Team Points Checker'!$G$8,'Points - Player Total'!$A$6:$AD$6,0))))</f>
        <v>38</v>
      </c>
      <c r="H24" s="849" t="str">
        <f>INDEX('Teams - Player List W2'!$A$4:$AP$15,MATCH('Team Points Checker'!A24,'Teams - Player List W2'!$A$4:$A$15,0),MATCH('Team Points Checker'!$I$4,'Teams - Player List W2'!$A$4:$AP$4,0))</f>
        <v>Joe Caygill</v>
      </c>
      <c r="I24" s="868" t="str">
        <f>IFERROR(VLOOKUP(H24,Data!$A$2:$C$76,3,FALSE),"")</f>
        <v>All-rounder</v>
      </c>
      <c r="J24" s="853" t="str">
        <f>IFERROR(VLOOKUP(H24,Data!$A$2:$C$76,2,FALSE),"")</f>
        <v>4XI</v>
      </c>
      <c r="K24" s="855" t="str">
        <f t="shared" ref="K24" si="25">IF($H24=$L$6,"Captain","")</f>
        <v/>
      </c>
      <c r="L24" s="753">
        <f>IFERROR(VLOOKUP(H24,Data!$A$2:$D$76,4,FALSE),"")</f>
        <v>4.5</v>
      </c>
      <c r="M24" s="857">
        <f>IF(K24="Captain",(INDEX('Points - Player Total'!$A$8:$AD$97,MATCH('Team Points Checker'!$H24,'Points - Player Total'!$A$8:$A$97,0),MATCH('Team Points Checker'!$M$8,'Points - Player Total'!$A$8:$AD$8,0)))*2,(INDEX('Points - Player Total'!$A$8:$AD$97,MATCH('Team Points Checker'!$H24,'Points - Player Total'!$A$8:$A$97,0),MATCH('Team Points Checker'!$M$8,'Points - Player Total'!$A$8:$AD$8,0))))</f>
        <v>0</v>
      </c>
      <c r="N24" s="857">
        <f t="shared" ref="N24" si="26">D24+G24</f>
        <v>38</v>
      </c>
      <c r="P24" s="4"/>
    </row>
    <row r="25" spans="1:16" x14ac:dyDescent="0.25">
      <c r="A25" s="866"/>
      <c r="B25" s="832"/>
      <c r="C25" s="831"/>
      <c r="D25" s="834"/>
      <c r="E25" s="832"/>
      <c r="F25" s="831"/>
      <c r="G25" s="834"/>
      <c r="H25" s="867"/>
      <c r="I25" s="869"/>
      <c r="J25" s="870"/>
      <c r="K25" s="871"/>
      <c r="L25" s="751"/>
      <c r="M25" s="864"/>
      <c r="N25" s="864"/>
      <c r="P25" s="4"/>
    </row>
    <row r="26" spans="1:16" x14ac:dyDescent="0.25">
      <c r="A26" s="872">
        <v>9</v>
      </c>
      <c r="B26" s="829" t="str">
        <f>INDEX('Teams - Player List W1'!$A$4:$AP$15,MATCH('Team Points Checker'!$A26,'Teams - Player List W1'!$A$4:$A$15,0),MATCH('Team Points Checker'!$I$4,'Teams - Player List W1'!$A$4:$AP$4,0))</f>
        <v>Scott Lees</v>
      </c>
      <c r="C26" s="830" t="str">
        <f t="shared" ref="C26" si="27">IF($B26=$L$6,"Captain","")</f>
        <v/>
      </c>
      <c r="D26" s="833">
        <f>IF(C26="Captain",(INDEX('Points - Player Total'!$A$8:$AD$97,MATCH('Team Points Checker'!$B26,'Points - Player Total'!$A$8:$A$97,0),MATCH('Team Points Checker'!$D$8,'Points - Player Total'!$A$6:$AD$6,0)))*2,(INDEX('Points - Player Total'!$A$8:$AD$97,MATCH('Team Points Checker'!$B26,'Points - Player Total'!$A$8:$A$97,0),MATCH('Team Points Checker'!$D$8,'Points - Player Total'!$A$6:$AD$6,0))))</f>
        <v>113</v>
      </c>
      <c r="E26" s="829" t="str">
        <f>INDEX('Teams - Player List W2'!$A$4:$AP$15,MATCH('Team Points Checker'!$A26,'Teams - Player List W2'!$A$4:$A$15,0),MATCH('Team Points Checker'!$I$4,'Teams - Player List W2'!$A$4:$AP$4,0))</f>
        <v>Scott Lees</v>
      </c>
      <c r="F26" s="830" t="str">
        <f t="shared" ref="F26" si="28">IF($B26=$L$6,"Captain","")</f>
        <v/>
      </c>
      <c r="G26" s="833">
        <f>IF(F26="Captain",(INDEX('Points - Player Total'!$A$8:$AD$97,MATCH('Team Points Checker'!$E26,'Points - Player Total'!$A$8:$A$97,0),MATCH('Team Points Checker'!$G$8,'Points - Player Total'!$A$6:$AD$6,0)))*2,(INDEX('Points - Player Total'!$A$8:$AD$97,MATCH('Team Points Checker'!$E26,'Points - Player Total'!$A$8:$A$97,0),MATCH('Team Points Checker'!$G$8,'Points - Player Total'!$A$6:$AD$6,0))))</f>
        <v>301</v>
      </c>
      <c r="H26" s="849" t="str">
        <f>INDEX('Teams - Player List W2'!$A$4:$AP$15,MATCH('Team Points Checker'!A26,'Teams - Player List W2'!$A$4:$A$15,0),MATCH('Team Points Checker'!$I$4,'Teams - Player List W2'!$A$4:$AP$4,0))</f>
        <v>Scott Lees</v>
      </c>
      <c r="I26" s="873" t="str">
        <f>IFERROR(VLOOKUP(H26,Data!$A$2:$C$76,3,FALSE),"")</f>
        <v>Bowler</v>
      </c>
      <c r="J26" s="874" t="str">
        <f>IFERROR(VLOOKUP(H26,Data!$A$2:$C$76,2,FALSE),"")</f>
        <v>1XI</v>
      </c>
      <c r="K26" s="855" t="str">
        <f t="shared" ref="K26" si="29">IF($H26=$L$6,"Captain","")</f>
        <v/>
      </c>
      <c r="L26" s="753">
        <f>IFERROR(VLOOKUP(H26,Data!$A$2:$D$76,4,FALSE),"")</f>
        <v>6</v>
      </c>
      <c r="M26" s="865">
        <f>IF(K26="Captain",(INDEX('Points - Player Total'!$A$8:$AD$97,MATCH('Team Points Checker'!$H26,'Points - Player Total'!$A$8:$A$97,0),MATCH('Team Points Checker'!$M$8,'Points - Player Total'!$A$8:$AD$8,0)))*2,(INDEX('Points - Player Total'!$A$8:$AD$97,MATCH('Team Points Checker'!$H26,'Points - Player Total'!$A$8:$A$97,0),MATCH('Team Points Checker'!$M$8,'Points - Player Total'!$A$8:$AD$8,0))))</f>
        <v>91</v>
      </c>
      <c r="N26" s="857">
        <f t="shared" ref="N26" si="30">D26+G26</f>
        <v>414</v>
      </c>
      <c r="P26" s="4"/>
    </row>
    <row r="27" spans="1:16" x14ac:dyDescent="0.25">
      <c r="A27" s="872"/>
      <c r="B27" s="829"/>
      <c r="C27" s="831"/>
      <c r="D27" s="834"/>
      <c r="E27" s="829"/>
      <c r="F27" s="831"/>
      <c r="G27" s="834"/>
      <c r="H27" s="867"/>
      <c r="I27" s="873"/>
      <c r="J27" s="874"/>
      <c r="K27" s="871"/>
      <c r="L27" s="751"/>
      <c r="M27" s="865"/>
      <c r="N27" s="864"/>
      <c r="P27" s="4"/>
    </row>
    <row r="28" spans="1:16" x14ac:dyDescent="0.25">
      <c r="A28" s="847">
        <v>10</v>
      </c>
      <c r="B28" s="828" t="str">
        <f>INDEX('Teams - Player List W1'!$A$4:$AP$15,MATCH('Team Points Checker'!$A28,'Teams - Player List W1'!$A$4:$A$15,0),MATCH('Team Points Checker'!$I$4,'Teams - Player List W1'!$A$4:$AP$4,0))</f>
        <v>Joe Mansell</v>
      </c>
      <c r="C28" s="830" t="str">
        <f t="shared" ref="C28" si="31">IF($B28=$L$6,"Captain","")</f>
        <v/>
      </c>
      <c r="D28" s="833">
        <f>IF(C28="Captain",(INDEX('Points - Player Total'!$A$8:$AD$97,MATCH('Team Points Checker'!$B28,'Points - Player Total'!$A$8:$A$97,0),MATCH('Team Points Checker'!$D$8,'Points - Player Total'!$A$6:$AD$6,0)))*2,(INDEX('Points - Player Total'!$A$8:$AD$97,MATCH('Team Points Checker'!$B28,'Points - Player Total'!$A$8:$A$97,0),MATCH('Team Points Checker'!$D$8,'Points - Player Total'!$A$6:$AD$6,0))))</f>
        <v>195</v>
      </c>
      <c r="E28" s="828" t="str">
        <f>INDEX('Teams - Player List W2'!$A$4:$AP$15,MATCH('Team Points Checker'!$A28,'Teams - Player List W2'!$A$4:$A$15,0),MATCH('Team Points Checker'!$I$4,'Teams - Player List W2'!$A$4:$AP$4,0))</f>
        <v>Joe Mansell</v>
      </c>
      <c r="F28" s="830" t="str">
        <f t="shared" ref="F28" si="32">IF($B28=$L$6,"Captain","")</f>
        <v/>
      </c>
      <c r="G28" s="833">
        <f>IF(F28="Captain",(INDEX('Points - Player Total'!$A$8:$AD$97,MATCH('Team Points Checker'!$E28,'Points - Player Total'!$A$8:$A$97,0),MATCH('Team Points Checker'!$G$8,'Points - Player Total'!$A$6:$AD$6,0)))*2,(INDEX('Points - Player Total'!$A$8:$AD$97,MATCH('Team Points Checker'!$E28,'Points - Player Total'!$A$8:$A$97,0),MATCH('Team Points Checker'!$G$8,'Points - Player Total'!$A$6:$AD$6,0))))</f>
        <v>168</v>
      </c>
      <c r="H28" s="849" t="str">
        <f>INDEX('Teams - Player List W2'!$A$4:$AP$15,MATCH('Team Points Checker'!A28,'Teams - Player List W2'!$A$4:$A$15,0),MATCH('Team Points Checker'!$I$4,'Teams - Player List W2'!$A$4:$AP$4,0))</f>
        <v>Joe Mansell</v>
      </c>
      <c r="I28" s="868" t="str">
        <f>IFERROR(VLOOKUP(H28,Data!$A$2:$C$76,3,FALSE),"")</f>
        <v>Bowler</v>
      </c>
      <c r="J28" s="853" t="str">
        <f>IFERROR(VLOOKUP(H28,Data!$A$2:$C$76,2,FALSE),"")</f>
        <v>3XI</v>
      </c>
      <c r="K28" s="855" t="str">
        <f t="shared" ref="K28" si="33">IF($H28=$L$6,"Captain","")</f>
        <v/>
      </c>
      <c r="L28" s="753">
        <f>IFERROR(VLOOKUP(H28,Data!$A$2:$D$76,4,FALSE),"")</f>
        <v>4.5</v>
      </c>
      <c r="M28" s="857">
        <f>IF(K28="Captain",(INDEX('Points - Player Total'!$A$8:$AD$97,MATCH('Team Points Checker'!$H28,'Points - Player Total'!$A$8:$A$97,0),MATCH('Team Points Checker'!$M$8,'Points - Player Total'!$A$8:$AD$8,0)))*2,(INDEX('Points - Player Total'!$A$8:$AD$97,MATCH('Team Points Checker'!$H28,'Points - Player Total'!$A$8:$A$97,0),MATCH('Team Points Checker'!$M$8,'Points - Player Total'!$A$8:$AD$8,0))))</f>
        <v>100</v>
      </c>
      <c r="N28" s="857">
        <f t="shared" ref="N28" si="34">D28+G28</f>
        <v>363</v>
      </c>
      <c r="P28" s="4"/>
    </row>
    <row r="29" spans="1:16" x14ac:dyDescent="0.25">
      <c r="A29" s="866"/>
      <c r="B29" s="832"/>
      <c r="C29" s="831"/>
      <c r="D29" s="834"/>
      <c r="E29" s="832"/>
      <c r="F29" s="831"/>
      <c r="G29" s="834"/>
      <c r="H29" s="867"/>
      <c r="I29" s="869"/>
      <c r="J29" s="870"/>
      <c r="K29" s="871"/>
      <c r="L29" s="751"/>
      <c r="M29" s="864"/>
      <c r="N29" s="864"/>
      <c r="P29" s="4"/>
    </row>
    <row r="30" spans="1:16" x14ac:dyDescent="0.25">
      <c r="A30" s="847">
        <v>11</v>
      </c>
      <c r="B30" s="828" t="str">
        <f>INDEX('Teams - Player List W1'!$A$4:$AP$15,MATCH('Team Points Checker'!$A30,'Teams - Player List W1'!$A$4:$A$15,0),MATCH('Team Points Checker'!$I$4,'Teams - Player List W1'!$A$4:$AP$4,0))</f>
        <v>Bradley Bellamy</v>
      </c>
      <c r="C30" s="830" t="str">
        <f t="shared" ref="C30" si="35">IF($B30=$L$6,"Captain","")</f>
        <v/>
      </c>
      <c r="D30" s="833">
        <f>IF(C30="Captain",(INDEX('Points - Player Total'!$A$8:$AD$97,MATCH('Team Points Checker'!$B30,'Points - Player Total'!$A$8:$A$97,0),MATCH('Team Points Checker'!$D$8,'Points - Player Total'!$A$6:$AD$6,0)))*2,(INDEX('Points - Player Total'!$A$8:$AD$97,MATCH('Team Points Checker'!$B30,'Points - Player Total'!$A$8:$A$97,0),MATCH('Team Points Checker'!$D$8,'Points - Player Total'!$A$6:$AD$6,0))))</f>
        <v>21</v>
      </c>
      <c r="E30" s="828" t="str">
        <f>INDEX('Teams - Player List W2'!$A$4:$AP$15,MATCH('Team Points Checker'!$A30,'Teams - Player List W2'!$A$4:$A$15,0),MATCH('Team Points Checker'!$I$4,'Teams - Player List W2'!$A$4:$AP$4,0))</f>
        <v>Bradley Bellamy</v>
      </c>
      <c r="F30" s="830" t="str">
        <f t="shared" ref="F30" si="36">IF($B30=$L$6,"Captain","")</f>
        <v/>
      </c>
      <c r="G30" s="833">
        <f>IF(F30="Captain",(INDEX('Points - Player Total'!$A$8:$AD$97,MATCH('Team Points Checker'!$E30,'Points - Player Total'!$A$8:$A$97,0),MATCH('Team Points Checker'!$G$8,'Points - Player Total'!$A$6:$AD$6,0)))*2,(INDEX('Points - Player Total'!$A$8:$AD$97,MATCH('Team Points Checker'!$E30,'Points - Player Total'!$A$8:$A$97,0),MATCH('Team Points Checker'!$G$8,'Points - Player Total'!$A$6:$AD$6,0))))</f>
        <v>60</v>
      </c>
      <c r="H30" s="849" t="str">
        <f>INDEX('Teams - Player List W2'!$A$4:$AP$15,MATCH('Team Points Checker'!A30,'Teams - Player List W2'!$A$4:$A$15,0),MATCH('Team Points Checker'!$I$4,'Teams - Player List W2'!$A$4:$AP$4,0))</f>
        <v>Bradley Bellamy</v>
      </c>
      <c r="I30" s="851" t="str">
        <f>IFERROR(VLOOKUP(H30,Data!$A$2:$C$76,3,FALSE),"")</f>
        <v>Bowler</v>
      </c>
      <c r="J30" s="853" t="str">
        <f>IFERROR(VLOOKUP(H30,Data!$A$2:$C$76,2,FALSE),"")</f>
        <v>4XI</v>
      </c>
      <c r="K30" s="855" t="str">
        <f t="shared" ref="K30" si="37">IF($H30=$L$6,"Captain","")</f>
        <v/>
      </c>
      <c r="L30" s="753">
        <f>IFERROR(VLOOKUP(H30,Data!$A$2:$D$76,4,FALSE),"")</f>
        <v>4.5</v>
      </c>
      <c r="M30" s="857">
        <f>IF(K30="Captain",(INDEX('Points - Player Total'!$A$8:$AD$97,MATCH('Team Points Checker'!$H30,'Points - Player Total'!$A$8:$A$97,0),MATCH('Team Points Checker'!$M$8,'Points - Player Total'!$A$8:$AD$8,0)))*2,(INDEX('Points - Player Total'!$A$8:$AD$97,MATCH('Team Points Checker'!$H30,'Points - Player Total'!$A$8:$A$97,0),MATCH('Team Points Checker'!$M$8,'Points - Player Total'!$A$8:$AD$8,0))))</f>
        <v>0</v>
      </c>
      <c r="N30" s="857">
        <f t="shared" ref="N30" si="38">D30+G30</f>
        <v>81</v>
      </c>
      <c r="P30" s="4"/>
    </row>
    <row r="31" spans="1:16" ht="15.75" thickBot="1" x14ac:dyDescent="0.3">
      <c r="A31" s="848"/>
      <c r="B31" s="838"/>
      <c r="C31" s="839"/>
      <c r="D31" s="840"/>
      <c r="E31" s="838"/>
      <c r="F31" s="839"/>
      <c r="G31" s="840"/>
      <c r="H31" s="850"/>
      <c r="I31" s="852"/>
      <c r="J31" s="854"/>
      <c r="K31" s="856"/>
      <c r="L31" s="755"/>
      <c r="M31" s="858"/>
      <c r="N31" s="858"/>
    </row>
    <row r="32" spans="1:16" ht="30" customHeight="1" thickBot="1" x14ac:dyDescent="0.3">
      <c r="A32" s="90"/>
      <c r="B32" s="159"/>
      <c r="C32" s="160"/>
      <c r="D32" s="426"/>
      <c r="E32" s="159"/>
      <c r="F32" s="160"/>
      <c r="G32" s="426"/>
      <c r="H32" s="91"/>
      <c r="I32" s="92"/>
      <c r="J32" s="93"/>
      <c r="K32" s="94"/>
      <c r="L32" s="427">
        <f>SUM(L10:L31)</f>
        <v>69.5</v>
      </c>
      <c r="M32" s="95"/>
      <c r="N32" s="96"/>
    </row>
    <row r="33" spans="1:14" x14ac:dyDescent="0.25">
      <c r="A33" s="90"/>
      <c r="B33" s="835" t="s">
        <v>202</v>
      </c>
      <c r="C33" s="841"/>
      <c r="D33" s="842">
        <f>D35-SUM(D10:D31)</f>
        <v>0</v>
      </c>
      <c r="E33" s="835" t="s">
        <v>202</v>
      </c>
      <c r="F33" s="841"/>
      <c r="G33" s="842">
        <f>G35-SUM(G10:G31)</f>
        <v>0</v>
      </c>
      <c r="H33" s="91"/>
      <c r="I33" s="92"/>
      <c r="J33" s="863" t="s">
        <v>562</v>
      </c>
      <c r="K33" s="863"/>
      <c r="L33" s="863"/>
      <c r="M33" s="428"/>
      <c r="N33" s="861">
        <f>N35-SUM(N10:N31)</f>
        <v>0</v>
      </c>
    </row>
    <row r="34" spans="1:14" ht="15.75" thickBot="1" x14ac:dyDescent="0.3">
      <c r="A34" s="154"/>
      <c r="B34" s="835"/>
      <c r="C34" s="841"/>
      <c r="D34" s="843"/>
      <c r="E34" s="835"/>
      <c r="F34" s="841"/>
      <c r="G34" s="843"/>
      <c r="H34" s="155"/>
      <c r="I34" s="155"/>
      <c r="J34" s="863"/>
      <c r="K34" s="863"/>
      <c r="L34" s="863"/>
      <c r="M34" s="428"/>
      <c r="N34" s="862"/>
    </row>
    <row r="35" spans="1:14" x14ac:dyDescent="0.25">
      <c r="A35" s="154"/>
      <c r="B35" s="835" t="s">
        <v>563</v>
      </c>
      <c r="C35" s="161"/>
      <c r="D35" s="836">
        <f>HLOOKUP('Team Points Checker'!I4,'Points - Teams W1'!$D$4:$AR$96,93,FALSE)</f>
        <v>2103</v>
      </c>
      <c r="E35" s="835" t="s">
        <v>564</v>
      </c>
      <c r="F35" s="187"/>
      <c r="G35" s="836">
        <f>N35-D35</f>
        <v>2655</v>
      </c>
      <c r="H35" s="155"/>
      <c r="I35" s="155"/>
      <c r="J35" s="155"/>
      <c r="K35" s="844"/>
      <c r="L35" s="859" t="s">
        <v>561</v>
      </c>
      <c r="M35" s="845">
        <f>SUM(M10:M31)</f>
        <v>622</v>
      </c>
      <c r="N35" s="845">
        <f>HLOOKUP('Team Points Checker'!I4,'Points - Teams W2'!$D$4:$AR$100,97,FALSE)</f>
        <v>4758</v>
      </c>
    </row>
    <row r="36" spans="1:14" ht="15.75" thickBot="1" x14ac:dyDescent="0.3">
      <c r="A36" s="154"/>
      <c r="B36" s="835"/>
      <c r="C36" s="161"/>
      <c r="D36" s="837"/>
      <c r="E36" s="835"/>
      <c r="F36" s="187"/>
      <c r="G36" s="837"/>
      <c r="H36" s="155"/>
      <c r="I36" s="155"/>
      <c r="J36" s="155"/>
      <c r="K36" s="844"/>
      <c r="L36" s="860"/>
      <c r="M36" s="846"/>
      <c r="N36" s="846"/>
    </row>
    <row r="37" spans="1:14" ht="15.75" thickBot="1" x14ac:dyDescent="0.3">
      <c r="A37" s="156"/>
      <c r="B37" s="162"/>
      <c r="C37" s="163"/>
      <c r="D37" s="164"/>
      <c r="E37" s="162"/>
      <c r="F37" s="163"/>
      <c r="G37" s="164"/>
      <c r="H37" s="157"/>
      <c r="I37" s="157"/>
      <c r="J37" s="157"/>
      <c r="K37" s="7"/>
      <c r="L37" s="7"/>
      <c r="M37" s="7"/>
      <c r="N37" s="14"/>
    </row>
  </sheetData>
  <mergeCells count="190">
    <mergeCell ref="B5:D5"/>
    <mergeCell ref="A1:N1"/>
    <mergeCell ref="I4:N4"/>
    <mergeCell ref="I5:N5"/>
    <mergeCell ref="A8:A9"/>
    <mergeCell ref="H8:H9"/>
    <mergeCell ref="I8:I9"/>
    <mergeCell ref="J8:J9"/>
    <mergeCell ref="K8:K9"/>
    <mergeCell ref="N8:N9"/>
    <mergeCell ref="L8:L9"/>
    <mergeCell ref="M8:M9"/>
    <mergeCell ref="A2:N2"/>
    <mergeCell ref="B8:B9"/>
    <mergeCell ref="D8:D9"/>
    <mergeCell ref="C8:C9"/>
    <mergeCell ref="E8:E9"/>
    <mergeCell ref="F8:F9"/>
    <mergeCell ref="G8:G9"/>
    <mergeCell ref="E5:G5"/>
    <mergeCell ref="L6:N6"/>
    <mergeCell ref="L7:N7"/>
    <mergeCell ref="N12:N13"/>
    <mergeCell ref="L12:L13"/>
    <mergeCell ref="A10:A11"/>
    <mergeCell ref="H10:H11"/>
    <mergeCell ref="I10:I11"/>
    <mergeCell ref="J10:J11"/>
    <mergeCell ref="K10:K11"/>
    <mergeCell ref="N10:N11"/>
    <mergeCell ref="L10:L11"/>
    <mergeCell ref="M10:M11"/>
    <mergeCell ref="M12:M13"/>
    <mergeCell ref="B10:B11"/>
    <mergeCell ref="B12:B13"/>
    <mergeCell ref="D10:D11"/>
    <mergeCell ref="D12:D13"/>
    <mergeCell ref="C10:C11"/>
    <mergeCell ref="C12:C13"/>
    <mergeCell ref="A12:A13"/>
    <mergeCell ref="H12:H13"/>
    <mergeCell ref="I12:I13"/>
    <mergeCell ref="J12:J13"/>
    <mergeCell ref="K12:K13"/>
    <mergeCell ref="E10:E11"/>
    <mergeCell ref="F10:F11"/>
    <mergeCell ref="A16:A17"/>
    <mergeCell ref="H16:H17"/>
    <mergeCell ref="I16:I17"/>
    <mergeCell ref="J16:J17"/>
    <mergeCell ref="K16:K17"/>
    <mergeCell ref="N16:N17"/>
    <mergeCell ref="L16:L17"/>
    <mergeCell ref="A14:A15"/>
    <mergeCell ref="H14:H15"/>
    <mergeCell ref="I14:I15"/>
    <mergeCell ref="J14:J15"/>
    <mergeCell ref="K14:K15"/>
    <mergeCell ref="N14:N15"/>
    <mergeCell ref="L14:L15"/>
    <mergeCell ref="M14:M15"/>
    <mergeCell ref="M16:M17"/>
    <mergeCell ref="B14:B15"/>
    <mergeCell ref="B16:B17"/>
    <mergeCell ref="D14:D15"/>
    <mergeCell ref="D16:D17"/>
    <mergeCell ref="C14:C15"/>
    <mergeCell ref="C16:C17"/>
    <mergeCell ref="A20:A21"/>
    <mergeCell ref="H20:H21"/>
    <mergeCell ref="I20:I21"/>
    <mergeCell ref="J20:J21"/>
    <mergeCell ref="K20:K21"/>
    <mergeCell ref="N20:N21"/>
    <mergeCell ref="L20:L21"/>
    <mergeCell ref="M20:M21"/>
    <mergeCell ref="A18:A19"/>
    <mergeCell ref="H18:H19"/>
    <mergeCell ref="I18:I19"/>
    <mergeCell ref="J18:J19"/>
    <mergeCell ref="K18:K19"/>
    <mergeCell ref="N18:N19"/>
    <mergeCell ref="L18:L19"/>
    <mergeCell ref="M18:M19"/>
    <mergeCell ref="B18:B19"/>
    <mergeCell ref="B20:B21"/>
    <mergeCell ref="D18:D19"/>
    <mergeCell ref="D20:D21"/>
    <mergeCell ref="C18:C19"/>
    <mergeCell ref="C20:C21"/>
    <mergeCell ref="E20:E21"/>
    <mergeCell ref="F20:F21"/>
    <mergeCell ref="A22:A23"/>
    <mergeCell ref="H22:H23"/>
    <mergeCell ref="I22:I23"/>
    <mergeCell ref="J22:J23"/>
    <mergeCell ref="K22:K23"/>
    <mergeCell ref="N22:N23"/>
    <mergeCell ref="L22:L23"/>
    <mergeCell ref="M22:M23"/>
    <mergeCell ref="B22:B23"/>
    <mergeCell ref="D22:D23"/>
    <mergeCell ref="C22:C23"/>
    <mergeCell ref="A24:A25"/>
    <mergeCell ref="H24:H25"/>
    <mergeCell ref="I24:I25"/>
    <mergeCell ref="J24:J25"/>
    <mergeCell ref="K24:K25"/>
    <mergeCell ref="N24:N25"/>
    <mergeCell ref="L24:L25"/>
    <mergeCell ref="M24:M25"/>
    <mergeCell ref="B24:B25"/>
    <mergeCell ref="D24:D25"/>
    <mergeCell ref="C24:C25"/>
    <mergeCell ref="N26:N27"/>
    <mergeCell ref="L26:L27"/>
    <mergeCell ref="M26:M27"/>
    <mergeCell ref="A28:A29"/>
    <mergeCell ref="H28:H29"/>
    <mergeCell ref="I28:I29"/>
    <mergeCell ref="J28:J29"/>
    <mergeCell ref="K28:K29"/>
    <mergeCell ref="N28:N29"/>
    <mergeCell ref="L28:L29"/>
    <mergeCell ref="B26:B27"/>
    <mergeCell ref="B28:B29"/>
    <mergeCell ref="D26:D27"/>
    <mergeCell ref="D28:D29"/>
    <mergeCell ref="C26:C27"/>
    <mergeCell ref="C28:C29"/>
    <mergeCell ref="M28:M29"/>
    <mergeCell ref="A26:A27"/>
    <mergeCell ref="H26:H27"/>
    <mergeCell ref="I26:I27"/>
    <mergeCell ref="J26:J27"/>
    <mergeCell ref="K26:K27"/>
    <mergeCell ref="K35:K36"/>
    <mergeCell ref="N35:N36"/>
    <mergeCell ref="A30:A31"/>
    <mergeCell ref="H30:H31"/>
    <mergeCell ref="I30:I31"/>
    <mergeCell ref="J30:J31"/>
    <mergeCell ref="K30:K31"/>
    <mergeCell ref="N30:N31"/>
    <mergeCell ref="L30:L31"/>
    <mergeCell ref="M30:M31"/>
    <mergeCell ref="L35:L36"/>
    <mergeCell ref="M35:M36"/>
    <mergeCell ref="N33:N34"/>
    <mergeCell ref="B30:B31"/>
    <mergeCell ref="D30:D31"/>
    <mergeCell ref="D35:D36"/>
    <mergeCell ref="B35:B36"/>
    <mergeCell ref="C30:C31"/>
    <mergeCell ref="B33:C34"/>
    <mergeCell ref="D33:D34"/>
    <mergeCell ref="J33:L34"/>
    <mergeCell ref="G20:G21"/>
    <mergeCell ref="E35:E36"/>
    <mergeCell ref="G35:G36"/>
    <mergeCell ref="E22:E23"/>
    <mergeCell ref="F22:F23"/>
    <mergeCell ref="G22:G23"/>
    <mergeCell ref="E24:E25"/>
    <mergeCell ref="F24:F25"/>
    <mergeCell ref="G24:G25"/>
    <mergeCell ref="E26:E27"/>
    <mergeCell ref="F26:F27"/>
    <mergeCell ref="G26:G27"/>
    <mergeCell ref="E28:E29"/>
    <mergeCell ref="F28:F29"/>
    <mergeCell ref="G28:G29"/>
    <mergeCell ref="E30:E31"/>
    <mergeCell ref="F30:F31"/>
    <mergeCell ref="G30:G31"/>
    <mergeCell ref="E33:F34"/>
    <mergeCell ref="G33:G34"/>
    <mergeCell ref="G10:G11"/>
    <mergeCell ref="E12:E13"/>
    <mergeCell ref="F12:F13"/>
    <mergeCell ref="E16:E17"/>
    <mergeCell ref="F16:F17"/>
    <mergeCell ref="G16:G17"/>
    <mergeCell ref="E18:E19"/>
    <mergeCell ref="F18:F19"/>
    <mergeCell ref="G18:G19"/>
    <mergeCell ref="G12:G13"/>
    <mergeCell ref="E14:E15"/>
    <mergeCell ref="F14:F15"/>
    <mergeCell ref="G14:G15"/>
  </mergeCells>
  <dataValidations count="4">
    <dataValidation type="list" allowBlank="1" showInputMessage="1" showErrorMessage="1" sqref="B16 E16" xr:uid="{AEAD2AC0-04EF-4BD6-9159-31D735B78D47}">
      <formula1>$A$52:$A$58</formula1>
    </dataValidation>
    <dataValidation type="list" allowBlank="1" showInputMessage="1" showErrorMessage="1" sqref="B18:B23 E18:E23" xr:uid="{19ED38C3-B33E-46F6-9812-23434AD58F9D}">
      <formula1>$A$34:$A$50</formula1>
    </dataValidation>
    <dataValidation type="list" allowBlank="1" showInputMessage="1" showErrorMessage="1" sqref="B26:B31 E26:E31" xr:uid="{CE876DE5-0B32-40BC-ADF5-9C7BCBD8106A}">
      <formula1>$A$22:$A$32</formula1>
    </dataValidation>
    <dataValidation type="list" allowBlank="1" showInputMessage="1" showErrorMessage="1" sqref="E24:E25 B24:B25" xr:uid="{43C33BAA-3C7F-4375-BA46-CDEA785A58A1}">
      <formula1>$A$3:$A$67</formula1>
    </dataValidation>
  </dataValidations>
  <pageMargins left="0.19685039370078741" right="0.19685039370078741" top="0.19685039370078741" bottom="0.19685039370078741" header="0.31496062992125984" footer="0.31496062992125984"/>
  <pageSetup paperSize="9" scale="61"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7D1A154F-15CF-472E-8A02-7A4C10C51B2F}">
          <x14:formula1>
            <xm:f>Data!$J$2:$J$4</xm:f>
          </x14:formula1>
          <xm:sqref>K32</xm:sqref>
        </x14:dataValidation>
        <x14:dataValidation type="list" allowBlank="1" showInputMessage="1" showErrorMessage="1" xr:uid="{8126C75D-B25E-4175-B2FC-081F7DA1832F}">
          <x14:formula1>
            <xm:f>Data!$A$3:$A$14</xm:f>
          </x14:formula1>
          <xm:sqref>H10:H15 E10:E15 B10:B15</xm:sqref>
        </x14:dataValidation>
        <x14:dataValidation type="list" allowBlank="1" showInputMessage="1" showErrorMessage="1" xr:uid="{86837897-40CF-457A-B84D-6F4FF997C002}">
          <x14:formula1>
            <xm:f>Data!$A$33:$A$55</xm:f>
          </x14:formula1>
          <xm:sqref>H18:H23</xm:sqref>
        </x14:dataValidation>
        <x14:dataValidation type="list" allowBlank="1" showInputMessage="1" showErrorMessage="1" xr:uid="{D6B865A8-D27F-48BA-AE77-F1AE6EB3B7B7}">
          <x14:formula1>
            <xm:f>'Points - Player Total'!$D$8:$Z$8</xm:f>
          </x14:formula1>
          <xm:sqref>M8:M9</xm:sqref>
        </x14:dataValidation>
        <x14:dataValidation type="list" allowBlank="1" showInputMessage="1" showErrorMessage="1" xr:uid="{E5B6F859-1907-4D15-A7E0-C1ACACC54669}">
          <x14:formula1>
            <xm:f>Data!$A$59:$A$65</xm:f>
          </x14:formula1>
          <xm:sqref>H16</xm:sqref>
        </x14:dataValidation>
        <x14:dataValidation type="list" allowBlank="1" showInputMessage="1" showErrorMessage="1" xr:uid="{B9055A6E-9937-45CA-908D-272DCEA9F741}">
          <x14:formula1>
            <xm:f>Data!$H$4:$H$44</xm:f>
          </x14:formula1>
          <xm:sqref>I4:N4</xm:sqref>
        </x14:dataValidation>
        <x14:dataValidation type="list" allowBlank="1" showInputMessage="1" showErrorMessage="1" xr:uid="{226E7253-1E6D-49A0-AE5A-9D2E44856324}">
          <x14:formula1>
            <xm:f>Data!$A$20:$A$30</xm:f>
          </x14:formula1>
          <xm:sqref>H26:H33</xm:sqref>
        </x14:dataValidation>
        <x14:dataValidation type="list" allowBlank="1" showInputMessage="1" showErrorMessage="1" xr:uid="{58D23F3A-FF1F-4A35-8A4A-0FC2AF852D42}">
          <x14:formula1>
            <xm:f>Data!$A$3:$A$63</xm:f>
          </x14:formula1>
          <xm:sqref>H24:H25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pageSetUpPr fitToPage="1"/>
  </sheetPr>
  <dimension ref="A1:K47"/>
  <sheetViews>
    <sheetView zoomScale="85" zoomScaleNormal="85" workbookViewId="0">
      <pane ySplit="5" topLeftCell="A6" activePane="bottomLeft" state="frozen"/>
      <selection activeCell="R31" sqref="R31"/>
      <selection pane="bottomLeft" activeCell="M15" sqref="M15"/>
    </sheetView>
  </sheetViews>
  <sheetFormatPr defaultRowHeight="15" x14ac:dyDescent="0.25"/>
  <cols>
    <col min="1" max="1" width="3.5703125" customWidth="1"/>
    <col min="2" max="2" width="9.140625" customWidth="1"/>
    <col min="3" max="3" width="14.28515625" customWidth="1"/>
    <col min="4" max="4" width="28.5703125" customWidth="1"/>
    <col min="5" max="5" width="53.7109375" bestFit="1" customWidth="1"/>
    <col min="6" max="6" width="11.28515625" customWidth="1"/>
    <col min="7" max="7" width="10" style="36" customWidth="1"/>
    <col min="8" max="8" width="16.140625" style="36" bestFit="1" customWidth="1"/>
    <col min="9" max="9" width="3.5703125" customWidth="1"/>
    <col min="11" max="11" width="9.140625" hidden="1" customWidth="1"/>
    <col min="12" max="16" width="9.140625" customWidth="1"/>
  </cols>
  <sheetData>
    <row r="1" spans="1:11" ht="24" thickBot="1" x14ac:dyDescent="0.4">
      <c r="A1" s="50"/>
      <c r="B1" s="903" t="s">
        <v>159</v>
      </c>
      <c r="C1" s="903"/>
      <c r="D1" s="903"/>
      <c r="E1" s="903"/>
      <c r="F1" s="903"/>
      <c r="G1" s="903"/>
      <c r="H1" s="904"/>
      <c r="I1" s="50"/>
    </row>
    <row r="2" spans="1:11" ht="24" thickBot="1" x14ac:dyDescent="0.4">
      <c r="A2" s="50"/>
      <c r="B2" s="905" t="s">
        <v>590</v>
      </c>
      <c r="C2" s="905"/>
      <c r="D2" s="905"/>
      <c r="E2" s="905"/>
      <c r="F2" s="905"/>
      <c r="G2" s="905"/>
      <c r="H2" s="906"/>
      <c r="I2" s="50"/>
    </row>
    <row r="3" spans="1:11" ht="19.5" thickBot="1" x14ac:dyDescent="0.35">
      <c r="A3" s="50"/>
      <c r="B3" s="53"/>
      <c r="C3" s="401"/>
      <c r="D3" s="401"/>
      <c r="E3" s="53"/>
      <c r="F3" s="65"/>
      <c r="G3" s="53"/>
      <c r="H3" s="56"/>
      <c r="I3" s="50"/>
    </row>
    <row r="4" spans="1:11" ht="19.5" thickBot="1" x14ac:dyDescent="0.35">
      <c r="A4" s="50"/>
      <c r="B4" s="54"/>
      <c r="C4" s="54"/>
      <c r="D4" s="54"/>
      <c r="E4" s="54"/>
      <c r="F4" s="54"/>
      <c r="G4" s="54"/>
      <c r="H4" s="55"/>
      <c r="I4" s="50"/>
    </row>
    <row r="5" spans="1:11" ht="38.25" customHeight="1" thickBot="1" x14ac:dyDescent="0.3">
      <c r="A5" s="429"/>
      <c r="B5" s="444" t="s">
        <v>156</v>
      </c>
      <c r="C5" s="443" t="s">
        <v>568</v>
      </c>
      <c r="D5" s="414" t="s">
        <v>157</v>
      </c>
      <c r="E5" s="413" t="s">
        <v>162</v>
      </c>
      <c r="F5" s="413" t="s">
        <v>583</v>
      </c>
      <c r="G5" s="413" t="s">
        <v>46</v>
      </c>
      <c r="H5" s="402" t="s">
        <v>188</v>
      </c>
      <c r="I5" s="49"/>
    </row>
    <row r="6" spans="1:11" ht="23.25" customHeight="1" x14ac:dyDescent="0.25">
      <c r="A6" s="50"/>
      <c r="B6" s="518">
        <f t="shared" ref="B6:B46" si="0">$K6</f>
        <v>1</v>
      </c>
      <c r="C6" s="445">
        <f>VLOOKUP(D6,'League Position Tracker'!$A$52:$Z$92,19,FALSE)</f>
        <v>0</v>
      </c>
      <c r="D6" s="408" t="s">
        <v>58</v>
      </c>
      <c r="E6" s="408" t="str">
        <f>VLOOKUP($D6,Data!$H$4:$I$44,2,FALSE)</f>
        <v>Scared Shotless 2</v>
      </c>
      <c r="F6" s="408">
        <f>HLOOKUP(D6,'Points - Teams W2'!$D$103:$AR$119,17,FALSE)</f>
        <v>403</v>
      </c>
      <c r="G6" s="408">
        <f>HLOOKUP(D6,'Points - Teams W2'!$D$4:$AR$100,97,FALSE)</f>
        <v>6677</v>
      </c>
      <c r="H6" s="409">
        <f t="shared" ref="H6:H46" si="1">$G$6-G6</f>
        <v>0</v>
      </c>
      <c r="I6" s="48"/>
      <c r="K6" s="36">
        <v>1</v>
      </c>
    </row>
    <row r="7" spans="1:11" ht="23.25" customHeight="1" x14ac:dyDescent="0.25">
      <c r="A7" s="50"/>
      <c r="B7" s="420">
        <f t="shared" si="0"/>
        <v>2</v>
      </c>
      <c r="C7" s="446">
        <f>VLOOKUP(D7,'League Position Tracker'!$A$52:$Z$92,19,FALSE)</f>
        <v>0</v>
      </c>
      <c r="D7" s="421" t="s">
        <v>27</v>
      </c>
      <c r="E7" s="421" t="str">
        <f>VLOOKUP($D7,Data!$H$4:$I$44,2,FALSE)</f>
        <v>Advanced Haircare Studio</v>
      </c>
      <c r="F7" s="421">
        <f>HLOOKUP(D7,'Points - Teams W2'!$D$103:$AR$119,17,FALSE)</f>
        <v>443</v>
      </c>
      <c r="G7" s="421">
        <f>HLOOKUP(D7,'Points - Teams W2'!$D$4:$AR$100,97,FALSE)</f>
        <v>6545</v>
      </c>
      <c r="H7" s="422">
        <f t="shared" si="1"/>
        <v>132</v>
      </c>
      <c r="I7" s="48"/>
      <c r="K7" s="36">
        <v>2</v>
      </c>
    </row>
    <row r="8" spans="1:11" ht="23.25" customHeight="1" x14ac:dyDescent="0.25">
      <c r="A8" s="50"/>
      <c r="B8" s="420">
        <f t="shared" si="0"/>
        <v>3</v>
      </c>
      <c r="C8" s="446">
        <f>VLOOKUP(D8,'League Position Tracker'!$A$52:$Z$92,19,FALSE)</f>
        <v>0</v>
      </c>
      <c r="D8" s="421" t="s">
        <v>16</v>
      </c>
      <c r="E8" s="421" t="str">
        <f>VLOOKUP($D8,Data!$H$4:$I$44,2,FALSE)</f>
        <v>The Tory Boys</v>
      </c>
      <c r="F8" s="421">
        <f>HLOOKUP(D8,'Points - Teams W2'!$D$103:$AR$119,17,FALSE)</f>
        <v>539</v>
      </c>
      <c r="G8" s="421">
        <f>HLOOKUP(D8,'Points - Teams W2'!$D$4:$AR$100,97,FALSE)</f>
        <v>6423</v>
      </c>
      <c r="H8" s="422">
        <f t="shared" si="1"/>
        <v>254</v>
      </c>
      <c r="I8" s="48"/>
      <c r="K8" s="36">
        <v>3</v>
      </c>
    </row>
    <row r="9" spans="1:11" ht="23.25" customHeight="1" x14ac:dyDescent="0.25">
      <c r="A9" s="50"/>
      <c r="B9" s="423">
        <f t="shared" si="0"/>
        <v>4</v>
      </c>
      <c r="C9" s="421">
        <f>VLOOKUP(D9,'League Position Tracker'!$A$52:$Z$92,19,FALSE)</f>
        <v>1</v>
      </c>
      <c r="D9" s="421" t="s">
        <v>2</v>
      </c>
      <c r="E9" s="421" t="str">
        <f>VLOOKUP($D9,Data!$H$4:$I$44,2,FALSE)</f>
        <v>Mother Brookers</v>
      </c>
      <c r="F9" s="421">
        <f>HLOOKUP(D9,'Points - Teams W2'!$D$103:$AR$119,17,FALSE)</f>
        <v>590</v>
      </c>
      <c r="G9" s="421">
        <f>HLOOKUP(D9,'Points - Teams W2'!$D$4:$AR$100,97,FALSE)</f>
        <v>6318</v>
      </c>
      <c r="H9" s="422">
        <f t="shared" si="1"/>
        <v>359</v>
      </c>
      <c r="I9" s="48"/>
      <c r="K9" s="36">
        <v>4</v>
      </c>
    </row>
    <row r="10" spans="1:11" ht="23.25" customHeight="1" x14ac:dyDescent="0.25">
      <c r="A10" s="50"/>
      <c r="B10" s="423">
        <f t="shared" si="0"/>
        <v>5</v>
      </c>
      <c r="C10" s="421">
        <f>VLOOKUP(D10,'League Position Tracker'!$A$52:$Z$92,19,FALSE)</f>
        <v>-1</v>
      </c>
      <c r="D10" s="421" t="s">
        <v>59</v>
      </c>
      <c r="E10" s="421" t="str">
        <f>VLOOKUP($D10,Data!$H$4:$I$44,2,FALSE)</f>
        <v>Ain't Nobody like Chey Dunkley</v>
      </c>
      <c r="F10" s="421">
        <f>HLOOKUP(D10,'Points - Teams W2'!$D$103:$AR$119,17,FALSE)</f>
        <v>496</v>
      </c>
      <c r="G10" s="421">
        <f>HLOOKUP(D10,'Points - Teams W2'!$D$4:$AR$100,97,FALSE)</f>
        <v>6238</v>
      </c>
      <c r="H10" s="422">
        <f t="shared" si="1"/>
        <v>439</v>
      </c>
      <c r="I10" s="48"/>
      <c r="K10" s="36">
        <v>5</v>
      </c>
    </row>
    <row r="11" spans="1:11" ht="23.25" customHeight="1" x14ac:dyDescent="0.25">
      <c r="A11" s="50"/>
      <c r="B11" s="420">
        <f t="shared" si="0"/>
        <v>6</v>
      </c>
      <c r="C11" s="446">
        <f>VLOOKUP(D11,'League Position Tracker'!$A$52:$Z$92,19,FALSE)</f>
        <v>2</v>
      </c>
      <c r="D11" s="421" t="s">
        <v>23</v>
      </c>
      <c r="E11" s="421" t="str">
        <f>VLOOKUP($D11,Data!$H$4:$I$44,2,FALSE)</f>
        <v>Cauncey's Dream</v>
      </c>
      <c r="F11" s="421">
        <f>HLOOKUP(D11,'Points - Teams W2'!$D$103:$AR$119,17,FALSE)</f>
        <v>442</v>
      </c>
      <c r="G11" s="421">
        <f>HLOOKUP(D11,'Points - Teams W2'!$D$4:$AR$100,97,FALSE)</f>
        <v>5993</v>
      </c>
      <c r="H11" s="422">
        <f t="shared" si="1"/>
        <v>684</v>
      </c>
      <c r="I11" s="48"/>
      <c r="K11" s="36">
        <v>6</v>
      </c>
    </row>
    <row r="12" spans="1:11" ht="23.25" customHeight="1" x14ac:dyDescent="0.25">
      <c r="A12" s="50"/>
      <c r="B12" s="423">
        <f t="shared" si="0"/>
        <v>7</v>
      </c>
      <c r="C12" s="421">
        <f>VLOOKUP(D12,'League Position Tracker'!$A$52:$Z$92,19,FALSE)</f>
        <v>-1</v>
      </c>
      <c r="D12" s="421" t="s">
        <v>29</v>
      </c>
      <c r="E12" s="421" t="str">
        <f>VLOOKUP($D12,Data!$H$4:$I$44,2,FALSE)</f>
        <v>Let it Snow</v>
      </c>
      <c r="F12" s="421">
        <f>HLOOKUP(D12,'Points - Teams W2'!$D$103:$AR$119,17,FALSE)</f>
        <v>330</v>
      </c>
      <c r="G12" s="421">
        <f>HLOOKUP(D12,'Points - Teams W2'!$D$4:$AR$100,97,FALSE)</f>
        <v>5979</v>
      </c>
      <c r="H12" s="422">
        <f t="shared" si="1"/>
        <v>698</v>
      </c>
      <c r="I12" s="48"/>
      <c r="K12" s="36">
        <v>7</v>
      </c>
    </row>
    <row r="13" spans="1:11" ht="23.25" customHeight="1" x14ac:dyDescent="0.25">
      <c r="A13" s="50"/>
      <c r="B13" s="420">
        <f t="shared" si="0"/>
        <v>8</v>
      </c>
      <c r="C13" s="446">
        <f>VLOOKUP(D13,'League Position Tracker'!$A$52:$Z$92,19,FALSE)</f>
        <v>2</v>
      </c>
      <c r="D13" s="421" t="s">
        <v>74</v>
      </c>
      <c r="E13" s="421" t="str">
        <f>VLOOKUP($D13,Data!$H$4:$I$44,2,FALSE)</f>
        <v>Brianstorm</v>
      </c>
      <c r="F13" s="421">
        <f>HLOOKUP(D13,'Points - Teams W2'!$D$103:$AR$119,17,FALSE)</f>
        <v>488</v>
      </c>
      <c r="G13" s="421">
        <f>HLOOKUP(D13,'Points - Teams W2'!$D$4:$AR$100,97,FALSE)</f>
        <v>5969</v>
      </c>
      <c r="H13" s="422">
        <f t="shared" si="1"/>
        <v>708</v>
      </c>
      <c r="I13" s="48"/>
      <c r="K13" s="36">
        <v>8</v>
      </c>
    </row>
    <row r="14" spans="1:11" ht="23.25" customHeight="1" x14ac:dyDescent="0.25">
      <c r="A14" s="50"/>
      <c r="B14" s="423">
        <f t="shared" si="0"/>
        <v>9</v>
      </c>
      <c r="C14" s="421">
        <f>VLOOKUP(D14,'League Position Tracker'!$A$52:$Z$92,19,FALSE)</f>
        <v>-2</v>
      </c>
      <c r="D14" s="421" t="s">
        <v>40</v>
      </c>
      <c r="E14" s="421" t="str">
        <f>VLOOKUP($D14,Data!$H$4:$I$44,2,FALSE)</f>
        <v>This Lot Best Get Picked</v>
      </c>
      <c r="F14" s="421">
        <f>HLOOKUP(D14,'Points - Teams W2'!$D$103:$AR$119,17,FALSE)</f>
        <v>366</v>
      </c>
      <c r="G14" s="421">
        <f>HLOOKUP(D14,'Points - Teams W2'!$D$4:$AR$100,97,FALSE)</f>
        <v>5933</v>
      </c>
      <c r="H14" s="422">
        <f t="shared" si="1"/>
        <v>744</v>
      </c>
      <c r="I14" s="48"/>
      <c r="K14" s="36">
        <v>9</v>
      </c>
    </row>
    <row r="15" spans="1:11" ht="23.25" customHeight="1" x14ac:dyDescent="0.25">
      <c r="A15" s="50"/>
      <c r="B15" s="420">
        <f t="shared" si="0"/>
        <v>10</v>
      </c>
      <c r="C15" s="446">
        <f>VLOOKUP(D15,'League Position Tracker'!$A$52:$Z$92,19,FALSE)</f>
        <v>-1</v>
      </c>
      <c r="D15" s="421" t="s">
        <v>15</v>
      </c>
      <c r="E15" s="421" t="str">
        <f>VLOOKUP($D15,Data!$H$4:$I$44,2,FALSE)</f>
        <v>It Aint No Man</v>
      </c>
      <c r="F15" s="421">
        <f>HLOOKUP(D15,'Points - Teams W2'!$D$103:$AR$119,17,FALSE)</f>
        <v>403</v>
      </c>
      <c r="G15" s="421">
        <f>HLOOKUP(D15,'Points - Teams W2'!$D$4:$AR$100,97,FALSE)</f>
        <v>5930</v>
      </c>
      <c r="H15" s="422">
        <f t="shared" si="1"/>
        <v>747</v>
      </c>
      <c r="I15" s="48"/>
      <c r="K15" s="36">
        <v>10</v>
      </c>
    </row>
    <row r="16" spans="1:11" ht="23.25" customHeight="1" x14ac:dyDescent="0.25">
      <c r="A16" s="50"/>
      <c r="B16" s="420">
        <f t="shared" si="0"/>
        <v>11</v>
      </c>
      <c r="C16" s="446">
        <f>VLOOKUP(D16,'League Position Tracker'!$A$52:$Z$92,19,FALSE)</f>
        <v>0</v>
      </c>
      <c r="D16" s="421" t="s">
        <v>6</v>
      </c>
      <c r="E16" s="421" t="str">
        <f>VLOOKUP($D16,Data!$H$4:$I$44,2,FALSE)</f>
        <v>Paris Ganjaman</v>
      </c>
      <c r="F16" s="421">
        <f>HLOOKUP(D16,'Points - Teams W2'!$D$103:$AR$119,17,FALSE)</f>
        <v>447</v>
      </c>
      <c r="G16" s="421">
        <f>HLOOKUP(D16,'Points - Teams W2'!$D$4:$AR$100,97,FALSE)</f>
        <v>5917</v>
      </c>
      <c r="H16" s="422">
        <f t="shared" si="1"/>
        <v>760</v>
      </c>
      <c r="I16" s="48"/>
      <c r="K16" s="36">
        <v>11</v>
      </c>
    </row>
    <row r="17" spans="1:11" ht="23.25" customHeight="1" x14ac:dyDescent="0.25">
      <c r="A17" s="50"/>
      <c r="B17" s="423">
        <f t="shared" si="0"/>
        <v>12</v>
      </c>
      <c r="C17" s="421">
        <f>VLOOKUP(D17,'League Position Tracker'!$A$52:$Z$92,19,FALSE)</f>
        <v>0</v>
      </c>
      <c r="D17" s="421" t="s">
        <v>26</v>
      </c>
      <c r="E17" s="421" t="str">
        <f>VLOOKUP($D17,Data!$H$4:$I$44,2,FALSE)</f>
        <v>Kiss My Chaminda</v>
      </c>
      <c r="F17" s="421">
        <f>HLOOKUP(D17,'Points - Teams W2'!$D$103:$AR$119,17,FALSE)</f>
        <v>449</v>
      </c>
      <c r="G17" s="421">
        <f>HLOOKUP(D17,'Points - Teams W2'!$D$4:$AR$100,97,FALSE)</f>
        <v>5859</v>
      </c>
      <c r="H17" s="422">
        <f t="shared" si="1"/>
        <v>818</v>
      </c>
      <c r="I17" s="48"/>
      <c r="K17" s="36">
        <v>12</v>
      </c>
    </row>
    <row r="18" spans="1:11" ht="23.25" customHeight="1" x14ac:dyDescent="0.25">
      <c r="A18" s="50"/>
      <c r="B18" s="420">
        <f t="shared" si="0"/>
        <v>13</v>
      </c>
      <c r="C18" s="446">
        <f>VLOOKUP(D18,'League Position Tracker'!$A$52:$Z$92,19,FALSE)</f>
        <v>0</v>
      </c>
      <c r="D18" s="421" t="s">
        <v>3</v>
      </c>
      <c r="E18" s="421" t="str">
        <f>VLOOKUP($D18,Data!$H$4:$I$44,2,FALSE)</f>
        <v>The Ormskirk Clarets</v>
      </c>
      <c r="F18" s="421">
        <f>HLOOKUP(D18,'Points - Teams W2'!$D$103:$AR$119,17,FALSE)</f>
        <v>448</v>
      </c>
      <c r="G18" s="421">
        <f>HLOOKUP(D18,'Points - Teams W2'!$D$4:$AR$100,97,FALSE)</f>
        <v>5857</v>
      </c>
      <c r="H18" s="422">
        <f t="shared" si="1"/>
        <v>820</v>
      </c>
      <c r="I18" s="48"/>
      <c r="K18" s="36">
        <v>13</v>
      </c>
    </row>
    <row r="19" spans="1:11" ht="23.25" customHeight="1" x14ac:dyDescent="0.25">
      <c r="A19" s="50"/>
      <c r="B19" s="423">
        <f t="shared" si="0"/>
        <v>14</v>
      </c>
      <c r="C19" s="421">
        <f>VLOOKUP(D19,'League Position Tracker'!$A$52:$Z$92,19,FALSE)</f>
        <v>1</v>
      </c>
      <c r="D19" s="421" t="s">
        <v>5</v>
      </c>
      <c r="E19" s="421" t="str">
        <f>VLOOKUP($D19,Data!$H$4:$I$44,2,FALSE)</f>
        <v>Mr VP</v>
      </c>
      <c r="F19" s="421">
        <f>HLOOKUP(D19,'Points - Teams W2'!$D$103:$AR$119,17,FALSE)</f>
        <v>453</v>
      </c>
      <c r="G19" s="421">
        <f>HLOOKUP(D19,'Points - Teams W2'!$D$4:$AR$100,97,FALSE)</f>
        <v>5832</v>
      </c>
      <c r="H19" s="422">
        <f t="shared" si="1"/>
        <v>845</v>
      </c>
      <c r="I19" s="48"/>
      <c r="K19" s="36">
        <v>14</v>
      </c>
    </row>
    <row r="20" spans="1:11" ht="23.25" customHeight="1" x14ac:dyDescent="0.25">
      <c r="A20" s="50"/>
      <c r="B20" s="420">
        <f t="shared" si="0"/>
        <v>15</v>
      </c>
      <c r="C20" s="446">
        <f>VLOOKUP(D20,'League Position Tracker'!$A$52:$Z$92,19,FALSE)</f>
        <v>1</v>
      </c>
      <c r="D20" s="421" t="s">
        <v>12</v>
      </c>
      <c r="E20" s="421" t="str">
        <f>VLOOKUP($D20,Data!$H$4:$I$44,2,FALSE)</f>
        <v>The Ainsdale E-mail</v>
      </c>
      <c r="F20" s="421">
        <f>HLOOKUP(D20,'Points - Teams W2'!$D$103:$AR$119,17,FALSE)</f>
        <v>503</v>
      </c>
      <c r="G20" s="421">
        <f>HLOOKUP(D20,'Points - Teams W2'!$D$4:$AR$100,97,FALSE)</f>
        <v>5780</v>
      </c>
      <c r="H20" s="422">
        <f t="shared" si="1"/>
        <v>897</v>
      </c>
      <c r="I20" s="48"/>
      <c r="K20" s="36">
        <v>15</v>
      </c>
    </row>
    <row r="21" spans="1:11" ht="23.25" customHeight="1" x14ac:dyDescent="0.25">
      <c r="A21" s="50"/>
      <c r="B21" s="420">
        <f t="shared" si="0"/>
        <v>16</v>
      </c>
      <c r="C21" s="446">
        <f>VLOOKUP(D21,'League Position Tracker'!$A$52:$Z$92,19,FALSE)</f>
        <v>-2</v>
      </c>
      <c r="D21" s="421" t="s">
        <v>171</v>
      </c>
      <c r="E21" s="421" t="str">
        <f>VLOOKUP($D21,Data!$H$4:$I$44,2,FALSE)</f>
        <v>Mower Men</v>
      </c>
      <c r="F21" s="421">
        <f>HLOOKUP(D21,'Points - Teams W2'!$D$103:$AR$119,17,FALSE)</f>
        <v>368</v>
      </c>
      <c r="G21" s="421">
        <f>HLOOKUP(D21,'Points - Teams W2'!$D$4:$AR$100,97,FALSE)</f>
        <v>5767</v>
      </c>
      <c r="H21" s="422">
        <f t="shared" si="1"/>
        <v>910</v>
      </c>
      <c r="I21" s="48"/>
      <c r="K21" s="36">
        <v>16</v>
      </c>
    </row>
    <row r="22" spans="1:11" ht="23.25" customHeight="1" x14ac:dyDescent="0.25">
      <c r="A22" s="50"/>
      <c r="B22" s="423">
        <f t="shared" si="0"/>
        <v>17</v>
      </c>
      <c r="C22" s="421">
        <f>VLOOKUP(D22,'League Position Tracker'!$A$52:$Z$92,19,FALSE)</f>
        <v>0</v>
      </c>
      <c r="D22" s="421" t="s">
        <v>60</v>
      </c>
      <c r="E22" s="421" t="str">
        <f>VLOOKUP($D22,Data!$H$4:$I$44,2,FALSE)</f>
        <v>Seshfield C.C.</v>
      </c>
      <c r="F22" s="421">
        <f>HLOOKUP(D22,'Points - Teams W2'!$D$103:$AR$119,17,FALSE)</f>
        <v>450</v>
      </c>
      <c r="G22" s="421">
        <f>HLOOKUP(D22,'Points - Teams W2'!$D$4:$AR$100,97,FALSE)</f>
        <v>5709</v>
      </c>
      <c r="H22" s="422">
        <f t="shared" si="1"/>
        <v>968</v>
      </c>
      <c r="I22" s="48"/>
      <c r="K22" s="36">
        <v>17</v>
      </c>
    </row>
    <row r="23" spans="1:11" ht="23.25" customHeight="1" x14ac:dyDescent="0.25">
      <c r="A23" s="50"/>
      <c r="B23" s="420">
        <f t="shared" si="0"/>
        <v>18</v>
      </c>
      <c r="C23" s="446">
        <f>VLOOKUP(D23,'League Position Tracker'!$A$52:$Z$92,19,FALSE)</f>
        <v>1</v>
      </c>
      <c r="D23" s="421" t="s">
        <v>408</v>
      </c>
      <c r="E23" s="421" t="str">
        <f>VLOOKUP($D23,Data!$H$4:$I$44,2,FALSE)</f>
        <v>Barnselona</v>
      </c>
      <c r="F23" s="421">
        <f>HLOOKUP(D23,'Points - Teams W2'!$D$103:$AR$119,17,FALSE)</f>
        <v>392</v>
      </c>
      <c r="G23" s="421">
        <f>HLOOKUP(D23,'Points - Teams W2'!$D$4:$AR$100,97,FALSE)</f>
        <v>5572</v>
      </c>
      <c r="H23" s="422">
        <f t="shared" si="1"/>
        <v>1105</v>
      </c>
      <c r="I23" s="48"/>
      <c r="K23" s="36">
        <v>18</v>
      </c>
    </row>
    <row r="24" spans="1:11" ht="23.25" customHeight="1" x14ac:dyDescent="0.25">
      <c r="A24" s="50"/>
      <c r="B24" s="420">
        <f t="shared" si="0"/>
        <v>19</v>
      </c>
      <c r="C24" s="446">
        <f>VLOOKUP(D24,'League Position Tracker'!$A$52:$Z$92,19,FALSE)</f>
        <v>-1</v>
      </c>
      <c r="D24" s="421" t="s">
        <v>21</v>
      </c>
      <c r="E24" s="421" t="str">
        <f>VLOOKUP($D24,Data!$H$4:$I$44,2,FALSE)</f>
        <v>Forc</v>
      </c>
      <c r="F24" s="421">
        <f>HLOOKUP(D24,'Points - Teams W2'!$D$103:$AR$119,17,FALSE)</f>
        <v>244</v>
      </c>
      <c r="G24" s="421">
        <f>HLOOKUP(D24,'Points - Teams W2'!$D$4:$AR$100,97,FALSE)</f>
        <v>5501</v>
      </c>
      <c r="H24" s="422">
        <f t="shared" si="1"/>
        <v>1176</v>
      </c>
      <c r="I24" s="48"/>
      <c r="K24" s="36">
        <v>19</v>
      </c>
    </row>
    <row r="25" spans="1:11" ht="23.25" customHeight="1" x14ac:dyDescent="0.25">
      <c r="A25" s="50"/>
      <c r="B25" s="423">
        <f t="shared" si="0"/>
        <v>20</v>
      </c>
      <c r="C25" s="421">
        <f>VLOOKUP(D25,'League Position Tracker'!$A$52:$Z$92,19,FALSE)</f>
        <v>2</v>
      </c>
      <c r="D25" s="421" t="s">
        <v>14</v>
      </c>
      <c r="E25" s="421" t="str">
        <f>VLOOKUP($D25,Data!$H$4:$I$44,2,FALSE)</f>
        <v>Brook Lane Globetrotters</v>
      </c>
      <c r="F25" s="421">
        <f>HLOOKUP(D25,'Points - Teams W2'!$D$103:$AR$119,17,FALSE)</f>
        <v>542</v>
      </c>
      <c r="G25" s="421">
        <f>HLOOKUP(D25,'Points - Teams W2'!$D$4:$AR$100,97,FALSE)</f>
        <v>5423</v>
      </c>
      <c r="H25" s="422">
        <f t="shared" si="1"/>
        <v>1254</v>
      </c>
      <c r="I25" s="48"/>
      <c r="K25" s="36">
        <v>20</v>
      </c>
    </row>
    <row r="26" spans="1:11" ht="23.25" customHeight="1" x14ac:dyDescent="0.25">
      <c r="A26" s="50"/>
      <c r="B26" s="420">
        <f t="shared" si="0"/>
        <v>21</v>
      </c>
      <c r="C26" s="446">
        <f>VLOOKUP(D26,'League Position Tracker'!$A$52:$Z$92,19,FALSE)</f>
        <v>-1</v>
      </c>
      <c r="D26" s="421" t="s">
        <v>11</v>
      </c>
      <c r="E26" s="421" t="str">
        <f>VLOOKUP($D26,Data!$H$4:$I$44,2,FALSE)</f>
        <v>Armdog's Allstars</v>
      </c>
      <c r="F26" s="421">
        <f>HLOOKUP(D26,'Points - Teams W2'!$D$103:$AR$119,17,FALSE)</f>
        <v>423</v>
      </c>
      <c r="G26" s="421">
        <f>HLOOKUP(D26,'Points - Teams W2'!$D$4:$AR$100,97,FALSE)</f>
        <v>5330</v>
      </c>
      <c r="H26" s="422">
        <f t="shared" si="1"/>
        <v>1347</v>
      </c>
      <c r="I26" s="48"/>
      <c r="K26" s="36">
        <v>21</v>
      </c>
    </row>
    <row r="27" spans="1:11" ht="23.25" customHeight="1" x14ac:dyDescent="0.25">
      <c r="A27" s="50"/>
      <c r="B27" s="423">
        <f t="shared" si="0"/>
        <v>22</v>
      </c>
      <c r="C27" s="421">
        <f>VLOOKUP(D27,'League Position Tracker'!$A$52:$Z$92,19,FALSE)</f>
        <v>-1</v>
      </c>
      <c r="D27" s="421" t="s">
        <v>542</v>
      </c>
      <c r="E27" s="421" t="str">
        <f>VLOOKUP($D27,Data!$H$4:$I$44,2,FALSE)</f>
        <v>George's Marvellous Men</v>
      </c>
      <c r="F27" s="421">
        <f>HLOOKUP(D27,'Points - Teams W2'!$D$103:$AR$119,17,FALSE)</f>
        <v>281</v>
      </c>
      <c r="G27" s="421">
        <f>HLOOKUP(D27,'Points - Teams W2'!$D$4:$AR$100,97,FALSE)</f>
        <v>5186</v>
      </c>
      <c r="H27" s="422">
        <f t="shared" si="1"/>
        <v>1491</v>
      </c>
      <c r="I27" s="48"/>
      <c r="K27" s="36">
        <v>22</v>
      </c>
    </row>
    <row r="28" spans="1:11" ht="23.25" customHeight="1" x14ac:dyDescent="0.25">
      <c r="A28" s="50"/>
      <c r="B28" s="420">
        <f t="shared" si="0"/>
        <v>23</v>
      </c>
      <c r="C28" s="446">
        <f>VLOOKUP(D28,'League Position Tracker'!$A$52:$Z$92,19,FALSE)</f>
        <v>3</v>
      </c>
      <c r="D28" s="421" t="s">
        <v>204</v>
      </c>
      <c r="E28" s="421" t="str">
        <f>VLOOKUP($D28,Data!$H$4:$I$44,2,FALSE)</f>
        <v>McNally's 11</v>
      </c>
      <c r="F28" s="421">
        <f>HLOOKUP(D28,'Points - Teams W2'!$D$103:$AR$119,17,FALSE)</f>
        <v>452</v>
      </c>
      <c r="G28" s="421">
        <f>HLOOKUP(D28,'Points - Teams W2'!$D$4:$AR$100,97,FALSE)</f>
        <v>5176</v>
      </c>
      <c r="H28" s="422">
        <f t="shared" si="1"/>
        <v>1501</v>
      </c>
      <c r="I28" s="48"/>
      <c r="K28" s="36">
        <v>23</v>
      </c>
    </row>
    <row r="29" spans="1:11" ht="23.25" customHeight="1" x14ac:dyDescent="0.25">
      <c r="A29" s="50"/>
      <c r="B29" s="423">
        <f t="shared" si="0"/>
        <v>24</v>
      </c>
      <c r="C29" s="421">
        <f>VLOOKUP(D29,'League Position Tracker'!$A$52:$Z$92,19,FALSE)</f>
        <v>-1</v>
      </c>
      <c r="D29" s="421" t="s">
        <v>57</v>
      </c>
      <c r="E29" s="421" t="str">
        <f>VLOOKUP($D29,Data!$H$4:$I$44,2,FALSE)</f>
        <v>A Grey Colour With a Wooden Structure Over The Top C.C.</v>
      </c>
      <c r="F29" s="421">
        <f>HLOOKUP(D29,'Points - Teams W2'!$D$103:$AR$119,17,FALSE)</f>
        <v>320</v>
      </c>
      <c r="G29" s="421">
        <f>HLOOKUP(D29,'Points - Teams W2'!$D$4:$AR$100,97,FALSE)</f>
        <v>5132</v>
      </c>
      <c r="H29" s="422">
        <f t="shared" si="1"/>
        <v>1545</v>
      </c>
      <c r="I29" s="48"/>
      <c r="K29" s="36">
        <v>24</v>
      </c>
    </row>
    <row r="30" spans="1:11" ht="23.25" customHeight="1" x14ac:dyDescent="0.25">
      <c r="A30" s="50"/>
      <c r="B30" s="423">
        <f t="shared" si="0"/>
        <v>25</v>
      </c>
      <c r="C30" s="421">
        <f>VLOOKUP(D30,'League Position Tracker'!$A$52:$Z$92,19,FALSE)</f>
        <v>-1</v>
      </c>
      <c r="D30" s="421" t="s">
        <v>0</v>
      </c>
      <c r="E30" s="421" t="str">
        <f>VLOOKUP($D30,Data!$H$4:$I$44,2,FALSE)</f>
        <v>The Master Batters</v>
      </c>
      <c r="F30" s="421">
        <f>HLOOKUP(D30,'Points - Teams W2'!$D$103:$AR$119,17,FALSE)</f>
        <v>307</v>
      </c>
      <c r="G30" s="421">
        <f>HLOOKUP(D30,'Points - Teams W2'!$D$4:$AR$100,97,FALSE)</f>
        <v>5055</v>
      </c>
      <c r="H30" s="422">
        <f t="shared" si="1"/>
        <v>1622</v>
      </c>
      <c r="I30" s="48"/>
      <c r="J30" s="425"/>
      <c r="K30" s="36">
        <v>25</v>
      </c>
    </row>
    <row r="31" spans="1:11" ht="23.25" customHeight="1" x14ac:dyDescent="0.25">
      <c r="A31" s="50"/>
      <c r="B31" s="420">
        <f t="shared" si="0"/>
        <v>26</v>
      </c>
      <c r="C31" s="446">
        <f>VLOOKUP(D31,'League Position Tracker'!$A$52:$Z$92,19,FALSE)</f>
        <v>-1</v>
      </c>
      <c r="D31" s="421" t="s">
        <v>151</v>
      </c>
      <c r="E31" s="421" t="str">
        <f>VLOOKUP($D31,Data!$H$4:$I$44,2,FALSE)</f>
        <v>Nobody's Heroes</v>
      </c>
      <c r="F31" s="421">
        <f>HLOOKUP(D31,'Points - Teams W2'!$D$103:$AR$119,17,FALSE)</f>
        <v>282</v>
      </c>
      <c r="G31" s="421">
        <f>HLOOKUP(D31,'Points - Teams W2'!$D$4:$AR$100,97,FALSE)</f>
        <v>5022</v>
      </c>
      <c r="H31" s="422">
        <f t="shared" si="1"/>
        <v>1655</v>
      </c>
      <c r="I31" s="48"/>
      <c r="J31" s="424"/>
      <c r="K31" s="36">
        <v>26</v>
      </c>
    </row>
    <row r="32" spans="1:11" ht="23.25" customHeight="1" x14ac:dyDescent="0.25">
      <c r="A32" s="50"/>
      <c r="B32" s="420">
        <f t="shared" si="0"/>
        <v>27</v>
      </c>
      <c r="C32" s="446">
        <f>VLOOKUP(D32,'League Position Tracker'!$A$52:$Z$92,19,FALSE)</f>
        <v>1</v>
      </c>
      <c r="D32" s="421" t="s">
        <v>168</v>
      </c>
      <c r="E32" s="421" t="str">
        <f>VLOOKUP($D32,Data!$H$4:$I$44,2,FALSE)</f>
        <v>Mulberry Mandem</v>
      </c>
      <c r="F32" s="421">
        <f>HLOOKUP(D32,'Points - Teams W2'!$D$103:$AR$119,17,FALSE)</f>
        <v>565</v>
      </c>
      <c r="G32" s="421">
        <f>HLOOKUP(D32,'Points - Teams W2'!$D$4:$AR$100,97,FALSE)</f>
        <v>4986</v>
      </c>
      <c r="H32" s="422">
        <f t="shared" si="1"/>
        <v>1691</v>
      </c>
      <c r="I32" s="48"/>
      <c r="K32" s="36">
        <v>27</v>
      </c>
    </row>
    <row r="33" spans="1:11" ht="23.25" customHeight="1" x14ac:dyDescent="0.25">
      <c r="A33" s="50"/>
      <c r="B33" s="423">
        <f t="shared" si="0"/>
        <v>28</v>
      </c>
      <c r="C33" s="421">
        <f>VLOOKUP(D33,'League Position Tracker'!$A$52:$Z$92,19,FALSE)</f>
        <v>-1</v>
      </c>
      <c r="D33" s="421" t="s">
        <v>39</v>
      </c>
      <c r="E33" s="421" t="str">
        <f>VLOOKUP($D33,Data!$H$4:$I$44,2,FALSE)</f>
        <v>The Non-selector XI</v>
      </c>
      <c r="F33" s="421">
        <f>HLOOKUP(D33,'Points - Teams W2'!$D$103:$AR$119,17,FALSE)</f>
        <v>202</v>
      </c>
      <c r="G33" s="421">
        <f>HLOOKUP(D33,'Points - Teams W2'!$D$4:$AR$100,97,FALSE)</f>
        <v>4759</v>
      </c>
      <c r="H33" s="422">
        <f t="shared" si="1"/>
        <v>1918</v>
      </c>
      <c r="I33" s="48"/>
      <c r="K33" s="36">
        <v>28</v>
      </c>
    </row>
    <row r="34" spans="1:11" ht="23.25" customHeight="1" x14ac:dyDescent="0.25">
      <c r="A34" s="50"/>
      <c r="B34" s="420">
        <f t="shared" si="0"/>
        <v>29</v>
      </c>
      <c r="C34" s="446">
        <f>VLOOKUP(D34,'League Position Tracker'!$A$52:$Z$92,19,FALSE)</f>
        <v>3</v>
      </c>
      <c r="D34" s="421" t="s">
        <v>22</v>
      </c>
      <c r="E34" s="421" t="str">
        <f>VLOOKUP($D34,Data!$H$4:$I$44,2,FALSE)</f>
        <v>Brocken Bucket</v>
      </c>
      <c r="F34" s="421">
        <f>HLOOKUP(D34,'Points - Teams W2'!$D$103:$AR$119,17,FALSE)</f>
        <v>622</v>
      </c>
      <c r="G34" s="421">
        <f>HLOOKUP(D34,'Points - Teams W2'!$D$4:$AR$100,97,FALSE)</f>
        <v>4758</v>
      </c>
      <c r="H34" s="422">
        <f t="shared" si="1"/>
        <v>1919</v>
      </c>
      <c r="I34" s="48"/>
      <c r="K34" s="36">
        <v>29</v>
      </c>
    </row>
    <row r="35" spans="1:11" ht="23.25" customHeight="1" x14ac:dyDescent="0.25">
      <c r="A35" s="50"/>
      <c r="B35" s="420">
        <f t="shared" si="0"/>
        <v>30</v>
      </c>
      <c r="C35" s="446">
        <f>VLOOKUP(D35,'League Position Tracker'!$A$52:$Z$92,19,FALSE)</f>
        <v>4</v>
      </c>
      <c r="D35" s="421" t="s">
        <v>516</v>
      </c>
      <c r="E35" s="421" t="str">
        <f>VLOOKUP($D35,Data!$H$4:$I$44,2,FALSE)</f>
        <v>Ronnie Bobbold C.C.</v>
      </c>
      <c r="F35" s="421">
        <f>HLOOKUP(D35,'Points - Teams W2'!$D$103:$AR$119,17,FALSE)</f>
        <v>546</v>
      </c>
      <c r="G35" s="421">
        <f>HLOOKUP(D35,'Points - Teams W2'!$D$4:$AR$100,97,FALSE)</f>
        <v>4552</v>
      </c>
      <c r="H35" s="422">
        <f t="shared" si="1"/>
        <v>2125</v>
      </c>
      <c r="I35" s="48"/>
      <c r="K35" s="36">
        <v>30</v>
      </c>
    </row>
    <row r="36" spans="1:11" ht="23.25" customHeight="1" x14ac:dyDescent="0.25">
      <c r="A36" s="50"/>
      <c r="B36" s="420">
        <f t="shared" si="0"/>
        <v>31</v>
      </c>
      <c r="C36" s="446">
        <f>VLOOKUP(D36,'League Position Tracker'!$A$52:$Z$92,19,FALSE)</f>
        <v>-1</v>
      </c>
      <c r="D36" s="421" t="s">
        <v>123</v>
      </c>
      <c r="E36" s="421" t="str">
        <f>VLOOKUP($D36,Data!$H$4:$I$44,2,FALSE)</f>
        <v>Rattenpackfuhrer</v>
      </c>
      <c r="F36" s="421">
        <f>HLOOKUP(D36,'Points - Teams W2'!$D$103:$AR$119,17,FALSE)</f>
        <v>243</v>
      </c>
      <c r="G36" s="421">
        <f>HLOOKUP(D36,'Points - Teams W2'!$D$4:$AR$100,97,FALSE)</f>
        <v>4482</v>
      </c>
      <c r="H36" s="422">
        <f t="shared" si="1"/>
        <v>2195</v>
      </c>
      <c r="I36" s="48"/>
      <c r="K36" s="36">
        <v>31</v>
      </c>
    </row>
    <row r="37" spans="1:11" ht="23.25" customHeight="1" x14ac:dyDescent="0.25">
      <c r="A37" s="50"/>
      <c r="B37" s="423">
        <f t="shared" si="0"/>
        <v>32</v>
      </c>
      <c r="C37" s="421">
        <f>VLOOKUP(D37,'League Position Tracker'!$A$52:$Z$92,19,FALSE)</f>
        <v>-3</v>
      </c>
      <c r="D37" s="421" t="s">
        <v>272</v>
      </c>
      <c r="E37" s="421" t="str">
        <f>VLOOKUP($D37,Data!$H$4:$I$44,2,FALSE)</f>
        <v>Big Bash</v>
      </c>
      <c r="F37" s="421">
        <f>HLOOKUP(D37,'Points - Teams W2'!$D$103:$AR$119,17,FALSE)</f>
        <v>183</v>
      </c>
      <c r="G37" s="421">
        <f>HLOOKUP(D37,'Points - Teams W2'!$D$4:$AR$100,97,FALSE)</f>
        <v>4462</v>
      </c>
      <c r="H37" s="422">
        <f t="shared" si="1"/>
        <v>2215</v>
      </c>
      <c r="I37" s="48"/>
      <c r="K37" s="36">
        <v>32</v>
      </c>
    </row>
    <row r="38" spans="1:11" ht="23.25" customHeight="1" x14ac:dyDescent="0.25">
      <c r="A38" s="50"/>
      <c r="B38" s="423">
        <f t="shared" si="0"/>
        <v>33</v>
      </c>
      <c r="C38" s="421">
        <f>VLOOKUP(D38,'League Position Tracker'!$A$52:$Z$92,19,FALSE)</f>
        <v>0</v>
      </c>
      <c r="D38" s="421" t="s">
        <v>145</v>
      </c>
      <c r="E38" s="421" t="str">
        <f>VLOOKUP($D38,Data!$H$4:$I$44,2,FALSE)</f>
        <v>Scared Shotless</v>
      </c>
      <c r="F38" s="421">
        <f>HLOOKUP(D38,'Points - Teams W2'!$D$103:$AR$119,17,FALSE)</f>
        <v>360</v>
      </c>
      <c r="G38" s="421">
        <f>HLOOKUP(D38,'Points - Teams W2'!$D$4:$AR$100,97,FALSE)</f>
        <v>4460</v>
      </c>
      <c r="H38" s="422">
        <f t="shared" si="1"/>
        <v>2217</v>
      </c>
      <c r="I38" s="48"/>
      <c r="K38" s="36">
        <v>33</v>
      </c>
    </row>
    <row r="39" spans="1:11" ht="23.25" customHeight="1" x14ac:dyDescent="0.25">
      <c r="A39" s="50"/>
      <c r="B39" s="423">
        <f t="shared" si="0"/>
        <v>34</v>
      </c>
      <c r="C39" s="421">
        <f>VLOOKUP(D39,'League Position Tracker'!$A$52:$Z$92,19,FALSE)</f>
        <v>-3</v>
      </c>
      <c r="D39" s="421" t="s">
        <v>124</v>
      </c>
      <c r="E39" s="421" t="str">
        <f>VLOOKUP($D39,Data!$H$4:$I$44,2,FALSE)</f>
        <v>Square Leg</v>
      </c>
      <c r="F39" s="421">
        <f>HLOOKUP(D39,'Points - Teams W2'!$D$103:$AR$119,17,FALSE)</f>
        <v>243</v>
      </c>
      <c r="G39" s="421">
        <f>HLOOKUP(D39,'Points - Teams W2'!$D$4:$AR$100,97,FALSE)</f>
        <v>4441</v>
      </c>
      <c r="H39" s="422">
        <f t="shared" si="1"/>
        <v>2236</v>
      </c>
      <c r="I39" s="48"/>
      <c r="K39" s="36">
        <v>34</v>
      </c>
    </row>
    <row r="40" spans="1:11" ht="23.25" customHeight="1" x14ac:dyDescent="0.25">
      <c r="A40" s="50"/>
      <c r="B40" s="420">
        <f t="shared" si="0"/>
        <v>35</v>
      </c>
      <c r="C40" s="446">
        <f>VLOOKUP(D40,'League Position Tracker'!$A$52:$Z$92,19,FALSE)</f>
        <v>0</v>
      </c>
      <c r="D40" s="421" t="s">
        <v>147</v>
      </c>
      <c r="E40" s="421" t="str">
        <f>VLOOKUP($D40,Data!$H$4:$I$44,2,FALSE)</f>
        <v>Brook Lane Belters</v>
      </c>
      <c r="F40" s="421">
        <f>HLOOKUP(D40,'Points - Teams W2'!$D$103:$AR$119,17,FALSE)</f>
        <v>356</v>
      </c>
      <c r="G40" s="421">
        <f>HLOOKUP(D40,'Points - Teams W2'!$D$4:$AR$100,97,FALSE)</f>
        <v>4311</v>
      </c>
      <c r="H40" s="422">
        <f t="shared" si="1"/>
        <v>2366</v>
      </c>
      <c r="I40" s="48"/>
      <c r="K40" s="36">
        <v>35</v>
      </c>
    </row>
    <row r="41" spans="1:11" ht="23.25" customHeight="1" x14ac:dyDescent="0.25">
      <c r="A41" s="50"/>
      <c r="B41" s="420">
        <f t="shared" si="0"/>
        <v>36</v>
      </c>
      <c r="C41" s="446">
        <f>VLOOKUP(D41,'League Position Tracker'!$A$52:$Z$92,19,FALSE)</f>
        <v>3</v>
      </c>
      <c r="D41" s="421" t="s">
        <v>36</v>
      </c>
      <c r="E41" s="421" t="str">
        <f>VLOOKUP($D41,Data!$H$4:$I$44,2,FALSE)</f>
        <v>The Bails Are Off</v>
      </c>
      <c r="F41" s="421">
        <f>HLOOKUP(D41,'Points - Teams W2'!$D$103:$AR$119,17,FALSE)</f>
        <v>502</v>
      </c>
      <c r="G41" s="421">
        <f>HLOOKUP(D41,'Points - Teams W2'!$D$4:$AR$100,97,FALSE)</f>
        <v>4140</v>
      </c>
      <c r="H41" s="422">
        <f t="shared" si="1"/>
        <v>2537</v>
      </c>
      <c r="I41" s="48"/>
      <c r="K41" s="36">
        <v>36</v>
      </c>
    </row>
    <row r="42" spans="1:11" ht="23.25" customHeight="1" x14ac:dyDescent="0.25">
      <c r="A42" s="50"/>
      <c r="B42" s="423">
        <f t="shared" si="0"/>
        <v>37</v>
      </c>
      <c r="C42" s="421">
        <f>VLOOKUP(D42,'League Position Tracker'!$A$52:$Z$92,19,FALSE)</f>
        <v>0</v>
      </c>
      <c r="D42" s="421" t="s">
        <v>405</v>
      </c>
      <c r="E42" s="421" t="str">
        <f>VLOOKUP($D42,Data!$H$4:$I$44,2,FALSE)</f>
        <v>Brokebat Mountain C.C.</v>
      </c>
      <c r="F42" s="421">
        <f>HLOOKUP(D42,'Points - Teams W2'!$D$103:$AR$119,17,FALSE)</f>
        <v>388</v>
      </c>
      <c r="G42" s="421">
        <f>HLOOKUP(D42,'Points - Teams W2'!$D$4:$AR$100,97,FALSE)</f>
        <v>4126</v>
      </c>
      <c r="H42" s="422">
        <f t="shared" si="1"/>
        <v>2551</v>
      </c>
      <c r="I42" s="48"/>
      <c r="K42" s="36">
        <v>37</v>
      </c>
    </row>
    <row r="43" spans="1:11" ht="23.25" customHeight="1" x14ac:dyDescent="0.25">
      <c r="A43" s="50"/>
      <c r="B43" s="420">
        <f t="shared" si="0"/>
        <v>38</v>
      </c>
      <c r="C43" s="446">
        <f>VLOOKUP(D43,'League Position Tracker'!$A$52:$Z$92,19,FALSE)</f>
        <v>-2</v>
      </c>
      <c r="D43" s="421" t="s">
        <v>28</v>
      </c>
      <c r="E43" s="421" t="str">
        <f>VLOOKUP($D43,Data!$H$4:$I$44,2,FALSE)</f>
        <v>Six Offenders</v>
      </c>
      <c r="F43" s="421">
        <f>HLOOKUP(D43,'Points - Teams W2'!$D$103:$AR$119,17,FALSE)</f>
        <v>260</v>
      </c>
      <c r="G43" s="421">
        <f>HLOOKUP(D43,'Points - Teams W2'!$D$4:$AR$100,97,FALSE)</f>
        <v>4106</v>
      </c>
      <c r="H43" s="422">
        <f t="shared" si="1"/>
        <v>2571</v>
      </c>
      <c r="I43" s="48"/>
      <c r="K43" s="36">
        <v>38</v>
      </c>
    </row>
    <row r="44" spans="1:11" ht="23.25" customHeight="1" x14ac:dyDescent="0.25">
      <c r="A44" s="50"/>
      <c r="B44" s="423">
        <f t="shared" si="0"/>
        <v>39</v>
      </c>
      <c r="C44" s="421">
        <f>VLOOKUP(D44,'League Position Tracker'!$A$52:$Z$92,19,FALSE)</f>
        <v>-1</v>
      </c>
      <c r="D44" s="421" t="s">
        <v>200</v>
      </c>
      <c r="E44" s="421" t="str">
        <f>VLOOKUP($D44,Data!$H$4:$I$44,2,FALSE)</f>
        <v>Team 19</v>
      </c>
      <c r="F44" s="421">
        <f>HLOOKUP(D44,'Points - Teams W2'!$D$103:$AR$119,17,FALSE)</f>
        <v>324</v>
      </c>
      <c r="G44" s="421">
        <f>HLOOKUP(D44,'Points - Teams W2'!$D$4:$AR$100,97,FALSE)</f>
        <v>4036</v>
      </c>
      <c r="H44" s="422">
        <f t="shared" si="1"/>
        <v>2641</v>
      </c>
      <c r="I44" s="48"/>
      <c r="K44" s="36">
        <v>39</v>
      </c>
    </row>
    <row r="45" spans="1:11" ht="23.25" customHeight="1" x14ac:dyDescent="0.25">
      <c r="A45" s="50"/>
      <c r="B45" s="423">
        <f t="shared" si="0"/>
        <v>40</v>
      </c>
      <c r="C45" s="421">
        <f>VLOOKUP(D45,'League Position Tracker'!$A$52:$Z$92,19,FALSE)</f>
        <v>1</v>
      </c>
      <c r="D45" s="421" t="s">
        <v>173</v>
      </c>
      <c r="E45" s="421" t="str">
        <f>VLOOKUP($D45,Data!$H$4:$I$44,2,FALSE)</f>
        <v>Lynda's Lads</v>
      </c>
      <c r="F45" s="421">
        <f>HLOOKUP(D45,'Points - Teams W2'!$D$103:$AR$119,17,FALSE)</f>
        <v>339</v>
      </c>
      <c r="G45" s="421">
        <f>HLOOKUP(D45,'Points - Teams W2'!$D$4:$AR$100,97,FALSE)</f>
        <v>3859</v>
      </c>
      <c r="H45" s="422">
        <f t="shared" si="1"/>
        <v>2818</v>
      </c>
      <c r="I45" s="48"/>
      <c r="K45" s="36">
        <v>40</v>
      </c>
    </row>
    <row r="46" spans="1:11" ht="23.25" customHeight="1" thickBot="1" x14ac:dyDescent="0.3">
      <c r="A46" s="50"/>
      <c r="B46" s="591">
        <f t="shared" si="0"/>
        <v>41</v>
      </c>
      <c r="C46" s="592">
        <f>VLOOKUP(D46,'League Position Tracker'!$A$52:$Z$92,19,FALSE)</f>
        <v>-1</v>
      </c>
      <c r="D46" s="410" t="s">
        <v>229</v>
      </c>
      <c r="E46" s="410" t="str">
        <f>VLOOKUP($D46,Data!$H$4:$I$44,2,FALSE)</f>
        <v>Colonel's Army</v>
      </c>
      <c r="F46" s="410">
        <f>HLOOKUP(D46,'Points - Teams W2'!$D$103:$AR$119,17,FALSE)</f>
        <v>271</v>
      </c>
      <c r="G46" s="410">
        <f>HLOOKUP(D46,'Points - Teams W2'!$D$4:$AR$100,97,FALSE)</f>
        <v>3810</v>
      </c>
      <c r="H46" s="411">
        <f t="shared" si="1"/>
        <v>2867</v>
      </c>
      <c r="I46" s="48"/>
      <c r="K46" s="36">
        <v>41</v>
      </c>
    </row>
    <row r="47" spans="1:11" ht="23.25" customHeight="1" x14ac:dyDescent="0.25">
      <c r="A47" s="51"/>
      <c r="B47" s="51"/>
      <c r="C47" s="51"/>
      <c r="D47" s="51"/>
      <c r="E47" s="51"/>
      <c r="F47" s="51"/>
      <c r="G47" s="82"/>
      <c r="H47" s="82"/>
      <c r="I47" s="51"/>
      <c r="K47" s="36"/>
    </row>
  </sheetData>
  <sortState xmlns:xlrd2="http://schemas.microsoft.com/office/spreadsheetml/2017/richdata2" ref="B6:H46">
    <sortCondition descending="1" ref="G6:G46"/>
  </sortState>
  <mergeCells count="2">
    <mergeCell ref="B1:H1"/>
    <mergeCell ref="B2:H2"/>
  </mergeCells>
  <conditionalFormatting sqref="C6:C46">
    <cfRule type="iconSet" priority="1">
      <iconSet iconSet="3Arrows">
        <cfvo type="percent" val="0"/>
        <cfvo type="num" val="0"/>
        <cfvo type="num" val="0.1"/>
      </iconSet>
    </cfRule>
  </conditionalFormatting>
  <printOptions horizontalCentered="1" verticalCentered="1"/>
  <pageMargins left="0.19685039370078741" right="0.19685039370078741" top="0.19685039370078741" bottom="0" header="0.31496062992125984" footer="0.31496062992125984"/>
  <pageSetup paperSize="9" scale="70" fitToHeight="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pageSetUpPr fitToPage="1"/>
  </sheetPr>
  <dimension ref="A1:H19"/>
  <sheetViews>
    <sheetView zoomScale="80" zoomScaleNormal="80" workbookViewId="0">
      <selection activeCell="H19" sqref="A1:H19"/>
    </sheetView>
  </sheetViews>
  <sheetFormatPr defaultRowHeight="15" x14ac:dyDescent="0.25"/>
  <cols>
    <col min="1" max="1" width="4.42578125" customWidth="1"/>
    <col min="2" max="2" width="28.7109375" customWidth="1"/>
    <col min="3" max="3" width="17.140625" customWidth="1"/>
    <col min="4" max="8" width="12.85546875" customWidth="1"/>
  </cols>
  <sheetData>
    <row r="1" spans="1:8" ht="30" customHeight="1" thickBot="1" x14ac:dyDescent="0.4">
      <c r="A1" s="763" t="s">
        <v>177</v>
      </c>
      <c r="B1" s="764"/>
      <c r="C1" s="764"/>
      <c r="D1" s="764"/>
      <c r="E1" s="764"/>
      <c r="F1" s="764"/>
      <c r="G1" s="764"/>
      <c r="H1" s="765"/>
    </row>
    <row r="2" spans="1:8" ht="30" customHeight="1" thickBot="1" x14ac:dyDescent="0.4">
      <c r="A2" s="908" t="s">
        <v>584</v>
      </c>
      <c r="B2" s="909"/>
      <c r="C2" s="909"/>
      <c r="D2" s="909"/>
      <c r="E2" s="909"/>
      <c r="F2" s="909"/>
      <c r="G2" s="909"/>
      <c r="H2" s="910"/>
    </row>
    <row r="3" spans="1:8" ht="30" customHeight="1" thickBot="1" x14ac:dyDescent="0.35">
      <c r="A3" s="911"/>
      <c r="B3" s="912"/>
      <c r="C3" s="912"/>
      <c r="D3" s="912"/>
      <c r="E3" s="912"/>
      <c r="F3" s="912"/>
      <c r="G3" s="912"/>
      <c r="H3" s="913"/>
    </row>
    <row r="4" spans="1:8" ht="30" customHeight="1" x14ac:dyDescent="0.25">
      <c r="A4" s="99"/>
      <c r="B4" s="100" t="s">
        <v>44</v>
      </c>
      <c r="C4" s="101" t="s">
        <v>67</v>
      </c>
      <c r="D4" s="101" t="s">
        <v>71</v>
      </c>
      <c r="E4" s="102" t="s">
        <v>79</v>
      </c>
      <c r="F4" s="103" t="s">
        <v>72</v>
      </c>
      <c r="G4" s="484" t="s">
        <v>224</v>
      </c>
      <c r="H4" s="489" t="s">
        <v>569</v>
      </c>
    </row>
    <row r="5" spans="1:8" ht="30" customHeight="1" x14ac:dyDescent="0.25">
      <c r="A5" s="104">
        <v>1</v>
      </c>
      <c r="B5" s="105" t="s">
        <v>405</v>
      </c>
      <c r="C5" s="105" t="s">
        <v>68</v>
      </c>
      <c r="D5" s="106" t="str">
        <f>IFERROR(VLOOKUP($B5,Data!$A$2:$D$76,2,FALSE),"")</f>
        <v>2XI</v>
      </c>
      <c r="E5" s="106" t="s">
        <v>79</v>
      </c>
      <c r="F5" s="110">
        <f>IFERROR(VLOOKUP($B5,Data!$A$2:$D$76,4,FALSE),"")</f>
        <v>6</v>
      </c>
      <c r="G5" s="485">
        <f>IF(E5="Captain",(INDEX('Points - Player Total'!$A$8:$AA$97,MATCH('Team of the Week'!$B5,'Points - Player Total'!$A$8:$A$97,0),MATCH('Team of the Week'!$G$4,'Points - Player Total'!$A$8:$AA$8,0)))*2,(INDEX('Points - Player Total'!$A$8:$AA$97,MATCH('Team of the Week'!$B5,'Points - Player Total'!$A$8:$A$97,0),MATCH('Team of the Week'!$G$4,'Points - Player Total'!$A$8:$AA$8,0))))</f>
        <v>318</v>
      </c>
      <c r="H5" s="490">
        <f>VLOOKUP(B5,'Teams - Window 2'!$A$6:$AU$94,47,FALSE)</f>
        <v>0.3902439024390244</v>
      </c>
    </row>
    <row r="6" spans="1:8" ht="30" customHeight="1" x14ac:dyDescent="0.25">
      <c r="A6" s="107">
        <v>2</v>
      </c>
      <c r="B6" s="105" t="s">
        <v>404</v>
      </c>
      <c r="C6" s="108" t="s">
        <v>68</v>
      </c>
      <c r="D6" s="109" t="str">
        <f>IFERROR(VLOOKUP($B6,Data!$A$2:$D$76,2,FALSE),"")</f>
        <v>1XI</v>
      </c>
      <c r="E6" s="109"/>
      <c r="F6" s="110">
        <f>IFERROR(VLOOKUP($B6,Data!$A$2:$D$76,4,FALSE),"")</f>
        <v>9.5</v>
      </c>
      <c r="G6" s="486">
        <f>IF(E6="Captain",(INDEX('Points - Player Total'!$A$8:$AA$97,MATCH('Team of the Week'!$B6,'Points - Player Total'!$A$8:$A$97,0),MATCH('Team of the Week'!$G$4,'Points - Player Total'!$A$8:$AA$8,0)))*2,(INDEX('Points - Player Total'!$A$8:$AA$97,MATCH('Team of the Week'!$B6,'Points - Player Total'!$A$8:$A$97,0),MATCH('Team of the Week'!$G$4,'Points - Player Total'!$A$8:$AA$8,0))))</f>
        <v>90</v>
      </c>
      <c r="H6" s="491">
        <f>VLOOKUP(B6,'Teams - Window 2'!$A$6:$AU$94,47,FALSE)</f>
        <v>0.68292682926829273</v>
      </c>
    </row>
    <row r="7" spans="1:8" ht="30" customHeight="1" x14ac:dyDescent="0.25">
      <c r="A7" s="107">
        <v>3</v>
      </c>
      <c r="B7" s="105" t="s">
        <v>74</v>
      </c>
      <c r="C7" s="108" t="s">
        <v>68</v>
      </c>
      <c r="D7" s="109" t="str">
        <f>IFERROR(VLOOKUP($B7,Data!$A$2:$D$76,2,FALSE),"")</f>
        <v>2XI</v>
      </c>
      <c r="E7" s="109"/>
      <c r="F7" s="110">
        <f>IFERROR(VLOOKUP($B7,Data!$A$2:$D$76,4,FALSE),"")</f>
        <v>6</v>
      </c>
      <c r="G7" s="486">
        <f>IF(E7="Captain",(INDEX('Points - Player Total'!$A$8:$AA$97,MATCH('Team of the Week'!$B7,'Points - Player Total'!$A$8:$A$97,0),MATCH('Team of the Week'!$G$4,'Points - Player Total'!$A$8:$AA$8,0)))*2,(INDEX('Points - Player Total'!$A$8:$AA$97,MATCH('Team of the Week'!$B7,'Points - Player Total'!$A$8:$A$97,0),MATCH('Team of the Week'!$G$4,'Points - Player Total'!$A$8:$AA$8,0))))</f>
        <v>30</v>
      </c>
      <c r="H7" s="491">
        <f>VLOOKUP(B7,'Teams - Window 2'!$A$6:$AU$94,47,FALSE)</f>
        <v>0.1951219512195122</v>
      </c>
    </row>
    <row r="8" spans="1:8" ht="30" customHeight="1" x14ac:dyDescent="0.25">
      <c r="A8" s="107">
        <v>4</v>
      </c>
      <c r="B8" s="108" t="s">
        <v>3</v>
      </c>
      <c r="C8" s="108" t="s">
        <v>64</v>
      </c>
      <c r="D8" s="109" t="str">
        <f>IFERROR(VLOOKUP($B8,Data!$A$2:$D$76,2,FALSE),"")</f>
        <v>1XI</v>
      </c>
      <c r="E8" s="109"/>
      <c r="F8" s="110">
        <f>IFERROR(VLOOKUP($B8,Data!$A$2:$D$76,4,FALSE),"")</f>
        <v>6.5</v>
      </c>
      <c r="G8" s="486">
        <f>IF(E8="Captain",(INDEX('Points - Player Total'!$A$8:$AA$97,MATCH('Team of the Week'!$B8,'Points - Player Total'!$A$8:$A$97,0),MATCH('Team of the Week'!$G$4,'Points - Player Total'!$A$8:$AA$8,0)))*2,(INDEX('Points - Player Total'!$A$8:$AA$97,MATCH('Team of the Week'!$B8,'Points - Player Total'!$A$8:$A$97,0),MATCH('Team of the Week'!$G$4,'Points - Player Total'!$A$8:$AA$8,0))))</f>
        <v>23</v>
      </c>
      <c r="H8" s="491">
        <f>VLOOKUP(B8,'Teams - Window 2'!$A$6:$AU$94,47,FALSE)</f>
        <v>0.43902439024390244</v>
      </c>
    </row>
    <row r="9" spans="1:8" ht="30" customHeight="1" x14ac:dyDescent="0.25">
      <c r="A9" s="107">
        <v>5</v>
      </c>
      <c r="B9" s="108" t="s">
        <v>55</v>
      </c>
      <c r="C9" s="108" t="s">
        <v>65</v>
      </c>
      <c r="D9" s="109" t="str">
        <f>IFERROR(VLOOKUP($B9,Data!$A$2:$D$76,2,FALSE),"")</f>
        <v>1XI</v>
      </c>
      <c r="E9" s="109"/>
      <c r="F9" s="110">
        <f>IFERROR(VLOOKUP($B9,Data!$A$2:$D$76,4,FALSE),"")</f>
        <v>7</v>
      </c>
      <c r="G9" s="486">
        <f>IF(E9="Captain",(INDEX('Points - Player Total'!$A$8:$AA$97,MATCH('Team of the Week'!$B9,'Points - Player Total'!$A$8:$A$97,0),MATCH('Team of the Week'!$G$4,'Points - Player Total'!$A$8:$AA$8,0)))*2,(INDEX('Points - Player Total'!$A$8:$AA$97,MATCH('Team of the Week'!$B9,'Points - Player Total'!$A$8:$A$97,0),MATCH('Team of the Week'!$G$4,'Points - Player Total'!$A$8:$AA$8,0))))</f>
        <v>64</v>
      </c>
      <c r="H9" s="491">
        <f>VLOOKUP(B9,'Teams - Window 2'!$A$6:$AU$94,47,FALSE)</f>
        <v>7.3170731707317069E-2</v>
      </c>
    </row>
    <row r="10" spans="1:8" ht="30" customHeight="1" x14ac:dyDescent="0.25">
      <c r="A10" s="107">
        <v>6</v>
      </c>
      <c r="B10" s="108" t="s">
        <v>20</v>
      </c>
      <c r="C10" s="108" t="s">
        <v>65</v>
      </c>
      <c r="D10" s="109" t="str">
        <f>IFERROR(VLOOKUP($B10,Data!$A$2:$D$76,2,FALSE),"")</f>
        <v>1XI</v>
      </c>
      <c r="E10" s="109"/>
      <c r="F10" s="110">
        <f>IFERROR(VLOOKUP($B10,Data!$A$2:$D$76,4,FALSE),"")</f>
        <v>9.5</v>
      </c>
      <c r="G10" s="486">
        <f>IF(E10="Captain",(INDEX('Points - Player Total'!$A$8:$AA$97,MATCH('Team of the Week'!$B10,'Points - Player Total'!$A$8:$A$97,0),MATCH('Team of the Week'!$G$4,'Points - Player Total'!$A$8:$AA$8,0)))*2,(INDEX('Points - Player Total'!$A$8:$AA$97,MATCH('Team of the Week'!$B10,'Points - Player Total'!$A$8:$A$97,0),MATCH('Team of the Week'!$G$4,'Points - Player Total'!$A$8:$AA$8,0))))</f>
        <v>55</v>
      </c>
      <c r="H10" s="491">
        <f>VLOOKUP(B10,'Teams - Window 2'!$A$6:$AU$94,47,FALSE)</f>
        <v>0.51219512195121952</v>
      </c>
    </row>
    <row r="11" spans="1:8" ht="30" customHeight="1" x14ac:dyDescent="0.25">
      <c r="A11" s="107">
        <v>7</v>
      </c>
      <c r="B11" s="108" t="s">
        <v>15</v>
      </c>
      <c r="C11" s="108" t="s">
        <v>65</v>
      </c>
      <c r="D11" s="109" t="str">
        <f>IFERROR(VLOOKUP($B11,Data!$A$2:$D$76,2,FALSE),"")</f>
        <v>3XI</v>
      </c>
      <c r="E11" s="109"/>
      <c r="F11" s="110">
        <f>IFERROR(VLOOKUP($B11,Data!$A$2:$D$76,4,FALSE),"")</f>
        <v>9.5</v>
      </c>
      <c r="G11" s="486">
        <f>IF(E11="Captain",(INDEX('Points - Player Total'!$A$8:$AA$97,MATCH('Team of the Week'!$B11,'Points - Player Total'!$A$8:$A$97,0),MATCH('Team of the Week'!$G$4,'Points - Player Total'!$A$8:$AA$8,0)))*2,(INDEX('Points - Player Total'!$A$8:$AA$97,MATCH('Team of the Week'!$B11,'Points - Player Total'!$A$8:$A$97,0),MATCH('Team of the Week'!$G$4,'Points - Player Total'!$A$8:$AA$8,0))))</f>
        <v>50</v>
      </c>
      <c r="H11" s="491">
        <f>VLOOKUP(B11,'Teams - Window 2'!$A$6:$AU$94,47,FALSE)</f>
        <v>0.43902439024390244</v>
      </c>
    </row>
    <row r="12" spans="1:8" ht="30" customHeight="1" x14ac:dyDescent="0.25">
      <c r="A12" s="107">
        <v>8</v>
      </c>
      <c r="B12" s="108" t="s">
        <v>23</v>
      </c>
      <c r="C12" s="108" t="str">
        <f>IFERROR(VLOOKUP(B12,Data!$A$2:$C$76,3,FALSE),"Optional")</f>
        <v>Bowler</v>
      </c>
      <c r="D12" s="109" t="str">
        <f>IFERROR(VLOOKUP($B12,Data!$A$2:$D$76,2,FALSE),"")</f>
        <v>1XI</v>
      </c>
      <c r="E12" s="109"/>
      <c r="F12" s="110">
        <f>IFERROR(VLOOKUP($B12,Data!$A$2:$D$76,4,FALSE),"")</f>
        <v>5.5</v>
      </c>
      <c r="G12" s="486">
        <f>IF(E12="Captain",(INDEX('Points - Player Total'!$A$8:$AA$97,MATCH('Team of the Week'!$B12,'Points - Player Total'!$A$8:$A$97,0),MATCH('Team of the Week'!$G$4,'Points - Player Total'!$A$8:$AA$8,0)))*2,(INDEX('Points - Player Total'!$A$8:$AA$97,MATCH('Team of the Week'!$B12,'Points - Player Total'!$A$8:$A$97,0),MATCH('Team of the Week'!$G$4,'Points - Player Total'!$A$8:$AA$8,0))))</f>
        <v>67</v>
      </c>
      <c r="H12" s="491">
        <f>VLOOKUP(B12,'Teams - Window 2'!$A$6:$AU$94,47,FALSE)</f>
        <v>0.17073170731707318</v>
      </c>
    </row>
    <row r="13" spans="1:8" ht="30" customHeight="1" x14ac:dyDescent="0.25">
      <c r="A13" s="107">
        <v>9</v>
      </c>
      <c r="B13" s="108" t="s">
        <v>58</v>
      </c>
      <c r="C13" s="108" t="s">
        <v>63</v>
      </c>
      <c r="D13" s="109" t="str">
        <f>IFERROR(VLOOKUP($B13,Data!$A$2:$D$76,2,FALSE),"")</f>
        <v>2XI</v>
      </c>
      <c r="E13" s="109"/>
      <c r="F13" s="110">
        <f>IFERROR(VLOOKUP($B13,Data!$A$2:$D$76,4,FALSE),"")</f>
        <v>6</v>
      </c>
      <c r="G13" s="486">
        <f>IF(E13="Captain",(INDEX('Points - Player Total'!$A$8:$AA$97,MATCH('Team of the Week'!$B13,'Points - Player Total'!$A$8:$A$97,0),MATCH('Team of the Week'!$G$4,'Points - Player Total'!$A$8:$AA$8,0)))*2,(INDEX('Points - Player Total'!$A$8:$AA$97,MATCH('Team of the Week'!$B13,'Points - Player Total'!$A$8:$A$97,0),MATCH('Team of the Week'!$G$4,'Points - Player Total'!$A$8:$AA$8,0))))</f>
        <v>138</v>
      </c>
      <c r="H13" s="491">
        <f>VLOOKUP(B13,'Teams - Window 2'!$A$6:$AU$94,47,FALSE)</f>
        <v>0.24390243902439024</v>
      </c>
    </row>
    <row r="14" spans="1:8" ht="30" customHeight="1" x14ac:dyDescent="0.25">
      <c r="A14" s="107">
        <v>10</v>
      </c>
      <c r="B14" s="108" t="s">
        <v>31</v>
      </c>
      <c r="C14" s="108" t="s">
        <v>63</v>
      </c>
      <c r="D14" s="109" t="str">
        <f>IFERROR(VLOOKUP($B14,Data!$A$2:$D$76,2,FALSE),"")</f>
        <v>3XI</v>
      </c>
      <c r="E14" s="109"/>
      <c r="F14" s="110">
        <f>IFERROR(VLOOKUP($B14,Data!$A$2:$D$76,4,FALSE),"")</f>
        <v>4.5</v>
      </c>
      <c r="G14" s="486">
        <f>IF(E14="Captain",(INDEX('Points - Player Total'!$A$8:$AA$97,MATCH('Team of the Week'!$B14,'Points - Player Total'!$A$8:$A$97,0),MATCH('Team of the Week'!$G$4,'Points - Player Total'!$A$8:$AA$8,0)))*2,(INDEX('Points - Player Total'!$A$8:$AA$97,MATCH('Team of the Week'!$B14,'Points - Player Total'!$A$8:$A$97,0),MATCH('Team of the Week'!$G$4,'Points - Player Total'!$A$8:$AA$8,0))))</f>
        <v>100</v>
      </c>
      <c r="H14" s="491">
        <f>VLOOKUP(B14,'Teams - Window 2'!$A$6:$AU$94,47,FALSE)</f>
        <v>9.7560975609756101E-2</v>
      </c>
    </row>
    <row r="15" spans="1:8" ht="30" customHeight="1" x14ac:dyDescent="0.25">
      <c r="A15" s="111">
        <v>11</v>
      </c>
      <c r="B15" s="108" t="s">
        <v>25</v>
      </c>
      <c r="C15" s="112" t="s">
        <v>63</v>
      </c>
      <c r="D15" s="109" t="str">
        <f>IFERROR(VLOOKUP($B15,Data!$A$2:$D$76,2,FALSE),"")</f>
        <v>1XI</v>
      </c>
      <c r="E15" s="109"/>
      <c r="F15" s="110">
        <f>IFERROR(VLOOKUP($B15,Data!$A$2:$D$76,4,FALSE),"")</f>
        <v>6</v>
      </c>
      <c r="G15" s="486">
        <f>IF(E15="Captain",(INDEX('Points - Player Total'!$A$8:$AA$97,MATCH('Team of the Week'!$B15,'Points - Player Total'!$A$8:$A$97,0),MATCH('Team of the Week'!$G$4,'Points - Player Total'!$A$8:$AA$8,0)))*2,(INDEX('Points - Player Total'!$A$8:$AA$97,MATCH('Team of the Week'!$B15,'Points - Player Total'!$A$8:$A$97,0),MATCH('Team of the Week'!$G$4,'Points - Player Total'!$A$8:$AA$8,0))))</f>
        <v>91</v>
      </c>
      <c r="H15" s="491">
        <f>VLOOKUP(B15,'Teams - Window 2'!$A$6:$AU$94,47,FALSE)</f>
        <v>0.34146341463414637</v>
      </c>
    </row>
    <row r="16" spans="1:8" x14ac:dyDescent="0.25">
      <c r="A16" s="916"/>
      <c r="B16" s="917"/>
      <c r="C16" s="917"/>
      <c r="D16" s="917"/>
      <c r="E16" s="113"/>
      <c r="F16" s="113"/>
      <c r="G16" s="487"/>
      <c r="H16" s="488"/>
    </row>
    <row r="17" spans="1:8" x14ac:dyDescent="0.25">
      <c r="A17" s="916"/>
      <c r="B17" s="917"/>
      <c r="C17" s="917"/>
      <c r="D17" s="917"/>
      <c r="E17" s="920" t="s">
        <v>47</v>
      </c>
      <c r="F17" s="914">
        <f>SUM(F5:F15)</f>
        <v>76</v>
      </c>
      <c r="G17" s="922">
        <f>SUM(G5:G15)</f>
        <v>1026</v>
      </c>
      <c r="H17" s="907"/>
    </row>
    <row r="18" spans="1:8" x14ac:dyDescent="0.25">
      <c r="A18" s="916"/>
      <c r="B18" s="917"/>
      <c r="C18" s="917"/>
      <c r="D18" s="917"/>
      <c r="E18" s="921"/>
      <c r="F18" s="915"/>
      <c r="G18" s="923"/>
      <c r="H18" s="907"/>
    </row>
    <row r="19" spans="1:8" ht="15.75" thickBot="1" x14ac:dyDescent="0.3">
      <c r="A19" s="918"/>
      <c r="B19" s="919"/>
      <c r="C19" s="919"/>
      <c r="D19" s="919"/>
      <c r="E19" s="114"/>
      <c r="F19" s="114"/>
      <c r="G19" s="114"/>
      <c r="H19" s="115"/>
    </row>
  </sheetData>
  <mergeCells count="8">
    <mergeCell ref="H17:H18"/>
    <mergeCell ref="A1:H1"/>
    <mergeCell ref="A2:H2"/>
    <mergeCell ref="A3:H3"/>
    <mergeCell ref="F17:F18"/>
    <mergeCell ref="A16:D19"/>
    <mergeCell ref="E17:E18"/>
    <mergeCell ref="G17:G18"/>
  </mergeCells>
  <printOptions horizontalCentered="1"/>
  <pageMargins left="0.19685039370078741" right="0.19685039370078741" top="0.19685039370078741" bottom="0.19685039370078741"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A00-000000000000}">
          <x14:formula1>
            <xm:f>Data!$F$2:$F$4</xm:f>
          </x14:formula1>
          <xm:sqref>E5:E15</xm:sqref>
        </x14:dataValidation>
        <x14:dataValidation type="list" allowBlank="1" showInputMessage="1" showErrorMessage="1" xr:uid="{00000000-0002-0000-0A00-000003000000}">
          <x14:formula1>
            <xm:f>Data!$A$47:$A$67</xm:f>
          </x14:formula1>
          <xm:sqref>B9:B11</xm:sqref>
        </x14:dataValidation>
        <x14:dataValidation type="list" allowBlank="1" showInputMessage="1" showErrorMessage="1" xr:uid="{00000000-0002-0000-0A00-000001000000}">
          <x14:formula1>
            <xm:f>Data!$A$3:$A$22</xm:f>
          </x14:formula1>
          <xm:sqref>B5:B7</xm:sqref>
        </x14:dataValidation>
        <x14:dataValidation type="list" allowBlank="1" showInputMessage="1" showErrorMessage="1" xr:uid="{00000000-0002-0000-0A00-000002000000}">
          <x14:formula1>
            <xm:f>Data!$A$68:$A$76</xm:f>
          </x14:formula1>
          <xm:sqref>B8</xm:sqref>
        </x14:dataValidation>
        <x14:dataValidation type="list" allowBlank="1" showInputMessage="1" showErrorMessage="1" xr:uid="{00000000-0002-0000-0A00-000004000000}">
          <x14:formula1>
            <xm:f>Data!$A$23:$A$46</xm:f>
          </x14:formula1>
          <xm:sqref>B13:B15</xm:sqref>
        </x14:dataValidation>
        <x14:dataValidation type="list" allowBlank="1" showInputMessage="1" showErrorMessage="1" xr:uid="{865CB512-0BEE-4E9A-A597-F829E47BE7B4}">
          <x14:formula1>
            <xm:f>'Points - Player Total'!$D$8:$AA$8</xm:f>
          </x14:formula1>
          <xm:sqref>G4</xm:sqref>
        </x14:dataValidation>
        <x14:dataValidation type="list" allowBlank="1" showInputMessage="1" showErrorMessage="1" xr:uid="{00000000-0002-0000-0A00-000005000000}">
          <x14:formula1>
            <xm:f>Data!$A$3:$A$76</xm:f>
          </x14:formula1>
          <xm:sqref>B12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59999389629810485"/>
    <pageSetUpPr fitToPage="1"/>
  </sheetPr>
  <dimension ref="A1:AI98"/>
  <sheetViews>
    <sheetView zoomScale="85" zoomScaleNormal="85" workbookViewId="0">
      <pane xSplit="3" ySplit="8" topLeftCell="E9" activePane="bottomRight" state="frozen"/>
      <selection activeCell="A26" sqref="A26:XFD32"/>
      <selection pane="topRight" activeCell="A26" sqref="A26:XFD32"/>
      <selection pane="bottomLeft" activeCell="A26" sqref="A26:XFD32"/>
      <selection pane="bottomRight" activeCell="S77" sqref="S77"/>
    </sheetView>
  </sheetViews>
  <sheetFormatPr defaultRowHeight="15" x14ac:dyDescent="0.25"/>
  <cols>
    <col min="1" max="1" width="26.85546875" customWidth="1"/>
    <col min="3" max="3" width="18.28515625" customWidth="1"/>
    <col min="4" max="19" width="13.140625" customWidth="1"/>
    <col min="20" max="26" width="13.140625" hidden="1" customWidth="1"/>
    <col min="27" max="28" width="13.140625" customWidth="1"/>
    <col min="29" max="29" width="13.140625" hidden="1" customWidth="1"/>
    <col min="30" max="30" width="13" customWidth="1"/>
    <col min="31" max="31" width="2.85546875" customWidth="1"/>
  </cols>
  <sheetData>
    <row r="1" spans="1:35" ht="19.5" thickBot="1" x14ac:dyDescent="0.35">
      <c r="A1" s="825" t="s">
        <v>506</v>
      </c>
      <c r="B1" s="825"/>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row>
    <row r="2" spans="1:35" ht="19.5" thickBot="1" x14ac:dyDescent="0.35">
      <c r="A2" s="924" t="s">
        <v>219</v>
      </c>
      <c r="B2" s="924"/>
      <c r="C2" s="924"/>
      <c r="D2" s="924"/>
      <c r="E2" s="924"/>
      <c r="F2" s="924"/>
      <c r="G2" s="924"/>
      <c r="H2" s="924"/>
      <c r="I2" s="924"/>
      <c r="J2" s="924"/>
      <c r="K2" s="924"/>
      <c r="L2" s="924"/>
      <c r="M2" s="924"/>
      <c r="N2" s="924"/>
      <c r="O2" s="924"/>
      <c r="P2" s="924"/>
      <c r="Q2" s="924"/>
      <c r="R2" s="924"/>
      <c r="S2" s="924"/>
      <c r="T2" s="924"/>
      <c r="U2" s="924"/>
      <c r="V2" s="924"/>
      <c r="W2" s="924"/>
      <c r="X2" s="924"/>
      <c r="Y2" s="924"/>
      <c r="Z2" s="924"/>
      <c r="AA2" s="924"/>
      <c r="AB2" s="924"/>
      <c r="AC2" s="924"/>
      <c r="AD2" s="924"/>
    </row>
    <row r="3" spans="1:35" ht="16.5" thickBot="1" x14ac:dyDescent="0.3">
      <c r="A3" s="493"/>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row>
    <row r="4" spans="1:35" ht="16.5" thickBot="1" x14ac:dyDescent="0.3">
      <c r="A4" s="494"/>
      <c r="B4" s="495"/>
      <c r="C4" s="495"/>
      <c r="D4" s="495"/>
      <c r="E4" s="495"/>
      <c r="F4" s="495"/>
      <c r="G4" s="495"/>
      <c r="H4" s="495"/>
      <c r="I4" s="495"/>
      <c r="J4" s="495"/>
      <c r="K4" s="495"/>
      <c r="L4" s="495"/>
      <c r="M4" s="495"/>
      <c r="N4" s="495"/>
      <c r="O4" s="495"/>
      <c r="P4" s="495"/>
      <c r="Q4" s="495"/>
      <c r="R4" s="495"/>
      <c r="S4" s="495"/>
      <c r="T4" s="495"/>
      <c r="U4" s="495"/>
      <c r="V4" s="495"/>
      <c r="W4" s="495"/>
      <c r="X4" s="495"/>
      <c r="Y4" s="495"/>
      <c r="Z4" s="495"/>
      <c r="AA4" s="495"/>
      <c r="AB4" s="495"/>
      <c r="AC4" s="495"/>
      <c r="AD4" s="495"/>
    </row>
    <row r="5" spans="1:35" ht="16.5" thickBot="1" x14ac:dyDescent="0.3">
      <c r="A5" s="496"/>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7"/>
      <c r="AC5" s="497"/>
      <c r="AD5" s="497"/>
    </row>
    <row r="6" spans="1:35" x14ac:dyDescent="0.25">
      <c r="A6" s="925" t="s">
        <v>44</v>
      </c>
      <c r="B6" s="928" t="s">
        <v>51</v>
      </c>
      <c r="C6" s="931" t="s">
        <v>67</v>
      </c>
      <c r="D6" s="937" t="s">
        <v>117</v>
      </c>
      <c r="E6" s="943"/>
      <c r="F6" s="943"/>
      <c r="G6" s="943"/>
      <c r="H6" s="943"/>
      <c r="I6" s="943"/>
      <c r="J6" s="943"/>
      <c r="K6" s="943"/>
      <c r="L6" s="943"/>
      <c r="M6" s="943"/>
      <c r="N6" s="943"/>
      <c r="O6" s="943"/>
      <c r="P6" s="943"/>
      <c r="Q6" s="943"/>
      <c r="R6" s="943"/>
      <c r="S6" s="943"/>
      <c r="T6" s="943"/>
      <c r="U6" s="943"/>
      <c r="V6" s="943"/>
      <c r="W6" s="943"/>
      <c r="X6" s="943"/>
      <c r="Y6" s="943"/>
      <c r="Z6" s="940"/>
      <c r="AA6" s="937" t="s">
        <v>554</v>
      </c>
      <c r="AB6" s="928" t="s">
        <v>555</v>
      </c>
      <c r="AC6" s="940" t="s">
        <v>557</v>
      </c>
      <c r="AD6" s="934" t="s">
        <v>47</v>
      </c>
    </row>
    <row r="7" spans="1:35" x14ac:dyDescent="0.25">
      <c r="A7" s="926"/>
      <c r="B7" s="929"/>
      <c r="C7" s="932"/>
      <c r="D7" s="166" t="s">
        <v>470</v>
      </c>
      <c r="E7" s="466" t="s">
        <v>471</v>
      </c>
      <c r="F7" s="466" t="s">
        <v>491</v>
      </c>
      <c r="G7" s="167" t="s">
        <v>472</v>
      </c>
      <c r="H7" s="466" t="s">
        <v>473</v>
      </c>
      <c r="I7" s="167" t="s">
        <v>490</v>
      </c>
      <c r="J7" s="466" t="s">
        <v>474</v>
      </c>
      <c r="K7" s="513" t="s">
        <v>475</v>
      </c>
      <c r="L7" s="167" t="s">
        <v>476</v>
      </c>
      <c r="M7" s="555" t="s">
        <v>477</v>
      </c>
      <c r="N7" s="466" t="s">
        <v>478</v>
      </c>
      <c r="O7" s="466" t="s">
        <v>479</v>
      </c>
      <c r="P7" s="466" t="s">
        <v>480</v>
      </c>
      <c r="Q7" s="466" t="s">
        <v>481</v>
      </c>
      <c r="R7" s="466" t="s">
        <v>482</v>
      </c>
      <c r="S7" s="555" t="s">
        <v>483</v>
      </c>
      <c r="T7" s="568" t="s">
        <v>484</v>
      </c>
      <c r="U7" s="466" t="s">
        <v>485</v>
      </c>
      <c r="V7" s="466" t="s">
        <v>486</v>
      </c>
      <c r="W7" s="466" t="s">
        <v>487</v>
      </c>
      <c r="X7" s="466" t="s">
        <v>488</v>
      </c>
      <c r="Y7" s="466" t="s">
        <v>489</v>
      </c>
      <c r="Z7" s="466" t="s">
        <v>505</v>
      </c>
      <c r="AA7" s="938"/>
      <c r="AB7" s="929"/>
      <c r="AC7" s="941"/>
      <c r="AD7" s="935"/>
    </row>
    <row r="8" spans="1:35" ht="15.75" thickBot="1" x14ac:dyDescent="0.3">
      <c r="A8" s="927"/>
      <c r="B8" s="930"/>
      <c r="C8" s="933"/>
      <c r="D8" s="382" t="s">
        <v>169</v>
      </c>
      <c r="E8" s="467" t="s">
        <v>170</v>
      </c>
      <c r="F8" s="467" t="s">
        <v>180</v>
      </c>
      <c r="G8" s="165" t="s">
        <v>181</v>
      </c>
      <c r="H8" s="467" t="s">
        <v>182</v>
      </c>
      <c r="I8" s="165" t="s">
        <v>183</v>
      </c>
      <c r="J8" s="467" t="s">
        <v>209</v>
      </c>
      <c r="K8" s="514" t="s">
        <v>210</v>
      </c>
      <c r="L8" s="165" t="s">
        <v>211</v>
      </c>
      <c r="M8" s="556" t="s">
        <v>212</v>
      </c>
      <c r="N8" s="467" t="s">
        <v>213</v>
      </c>
      <c r="O8" s="467" t="s">
        <v>214</v>
      </c>
      <c r="P8" s="467" t="s">
        <v>221</v>
      </c>
      <c r="Q8" s="467" t="s">
        <v>222</v>
      </c>
      <c r="R8" s="467" t="s">
        <v>223</v>
      </c>
      <c r="S8" s="556" t="s">
        <v>224</v>
      </c>
      <c r="T8" s="569" t="s">
        <v>225</v>
      </c>
      <c r="U8" s="467" t="s">
        <v>226</v>
      </c>
      <c r="V8" s="467" t="s">
        <v>466</v>
      </c>
      <c r="W8" s="467" t="s">
        <v>467</v>
      </c>
      <c r="X8" s="467" t="s">
        <v>468</v>
      </c>
      <c r="Y8" s="467" t="s">
        <v>469</v>
      </c>
      <c r="Z8" s="467" t="s">
        <v>504</v>
      </c>
      <c r="AA8" s="939"/>
      <c r="AB8" s="930"/>
      <c r="AC8" s="942"/>
      <c r="AD8" s="936"/>
      <c r="AE8" s="1"/>
      <c r="AF8" s="1"/>
      <c r="AG8" s="1"/>
      <c r="AH8" s="1"/>
      <c r="AI8" s="1"/>
    </row>
    <row r="9" spans="1:35" s="58" customFormat="1" ht="18.75" customHeight="1" x14ac:dyDescent="0.25">
      <c r="A9" s="476" t="s">
        <v>404</v>
      </c>
      <c r="B9" s="447" t="s">
        <v>52</v>
      </c>
      <c r="C9" s="448" t="s">
        <v>68</v>
      </c>
      <c r="D9" s="364">
        <f>(INDEX('Points - Runs'!$A$5:$Z$95,MATCH($A9,'Points - Runs'!$A$5:$A$95,0),MATCH(D$8,'Points - Runs'!$A$5:$Z$5,0)))+((INDEX('Points - Runs 50s'!$A$5:$Z$95,MATCH($A9,'Points - Runs 50s'!$A$5:$A$95,0),MATCH(D$8,'Points - Runs 50s'!$A$5:$Z$5,0)))*25)+((INDEX('Points - Runs 100s'!$A$5:$Z$95,MATCH($A9,'Points - Runs 100s'!$A$5:$A$95,0),MATCH(D$8,'Points - Runs 100s'!$A$5:$Z$5,0)))*50)+((INDEX('Points - Wickets'!$A$5:$Z$95,MATCH($A9,'Points - Wickets'!$A$5:$A$95,0),MATCH(D$8,'Points - Wickets'!$A$5:$Z$5,0)))*15)+((INDEX('Points - 4 fers'!$A$5:$Z$95,MATCH($A9,'Points - 4 fers'!$A$5:$A$95,0),MATCH(D$8,'Points - 4 fers'!$A$5:$Z$5,0)))*25)+((INDEX('Points - Hattrick'!$A$5:$Z$95,MATCH($A9,'Points - Hattrick'!$A$5:$A$95,0),MATCH(D$8,'Points - Hattrick'!$A$5:$Z$5,0)))*100)+((INDEX('Points - Fielding'!$A$5:$Z$95,MATCH($A9,'Points - Fielding'!$A$5:$A$95,0),MATCH(D$8,'Points - Fielding'!$A$5:$Z$5,0)))*10)+((INDEX('Points - 7 fers'!$A$5:$Z$95,MATCH($A9,'Points - 7 fers'!$A$5:$A$95,0),MATCH(D$8,'Points - 7 fers'!$A$5:$Z$5,0)))*50)+((INDEX('Points - Fielding Bonus'!$A$5:$Z$95,MATCH($A9,'Points - Fielding Bonus'!$A$5:$A$95,0),MATCH(D$8,'Points - Fielding Bonus'!$A$5:$Z$5,0)))*25)</f>
        <v>102</v>
      </c>
      <c r="E9" s="492">
        <f>(INDEX('Points - Runs'!$A$5:$Z$95,MATCH($A9,'Points - Runs'!$A$5:$A$95,0),MATCH(E$8,'Points - Runs'!$A$5:$Z$5,0)))+((INDEX('Points - Runs 50s'!$A$5:$Z$95,MATCH($A9,'Points - Runs 50s'!$A$5:$A$95,0),MATCH(E$8,'Points - Runs 50s'!$A$5:$Z$5,0)))*25)+((INDEX('Points - Runs 100s'!$A$5:$Z$95,MATCH($A9,'Points - Runs 100s'!$A$5:$A$95,0),MATCH(E$8,'Points - Runs 100s'!$A$5:$Z$5,0)))*50)+((INDEX('Points - Wickets'!$A$5:$Z$95,MATCH($A9,'Points - Wickets'!$A$5:$A$95,0),MATCH(E$8,'Points - Wickets'!$A$5:$Z$5,0)))*15)+((INDEX('Points - 4 fers'!$A$5:$Z$95,MATCH($A9,'Points - 4 fers'!$A$5:$A$95,0),MATCH(E$8,'Points - 4 fers'!$A$5:$Z$5,0)))*25)+((INDEX('Points - Hattrick'!$A$5:$Z$95,MATCH($A9,'Points - Hattrick'!$A$5:$A$95,0),MATCH(E$8,'Points - Hattrick'!$A$5:$Z$5,0)))*100)+((INDEX('Points - Fielding'!$A$5:$Z$95,MATCH($A9,'Points - Fielding'!$A$5:$A$95,0),MATCH(E$8,'Points - Fielding'!$A$5:$Z$5,0)))*10)+((INDEX('Points - 7 fers'!$A$5:$Z$95,MATCH($A9,'Points - 7 fers'!$A$5:$A$95,0),MATCH(E$8,'Points - 7 fers'!$A$5:$Z$5,0)))*50)+((INDEX('Points - Fielding Bonus'!$A$5:$Z$95,MATCH($A9,'Points - Fielding Bonus'!$A$5:$A$95,0),MATCH(E$8,'Points - Fielding Bonus'!$A$5:$Z$5,0)))*25)</f>
        <v>0</v>
      </c>
      <c r="F9" s="492">
        <f>(INDEX('Points - Runs'!$A$5:$Z$95,MATCH($A9,'Points - Runs'!$A$5:$A$95,0),MATCH(F$8,'Points - Runs'!$A$5:$Z$5,0)))+((INDEX('Points - Runs 50s'!$A$5:$Z$95,MATCH($A9,'Points - Runs 50s'!$A$5:$A$95,0),MATCH(F$8,'Points - Runs 50s'!$A$5:$Z$5,0)))*25)+((INDEX('Points - Runs 100s'!$A$5:$Z$95,MATCH($A9,'Points - Runs 100s'!$A$5:$A$95,0),MATCH(F$8,'Points - Runs 100s'!$A$5:$Z$5,0)))*50)+((INDEX('Points - Wickets'!$A$5:$Z$95,MATCH($A9,'Points - Wickets'!$A$5:$A$95,0),MATCH(F$8,'Points - Wickets'!$A$5:$Z$5,0)))*15)+((INDEX('Points - 4 fers'!$A$5:$Z$95,MATCH($A9,'Points - 4 fers'!$A$5:$A$95,0),MATCH(F$8,'Points - 4 fers'!$A$5:$Z$5,0)))*25)+((INDEX('Points - Hattrick'!$A$5:$Z$95,MATCH($A9,'Points - Hattrick'!$A$5:$A$95,0),MATCH(F$8,'Points - Hattrick'!$A$5:$Z$5,0)))*100)+((INDEX('Points - Fielding'!$A$5:$Z$95,MATCH($A9,'Points - Fielding'!$A$5:$A$95,0),MATCH(F$8,'Points - Fielding'!$A$5:$Z$5,0)))*10)+((INDEX('Points - 7 fers'!$A$5:$Z$95,MATCH($A9,'Points - 7 fers'!$A$5:$A$95,0),MATCH(F$8,'Points - 7 fers'!$A$5:$Z$5,0)))*50)+((INDEX('Points - Fielding Bonus'!$A$5:$Z$95,MATCH($A9,'Points - Fielding Bonus'!$A$5:$A$95,0),MATCH(F$8,'Points - Fielding Bonus'!$A$5:$Z$5,0)))*25)</f>
        <v>33</v>
      </c>
      <c r="G9" s="492">
        <f>(INDEX('Points - Runs'!$A$5:$Z$95,MATCH($A9,'Points - Runs'!$A$5:$A$95,0),MATCH(G$8,'Points - Runs'!$A$5:$Z$5,0)))+((INDEX('Points - Runs 50s'!$A$5:$Z$95,MATCH($A9,'Points - Runs 50s'!$A$5:$A$95,0),MATCH(G$8,'Points - Runs 50s'!$A$5:$Z$5,0)))*25)+((INDEX('Points - Runs 100s'!$A$5:$Z$95,MATCH($A9,'Points - Runs 100s'!$A$5:$A$95,0),MATCH(G$8,'Points - Runs 100s'!$A$5:$Z$5,0)))*50)+((INDEX('Points - Wickets'!$A$5:$Z$95,MATCH($A9,'Points - Wickets'!$A$5:$A$95,0),MATCH(G$8,'Points - Wickets'!$A$5:$Z$5,0)))*15)+((INDEX('Points - 4 fers'!$A$5:$Z$95,MATCH($A9,'Points - 4 fers'!$A$5:$A$95,0),MATCH(G$8,'Points - 4 fers'!$A$5:$Z$5,0)))*25)+((INDEX('Points - Hattrick'!$A$5:$Z$95,MATCH($A9,'Points - Hattrick'!$A$5:$A$95,0),MATCH(G$8,'Points - Hattrick'!$A$5:$Z$5,0)))*100)+((INDEX('Points - Fielding'!$A$5:$Z$95,MATCH($A9,'Points - Fielding'!$A$5:$A$95,0),MATCH(G$8,'Points - Fielding'!$A$5:$Z$5,0)))*10)+((INDEX('Points - 7 fers'!$A$5:$Z$95,MATCH($A9,'Points - 7 fers'!$A$5:$A$95,0),MATCH(G$8,'Points - 7 fers'!$A$5:$Z$5,0)))*50)+((INDEX('Points - Fielding Bonus'!$A$5:$Z$95,MATCH($A9,'Points - Fielding Bonus'!$A$5:$A$95,0),MATCH(G$8,'Points - Fielding Bonus'!$A$5:$Z$5,0)))*25)</f>
        <v>49</v>
      </c>
      <c r="H9" s="492">
        <f>(INDEX('Points - Runs'!$A$5:$Z$95,MATCH($A9,'Points - Runs'!$A$5:$A$95,0),MATCH(H$8,'Points - Runs'!$A$5:$Z$5,0)))+((INDEX('Points - Runs 50s'!$A$5:$Z$95,MATCH($A9,'Points - Runs 50s'!$A$5:$A$95,0),MATCH(H$8,'Points - Runs 50s'!$A$5:$Z$5,0)))*25)+((INDEX('Points - Runs 100s'!$A$5:$Z$95,MATCH($A9,'Points - Runs 100s'!$A$5:$A$95,0),MATCH(H$8,'Points - Runs 100s'!$A$5:$Z$5,0)))*50)+((INDEX('Points - Wickets'!$A$5:$Z$95,MATCH($A9,'Points - Wickets'!$A$5:$A$95,0),MATCH(H$8,'Points - Wickets'!$A$5:$Z$5,0)))*15)+((INDEX('Points - 4 fers'!$A$5:$Z$95,MATCH($A9,'Points - 4 fers'!$A$5:$A$95,0),MATCH(H$8,'Points - 4 fers'!$A$5:$Z$5,0)))*25)+((INDEX('Points - Hattrick'!$A$5:$Z$95,MATCH($A9,'Points - Hattrick'!$A$5:$A$95,0),MATCH(H$8,'Points - Hattrick'!$A$5:$Z$5,0)))*100)+((INDEX('Points - Fielding'!$A$5:$Z$95,MATCH($A9,'Points - Fielding'!$A$5:$A$95,0),MATCH(H$8,'Points - Fielding'!$A$5:$Z$5,0)))*10)+((INDEX('Points - 7 fers'!$A$5:$Z$95,MATCH($A9,'Points - 7 fers'!$A$5:$A$95,0),MATCH(H$8,'Points - 7 fers'!$A$5:$Z$5,0)))*50)+((INDEX('Points - Fielding Bonus'!$A$5:$Z$95,MATCH($A9,'Points - Fielding Bonus'!$A$5:$A$95,0),MATCH(H$8,'Points - Fielding Bonus'!$A$5:$Z$5,0)))*25)</f>
        <v>4</v>
      </c>
      <c r="I9" s="492">
        <f>(INDEX('Points - Runs'!$A$5:$Z$95,MATCH($A9,'Points - Runs'!$A$5:$A$95,0),MATCH(I$8,'Points - Runs'!$A$5:$Z$5,0)))+((INDEX('Points - Runs 50s'!$A$5:$Z$95,MATCH($A9,'Points - Runs 50s'!$A$5:$A$95,0),MATCH(I$8,'Points - Runs 50s'!$A$5:$Z$5,0)))*25)+((INDEX('Points - Runs 100s'!$A$5:$Z$95,MATCH($A9,'Points - Runs 100s'!$A$5:$A$95,0),MATCH(I$8,'Points - Runs 100s'!$A$5:$Z$5,0)))*50)+((INDEX('Points - Wickets'!$A$5:$Z$95,MATCH($A9,'Points - Wickets'!$A$5:$A$95,0),MATCH(I$8,'Points - Wickets'!$A$5:$Z$5,0)))*15)+((INDEX('Points - 4 fers'!$A$5:$Z$95,MATCH($A9,'Points - 4 fers'!$A$5:$A$95,0),MATCH(I$8,'Points - 4 fers'!$A$5:$Z$5,0)))*25)+((INDEX('Points - Hattrick'!$A$5:$Z$95,MATCH($A9,'Points - Hattrick'!$A$5:$A$95,0),MATCH(I$8,'Points - Hattrick'!$A$5:$Z$5,0)))*100)+((INDEX('Points - Fielding'!$A$5:$Z$95,MATCH($A9,'Points - Fielding'!$A$5:$A$95,0),MATCH(I$8,'Points - Fielding'!$A$5:$Z$5,0)))*10)+((INDEX('Points - 7 fers'!$A$5:$Z$95,MATCH($A9,'Points - 7 fers'!$A$5:$A$95,0),MATCH(I$8,'Points - 7 fers'!$A$5:$Z$5,0)))*50)+((INDEX('Points - Fielding Bonus'!$A$5:$Z$95,MATCH($A9,'Points - Fielding Bonus'!$A$5:$A$95,0),MATCH(I$8,'Points - Fielding Bonus'!$A$5:$Z$5,0)))*25)</f>
        <v>4</v>
      </c>
      <c r="J9" s="492">
        <f>(INDEX('Points - Runs'!$A$5:$Z$95,MATCH($A9,'Points - Runs'!$A$5:$A$95,0),MATCH(J$8,'Points - Runs'!$A$5:$Z$5,0)))+((INDEX('Points - Runs 50s'!$A$5:$Z$95,MATCH($A9,'Points - Runs 50s'!$A$5:$A$95,0),MATCH(J$8,'Points - Runs 50s'!$A$5:$Z$5,0)))*25)+((INDEX('Points - Runs 100s'!$A$5:$Z$95,MATCH($A9,'Points - Runs 100s'!$A$5:$A$95,0),MATCH(J$8,'Points - Runs 100s'!$A$5:$Z$5,0)))*50)+((INDEX('Points - Wickets'!$A$5:$Z$95,MATCH($A9,'Points - Wickets'!$A$5:$A$95,0),MATCH(J$8,'Points - Wickets'!$A$5:$Z$5,0)))*15)+((INDEX('Points - 4 fers'!$A$5:$Z$95,MATCH($A9,'Points - 4 fers'!$A$5:$A$95,0),MATCH(J$8,'Points - 4 fers'!$A$5:$Z$5,0)))*25)+((INDEX('Points - Hattrick'!$A$5:$Z$95,MATCH($A9,'Points - Hattrick'!$A$5:$A$95,0),MATCH(J$8,'Points - Hattrick'!$A$5:$Z$5,0)))*100)+((INDEX('Points - Fielding'!$A$5:$Z$95,MATCH($A9,'Points - Fielding'!$A$5:$A$95,0),MATCH(J$8,'Points - Fielding'!$A$5:$Z$5,0)))*10)+((INDEX('Points - 7 fers'!$A$5:$Z$95,MATCH($A9,'Points - 7 fers'!$A$5:$A$95,0),MATCH(J$8,'Points - 7 fers'!$A$5:$Z$5,0)))*50)+((INDEX('Points - Fielding Bonus'!$A$5:$Z$95,MATCH($A9,'Points - Fielding Bonus'!$A$5:$A$95,0),MATCH(J$8,'Points - Fielding Bonus'!$A$5:$Z$5,0)))*25)</f>
        <v>9</v>
      </c>
      <c r="K9" s="515">
        <f>(INDEX('Points - Runs'!$A$5:$Z$95,MATCH($A9,'Points - Runs'!$A$5:$A$95,0),MATCH(K$8,'Points - Runs'!$A$5:$Z$5,0)))+((INDEX('Points - Runs 50s'!$A$5:$Z$95,MATCH($A9,'Points - Runs 50s'!$A$5:$A$95,0),MATCH(K$8,'Points - Runs 50s'!$A$5:$Z$5,0)))*25)+((INDEX('Points - Runs 100s'!$A$5:$Z$95,MATCH($A9,'Points - Runs 100s'!$A$5:$A$95,0),MATCH(K$8,'Points - Runs 100s'!$A$5:$Z$5,0)))*50)+((INDEX('Points - Wickets'!$A$5:$Z$95,MATCH($A9,'Points - Wickets'!$A$5:$A$95,0),MATCH(K$8,'Points - Wickets'!$A$5:$Z$5,0)))*15)+((INDEX('Points - 4 fers'!$A$5:$Z$95,MATCH($A9,'Points - 4 fers'!$A$5:$A$95,0),MATCH(K$8,'Points - 4 fers'!$A$5:$Z$5,0)))*25)+((INDEX('Points - Hattrick'!$A$5:$Z$95,MATCH($A9,'Points - Hattrick'!$A$5:$A$95,0),MATCH(K$8,'Points - Hattrick'!$A$5:$Z$5,0)))*100)+((INDEX('Points - Fielding'!$A$5:$Z$95,MATCH($A9,'Points - Fielding'!$A$5:$A$95,0),MATCH(K$8,'Points - Fielding'!$A$5:$Z$5,0)))*10)+((INDEX('Points - 7 fers'!$A$5:$Z$95,MATCH($A9,'Points - 7 fers'!$A$5:$A$95,0),MATCH(K$8,'Points - 7 fers'!$A$5:$Z$5,0)))*50)+((INDEX('Points - Fielding Bonus'!$A$5:$Z$95,MATCH($A9,'Points - Fielding Bonus'!$A$5:$A$95,0),MATCH(K$8,'Points - Fielding Bonus'!$A$5:$Z$5,0)))*25)</f>
        <v>77</v>
      </c>
      <c r="L9" s="364">
        <f>(INDEX('Points - Runs'!$A$5:$Z$95,MATCH($A9,'Points - Runs'!$A$5:$A$95,0),MATCH(L$8,'Points - Runs'!$A$5:$Z$5,0)))+((INDEX('Points - Runs 50s'!$A$5:$Z$95,MATCH($A9,'Points - Runs 50s'!$A$5:$A$95,0),MATCH(L$8,'Points - Runs 50s'!$A$5:$Z$5,0)))*25)+((INDEX('Points - Runs 100s'!$A$5:$Z$95,MATCH($A9,'Points - Runs 100s'!$A$5:$A$95,0),MATCH(L$8,'Points - Runs 100s'!$A$5:$Z$5,0)))*50)+((INDEX('Points - Wickets'!$A$5:$Z$95,MATCH($A9,'Points - Wickets'!$A$5:$A$95,0),MATCH(L$8,'Points - Wickets'!$A$5:$Z$5,0)))*15)+((INDEX('Points - 4 fers'!$A$5:$Z$95,MATCH($A9,'Points - 4 fers'!$A$5:$A$95,0),MATCH(L$8,'Points - 4 fers'!$A$5:$Z$5,0)))*25)+((INDEX('Points - Hattrick'!$A$5:$Z$95,MATCH($A9,'Points - Hattrick'!$A$5:$A$95,0),MATCH(L$8,'Points - Hattrick'!$A$5:$Z$5,0)))*100)+((INDEX('Points - Fielding'!$A$5:$Z$95,MATCH($A9,'Points - Fielding'!$A$5:$A$95,0),MATCH(L$8,'Points - Fielding'!$A$5:$Z$5,0)))*10)+((INDEX('Points - 7 fers'!$A$5:$Z$95,MATCH($A9,'Points - 7 fers'!$A$5:$A$95,0),MATCH(L$8,'Points - 7 fers'!$A$5:$Z$5,0)))*50)+((INDEX('Points - Fielding Bonus'!$A$5:$Z$95,MATCH($A9,'Points - Fielding Bonus'!$A$5:$A$95,0),MATCH(L$8,'Points - Fielding Bonus'!$A$5:$Z$5,0)))*25)</f>
        <v>36</v>
      </c>
      <c r="M9" s="492">
        <f>(INDEX('Points - Runs'!$A$5:$Z$95,MATCH($A9,'Points - Runs'!$A$5:$A$95,0),MATCH(M$8,'Points - Runs'!$A$5:$Z$5,0)))+((INDEX('Points - Runs 50s'!$A$5:$Z$95,MATCH($A9,'Points - Runs 50s'!$A$5:$A$95,0),MATCH(M$8,'Points - Runs 50s'!$A$5:$Z$5,0)))*25)+((INDEX('Points - Runs 100s'!$A$5:$Z$95,MATCH($A9,'Points - Runs 100s'!$A$5:$A$95,0),MATCH(M$8,'Points - Runs 100s'!$A$5:$Z$5,0)))*50)+((INDEX('Points - Wickets'!$A$5:$Z$95,MATCH($A9,'Points - Wickets'!$A$5:$A$95,0),MATCH(M$8,'Points - Wickets'!$A$5:$Z$5,0)))*15)+((INDEX('Points - 4 fers'!$A$5:$Z$95,MATCH($A9,'Points - 4 fers'!$A$5:$A$95,0),MATCH(M$8,'Points - 4 fers'!$A$5:$Z$5,0)))*25)+((INDEX('Points - Hattrick'!$A$5:$Z$95,MATCH($A9,'Points - Hattrick'!$A$5:$A$95,0),MATCH(M$8,'Points - Hattrick'!$A$5:$Z$5,0)))*100)+((INDEX('Points - Fielding'!$A$5:$Z$95,MATCH($A9,'Points - Fielding'!$A$5:$A$95,0),MATCH(M$8,'Points - Fielding'!$A$5:$Z$5,0)))*10)+((INDEX('Points - 7 fers'!$A$5:$Z$95,MATCH($A9,'Points - 7 fers'!$A$5:$A$95,0),MATCH(M$8,'Points - 7 fers'!$A$5:$Z$5,0)))*50)+((INDEX('Points - Fielding Bonus'!$A$5:$Z$95,MATCH($A9,'Points - Fielding Bonus'!$A$5:$A$95,0),MATCH(M$8,'Points - Fielding Bonus'!$A$5:$Z$5,0)))*25)</f>
        <v>10</v>
      </c>
      <c r="N9" s="492">
        <f>(INDEX('Points - Runs'!$A$5:$Z$95,MATCH($A9,'Points - Runs'!$A$5:$A$95,0),MATCH(N$8,'Points - Runs'!$A$5:$Z$5,0)))+((INDEX('Points - Runs 50s'!$A$5:$Z$95,MATCH($A9,'Points - Runs 50s'!$A$5:$A$95,0),MATCH(N$8,'Points - Runs 50s'!$A$5:$Z$5,0)))*25)+((INDEX('Points - Runs 100s'!$A$5:$Z$95,MATCH($A9,'Points - Runs 100s'!$A$5:$A$95,0),MATCH(N$8,'Points - Runs 100s'!$A$5:$Z$5,0)))*50)+((INDEX('Points - Wickets'!$A$5:$Z$95,MATCH($A9,'Points - Wickets'!$A$5:$A$95,0),MATCH(N$8,'Points - Wickets'!$A$5:$Z$5,0)))*15)+((INDEX('Points - 4 fers'!$A$5:$Z$95,MATCH($A9,'Points - 4 fers'!$A$5:$A$95,0),MATCH(N$8,'Points - 4 fers'!$A$5:$Z$5,0)))*25)+((INDEX('Points - Hattrick'!$A$5:$Z$95,MATCH($A9,'Points - Hattrick'!$A$5:$A$95,0),MATCH(N$8,'Points - Hattrick'!$A$5:$Z$5,0)))*100)+((INDEX('Points - Fielding'!$A$5:$Z$95,MATCH($A9,'Points - Fielding'!$A$5:$A$95,0),MATCH(N$8,'Points - Fielding'!$A$5:$Z$5,0)))*10)+((INDEX('Points - 7 fers'!$A$5:$Z$95,MATCH($A9,'Points - 7 fers'!$A$5:$A$95,0),MATCH(N$8,'Points - 7 fers'!$A$5:$Z$5,0)))*50)+((INDEX('Points - Fielding Bonus'!$A$5:$Z$95,MATCH($A9,'Points - Fielding Bonus'!$A$5:$A$95,0),MATCH(N$8,'Points - Fielding Bonus'!$A$5:$Z$5,0)))*25)</f>
        <v>21</v>
      </c>
      <c r="O9" s="492">
        <f>(INDEX('Points - Runs'!$A$5:$Z$95,MATCH($A9,'Points - Runs'!$A$5:$A$95,0),MATCH(O$8,'Points - Runs'!$A$5:$Z$5,0)))+((INDEX('Points - Runs 50s'!$A$5:$Z$95,MATCH($A9,'Points - Runs 50s'!$A$5:$A$95,0),MATCH(O$8,'Points - Runs 50s'!$A$5:$Z$5,0)))*25)+((INDEX('Points - Runs 100s'!$A$5:$Z$95,MATCH($A9,'Points - Runs 100s'!$A$5:$A$95,0),MATCH(O$8,'Points - Runs 100s'!$A$5:$Z$5,0)))*50)+((INDEX('Points - Wickets'!$A$5:$Z$95,MATCH($A9,'Points - Wickets'!$A$5:$A$95,0),MATCH(O$8,'Points - Wickets'!$A$5:$Z$5,0)))*15)+((INDEX('Points - 4 fers'!$A$5:$Z$95,MATCH($A9,'Points - 4 fers'!$A$5:$A$95,0),MATCH(O$8,'Points - 4 fers'!$A$5:$Z$5,0)))*25)+((INDEX('Points - Hattrick'!$A$5:$Z$95,MATCH($A9,'Points - Hattrick'!$A$5:$A$95,0),MATCH(O$8,'Points - Hattrick'!$A$5:$Z$5,0)))*100)+((INDEX('Points - Fielding'!$A$5:$Z$95,MATCH($A9,'Points - Fielding'!$A$5:$A$95,0),MATCH(O$8,'Points - Fielding'!$A$5:$Z$5,0)))*10)+((INDEX('Points - 7 fers'!$A$5:$Z$95,MATCH($A9,'Points - 7 fers'!$A$5:$A$95,0),MATCH(O$8,'Points - 7 fers'!$A$5:$Z$5,0)))*50)+((INDEX('Points - Fielding Bonus'!$A$5:$Z$95,MATCH($A9,'Points - Fielding Bonus'!$A$5:$A$95,0),MATCH(O$8,'Points - Fielding Bonus'!$A$5:$Z$5,0)))*25)</f>
        <v>34</v>
      </c>
      <c r="P9" s="492">
        <f>(INDEX('Points - Runs'!$A$5:$Z$95,MATCH($A9,'Points - Runs'!$A$5:$A$95,0),MATCH(P$8,'Points - Runs'!$A$5:$Z$5,0)))+((INDEX('Points - Runs 50s'!$A$5:$Z$95,MATCH($A9,'Points - Runs 50s'!$A$5:$A$95,0),MATCH(P$8,'Points - Runs 50s'!$A$5:$Z$5,0)))*25)+((INDEX('Points - Runs 100s'!$A$5:$Z$95,MATCH($A9,'Points - Runs 100s'!$A$5:$A$95,0),MATCH(P$8,'Points - Runs 100s'!$A$5:$Z$5,0)))*50)+((INDEX('Points - Wickets'!$A$5:$Z$95,MATCH($A9,'Points - Wickets'!$A$5:$A$95,0),MATCH(P$8,'Points - Wickets'!$A$5:$Z$5,0)))*15)+((INDEX('Points - 4 fers'!$A$5:$Z$95,MATCH($A9,'Points - 4 fers'!$A$5:$A$95,0),MATCH(P$8,'Points - 4 fers'!$A$5:$Z$5,0)))*25)+((INDEX('Points - Hattrick'!$A$5:$Z$95,MATCH($A9,'Points - Hattrick'!$A$5:$A$95,0),MATCH(P$8,'Points - Hattrick'!$A$5:$Z$5,0)))*100)+((INDEX('Points - Fielding'!$A$5:$Z$95,MATCH($A9,'Points - Fielding'!$A$5:$A$95,0),MATCH(P$8,'Points - Fielding'!$A$5:$Z$5,0)))*10)+((INDEX('Points - 7 fers'!$A$5:$Z$95,MATCH($A9,'Points - 7 fers'!$A$5:$A$95,0),MATCH(P$8,'Points - 7 fers'!$A$5:$Z$5,0)))*50)+((INDEX('Points - Fielding Bonus'!$A$5:$Z$95,MATCH($A9,'Points - Fielding Bonus'!$A$5:$A$95,0),MATCH(P$8,'Points - Fielding Bonus'!$A$5:$Z$5,0)))*25)</f>
        <v>14</v>
      </c>
      <c r="Q9" s="492">
        <f>(INDEX('Points - Runs'!$A$5:$Z$95,MATCH($A9,'Points - Runs'!$A$5:$A$95,0),MATCH(Q$8,'Points - Runs'!$A$5:$Z$5,0)))+((INDEX('Points - Runs 50s'!$A$5:$Z$95,MATCH($A9,'Points - Runs 50s'!$A$5:$A$95,0),MATCH(Q$8,'Points - Runs 50s'!$A$5:$Z$5,0)))*25)+((INDEX('Points - Runs 100s'!$A$5:$Z$95,MATCH($A9,'Points - Runs 100s'!$A$5:$A$95,0),MATCH(Q$8,'Points - Runs 100s'!$A$5:$Z$5,0)))*50)+((INDEX('Points - Wickets'!$A$5:$Z$95,MATCH($A9,'Points - Wickets'!$A$5:$A$95,0),MATCH(Q$8,'Points - Wickets'!$A$5:$Z$5,0)))*15)+((INDEX('Points - 4 fers'!$A$5:$Z$95,MATCH($A9,'Points - 4 fers'!$A$5:$A$95,0),MATCH(Q$8,'Points - 4 fers'!$A$5:$Z$5,0)))*25)+((INDEX('Points - Hattrick'!$A$5:$Z$95,MATCH($A9,'Points - Hattrick'!$A$5:$A$95,0),MATCH(Q$8,'Points - Hattrick'!$A$5:$Z$5,0)))*100)+((INDEX('Points - Fielding'!$A$5:$Z$95,MATCH($A9,'Points - Fielding'!$A$5:$A$95,0),MATCH(Q$8,'Points - Fielding'!$A$5:$Z$5,0)))*10)+((INDEX('Points - 7 fers'!$A$5:$Z$95,MATCH($A9,'Points - 7 fers'!$A$5:$A$95,0),MATCH(Q$8,'Points - 7 fers'!$A$5:$Z$5,0)))*50)+((INDEX('Points - Fielding Bonus'!$A$5:$Z$95,MATCH($A9,'Points - Fielding Bonus'!$A$5:$A$95,0),MATCH(Q$8,'Points - Fielding Bonus'!$A$5:$Z$5,0)))*25)</f>
        <v>93</v>
      </c>
      <c r="R9" s="492">
        <f>(INDEX('Points - Runs'!$A$5:$Z$95,MATCH($A9,'Points - Runs'!$A$5:$A$95,0),MATCH(R$8,'Points - Runs'!$A$5:$Z$5,0)))+((INDEX('Points - Runs 50s'!$A$5:$Z$95,MATCH($A9,'Points - Runs 50s'!$A$5:$A$95,0),MATCH(R$8,'Points - Runs 50s'!$A$5:$Z$5,0)))*25)+((INDEX('Points - Runs 100s'!$A$5:$Z$95,MATCH($A9,'Points - Runs 100s'!$A$5:$A$95,0),MATCH(R$8,'Points - Runs 100s'!$A$5:$Z$5,0)))*50)+((INDEX('Points - Wickets'!$A$5:$Z$95,MATCH($A9,'Points - Wickets'!$A$5:$A$95,0),MATCH(R$8,'Points - Wickets'!$A$5:$Z$5,0)))*15)+((INDEX('Points - 4 fers'!$A$5:$Z$95,MATCH($A9,'Points - 4 fers'!$A$5:$A$95,0),MATCH(R$8,'Points - 4 fers'!$A$5:$Z$5,0)))*25)+((INDEX('Points - Hattrick'!$A$5:$Z$95,MATCH($A9,'Points - Hattrick'!$A$5:$A$95,0),MATCH(R$8,'Points - Hattrick'!$A$5:$Z$5,0)))*100)+((INDEX('Points - Fielding'!$A$5:$Z$95,MATCH($A9,'Points - Fielding'!$A$5:$A$95,0),MATCH(R$8,'Points - Fielding'!$A$5:$Z$5,0)))*10)+((INDEX('Points - 7 fers'!$A$5:$Z$95,MATCH($A9,'Points - 7 fers'!$A$5:$A$95,0),MATCH(R$8,'Points - 7 fers'!$A$5:$Z$5,0)))*50)+((INDEX('Points - Fielding Bonus'!$A$5:$Z$95,MATCH($A9,'Points - Fielding Bonus'!$A$5:$A$95,0),MATCH(R$8,'Points - Fielding Bonus'!$A$5:$Z$5,0)))*25)</f>
        <v>0</v>
      </c>
      <c r="S9" s="565">
        <f>(INDEX('Points - Runs'!$A$5:$Z$95,MATCH($A9,'Points - Runs'!$A$5:$A$95,0),MATCH(S$8,'Points - Runs'!$A$5:$Z$5,0)))+((INDEX('Points - Runs 50s'!$A$5:$Z$95,MATCH($A9,'Points - Runs 50s'!$A$5:$A$95,0),MATCH(S$8,'Points - Runs 50s'!$A$5:$Z$5,0)))*25)+((INDEX('Points - Runs 100s'!$A$5:$Z$95,MATCH($A9,'Points - Runs 100s'!$A$5:$A$95,0),MATCH(S$8,'Points - Runs 100s'!$A$5:$Z$5,0)))*50)+((INDEX('Points - Wickets'!$A$5:$Z$95,MATCH($A9,'Points - Wickets'!$A$5:$A$95,0),MATCH(S$8,'Points - Wickets'!$A$5:$Z$5,0)))*15)+((INDEX('Points - 4 fers'!$A$5:$Z$95,MATCH($A9,'Points - 4 fers'!$A$5:$A$95,0),MATCH(S$8,'Points - 4 fers'!$A$5:$Z$5,0)))*25)+((INDEX('Points - Hattrick'!$A$5:$Z$95,MATCH($A9,'Points - Hattrick'!$A$5:$A$95,0),MATCH(S$8,'Points - Hattrick'!$A$5:$Z$5,0)))*100)+((INDEX('Points - Fielding'!$A$5:$Z$95,MATCH($A9,'Points - Fielding'!$A$5:$A$95,0),MATCH(S$8,'Points - Fielding'!$A$5:$Z$5,0)))*10)+((INDEX('Points - 7 fers'!$A$5:$Z$95,MATCH($A9,'Points - 7 fers'!$A$5:$A$95,0),MATCH(S$8,'Points - 7 fers'!$A$5:$Z$5,0)))*50)+((INDEX('Points - Fielding Bonus'!$A$5:$Z$95,MATCH($A9,'Points - Fielding Bonus'!$A$5:$A$95,0),MATCH(S$8,'Points - Fielding Bonus'!$A$5:$Z$5,0)))*25)</f>
        <v>90</v>
      </c>
      <c r="T9" s="570">
        <f>(INDEX('Points - Runs'!$A$5:$Z$95,MATCH($A9,'Points - Runs'!$A$5:$A$95,0),MATCH(T$8,'Points - Runs'!$A$5:$Z$5,0)))+((INDEX('Points - Runs 50s'!$A$5:$Z$95,MATCH($A9,'Points - Runs 50s'!$A$5:$A$95,0),MATCH(T$8,'Points - Runs 50s'!$A$5:$Z$5,0)))*25)+((INDEX('Points - Runs 100s'!$A$5:$Z$95,MATCH($A9,'Points - Runs 100s'!$A$5:$A$95,0),MATCH(T$8,'Points - Runs 100s'!$A$5:$Z$5,0)))*50)+((INDEX('Points - Wickets'!$A$5:$Z$95,MATCH($A9,'Points - Wickets'!$A$5:$A$95,0),MATCH(T$8,'Points - Wickets'!$A$5:$Z$5,0)))*15)+((INDEX('Points - 4 fers'!$A$5:$Z$95,MATCH($A9,'Points - 4 fers'!$A$5:$A$95,0),MATCH(T$8,'Points - 4 fers'!$A$5:$Z$5,0)))*25)+((INDEX('Points - Hattrick'!$A$5:$Z$95,MATCH($A9,'Points - Hattrick'!$A$5:$A$95,0),MATCH(T$8,'Points - Hattrick'!$A$5:$Z$5,0)))*100)+((INDEX('Points - Fielding'!$A$5:$Z$95,MATCH($A9,'Points - Fielding'!$A$5:$A$95,0),MATCH(T$8,'Points - Fielding'!$A$5:$Z$5,0)))*10)+((INDEX('Points - 7 fers'!$A$5:$Z$95,MATCH($A9,'Points - 7 fers'!$A$5:$A$95,0),MATCH(T$8,'Points - 7 fers'!$A$5:$Z$5,0)))*50)+((INDEX('Points - Fielding Bonus'!$A$5:$Z$95,MATCH($A9,'Points - Fielding Bonus'!$A$5:$A$95,0),MATCH(T$8,'Points - Fielding Bonus'!$A$5:$Z$5,0)))*25)</f>
        <v>0</v>
      </c>
      <c r="U9" s="492">
        <f>(INDEX('Points - Runs'!$A$5:$Z$95,MATCH($A9,'Points - Runs'!$A$5:$A$95,0),MATCH(U$8,'Points - Runs'!$A$5:$Z$5,0)))+((INDEX('Points - Runs 50s'!$A$5:$Z$95,MATCH($A9,'Points - Runs 50s'!$A$5:$A$95,0),MATCH(U$8,'Points - Runs 50s'!$A$5:$Z$5,0)))*25)+((INDEX('Points - Runs 100s'!$A$5:$Z$95,MATCH($A9,'Points - Runs 100s'!$A$5:$A$95,0),MATCH(U$8,'Points - Runs 100s'!$A$5:$Z$5,0)))*50)+((INDEX('Points - Wickets'!$A$5:$Z$95,MATCH($A9,'Points - Wickets'!$A$5:$A$95,0),MATCH(U$8,'Points - Wickets'!$A$5:$Z$5,0)))*15)+((INDEX('Points - 4 fers'!$A$5:$Z$95,MATCH($A9,'Points - 4 fers'!$A$5:$A$95,0),MATCH(U$8,'Points - 4 fers'!$A$5:$Z$5,0)))*25)+((INDEX('Points - Hattrick'!$A$5:$Z$95,MATCH($A9,'Points - Hattrick'!$A$5:$A$95,0),MATCH(U$8,'Points - Hattrick'!$A$5:$Z$5,0)))*100)+((INDEX('Points - Fielding'!$A$5:$Z$95,MATCH($A9,'Points - Fielding'!$A$5:$A$95,0),MATCH(U$8,'Points - Fielding'!$A$5:$Z$5,0)))*10)+((INDEX('Points - 7 fers'!$A$5:$Z$95,MATCH($A9,'Points - 7 fers'!$A$5:$A$95,0),MATCH(U$8,'Points - 7 fers'!$A$5:$Z$5,0)))*50)+((INDEX('Points - Fielding Bonus'!$A$5:$Z$95,MATCH($A9,'Points - Fielding Bonus'!$A$5:$A$95,0),MATCH(U$8,'Points - Fielding Bonus'!$A$5:$Z$5,0)))*25)</f>
        <v>0</v>
      </c>
      <c r="V9" s="492">
        <f>(INDEX('Points - Runs'!$A$5:$Z$95,MATCH($A9,'Points - Runs'!$A$5:$A$95,0),MATCH(V$8,'Points - Runs'!$A$5:$Z$5,0)))+((INDEX('Points - Runs 50s'!$A$5:$Z$95,MATCH($A9,'Points - Runs 50s'!$A$5:$A$95,0),MATCH(V$8,'Points - Runs 50s'!$A$5:$Z$5,0)))*25)+((INDEX('Points - Runs 100s'!$A$5:$Z$95,MATCH($A9,'Points - Runs 100s'!$A$5:$A$95,0),MATCH(V$8,'Points - Runs 100s'!$A$5:$Z$5,0)))*50)+((INDEX('Points - Wickets'!$A$5:$Z$95,MATCH($A9,'Points - Wickets'!$A$5:$A$95,0),MATCH(V$8,'Points - Wickets'!$A$5:$Z$5,0)))*15)+((INDEX('Points - 4 fers'!$A$5:$Z$95,MATCH($A9,'Points - 4 fers'!$A$5:$A$95,0),MATCH(V$8,'Points - 4 fers'!$A$5:$Z$5,0)))*25)+((INDEX('Points - Hattrick'!$A$5:$Z$95,MATCH($A9,'Points - Hattrick'!$A$5:$A$95,0),MATCH(V$8,'Points - Hattrick'!$A$5:$Z$5,0)))*100)+((INDEX('Points - Fielding'!$A$5:$Z$95,MATCH($A9,'Points - Fielding'!$A$5:$A$95,0),MATCH(V$8,'Points - Fielding'!$A$5:$Z$5,0)))*10)+((INDEX('Points - 7 fers'!$A$5:$Z$95,MATCH($A9,'Points - 7 fers'!$A$5:$A$95,0),MATCH(V$8,'Points - 7 fers'!$A$5:$Z$5,0)))*50)+((INDEX('Points - Fielding Bonus'!$A$5:$Z$95,MATCH($A9,'Points - Fielding Bonus'!$A$5:$A$95,0),MATCH(V$8,'Points - Fielding Bonus'!$A$5:$Z$5,0)))*25)</f>
        <v>0</v>
      </c>
      <c r="W9" s="492">
        <f>(INDEX('Points - Runs'!$A$5:$Z$95,MATCH($A9,'Points - Runs'!$A$5:$A$95,0),MATCH(W$8,'Points - Runs'!$A$5:$Z$5,0)))+((INDEX('Points - Runs 50s'!$A$5:$Z$95,MATCH($A9,'Points - Runs 50s'!$A$5:$A$95,0),MATCH(W$8,'Points - Runs 50s'!$A$5:$Z$5,0)))*25)+((INDEX('Points - Runs 100s'!$A$5:$Z$95,MATCH($A9,'Points - Runs 100s'!$A$5:$A$95,0),MATCH(W$8,'Points - Runs 100s'!$A$5:$Z$5,0)))*50)+((INDEX('Points - Wickets'!$A$5:$Z$95,MATCH($A9,'Points - Wickets'!$A$5:$A$95,0),MATCH(W$8,'Points - Wickets'!$A$5:$Z$5,0)))*15)+((INDEX('Points - 4 fers'!$A$5:$Z$95,MATCH($A9,'Points - 4 fers'!$A$5:$A$95,0),MATCH(W$8,'Points - 4 fers'!$A$5:$Z$5,0)))*25)+((INDEX('Points - Hattrick'!$A$5:$Z$95,MATCH($A9,'Points - Hattrick'!$A$5:$A$95,0),MATCH(W$8,'Points - Hattrick'!$A$5:$Z$5,0)))*100)+((INDEX('Points - Fielding'!$A$5:$Z$95,MATCH($A9,'Points - Fielding'!$A$5:$A$95,0),MATCH(W$8,'Points - Fielding'!$A$5:$Z$5,0)))*10)+((INDEX('Points - 7 fers'!$A$5:$Z$95,MATCH($A9,'Points - 7 fers'!$A$5:$A$95,0),MATCH(W$8,'Points - 7 fers'!$A$5:$Z$5,0)))*50)+((INDEX('Points - Fielding Bonus'!$A$5:$Z$95,MATCH($A9,'Points - Fielding Bonus'!$A$5:$A$95,0),MATCH(W$8,'Points - Fielding Bonus'!$A$5:$Z$5,0)))*25)</f>
        <v>0</v>
      </c>
      <c r="X9" s="492">
        <f>(INDEX('Points - Runs'!$A$5:$Z$95,MATCH($A9,'Points - Runs'!$A$5:$A$95,0),MATCH(X$8,'Points - Runs'!$A$5:$Z$5,0)))+((INDEX('Points - Runs 50s'!$A$5:$Z$95,MATCH($A9,'Points - Runs 50s'!$A$5:$A$95,0),MATCH(X$8,'Points - Runs 50s'!$A$5:$Z$5,0)))*25)+((INDEX('Points - Runs 100s'!$A$5:$Z$95,MATCH($A9,'Points - Runs 100s'!$A$5:$A$95,0),MATCH(X$8,'Points - Runs 100s'!$A$5:$Z$5,0)))*50)+((INDEX('Points - Wickets'!$A$5:$Z$95,MATCH($A9,'Points - Wickets'!$A$5:$A$95,0),MATCH(X$8,'Points - Wickets'!$A$5:$Z$5,0)))*15)+((INDEX('Points - 4 fers'!$A$5:$Z$95,MATCH($A9,'Points - 4 fers'!$A$5:$A$95,0),MATCH(X$8,'Points - 4 fers'!$A$5:$Z$5,0)))*25)+((INDEX('Points - Hattrick'!$A$5:$Z$95,MATCH($A9,'Points - Hattrick'!$A$5:$A$95,0),MATCH(X$8,'Points - Hattrick'!$A$5:$Z$5,0)))*100)+((INDEX('Points - Fielding'!$A$5:$Z$95,MATCH($A9,'Points - Fielding'!$A$5:$A$95,0),MATCH(X$8,'Points - Fielding'!$A$5:$Z$5,0)))*10)+((INDEX('Points - 7 fers'!$A$5:$Z$95,MATCH($A9,'Points - 7 fers'!$A$5:$A$95,0),MATCH(X$8,'Points - 7 fers'!$A$5:$Z$5,0)))*50)+((INDEX('Points - Fielding Bonus'!$A$5:$Z$95,MATCH($A9,'Points - Fielding Bonus'!$A$5:$A$95,0),MATCH(X$8,'Points - Fielding Bonus'!$A$5:$Z$5,0)))*25)</f>
        <v>0</v>
      </c>
      <c r="Y9" s="492">
        <f>(INDEX('Points - Runs'!$A$5:$Z$95,MATCH($A9,'Points - Runs'!$A$5:$A$95,0),MATCH(Y$8,'Points - Runs'!$A$5:$Z$5,0)))+((INDEX('Points - Runs 50s'!$A$5:$Z$95,MATCH($A9,'Points - Runs 50s'!$A$5:$A$95,0),MATCH(Y$8,'Points - Runs 50s'!$A$5:$Z$5,0)))*25)+((INDEX('Points - Runs 100s'!$A$5:$Z$95,MATCH($A9,'Points - Runs 100s'!$A$5:$A$95,0),MATCH(Y$8,'Points - Runs 100s'!$A$5:$Z$5,0)))*50)+((INDEX('Points - Wickets'!$A$5:$Z$95,MATCH($A9,'Points - Wickets'!$A$5:$A$95,0),MATCH(Y$8,'Points - Wickets'!$A$5:$Z$5,0)))*15)+((INDEX('Points - 4 fers'!$A$5:$Z$95,MATCH($A9,'Points - 4 fers'!$A$5:$A$95,0),MATCH(Y$8,'Points - 4 fers'!$A$5:$Z$5,0)))*25)+((INDEX('Points - Hattrick'!$A$5:$Z$95,MATCH($A9,'Points - Hattrick'!$A$5:$A$95,0),MATCH(Y$8,'Points - Hattrick'!$A$5:$Z$5,0)))*100)+((INDEX('Points - Fielding'!$A$5:$Z$95,MATCH($A9,'Points - Fielding'!$A$5:$A$95,0),MATCH(Y$8,'Points - Fielding'!$A$5:$Z$5,0)))*10)+((INDEX('Points - 7 fers'!$A$5:$Z$95,MATCH($A9,'Points - 7 fers'!$A$5:$A$95,0),MATCH(Y$8,'Points - 7 fers'!$A$5:$Z$5,0)))*50)+((INDEX('Points - Fielding Bonus'!$A$5:$Z$95,MATCH($A9,'Points - Fielding Bonus'!$A$5:$A$95,0),MATCH(Y$8,'Points - Fielding Bonus'!$A$5:$Z$5,0)))*25)</f>
        <v>0</v>
      </c>
      <c r="Z9" s="492">
        <f>(INDEX('Points - Runs'!$A$5:$Z$95,MATCH($A9,'Points - Runs'!$A$5:$A$95,0),MATCH(Z$8,'Points - Runs'!$A$5:$Z$5,0)))+((INDEX('Points - Runs 50s'!$A$5:$Z$95,MATCH($A9,'Points - Runs 50s'!$A$5:$A$95,0),MATCH(Z$8,'Points - Runs 50s'!$A$5:$Z$5,0)))*25)+((INDEX('Points - Runs 100s'!$A$5:$Z$95,MATCH($A9,'Points - Runs 100s'!$A$5:$A$95,0),MATCH(Z$8,'Points - Runs 100s'!$A$5:$Z$5,0)))*50)+((INDEX('Points - Wickets'!$A$5:$Z$95,MATCH($A9,'Points - Wickets'!$A$5:$A$95,0),MATCH(Z$8,'Points - Wickets'!$A$5:$Z$5,0)))*15)+((INDEX('Points - 4 fers'!$A$5:$Z$95,MATCH($A9,'Points - 4 fers'!$A$5:$A$95,0),MATCH(Z$8,'Points - 4 fers'!$A$5:$Z$5,0)))*25)+((INDEX('Points - Hattrick'!$A$5:$Z$95,MATCH($A9,'Points - Hattrick'!$A$5:$A$95,0),MATCH(Z$8,'Points - Hattrick'!$A$5:$Z$5,0)))*100)+((INDEX('Points - Fielding'!$A$5:$Z$95,MATCH($A9,'Points - Fielding'!$A$5:$A$95,0),MATCH(Z$8,'Points - Fielding'!$A$5:$Z$5,0)))*10)+((INDEX('Points - 7 fers'!$A$5:$Z$95,MATCH($A9,'Points - 7 fers'!$A$5:$A$95,0),MATCH(Z$8,'Points - 7 fers'!$A$5:$Z$5,0)))*50)+((INDEX('Points - Fielding Bonus'!$A$5:$Z$95,MATCH($A9,'Points - Fielding Bonus'!$A$5:$A$95,0),MATCH(Z$8,'Points - Fielding Bonus'!$A$5:$Z$5,0)))*25)</f>
        <v>0</v>
      </c>
      <c r="AA9" s="452">
        <f>SUM(D9:K9)</f>
        <v>278</v>
      </c>
      <c r="AB9" s="408">
        <f>SUM(D9:S9)-AA9</f>
        <v>298</v>
      </c>
      <c r="AC9" s="479">
        <f>SUM(D9:Z9)-SUM(AA9:AB9)</f>
        <v>0</v>
      </c>
      <c r="AD9" s="453">
        <f>SUM(D9:Z9)</f>
        <v>576</v>
      </c>
    </row>
    <row r="10" spans="1:35" s="58" customFormat="1" ht="18.75" customHeight="1" x14ac:dyDescent="0.25">
      <c r="A10" s="476" t="s">
        <v>11</v>
      </c>
      <c r="B10" s="447" t="s">
        <v>52</v>
      </c>
      <c r="C10" s="448" t="s">
        <v>68</v>
      </c>
      <c r="D10" s="364">
        <f>(INDEX('Points - Runs'!$A$5:$Z$95,MATCH($A10,'Points - Runs'!$A$5:$A$95,0),MATCH(D$8,'Points - Runs'!$A$5:$Z$5,0)))+((INDEX('Points - Runs 50s'!$A$5:$Z$95,MATCH($A10,'Points - Runs 50s'!$A$5:$A$95,0),MATCH(D$8,'Points - Runs 50s'!$A$5:$Z$5,0)))*25)+((INDEX('Points - Runs 100s'!$A$5:$Z$95,MATCH($A10,'Points - Runs 100s'!$A$5:$A$95,0),MATCH(D$8,'Points - Runs 100s'!$A$5:$Z$5,0)))*50)+((INDEX('Points - Wickets'!$A$5:$Z$95,MATCH($A10,'Points - Wickets'!$A$5:$A$95,0),MATCH(D$8,'Points - Wickets'!$A$5:$Z$5,0)))*15)+((INDEX('Points - 4 fers'!$A$5:$Z$95,MATCH($A10,'Points - 4 fers'!$A$5:$A$95,0),MATCH(D$8,'Points - 4 fers'!$A$5:$Z$5,0)))*25)+((INDEX('Points - Hattrick'!$A$5:$Z$95,MATCH($A10,'Points - Hattrick'!$A$5:$A$95,0),MATCH(D$8,'Points - Hattrick'!$A$5:$Z$5,0)))*100)+((INDEX('Points - Fielding'!$A$5:$Z$95,MATCH($A10,'Points - Fielding'!$A$5:$A$95,0),MATCH(D$8,'Points - Fielding'!$A$5:$Z$5,0)))*10)+((INDEX('Points - 7 fers'!$A$5:$Z$95,MATCH($A10,'Points - 7 fers'!$A$5:$A$95,0),MATCH(D$8,'Points - 7 fers'!$A$5:$Z$5,0)))*50)+((INDEX('Points - Fielding Bonus'!$A$5:$Z$95,MATCH($A10,'Points - Fielding Bonus'!$A$5:$A$95,0),MATCH(D$8,'Points - Fielding Bonus'!$A$5:$Z$5,0)))*25)</f>
        <v>7</v>
      </c>
      <c r="E10" s="365">
        <f>(INDEX('Points - Runs'!$A$5:$Z$95,MATCH($A10,'Points - Runs'!$A$5:$A$95,0),MATCH(E$8,'Points - Runs'!$A$5:$Z$5,0)))+((INDEX('Points - Runs 50s'!$A$5:$Z$95,MATCH($A10,'Points - Runs 50s'!$A$5:$A$95,0),MATCH(E$8,'Points - Runs 50s'!$A$5:$Z$5,0)))*25)+((INDEX('Points - Runs 100s'!$A$5:$Z$95,MATCH($A10,'Points - Runs 100s'!$A$5:$A$95,0),MATCH(E$8,'Points - Runs 100s'!$A$5:$Z$5,0)))*50)+((INDEX('Points - Wickets'!$A$5:$Z$95,MATCH($A10,'Points - Wickets'!$A$5:$A$95,0),MATCH(E$8,'Points - Wickets'!$A$5:$Z$5,0)))*15)+((INDEX('Points - 4 fers'!$A$5:$Z$95,MATCH($A10,'Points - 4 fers'!$A$5:$A$95,0),MATCH(E$8,'Points - 4 fers'!$A$5:$Z$5,0)))*25)+((INDEX('Points - Hattrick'!$A$5:$Z$95,MATCH($A10,'Points - Hattrick'!$A$5:$A$95,0),MATCH(E$8,'Points - Hattrick'!$A$5:$Z$5,0)))*100)+((INDEX('Points - Fielding'!$A$5:$Z$95,MATCH($A10,'Points - Fielding'!$A$5:$A$95,0),MATCH(E$8,'Points - Fielding'!$A$5:$Z$5,0)))*10)+((INDEX('Points - 7 fers'!$A$5:$Z$95,MATCH($A10,'Points - 7 fers'!$A$5:$A$95,0),MATCH(E$8,'Points - 7 fers'!$A$5:$Z$5,0)))*50)+((INDEX('Points - Fielding Bonus'!$A$5:$Z$95,MATCH($A10,'Points - Fielding Bonus'!$A$5:$A$95,0),MATCH(E$8,'Points - Fielding Bonus'!$A$5:$Z$5,0)))*25)</f>
        <v>0</v>
      </c>
      <c r="F10" s="365">
        <f>(INDEX('Points - Runs'!$A$5:$Z$95,MATCH($A10,'Points - Runs'!$A$5:$A$95,0),MATCH(F$8,'Points - Runs'!$A$5:$Z$5,0)))+((INDEX('Points - Runs 50s'!$A$5:$Z$95,MATCH($A10,'Points - Runs 50s'!$A$5:$A$95,0),MATCH(F$8,'Points - Runs 50s'!$A$5:$Z$5,0)))*25)+((INDEX('Points - Runs 100s'!$A$5:$Z$95,MATCH($A10,'Points - Runs 100s'!$A$5:$A$95,0),MATCH(F$8,'Points - Runs 100s'!$A$5:$Z$5,0)))*50)+((INDEX('Points - Wickets'!$A$5:$Z$95,MATCH($A10,'Points - Wickets'!$A$5:$A$95,0),MATCH(F$8,'Points - Wickets'!$A$5:$Z$5,0)))*15)+((INDEX('Points - 4 fers'!$A$5:$Z$95,MATCH($A10,'Points - 4 fers'!$A$5:$A$95,0),MATCH(F$8,'Points - 4 fers'!$A$5:$Z$5,0)))*25)+((INDEX('Points - Hattrick'!$A$5:$Z$95,MATCH($A10,'Points - Hattrick'!$A$5:$A$95,0),MATCH(F$8,'Points - Hattrick'!$A$5:$Z$5,0)))*100)+((INDEX('Points - Fielding'!$A$5:$Z$95,MATCH($A10,'Points - Fielding'!$A$5:$A$95,0),MATCH(F$8,'Points - Fielding'!$A$5:$Z$5,0)))*10)+((INDEX('Points - 7 fers'!$A$5:$Z$95,MATCH($A10,'Points - 7 fers'!$A$5:$A$95,0),MATCH(F$8,'Points - 7 fers'!$A$5:$Z$5,0)))*50)+((INDEX('Points - Fielding Bonus'!$A$5:$Z$95,MATCH($A10,'Points - Fielding Bonus'!$A$5:$A$95,0),MATCH(F$8,'Points - Fielding Bonus'!$A$5:$Z$5,0)))*25)</f>
        <v>11</v>
      </c>
      <c r="G10" s="365">
        <f>(INDEX('Points - Runs'!$A$5:$Z$95,MATCH($A10,'Points - Runs'!$A$5:$A$95,0),MATCH(G$8,'Points - Runs'!$A$5:$Z$5,0)))+((INDEX('Points - Runs 50s'!$A$5:$Z$95,MATCH($A10,'Points - Runs 50s'!$A$5:$A$95,0),MATCH(G$8,'Points - Runs 50s'!$A$5:$Z$5,0)))*25)+((INDEX('Points - Runs 100s'!$A$5:$Z$95,MATCH($A10,'Points - Runs 100s'!$A$5:$A$95,0),MATCH(G$8,'Points - Runs 100s'!$A$5:$Z$5,0)))*50)+((INDEX('Points - Wickets'!$A$5:$Z$95,MATCH($A10,'Points - Wickets'!$A$5:$A$95,0),MATCH(G$8,'Points - Wickets'!$A$5:$Z$5,0)))*15)+((INDEX('Points - 4 fers'!$A$5:$Z$95,MATCH($A10,'Points - 4 fers'!$A$5:$A$95,0),MATCH(G$8,'Points - 4 fers'!$A$5:$Z$5,0)))*25)+((INDEX('Points - Hattrick'!$A$5:$Z$95,MATCH($A10,'Points - Hattrick'!$A$5:$A$95,0),MATCH(G$8,'Points - Hattrick'!$A$5:$Z$5,0)))*100)+((INDEX('Points - Fielding'!$A$5:$Z$95,MATCH($A10,'Points - Fielding'!$A$5:$A$95,0),MATCH(G$8,'Points - Fielding'!$A$5:$Z$5,0)))*10)+((INDEX('Points - 7 fers'!$A$5:$Z$95,MATCH($A10,'Points - 7 fers'!$A$5:$A$95,0),MATCH(G$8,'Points - 7 fers'!$A$5:$Z$5,0)))*50)+((INDEX('Points - Fielding Bonus'!$A$5:$Z$95,MATCH($A10,'Points - Fielding Bonus'!$A$5:$A$95,0),MATCH(G$8,'Points - Fielding Bonus'!$A$5:$Z$5,0)))*25)</f>
        <v>20</v>
      </c>
      <c r="H10" s="365">
        <f>(INDEX('Points - Runs'!$A$5:$Z$95,MATCH($A10,'Points - Runs'!$A$5:$A$95,0),MATCH(H$8,'Points - Runs'!$A$5:$Z$5,0)))+((INDEX('Points - Runs 50s'!$A$5:$Z$95,MATCH($A10,'Points - Runs 50s'!$A$5:$A$95,0),MATCH(H$8,'Points - Runs 50s'!$A$5:$Z$5,0)))*25)+((INDEX('Points - Runs 100s'!$A$5:$Z$95,MATCH($A10,'Points - Runs 100s'!$A$5:$A$95,0),MATCH(H$8,'Points - Runs 100s'!$A$5:$Z$5,0)))*50)+((INDEX('Points - Wickets'!$A$5:$Z$95,MATCH($A10,'Points - Wickets'!$A$5:$A$95,0),MATCH(H$8,'Points - Wickets'!$A$5:$Z$5,0)))*15)+((INDEX('Points - 4 fers'!$A$5:$Z$95,MATCH($A10,'Points - 4 fers'!$A$5:$A$95,0),MATCH(H$8,'Points - 4 fers'!$A$5:$Z$5,0)))*25)+((INDEX('Points - Hattrick'!$A$5:$Z$95,MATCH($A10,'Points - Hattrick'!$A$5:$A$95,0),MATCH(H$8,'Points - Hattrick'!$A$5:$Z$5,0)))*100)+((INDEX('Points - Fielding'!$A$5:$Z$95,MATCH($A10,'Points - Fielding'!$A$5:$A$95,0),MATCH(H$8,'Points - Fielding'!$A$5:$Z$5,0)))*10)+((INDEX('Points - 7 fers'!$A$5:$Z$95,MATCH($A10,'Points - 7 fers'!$A$5:$A$95,0),MATCH(H$8,'Points - 7 fers'!$A$5:$Z$5,0)))*50)+((INDEX('Points - Fielding Bonus'!$A$5:$Z$95,MATCH($A10,'Points - Fielding Bonus'!$A$5:$A$95,0),MATCH(H$8,'Points - Fielding Bonus'!$A$5:$Z$5,0)))*25)</f>
        <v>0</v>
      </c>
      <c r="I10" s="365">
        <f>(INDEX('Points - Runs'!$A$5:$Z$95,MATCH($A10,'Points - Runs'!$A$5:$A$95,0),MATCH(I$8,'Points - Runs'!$A$5:$Z$5,0)))+((INDEX('Points - Runs 50s'!$A$5:$Z$95,MATCH($A10,'Points - Runs 50s'!$A$5:$A$95,0),MATCH(I$8,'Points - Runs 50s'!$A$5:$Z$5,0)))*25)+((INDEX('Points - Runs 100s'!$A$5:$Z$95,MATCH($A10,'Points - Runs 100s'!$A$5:$A$95,0),MATCH(I$8,'Points - Runs 100s'!$A$5:$Z$5,0)))*50)+((INDEX('Points - Wickets'!$A$5:$Z$95,MATCH($A10,'Points - Wickets'!$A$5:$A$95,0),MATCH(I$8,'Points - Wickets'!$A$5:$Z$5,0)))*15)+((INDEX('Points - 4 fers'!$A$5:$Z$95,MATCH($A10,'Points - 4 fers'!$A$5:$A$95,0),MATCH(I$8,'Points - 4 fers'!$A$5:$Z$5,0)))*25)+((INDEX('Points - Hattrick'!$A$5:$Z$95,MATCH($A10,'Points - Hattrick'!$A$5:$A$95,0),MATCH(I$8,'Points - Hattrick'!$A$5:$Z$5,0)))*100)+((INDEX('Points - Fielding'!$A$5:$Z$95,MATCH($A10,'Points - Fielding'!$A$5:$A$95,0),MATCH(I$8,'Points - Fielding'!$A$5:$Z$5,0)))*10)+((INDEX('Points - 7 fers'!$A$5:$Z$95,MATCH($A10,'Points - 7 fers'!$A$5:$A$95,0),MATCH(I$8,'Points - 7 fers'!$A$5:$Z$5,0)))*50)+((INDEX('Points - Fielding Bonus'!$A$5:$Z$95,MATCH($A10,'Points - Fielding Bonus'!$A$5:$A$95,0),MATCH(I$8,'Points - Fielding Bonus'!$A$5:$Z$5,0)))*25)</f>
        <v>4</v>
      </c>
      <c r="J10" s="365">
        <f>(INDEX('Points - Runs'!$A$5:$Z$95,MATCH($A10,'Points - Runs'!$A$5:$A$95,0),MATCH(J$8,'Points - Runs'!$A$5:$Z$5,0)))+((INDEX('Points - Runs 50s'!$A$5:$Z$95,MATCH($A10,'Points - Runs 50s'!$A$5:$A$95,0),MATCH(J$8,'Points - Runs 50s'!$A$5:$Z$5,0)))*25)+((INDEX('Points - Runs 100s'!$A$5:$Z$95,MATCH($A10,'Points - Runs 100s'!$A$5:$A$95,0),MATCH(J$8,'Points - Runs 100s'!$A$5:$Z$5,0)))*50)+((INDEX('Points - Wickets'!$A$5:$Z$95,MATCH($A10,'Points - Wickets'!$A$5:$A$95,0),MATCH(J$8,'Points - Wickets'!$A$5:$Z$5,0)))*15)+((INDEX('Points - 4 fers'!$A$5:$Z$95,MATCH($A10,'Points - 4 fers'!$A$5:$A$95,0),MATCH(J$8,'Points - 4 fers'!$A$5:$Z$5,0)))*25)+((INDEX('Points - Hattrick'!$A$5:$Z$95,MATCH($A10,'Points - Hattrick'!$A$5:$A$95,0),MATCH(J$8,'Points - Hattrick'!$A$5:$Z$5,0)))*100)+((INDEX('Points - Fielding'!$A$5:$Z$95,MATCH($A10,'Points - Fielding'!$A$5:$A$95,0),MATCH(J$8,'Points - Fielding'!$A$5:$Z$5,0)))*10)+((INDEX('Points - 7 fers'!$A$5:$Z$95,MATCH($A10,'Points - 7 fers'!$A$5:$A$95,0),MATCH(J$8,'Points - 7 fers'!$A$5:$Z$5,0)))*50)+((INDEX('Points - Fielding Bonus'!$A$5:$Z$95,MATCH($A10,'Points - Fielding Bonus'!$A$5:$A$95,0),MATCH(J$8,'Points - Fielding Bonus'!$A$5:$Z$5,0)))*25)</f>
        <v>15</v>
      </c>
      <c r="K10" s="516">
        <f>(INDEX('Points - Runs'!$A$5:$Z$95,MATCH($A10,'Points - Runs'!$A$5:$A$95,0),MATCH(K$8,'Points - Runs'!$A$5:$Z$5,0)))+((INDEX('Points - Runs 50s'!$A$5:$Z$95,MATCH($A10,'Points - Runs 50s'!$A$5:$A$95,0),MATCH(K$8,'Points - Runs 50s'!$A$5:$Z$5,0)))*25)+((INDEX('Points - Runs 100s'!$A$5:$Z$95,MATCH($A10,'Points - Runs 100s'!$A$5:$A$95,0),MATCH(K$8,'Points - Runs 100s'!$A$5:$Z$5,0)))*50)+((INDEX('Points - Wickets'!$A$5:$Z$95,MATCH($A10,'Points - Wickets'!$A$5:$A$95,0),MATCH(K$8,'Points - Wickets'!$A$5:$Z$5,0)))*15)+((INDEX('Points - 4 fers'!$A$5:$Z$95,MATCH($A10,'Points - 4 fers'!$A$5:$A$95,0),MATCH(K$8,'Points - 4 fers'!$A$5:$Z$5,0)))*25)+((INDEX('Points - Hattrick'!$A$5:$Z$95,MATCH($A10,'Points - Hattrick'!$A$5:$A$95,0),MATCH(K$8,'Points - Hattrick'!$A$5:$Z$5,0)))*100)+((INDEX('Points - Fielding'!$A$5:$Z$95,MATCH($A10,'Points - Fielding'!$A$5:$A$95,0),MATCH(K$8,'Points - Fielding'!$A$5:$Z$5,0)))*10)+((INDEX('Points - 7 fers'!$A$5:$Z$95,MATCH($A10,'Points - 7 fers'!$A$5:$A$95,0),MATCH(K$8,'Points - 7 fers'!$A$5:$Z$5,0)))*50)+((INDEX('Points - Fielding Bonus'!$A$5:$Z$95,MATCH($A10,'Points - Fielding Bonus'!$A$5:$A$95,0),MATCH(K$8,'Points - Fielding Bonus'!$A$5:$Z$5,0)))*25)</f>
        <v>7</v>
      </c>
      <c r="L10" s="364">
        <f>(INDEX('Points - Runs'!$A$5:$Z$95,MATCH($A10,'Points - Runs'!$A$5:$A$95,0),MATCH(L$8,'Points - Runs'!$A$5:$Z$5,0)))+((INDEX('Points - Runs 50s'!$A$5:$Z$95,MATCH($A10,'Points - Runs 50s'!$A$5:$A$95,0),MATCH(L$8,'Points - Runs 50s'!$A$5:$Z$5,0)))*25)+((INDEX('Points - Runs 100s'!$A$5:$Z$95,MATCH($A10,'Points - Runs 100s'!$A$5:$A$95,0),MATCH(L$8,'Points - Runs 100s'!$A$5:$Z$5,0)))*50)+((INDEX('Points - Wickets'!$A$5:$Z$95,MATCH($A10,'Points - Wickets'!$A$5:$A$95,0),MATCH(L$8,'Points - Wickets'!$A$5:$Z$5,0)))*15)+((INDEX('Points - 4 fers'!$A$5:$Z$95,MATCH($A10,'Points - 4 fers'!$A$5:$A$95,0),MATCH(L$8,'Points - 4 fers'!$A$5:$Z$5,0)))*25)+((INDEX('Points - Hattrick'!$A$5:$Z$95,MATCH($A10,'Points - Hattrick'!$A$5:$A$95,0),MATCH(L$8,'Points - Hattrick'!$A$5:$Z$5,0)))*100)+((INDEX('Points - Fielding'!$A$5:$Z$95,MATCH($A10,'Points - Fielding'!$A$5:$A$95,0),MATCH(L$8,'Points - Fielding'!$A$5:$Z$5,0)))*10)+((INDEX('Points - 7 fers'!$A$5:$Z$95,MATCH($A10,'Points - 7 fers'!$A$5:$A$95,0),MATCH(L$8,'Points - 7 fers'!$A$5:$Z$5,0)))*50)+((INDEX('Points - Fielding Bonus'!$A$5:$Z$95,MATCH($A10,'Points - Fielding Bonus'!$A$5:$A$95,0),MATCH(L$8,'Points - Fielding Bonus'!$A$5:$Z$5,0)))*25)</f>
        <v>5</v>
      </c>
      <c r="M10" s="365">
        <f>(INDEX('Points - Runs'!$A$5:$Z$95,MATCH($A10,'Points - Runs'!$A$5:$A$95,0),MATCH(M$8,'Points - Runs'!$A$5:$Z$5,0)))+((INDEX('Points - Runs 50s'!$A$5:$Z$95,MATCH($A10,'Points - Runs 50s'!$A$5:$A$95,0),MATCH(M$8,'Points - Runs 50s'!$A$5:$Z$5,0)))*25)+((INDEX('Points - Runs 100s'!$A$5:$Z$95,MATCH($A10,'Points - Runs 100s'!$A$5:$A$95,0),MATCH(M$8,'Points - Runs 100s'!$A$5:$Z$5,0)))*50)+((INDEX('Points - Wickets'!$A$5:$Z$95,MATCH($A10,'Points - Wickets'!$A$5:$A$95,0),MATCH(M$8,'Points - Wickets'!$A$5:$Z$5,0)))*15)+((INDEX('Points - 4 fers'!$A$5:$Z$95,MATCH($A10,'Points - 4 fers'!$A$5:$A$95,0),MATCH(M$8,'Points - 4 fers'!$A$5:$Z$5,0)))*25)+((INDEX('Points - Hattrick'!$A$5:$Z$95,MATCH($A10,'Points - Hattrick'!$A$5:$A$95,0),MATCH(M$8,'Points - Hattrick'!$A$5:$Z$5,0)))*100)+((INDEX('Points - Fielding'!$A$5:$Z$95,MATCH($A10,'Points - Fielding'!$A$5:$A$95,0),MATCH(M$8,'Points - Fielding'!$A$5:$Z$5,0)))*10)+((INDEX('Points - 7 fers'!$A$5:$Z$95,MATCH($A10,'Points - 7 fers'!$A$5:$A$95,0),MATCH(M$8,'Points - 7 fers'!$A$5:$Z$5,0)))*50)+((INDEX('Points - Fielding Bonus'!$A$5:$Z$95,MATCH($A10,'Points - Fielding Bonus'!$A$5:$A$95,0),MATCH(M$8,'Points - Fielding Bonus'!$A$5:$Z$5,0)))*25)</f>
        <v>15</v>
      </c>
      <c r="N10" s="365">
        <f>(INDEX('Points - Runs'!$A$5:$Z$95,MATCH($A10,'Points - Runs'!$A$5:$A$95,0),MATCH(N$8,'Points - Runs'!$A$5:$Z$5,0)))+((INDEX('Points - Runs 50s'!$A$5:$Z$95,MATCH($A10,'Points - Runs 50s'!$A$5:$A$95,0),MATCH(N$8,'Points - Runs 50s'!$A$5:$Z$5,0)))*25)+((INDEX('Points - Runs 100s'!$A$5:$Z$95,MATCH($A10,'Points - Runs 100s'!$A$5:$A$95,0),MATCH(N$8,'Points - Runs 100s'!$A$5:$Z$5,0)))*50)+((INDEX('Points - Wickets'!$A$5:$Z$95,MATCH($A10,'Points - Wickets'!$A$5:$A$95,0),MATCH(N$8,'Points - Wickets'!$A$5:$Z$5,0)))*15)+((INDEX('Points - 4 fers'!$A$5:$Z$95,MATCH($A10,'Points - 4 fers'!$A$5:$A$95,0),MATCH(N$8,'Points - 4 fers'!$A$5:$Z$5,0)))*25)+((INDEX('Points - Hattrick'!$A$5:$Z$95,MATCH($A10,'Points - Hattrick'!$A$5:$A$95,0),MATCH(N$8,'Points - Hattrick'!$A$5:$Z$5,0)))*100)+((INDEX('Points - Fielding'!$A$5:$Z$95,MATCH($A10,'Points - Fielding'!$A$5:$A$95,0),MATCH(N$8,'Points - Fielding'!$A$5:$Z$5,0)))*10)+((INDEX('Points - 7 fers'!$A$5:$Z$95,MATCH($A10,'Points - 7 fers'!$A$5:$A$95,0),MATCH(N$8,'Points - 7 fers'!$A$5:$Z$5,0)))*50)+((INDEX('Points - Fielding Bonus'!$A$5:$Z$95,MATCH($A10,'Points - Fielding Bonus'!$A$5:$A$95,0),MATCH(N$8,'Points - Fielding Bonus'!$A$5:$Z$5,0)))*25)</f>
        <v>7</v>
      </c>
      <c r="O10" s="365">
        <f>(INDEX('Points - Runs'!$A$5:$Z$95,MATCH($A10,'Points - Runs'!$A$5:$A$95,0),MATCH(O$8,'Points - Runs'!$A$5:$Z$5,0)))+((INDEX('Points - Runs 50s'!$A$5:$Z$95,MATCH($A10,'Points - Runs 50s'!$A$5:$A$95,0),MATCH(O$8,'Points - Runs 50s'!$A$5:$Z$5,0)))*25)+((INDEX('Points - Runs 100s'!$A$5:$Z$95,MATCH($A10,'Points - Runs 100s'!$A$5:$A$95,0),MATCH(O$8,'Points - Runs 100s'!$A$5:$Z$5,0)))*50)+((INDEX('Points - Wickets'!$A$5:$Z$95,MATCH($A10,'Points - Wickets'!$A$5:$A$95,0),MATCH(O$8,'Points - Wickets'!$A$5:$Z$5,0)))*15)+((INDEX('Points - 4 fers'!$A$5:$Z$95,MATCH($A10,'Points - 4 fers'!$A$5:$A$95,0),MATCH(O$8,'Points - 4 fers'!$A$5:$Z$5,0)))*25)+((INDEX('Points - Hattrick'!$A$5:$Z$95,MATCH($A10,'Points - Hattrick'!$A$5:$A$95,0),MATCH(O$8,'Points - Hattrick'!$A$5:$Z$5,0)))*100)+((INDEX('Points - Fielding'!$A$5:$Z$95,MATCH($A10,'Points - Fielding'!$A$5:$A$95,0),MATCH(O$8,'Points - Fielding'!$A$5:$Z$5,0)))*10)+((INDEX('Points - 7 fers'!$A$5:$Z$95,MATCH($A10,'Points - 7 fers'!$A$5:$A$95,0),MATCH(O$8,'Points - 7 fers'!$A$5:$Z$5,0)))*50)+((INDEX('Points - Fielding Bonus'!$A$5:$Z$95,MATCH($A10,'Points - Fielding Bonus'!$A$5:$A$95,0),MATCH(O$8,'Points - Fielding Bonus'!$A$5:$Z$5,0)))*25)</f>
        <v>0</v>
      </c>
      <c r="P10" s="365">
        <f>(INDEX('Points - Runs'!$A$5:$Z$95,MATCH($A10,'Points - Runs'!$A$5:$A$95,0),MATCH(P$8,'Points - Runs'!$A$5:$Z$5,0)))+((INDEX('Points - Runs 50s'!$A$5:$Z$95,MATCH($A10,'Points - Runs 50s'!$A$5:$A$95,0),MATCH(P$8,'Points - Runs 50s'!$A$5:$Z$5,0)))*25)+((INDEX('Points - Runs 100s'!$A$5:$Z$95,MATCH($A10,'Points - Runs 100s'!$A$5:$A$95,0),MATCH(P$8,'Points - Runs 100s'!$A$5:$Z$5,0)))*50)+((INDEX('Points - Wickets'!$A$5:$Z$95,MATCH($A10,'Points - Wickets'!$A$5:$A$95,0),MATCH(P$8,'Points - Wickets'!$A$5:$Z$5,0)))*15)+((INDEX('Points - 4 fers'!$A$5:$Z$95,MATCH($A10,'Points - 4 fers'!$A$5:$A$95,0),MATCH(P$8,'Points - 4 fers'!$A$5:$Z$5,0)))*25)+((INDEX('Points - Hattrick'!$A$5:$Z$95,MATCH($A10,'Points - Hattrick'!$A$5:$A$95,0),MATCH(P$8,'Points - Hattrick'!$A$5:$Z$5,0)))*100)+((INDEX('Points - Fielding'!$A$5:$Z$95,MATCH($A10,'Points - Fielding'!$A$5:$A$95,0),MATCH(P$8,'Points - Fielding'!$A$5:$Z$5,0)))*10)+((INDEX('Points - 7 fers'!$A$5:$Z$95,MATCH($A10,'Points - 7 fers'!$A$5:$A$95,0),MATCH(P$8,'Points - 7 fers'!$A$5:$Z$5,0)))*50)+((INDEX('Points - Fielding Bonus'!$A$5:$Z$95,MATCH($A10,'Points - Fielding Bonus'!$A$5:$A$95,0),MATCH(P$8,'Points - Fielding Bonus'!$A$5:$Z$5,0)))*25)</f>
        <v>10</v>
      </c>
      <c r="Q10" s="365">
        <f>(INDEX('Points - Runs'!$A$5:$Z$95,MATCH($A10,'Points - Runs'!$A$5:$A$95,0),MATCH(Q$8,'Points - Runs'!$A$5:$Z$5,0)))+((INDEX('Points - Runs 50s'!$A$5:$Z$95,MATCH($A10,'Points - Runs 50s'!$A$5:$A$95,0),MATCH(Q$8,'Points - Runs 50s'!$A$5:$Z$5,0)))*25)+((INDEX('Points - Runs 100s'!$A$5:$Z$95,MATCH($A10,'Points - Runs 100s'!$A$5:$A$95,0),MATCH(Q$8,'Points - Runs 100s'!$A$5:$Z$5,0)))*50)+((INDEX('Points - Wickets'!$A$5:$Z$95,MATCH($A10,'Points - Wickets'!$A$5:$A$95,0),MATCH(Q$8,'Points - Wickets'!$A$5:$Z$5,0)))*15)+((INDEX('Points - 4 fers'!$A$5:$Z$95,MATCH($A10,'Points - 4 fers'!$A$5:$A$95,0),MATCH(Q$8,'Points - 4 fers'!$A$5:$Z$5,0)))*25)+((INDEX('Points - Hattrick'!$A$5:$Z$95,MATCH($A10,'Points - Hattrick'!$A$5:$A$95,0),MATCH(Q$8,'Points - Hattrick'!$A$5:$Z$5,0)))*100)+((INDEX('Points - Fielding'!$A$5:$Z$95,MATCH($A10,'Points - Fielding'!$A$5:$A$95,0),MATCH(Q$8,'Points - Fielding'!$A$5:$Z$5,0)))*10)+((INDEX('Points - 7 fers'!$A$5:$Z$95,MATCH($A10,'Points - 7 fers'!$A$5:$A$95,0),MATCH(Q$8,'Points - 7 fers'!$A$5:$Z$5,0)))*50)+((INDEX('Points - Fielding Bonus'!$A$5:$Z$95,MATCH($A10,'Points - Fielding Bonus'!$A$5:$A$95,0),MATCH(Q$8,'Points - Fielding Bonus'!$A$5:$Z$5,0)))*25)</f>
        <v>13</v>
      </c>
      <c r="R10" s="365">
        <f>(INDEX('Points - Runs'!$A$5:$Z$95,MATCH($A10,'Points - Runs'!$A$5:$A$95,0),MATCH(R$8,'Points - Runs'!$A$5:$Z$5,0)))+((INDEX('Points - Runs 50s'!$A$5:$Z$95,MATCH($A10,'Points - Runs 50s'!$A$5:$A$95,0),MATCH(R$8,'Points - Runs 50s'!$A$5:$Z$5,0)))*25)+((INDEX('Points - Runs 100s'!$A$5:$Z$95,MATCH($A10,'Points - Runs 100s'!$A$5:$A$95,0),MATCH(R$8,'Points - Runs 100s'!$A$5:$Z$5,0)))*50)+((INDEX('Points - Wickets'!$A$5:$Z$95,MATCH($A10,'Points - Wickets'!$A$5:$A$95,0),MATCH(R$8,'Points - Wickets'!$A$5:$Z$5,0)))*15)+((INDEX('Points - 4 fers'!$A$5:$Z$95,MATCH($A10,'Points - 4 fers'!$A$5:$A$95,0),MATCH(R$8,'Points - 4 fers'!$A$5:$Z$5,0)))*25)+((INDEX('Points - Hattrick'!$A$5:$Z$95,MATCH($A10,'Points - Hattrick'!$A$5:$A$95,0),MATCH(R$8,'Points - Hattrick'!$A$5:$Z$5,0)))*100)+((INDEX('Points - Fielding'!$A$5:$Z$95,MATCH($A10,'Points - Fielding'!$A$5:$A$95,0),MATCH(R$8,'Points - Fielding'!$A$5:$Z$5,0)))*10)+((INDEX('Points - 7 fers'!$A$5:$Z$95,MATCH($A10,'Points - 7 fers'!$A$5:$A$95,0),MATCH(R$8,'Points - 7 fers'!$A$5:$Z$5,0)))*50)+((INDEX('Points - Fielding Bonus'!$A$5:$Z$95,MATCH($A10,'Points - Fielding Bonus'!$A$5:$A$95,0),MATCH(R$8,'Points - Fielding Bonus'!$A$5:$Z$5,0)))*25)</f>
        <v>0</v>
      </c>
      <c r="S10" s="566">
        <f>(INDEX('Points - Runs'!$A$5:$Z$95,MATCH($A10,'Points - Runs'!$A$5:$A$95,0),MATCH(S$8,'Points - Runs'!$A$5:$Z$5,0)))+((INDEX('Points - Runs 50s'!$A$5:$Z$95,MATCH($A10,'Points - Runs 50s'!$A$5:$A$95,0),MATCH(S$8,'Points - Runs 50s'!$A$5:$Z$5,0)))*25)+((INDEX('Points - Runs 100s'!$A$5:$Z$95,MATCH($A10,'Points - Runs 100s'!$A$5:$A$95,0),MATCH(S$8,'Points - Runs 100s'!$A$5:$Z$5,0)))*50)+((INDEX('Points - Wickets'!$A$5:$Z$95,MATCH($A10,'Points - Wickets'!$A$5:$A$95,0),MATCH(S$8,'Points - Wickets'!$A$5:$Z$5,0)))*15)+((INDEX('Points - 4 fers'!$A$5:$Z$95,MATCH($A10,'Points - 4 fers'!$A$5:$A$95,0),MATCH(S$8,'Points - 4 fers'!$A$5:$Z$5,0)))*25)+((INDEX('Points - Hattrick'!$A$5:$Z$95,MATCH($A10,'Points - Hattrick'!$A$5:$A$95,0),MATCH(S$8,'Points - Hattrick'!$A$5:$Z$5,0)))*100)+((INDEX('Points - Fielding'!$A$5:$Z$95,MATCH($A10,'Points - Fielding'!$A$5:$A$95,0),MATCH(S$8,'Points - Fielding'!$A$5:$Z$5,0)))*10)+((INDEX('Points - 7 fers'!$A$5:$Z$95,MATCH($A10,'Points - 7 fers'!$A$5:$A$95,0),MATCH(S$8,'Points - 7 fers'!$A$5:$Z$5,0)))*50)+((INDEX('Points - Fielding Bonus'!$A$5:$Z$95,MATCH($A10,'Points - Fielding Bonus'!$A$5:$A$95,0),MATCH(S$8,'Points - Fielding Bonus'!$A$5:$Z$5,0)))*25)</f>
        <v>13</v>
      </c>
      <c r="T10" s="571">
        <f>(INDEX('Points - Runs'!$A$5:$Z$95,MATCH($A10,'Points - Runs'!$A$5:$A$95,0),MATCH(T$8,'Points - Runs'!$A$5:$Z$5,0)))+((INDEX('Points - Runs 50s'!$A$5:$Z$95,MATCH($A10,'Points - Runs 50s'!$A$5:$A$95,0),MATCH(T$8,'Points - Runs 50s'!$A$5:$Z$5,0)))*25)+((INDEX('Points - Runs 100s'!$A$5:$Z$95,MATCH($A10,'Points - Runs 100s'!$A$5:$A$95,0),MATCH(T$8,'Points - Runs 100s'!$A$5:$Z$5,0)))*50)+((INDEX('Points - Wickets'!$A$5:$Z$95,MATCH($A10,'Points - Wickets'!$A$5:$A$95,0),MATCH(T$8,'Points - Wickets'!$A$5:$Z$5,0)))*15)+((INDEX('Points - 4 fers'!$A$5:$Z$95,MATCH($A10,'Points - 4 fers'!$A$5:$A$95,0),MATCH(T$8,'Points - 4 fers'!$A$5:$Z$5,0)))*25)+((INDEX('Points - Hattrick'!$A$5:$Z$95,MATCH($A10,'Points - Hattrick'!$A$5:$A$95,0),MATCH(T$8,'Points - Hattrick'!$A$5:$Z$5,0)))*100)+((INDEX('Points - Fielding'!$A$5:$Z$95,MATCH($A10,'Points - Fielding'!$A$5:$A$95,0),MATCH(T$8,'Points - Fielding'!$A$5:$Z$5,0)))*10)+((INDEX('Points - 7 fers'!$A$5:$Z$95,MATCH($A10,'Points - 7 fers'!$A$5:$A$95,0),MATCH(T$8,'Points - 7 fers'!$A$5:$Z$5,0)))*50)+((INDEX('Points - Fielding Bonus'!$A$5:$Z$95,MATCH($A10,'Points - Fielding Bonus'!$A$5:$A$95,0),MATCH(T$8,'Points - Fielding Bonus'!$A$5:$Z$5,0)))*25)</f>
        <v>0</v>
      </c>
      <c r="U10" s="365">
        <f>(INDEX('Points - Runs'!$A$5:$Z$95,MATCH($A10,'Points - Runs'!$A$5:$A$95,0),MATCH(U$8,'Points - Runs'!$A$5:$Z$5,0)))+((INDEX('Points - Runs 50s'!$A$5:$Z$95,MATCH($A10,'Points - Runs 50s'!$A$5:$A$95,0),MATCH(U$8,'Points - Runs 50s'!$A$5:$Z$5,0)))*25)+((INDEX('Points - Runs 100s'!$A$5:$Z$95,MATCH($A10,'Points - Runs 100s'!$A$5:$A$95,0),MATCH(U$8,'Points - Runs 100s'!$A$5:$Z$5,0)))*50)+((INDEX('Points - Wickets'!$A$5:$Z$95,MATCH($A10,'Points - Wickets'!$A$5:$A$95,0),MATCH(U$8,'Points - Wickets'!$A$5:$Z$5,0)))*15)+((INDEX('Points - 4 fers'!$A$5:$Z$95,MATCH($A10,'Points - 4 fers'!$A$5:$A$95,0),MATCH(U$8,'Points - 4 fers'!$A$5:$Z$5,0)))*25)+((INDEX('Points - Hattrick'!$A$5:$Z$95,MATCH($A10,'Points - Hattrick'!$A$5:$A$95,0),MATCH(U$8,'Points - Hattrick'!$A$5:$Z$5,0)))*100)+((INDEX('Points - Fielding'!$A$5:$Z$95,MATCH($A10,'Points - Fielding'!$A$5:$A$95,0),MATCH(U$8,'Points - Fielding'!$A$5:$Z$5,0)))*10)+((INDEX('Points - 7 fers'!$A$5:$Z$95,MATCH($A10,'Points - 7 fers'!$A$5:$A$95,0),MATCH(U$8,'Points - 7 fers'!$A$5:$Z$5,0)))*50)+((INDEX('Points - Fielding Bonus'!$A$5:$Z$95,MATCH($A10,'Points - Fielding Bonus'!$A$5:$A$95,0),MATCH(U$8,'Points - Fielding Bonus'!$A$5:$Z$5,0)))*25)</f>
        <v>0</v>
      </c>
      <c r="V10" s="365">
        <f>(INDEX('Points - Runs'!$A$5:$Z$95,MATCH($A10,'Points - Runs'!$A$5:$A$95,0),MATCH(V$8,'Points - Runs'!$A$5:$Z$5,0)))+((INDEX('Points - Runs 50s'!$A$5:$Z$95,MATCH($A10,'Points - Runs 50s'!$A$5:$A$95,0),MATCH(V$8,'Points - Runs 50s'!$A$5:$Z$5,0)))*25)+((INDEX('Points - Runs 100s'!$A$5:$Z$95,MATCH($A10,'Points - Runs 100s'!$A$5:$A$95,0),MATCH(V$8,'Points - Runs 100s'!$A$5:$Z$5,0)))*50)+((INDEX('Points - Wickets'!$A$5:$Z$95,MATCH($A10,'Points - Wickets'!$A$5:$A$95,0),MATCH(V$8,'Points - Wickets'!$A$5:$Z$5,0)))*15)+((INDEX('Points - 4 fers'!$A$5:$Z$95,MATCH($A10,'Points - 4 fers'!$A$5:$A$95,0),MATCH(V$8,'Points - 4 fers'!$A$5:$Z$5,0)))*25)+((INDEX('Points - Hattrick'!$A$5:$Z$95,MATCH($A10,'Points - Hattrick'!$A$5:$A$95,0),MATCH(V$8,'Points - Hattrick'!$A$5:$Z$5,0)))*100)+((INDEX('Points - Fielding'!$A$5:$Z$95,MATCH($A10,'Points - Fielding'!$A$5:$A$95,0),MATCH(V$8,'Points - Fielding'!$A$5:$Z$5,0)))*10)+((INDEX('Points - 7 fers'!$A$5:$Z$95,MATCH($A10,'Points - 7 fers'!$A$5:$A$95,0),MATCH(V$8,'Points - 7 fers'!$A$5:$Z$5,0)))*50)+((INDEX('Points - Fielding Bonus'!$A$5:$Z$95,MATCH($A10,'Points - Fielding Bonus'!$A$5:$A$95,0),MATCH(V$8,'Points - Fielding Bonus'!$A$5:$Z$5,0)))*25)</f>
        <v>0</v>
      </c>
      <c r="W10" s="365">
        <f>(INDEX('Points - Runs'!$A$5:$Z$95,MATCH($A10,'Points - Runs'!$A$5:$A$95,0),MATCH(W$8,'Points - Runs'!$A$5:$Z$5,0)))+((INDEX('Points - Runs 50s'!$A$5:$Z$95,MATCH($A10,'Points - Runs 50s'!$A$5:$A$95,0),MATCH(W$8,'Points - Runs 50s'!$A$5:$Z$5,0)))*25)+((INDEX('Points - Runs 100s'!$A$5:$Z$95,MATCH($A10,'Points - Runs 100s'!$A$5:$A$95,0),MATCH(W$8,'Points - Runs 100s'!$A$5:$Z$5,0)))*50)+((INDEX('Points - Wickets'!$A$5:$Z$95,MATCH($A10,'Points - Wickets'!$A$5:$A$95,0),MATCH(W$8,'Points - Wickets'!$A$5:$Z$5,0)))*15)+((INDEX('Points - 4 fers'!$A$5:$Z$95,MATCH($A10,'Points - 4 fers'!$A$5:$A$95,0),MATCH(W$8,'Points - 4 fers'!$A$5:$Z$5,0)))*25)+((INDEX('Points - Hattrick'!$A$5:$Z$95,MATCH($A10,'Points - Hattrick'!$A$5:$A$95,0),MATCH(W$8,'Points - Hattrick'!$A$5:$Z$5,0)))*100)+((INDEX('Points - Fielding'!$A$5:$Z$95,MATCH($A10,'Points - Fielding'!$A$5:$A$95,0),MATCH(W$8,'Points - Fielding'!$A$5:$Z$5,0)))*10)+((INDEX('Points - 7 fers'!$A$5:$Z$95,MATCH($A10,'Points - 7 fers'!$A$5:$A$95,0),MATCH(W$8,'Points - 7 fers'!$A$5:$Z$5,0)))*50)+((INDEX('Points - Fielding Bonus'!$A$5:$Z$95,MATCH($A10,'Points - Fielding Bonus'!$A$5:$A$95,0),MATCH(W$8,'Points - Fielding Bonus'!$A$5:$Z$5,0)))*25)</f>
        <v>0</v>
      </c>
      <c r="X10" s="365">
        <f>(INDEX('Points - Runs'!$A$5:$Z$95,MATCH($A10,'Points - Runs'!$A$5:$A$95,0),MATCH(X$8,'Points - Runs'!$A$5:$Z$5,0)))+((INDEX('Points - Runs 50s'!$A$5:$Z$95,MATCH($A10,'Points - Runs 50s'!$A$5:$A$95,0),MATCH(X$8,'Points - Runs 50s'!$A$5:$Z$5,0)))*25)+((INDEX('Points - Runs 100s'!$A$5:$Z$95,MATCH($A10,'Points - Runs 100s'!$A$5:$A$95,0),MATCH(X$8,'Points - Runs 100s'!$A$5:$Z$5,0)))*50)+((INDEX('Points - Wickets'!$A$5:$Z$95,MATCH($A10,'Points - Wickets'!$A$5:$A$95,0),MATCH(X$8,'Points - Wickets'!$A$5:$Z$5,0)))*15)+((INDEX('Points - 4 fers'!$A$5:$Z$95,MATCH($A10,'Points - 4 fers'!$A$5:$A$95,0),MATCH(X$8,'Points - 4 fers'!$A$5:$Z$5,0)))*25)+((INDEX('Points - Hattrick'!$A$5:$Z$95,MATCH($A10,'Points - Hattrick'!$A$5:$A$95,0),MATCH(X$8,'Points - Hattrick'!$A$5:$Z$5,0)))*100)+((INDEX('Points - Fielding'!$A$5:$Z$95,MATCH($A10,'Points - Fielding'!$A$5:$A$95,0),MATCH(X$8,'Points - Fielding'!$A$5:$Z$5,0)))*10)+((INDEX('Points - 7 fers'!$A$5:$Z$95,MATCH($A10,'Points - 7 fers'!$A$5:$A$95,0),MATCH(X$8,'Points - 7 fers'!$A$5:$Z$5,0)))*50)+((INDEX('Points - Fielding Bonus'!$A$5:$Z$95,MATCH($A10,'Points - Fielding Bonus'!$A$5:$A$95,0),MATCH(X$8,'Points - Fielding Bonus'!$A$5:$Z$5,0)))*25)</f>
        <v>0</v>
      </c>
      <c r="Y10" s="365">
        <f>(INDEX('Points - Runs'!$A$5:$Z$95,MATCH($A10,'Points - Runs'!$A$5:$A$95,0),MATCH(Y$8,'Points - Runs'!$A$5:$Z$5,0)))+((INDEX('Points - Runs 50s'!$A$5:$Z$95,MATCH($A10,'Points - Runs 50s'!$A$5:$A$95,0),MATCH(Y$8,'Points - Runs 50s'!$A$5:$Z$5,0)))*25)+((INDEX('Points - Runs 100s'!$A$5:$Z$95,MATCH($A10,'Points - Runs 100s'!$A$5:$A$95,0),MATCH(Y$8,'Points - Runs 100s'!$A$5:$Z$5,0)))*50)+((INDEX('Points - Wickets'!$A$5:$Z$95,MATCH($A10,'Points - Wickets'!$A$5:$A$95,0),MATCH(Y$8,'Points - Wickets'!$A$5:$Z$5,0)))*15)+((INDEX('Points - 4 fers'!$A$5:$Z$95,MATCH($A10,'Points - 4 fers'!$A$5:$A$95,0),MATCH(Y$8,'Points - 4 fers'!$A$5:$Z$5,0)))*25)+((INDEX('Points - Hattrick'!$A$5:$Z$95,MATCH($A10,'Points - Hattrick'!$A$5:$A$95,0),MATCH(Y$8,'Points - Hattrick'!$A$5:$Z$5,0)))*100)+((INDEX('Points - Fielding'!$A$5:$Z$95,MATCH($A10,'Points - Fielding'!$A$5:$A$95,0),MATCH(Y$8,'Points - Fielding'!$A$5:$Z$5,0)))*10)+((INDEX('Points - 7 fers'!$A$5:$Z$95,MATCH($A10,'Points - 7 fers'!$A$5:$A$95,0),MATCH(Y$8,'Points - 7 fers'!$A$5:$Z$5,0)))*50)+((INDEX('Points - Fielding Bonus'!$A$5:$Z$95,MATCH($A10,'Points - Fielding Bonus'!$A$5:$A$95,0),MATCH(Y$8,'Points - Fielding Bonus'!$A$5:$Z$5,0)))*25)</f>
        <v>0</v>
      </c>
      <c r="Z10" s="365">
        <f>(INDEX('Points - Runs'!$A$5:$Z$95,MATCH($A10,'Points - Runs'!$A$5:$A$95,0),MATCH(Z$8,'Points - Runs'!$A$5:$Z$5,0)))+((INDEX('Points - Runs 50s'!$A$5:$Z$95,MATCH($A10,'Points - Runs 50s'!$A$5:$A$95,0),MATCH(Z$8,'Points - Runs 50s'!$A$5:$Z$5,0)))*25)+((INDEX('Points - Runs 100s'!$A$5:$Z$95,MATCH($A10,'Points - Runs 100s'!$A$5:$A$95,0),MATCH(Z$8,'Points - Runs 100s'!$A$5:$Z$5,0)))*50)+((INDEX('Points - Wickets'!$A$5:$Z$95,MATCH($A10,'Points - Wickets'!$A$5:$A$95,0),MATCH(Z$8,'Points - Wickets'!$A$5:$Z$5,0)))*15)+((INDEX('Points - 4 fers'!$A$5:$Z$95,MATCH($A10,'Points - 4 fers'!$A$5:$A$95,0),MATCH(Z$8,'Points - 4 fers'!$A$5:$Z$5,0)))*25)+((INDEX('Points - Hattrick'!$A$5:$Z$95,MATCH($A10,'Points - Hattrick'!$A$5:$A$95,0),MATCH(Z$8,'Points - Hattrick'!$A$5:$Z$5,0)))*100)+((INDEX('Points - Fielding'!$A$5:$Z$95,MATCH($A10,'Points - Fielding'!$A$5:$A$95,0),MATCH(Z$8,'Points - Fielding'!$A$5:$Z$5,0)))*10)+((INDEX('Points - 7 fers'!$A$5:$Z$95,MATCH($A10,'Points - 7 fers'!$A$5:$A$95,0),MATCH(Z$8,'Points - 7 fers'!$A$5:$Z$5,0)))*50)+((INDEX('Points - Fielding Bonus'!$A$5:$Z$95,MATCH($A10,'Points - Fielding Bonus'!$A$5:$A$95,0),MATCH(Z$8,'Points - Fielding Bonus'!$A$5:$Z$5,0)))*25)</f>
        <v>0</v>
      </c>
      <c r="AA10" s="452">
        <f t="shared" ref="AA10:AA73" si="0">SUM(D10:K10)</f>
        <v>64</v>
      </c>
      <c r="AB10" s="445">
        <f t="shared" ref="AB10:AB73" si="1">SUM(D10:S10)-AA10</f>
        <v>63</v>
      </c>
      <c r="AC10" s="479">
        <f t="shared" ref="AC10:AC73" si="2">SUM(D10:Z10)-SUM(AA10:AB10)</f>
        <v>0</v>
      </c>
      <c r="AD10" s="453">
        <f t="shared" ref="AD10:AD73" si="3">SUM(D10:Z10)</f>
        <v>127</v>
      </c>
    </row>
    <row r="11" spans="1:35" s="58" customFormat="1" ht="18.75" customHeight="1" x14ac:dyDescent="0.25">
      <c r="A11" s="476" t="s">
        <v>8</v>
      </c>
      <c r="B11" s="447" t="s">
        <v>52</v>
      </c>
      <c r="C11" s="448" t="s">
        <v>68</v>
      </c>
      <c r="D11" s="364">
        <f>(INDEX('Points - Runs'!$A$5:$Z$95,MATCH($A11,'Points - Runs'!$A$5:$A$95,0),MATCH(D$8,'Points - Runs'!$A$5:$Z$5,0)))+((INDEX('Points - Runs 50s'!$A$5:$Z$95,MATCH($A11,'Points - Runs 50s'!$A$5:$A$95,0),MATCH(D$8,'Points - Runs 50s'!$A$5:$Z$5,0)))*25)+((INDEX('Points - Runs 100s'!$A$5:$Z$95,MATCH($A11,'Points - Runs 100s'!$A$5:$A$95,0),MATCH(D$8,'Points - Runs 100s'!$A$5:$Z$5,0)))*50)+((INDEX('Points - Wickets'!$A$5:$Z$95,MATCH($A11,'Points - Wickets'!$A$5:$A$95,0),MATCH(D$8,'Points - Wickets'!$A$5:$Z$5,0)))*15)+((INDEX('Points - 4 fers'!$A$5:$Z$95,MATCH($A11,'Points - 4 fers'!$A$5:$A$95,0),MATCH(D$8,'Points - 4 fers'!$A$5:$Z$5,0)))*25)+((INDEX('Points - Hattrick'!$A$5:$Z$95,MATCH($A11,'Points - Hattrick'!$A$5:$A$95,0),MATCH(D$8,'Points - Hattrick'!$A$5:$Z$5,0)))*100)+((INDEX('Points - Fielding'!$A$5:$Z$95,MATCH($A11,'Points - Fielding'!$A$5:$A$95,0),MATCH(D$8,'Points - Fielding'!$A$5:$Z$5,0)))*10)+((INDEX('Points - 7 fers'!$A$5:$Z$95,MATCH($A11,'Points - 7 fers'!$A$5:$A$95,0),MATCH(D$8,'Points - 7 fers'!$A$5:$Z$5,0)))*50)+((INDEX('Points - Fielding Bonus'!$A$5:$Z$95,MATCH($A11,'Points - Fielding Bonus'!$A$5:$A$95,0),MATCH(D$8,'Points - Fielding Bonus'!$A$5:$Z$5,0)))*25)</f>
        <v>0</v>
      </c>
      <c r="E11" s="365">
        <f>(INDEX('Points - Runs'!$A$5:$Z$95,MATCH($A11,'Points - Runs'!$A$5:$A$95,0),MATCH(E$8,'Points - Runs'!$A$5:$Z$5,0)))+((INDEX('Points - Runs 50s'!$A$5:$Z$95,MATCH($A11,'Points - Runs 50s'!$A$5:$A$95,0),MATCH(E$8,'Points - Runs 50s'!$A$5:$Z$5,0)))*25)+((INDEX('Points - Runs 100s'!$A$5:$Z$95,MATCH($A11,'Points - Runs 100s'!$A$5:$A$95,0),MATCH(E$8,'Points - Runs 100s'!$A$5:$Z$5,0)))*50)+((INDEX('Points - Wickets'!$A$5:$Z$95,MATCH($A11,'Points - Wickets'!$A$5:$A$95,0),MATCH(E$8,'Points - Wickets'!$A$5:$Z$5,0)))*15)+((INDEX('Points - 4 fers'!$A$5:$Z$95,MATCH($A11,'Points - 4 fers'!$A$5:$A$95,0),MATCH(E$8,'Points - 4 fers'!$A$5:$Z$5,0)))*25)+((INDEX('Points - Hattrick'!$A$5:$Z$95,MATCH($A11,'Points - Hattrick'!$A$5:$A$95,0),MATCH(E$8,'Points - Hattrick'!$A$5:$Z$5,0)))*100)+((INDEX('Points - Fielding'!$A$5:$Z$95,MATCH($A11,'Points - Fielding'!$A$5:$A$95,0),MATCH(E$8,'Points - Fielding'!$A$5:$Z$5,0)))*10)+((INDEX('Points - 7 fers'!$A$5:$Z$95,MATCH($A11,'Points - 7 fers'!$A$5:$A$95,0),MATCH(E$8,'Points - 7 fers'!$A$5:$Z$5,0)))*50)+((INDEX('Points - Fielding Bonus'!$A$5:$Z$95,MATCH($A11,'Points - Fielding Bonus'!$A$5:$A$95,0),MATCH(E$8,'Points - Fielding Bonus'!$A$5:$Z$5,0)))*25)</f>
        <v>0</v>
      </c>
      <c r="F11" s="365">
        <f>(INDEX('Points - Runs'!$A$5:$Z$95,MATCH($A11,'Points - Runs'!$A$5:$A$95,0),MATCH(F$8,'Points - Runs'!$A$5:$Z$5,0)))+((INDEX('Points - Runs 50s'!$A$5:$Z$95,MATCH($A11,'Points - Runs 50s'!$A$5:$A$95,0),MATCH(F$8,'Points - Runs 50s'!$A$5:$Z$5,0)))*25)+((INDEX('Points - Runs 100s'!$A$5:$Z$95,MATCH($A11,'Points - Runs 100s'!$A$5:$A$95,0),MATCH(F$8,'Points - Runs 100s'!$A$5:$Z$5,0)))*50)+((INDEX('Points - Wickets'!$A$5:$Z$95,MATCH($A11,'Points - Wickets'!$A$5:$A$95,0),MATCH(F$8,'Points - Wickets'!$A$5:$Z$5,0)))*15)+((INDEX('Points - 4 fers'!$A$5:$Z$95,MATCH($A11,'Points - 4 fers'!$A$5:$A$95,0),MATCH(F$8,'Points - 4 fers'!$A$5:$Z$5,0)))*25)+((INDEX('Points - Hattrick'!$A$5:$Z$95,MATCH($A11,'Points - Hattrick'!$A$5:$A$95,0),MATCH(F$8,'Points - Hattrick'!$A$5:$Z$5,0)))*100)+((INDEX('Points - Fielding'!$A$5:$Z$95,MATCH($A11,'Points - Fielding'!$A$5:$A$95,0),MATCH(F$8,'Points - Fielding'!$A$5:$Z$5,0)))*10)+((INDEX('Points - 7 fers'!$A$5:$Z$95,MATCH($A11,'Points - 7 fers'!$A$5:$A$95,0),MATCH(F$8,'Points - 7 fers'!$A$5:$Z$5,0)))*50)+((INDEX('Points - Fielding Bonus'!$A$5:$Z$95,MATCH($A11,'Points - Fielding Bonus'!$A$5:$A$95,0),MATCH(F$8,'Points - Fielding Bonus'!$A$5:$Z$5,0)))*25)</f>
        <v>0</v>
      </c>
      <c r="G11" s="365">
        <f>(INDEX('Points - Runs'!$A$5:$Z$95,MATCH($A11,'Points - Runs'!$A$5:$A$95,0),MATCH(G$8,'Points - Runs'!$A$5:$Z$5,0)))+((INDEX('Points - Runs 50s'!$A$5:$Z$95,MATCH($A11,'Points - Runs 50s'!$A$5:$A$95,0),MATCH(G$8,'Points - Runs 50s'!$A$5:$Z$5,0)))*25)+((INDEX('Points - Runs 100s'!$A$5:$Z$95,MATCH($A11,'Points - Runs 100s'!$A$5:$A$95,0),MATCH(G$8,'Points - Runs 100s'!$A$5:$Z$5,0)))*50)+((INDEX('Points - Wickets'!$A$5:$Z$95,MATCH($A11,'Points - Wickets'!$A$5:$A$95,0),MATCH(G$8,'Points - Wickets'!$A$5:$Z$5,0)))*15)+((INDEX('Points - 4 fers'!$A$5:$Z$95,MATCH($A11,'Points - 4 fers'!$A$5:$A$95,0),MATCH(G$8,'Points - 4 fers'!$A$5:$Z$5,0)))*25)+((INDEX('Points - Hattrick'!$A$5:$Z$95,MATCH($A11,'Points - Hattrick'!$A$5:$A$95,0),MATCH(G$8,'Points - Hattrick'!$A$5:$Z$5,0)))*100)+((INDEX('Points - Fielding'!$A$5:$Z$95,MATCH($A11,'Points - Fielding'!$A$5:$A$95,0),MATCH(G$8,'Points - Fielding'!$A$5:$Z$5,0)))*10)+((INDEX('Points - 7 fers'!$A$5:$Z$95,MATCH($A11,'Points - 7 fers'!$A$5:$A$95,0),MATCH(G$8,'Points - 7 fers'!$A$5:$Z$5,0)))*50)+((INDEX('Points - Fielding Bonus'!$A$5:$Z$95,MATCH($A11,'Points - Fielding Bonus'!$A$5:$A$95,0),MATCH(G$8,'Points - Fielding Bonus'!$A$5:$Z$5,0)))*25)</f>
        <v>29</v>
      </c>
      <c r="H11" s="365">
        <f>(INDEX('Points - Runs'!$A$5:$Z$95,MATCH($A11,'Points - Runs'!$A$5:$A$95,0),MATCH(H$8,'Points - Runs'!$A$5:$Z$5,0)))+((INDEX('Points - Runs 50s'!$A$5:$Z$95,MATCH($A11,'Points - Runs 50s'!$A$5:$A$95,0),MATCH(H$8,'Points - Runs 50s'!$A$5:$Z$5,0)))*25)+((INDEX('Points - Runs 100s'!$A$5:$Z$95,MATCH($A11,'Points - Runs 100s'!$A$5:$A$95,0),MATCH(H$8,'Points - Runs 100s'!$A$5:$Z$5,0)))*50)+((INDEX('Points - Wickets'!$A$5:$Z$95,MATCH($A11,'Points - Wickets'!$A$5:$A$95,0),MATCH(H$8,'Points - Wickets'!$A$5:$Z$5,0)))*15)+((INDEX('Points - 4 fers'!$A$5:$Z$95,MATCH($A11,'Points - 4 fers'!$A$5:$A$95,0),MATCH(H$8,'Points - 4 fers'!$A$5:$Z$5,0)))*25)+((INDEX('Points - Hattrick'!$A$5:$Z$95,MATCH($A11,'Points - Hattrick'!$A$5:$A$95,0),MATCH(H$8,'Points - Hattrick'!$A$5:$Z$5,0)))*100)+((INDEX('Points - Fielding'!$A$5:$Z$95,MATCH($A11,'Points - Fielding'!$A$5:$A$95,0),MATCH(H$8,'Points - Fielding'!$A$5:$Z$5,0)))*10)+((INDEX('Points - 7 fers'!$A$5:$Z$95,MATCH($A11,'Points - 7 fers'!$A$5:$A$95,0),MATCH(H$8,'Points - 7 fers'!$A$5:$Z$5,0)))*50)+((INDEX('Points - Fielding Bonus'!$A$5:$Z$95,MATCH($A11,'Points - Fielding Bonus'!$A$5:$A$95,0),MATCH(H$8,'Points - Fielding Bonus'!$A$5:$Z$5,0)))*25)</f>
        <v>32</v>
      </c>
      <c r="I11" s="365">
        <f>(INDEX('Points - Runs'!$A$5:$Z$95,MATCH($A11,'Points - Runs'!$A$5:$A$95,0),MATCH(I$8,'Points - Runs'!$A$5:$Z$5,0)))+((INDEX('Points - Runs 50s'!$A$5:$Z$95,MATCH($A11,'Points - Runs 50s'!$A$5:$A$95,0),MATCH(I$8,'Points - Runs 50s'!$A$5:$Z$5,0)))*25)+((INDEX('Points - Runs 100s'!$A$5:$Z$95,MATCH($A11,'Points - Runs 100s'!$A$5:$A$95,0),MATCH(I$8,'Points - Runs 100s'!$A$5:$Z$5,0)))*50)+((INDEX('Points - Wickets'!$A$5:$Z$95,MATCH($A11,'Points - Wickets'!$A$5:$A$95,0),MATCH(I$8,'Points - Wickets'!$A$5:$Z$5,0)))*15)+((INDEX('Points - 4 fers'!$A$5:$Z$95,MATCH($A11,'Points - 4 fers'!$A$5:$A$95,0),MATCH(I$8,'Points - 4 fers'!$A$5:$Z$5,0)))*25)+((INDEX('Points - Hattrick'!$A$5:$Z$95,MATCH($A11,'Points - Hattrick'!$A$5:$A$95,0),MATCH(I$8,'Points - Hattrick'!$A$5:$Z$5,0)))*100)+((INDEX('Points - Fielding'!$A$5:$Z$95,MATCH($A11,'Points - Fielding'!$A$5:$A$95,0),MATCH(I$8,'Points - Fielding'!$A$5:$Z$5,0)))*10)+((INDEX('Points - 7 fers'!$A$5:$Z$95,MATCH($A11,'Points - 7 fers'!$A$5:$A$95,0),MATCH(I$8,'Points - 7 fers'!$A$5:$Z$5,0)))*50)+((INDEX('Points - Fielding Bonus'!$A$5:$Z$95,MATCH($A11,'Points - Fielding Bonus'!$A$5:$A$95,0),MATCH(I$8,'Points - Fielding Bonus'!$A$5:$Z$5,0)))*25)</f>
        <v>213</v>
      </c>
      <c r="J11" s="365">
        <f>(INDEX('Points - Runs'!$A$5:$Z$95,MATCH($A11,'Points - Runs'!$A$5:$A$95,0),MATCH(J$8,'Points - Runs'!$A$5:$Z$5,0)))+((INDEX('Points - Runs 50s'!$A$5:$Z$95,MATCH($A11,'Points - Runs 50s'!$A$5:$A$95,0),MATCH(J$8,'Points - Runs 50s'!$A$5:$Z$5,0)))*25)+((INDEX('Points - Runs 100s'!$A$5:$Z$95,MATCH($A11,'Points - Runs 100s'!$A$5:$A$95,0),MATCH(J$8,'Points - Runs 100s'!$A$5:$Z$5,0)))*50)+((INDEX('Points - Wickets'!$A$5:$Z$95,MATCH($A11,'Points - Wickets'!$A$5:$A$95,0),MATCH(J$8,'Points - Wickets'!$A$5:$Z$5,0)))*15)+((INDEX('Points - 4 fers'!$A$5:$Z$95,MATCH($A11,'Points - 4 fers'!$A$5:$A$95,0),MATCH(J$8,'Points - 4 fers'!$A$5:$Z$5,0)))*25)+((INDEX('Points - Hattrick'!$A$5:$Z$95,MATCH($A11,'Points - Hattrick'!$A$5:$A$95,0),MATCH(J$8,'Points - Hattrick'!$A$5:$Z$5,0)))*100)+((INDEX('Points - Fielding'!$A$5:$Z$95,MATCH($A11,'Points - Fielding'!$A$5:$A$95,0),MATCH(J$8,'Points - Fielding'!$A$5:$Z$5,0)))*10)+((INDEX('Points - 7 fers'!$A$5:$Z$95,MATCH($A11,'Points - 7 fers'!$A$5:$A$95,0),MATCH(J$8,'Points - 7 fers'!$A$5:$Z$5,0)))*50)+((INDEX('Points - Fielding Bonus'!$A$5:$Z$95,MATCH($A11,'Points - Fielding Bonus'!$A$5:$A$95,0),MATCH(J$8,'Points - Fielding Bonus'!$A$5:$Z$5,0)))*25)</f>
        <v>4</v>
      </c>
      <c r="K11" s="516">
        <f>(INDEX('Points - Runs'!$A$5:$Z$95,MATCH($A11,'Points - Runs'!$A$5:$A$95,0),MATCH(K$8,'Points - Runs'!$A$5:$Z$5,0)))+((INDEX('Points - Runs 50s'!$A$5:$Z$95,MATCH($A11,'Points - Runs 50s'!$A$5:$A$95,0),MATCH(K$8,'Points - Runs 50s'!$A$5:$Z$5,0)))*25)+((INDEX('Points - Runs 100s'!$A$5:$Z$95,MATCH($A11,'Points - Runs 100s'!$A$5:$A$95,0),MATCH(K$8,'Points - Runs 100s'!$A$5:$Z$5,0)))*50)+((INDEX('Points - Wickets'!$A$5:$Z$95,MATCH($A11,'Points - Wickets'!$A$5:$A$95,0),MATCH(K$8,'Points - Wickets'!$A$5:$Z$5,0)))*15)+((INDEX('Points - 4 fers'!$A$5:$Z$95,MATCH($A11,'Points - 4 fers'!$A$5:$A$95,0),MATCH(K$8,'Points - 4 fers'!$A$5:$Z$5,0)))*25)+((INDEX('Points - Hattrick'!$A$5:$Z$95,MATCH($A11,'Points - Hattrick'!$A$5:$A$95,0),MATCH(K$8,'Points - Hattrick'!$A$5:$Z$5,0)))*100)+((INDEX('Points - Fielding'!$A$5:$Z$95,MATCH($A11,'Points - Fielding'!$A$5:$A$95,0),MATCH(K$8,'Points - Fielding'!$A$5:$Z$5,0)))*10)+((INDEX('Points - 7 fers'!$A$5:$Z$95,MATCH($A11,'Points - 7 fers'!$A$5:$A$95,0),MATCH(K$8,'Points - 7 fers'!$A$5:$Z$5,0)))*50)+((INDEX('Points - Fielding Bonus'!$A$5:$Z$95,MATCH($A11,'Points - Fielding Bonus'!$A$5:$A$95,0),MATCH(K$8,'Points - Fielding Bonus'!$A$5:$Z$5,0)))*25)</f>
        <v>0</v>
      </c>
      <c r="L11" s="364">
        <f>(INDEX('Points - Runs'!$A$5:$Z$95,MATCH($A11,'Points - Runs'!$A$5:$A$95,0),MATCH(L$8,'Points - Runs'!$A$5:$Z$5,0)))+((INDEX('Points - Runs 50s'!$A$5:$Z$95,MATCH($A11,'Points - Runs 50s'!$A$5:$A$95,0),MATCH(L$8,'Points - Runs 50s'!$A$5:$Z$5,0)))*25)+((INDEX('Points - Runs 100s'!$A$5:$Z$95,MATCH($A11,'Points - Runs 100s'!$A$5:$A$95,0),MATCH(L$8,'Points - Runs 100s'!$A$5:$Z$5,0)))*50)+((INDEX('Points - Wickets'!$A$5:$Z$95,MATCH($A11,'Points - Wickets'!$A$5:$A$95,0),MATCH(L$8,'Points - Wickets'!$A$5:$Z$5,0)))*15)+((INDEX('Points - 4 fers'!$A$5:$Z$95,MATCH($A11,'Points - 4 fers'!$A$5:$A$95,0),MATCH(L$8,'Points - 4 fers'!$A$5:$Z$5,0)))*25)+((INDEX('Points - Hattrick'!$A$5:$Z$95,MATCH($A11,'Points - Hattrick'!$A$5:$A$95,0),MATCH(L$8,'Points - Hattrick'!$A$5:$Z$5,0)))*100)+((INDEX('Points - Fielding'!$A$5:$Z$95,MATCH($A11,'Points - Fielding'!$A$5:$A$95,0),MATCH(L$8,'Points - Fielding'!$A$5:$Z$5,0)))*10)+((INDEX('Points - 7 fers'!$A$5:$Z$95,MATCH($A11,'Points - 7 fers'!$A$5:$A$95,0),MATCH(L$8,'Points - 7 fers'!$A$5:$Z$5,0)))*50)+((INDEX('Points - Fielding Bonus'!$A$5:$Z$95,MATCH($A11,'Points - Fielding Bonus'!$A$5:$A$95,0),MATCH(L$8,'Points - Fielding Bonus'!$A$5:$Z$5,0)))*25)</f>
        <v>0</v>
      </c>
      <c r="M11" s="365">
        <f>(INDEX('Points - Runs'!$A$5:$Z$95,MATCH($A11,'Points - Runs'!$A$5:$A$95,0),MATCH(M$8,'Points - Runs'!$A$5:$Z$5,0)))+((INDEX('Points - Runs 50s'!$A$5:$Z$95,MATCH($A11,'Points - Runs 50s'!$A$5:$A$95,0),MATCH(M$8,'Points - Runs 50s'!$A$5:$Z$5,0)))*25)+((INDEX('Points - Runs 100s'!$A$5:$Z$95,MATCH($A11,'Points - Runs 100s'!$A$5:$A$95,0),MATCH(M$8,'Points - Runs 100s'!$A$5:$Z$5,0)))*50)+((INDEX('Points - Wickets'!$A$5:$Z$95,MATCH($A11,'Points - Wickets'!$A$5:$A$95,0),MATCH(M$8,'Points - Wickets'!$A$5:$Z$5,0)))*15)+((INDEX('Points - 4 fers'!$A$5:$Z$95,MATCH($A11,'Points - 4 fers'!$A$5:$A$95,0),MATCH(M$8,'Points - 4 fers'!$A$5:$Z$5,0)))*25)+((INDEX('Points - Hattrick'!$A$5:$Z$95,MATCH($A11,'Points - Hattrick'!$A$5:$A$95,0),MATCH(M$8,'Points - Hattrick'!$A$5:$Z$5,0)))*100)+((INDEX('Points - Fielding'!$A$5:$Z$95,MATCH($A11,'Points - Fielding'!$A$5:$A$95,0),MATCH(M$8,'Points - Fielding'!$A$5:$Z$5,0)))*10)+((INDEX('Points - 7 fers'!$A$5:$Z$95,MATCH($A11,'Points - 7 fers'!$A$5:$A$95,0),MATCH(M$8,'Points - 7 fers'!$A$5:$Z$5,0)))*50)+((INDEX('Points - Fielding Bonus'!$A$5:$Z$95,MATCH($A11,'Points - Fielding Bonus'!$A$5:$A$95,0),MATCH(M$8,'Points - Fielding Bonus'!$A$5:$Z$5,0)))*25)</f>
        <v>10</v>
      </c>
      <c r="N11" s="365">
        <f>(INDEX('Points - Runs'!$A$5:$Z$95,MATCH($A11,'Points - Runs'!$A$5:$A$95,0),MATCH(N$8,'Points - Runs'!$A$5:$Z$5,0)))+((INDEX('Points - Runs 50s'!$A$5:$Z$95,MATCH($A11,'Points - Runs 50s'!$A$5:$A$95,0),MATCH(N$8,'Points - Runs 50s'!$A$5:$Z$5,0)))*25)+((INDEX('Points - Runs 100s'!$A$5:$Z$95,MATCH($A11,'Points - Runs 100s'!$A$5:$A$95,0),MATCH(N$8,'Points - Runs 100s'!$A$5:$Z$5,0)))*50)+((INDEX('Points - Wickets'!$A$5:$Z$95,MATCH($A11,'Points - Wickets'!$A$5:$A$95,0),MATCH(N$8,'Points - Wickets'!$A$5:$Z$5,0)))*15)+((INDEX('Points - 4 fers'!$A$5:$Z$95,MATCH($A11,'Points - 4 fers'!$A$5:$A$95,0),MATCH(N$8,'Points - 4 fers'!$A$5:$Z$5,0)))*25)+((INDEX('Points - Hattrick'!$A$5:$Z$95,MATCH($A11,'Points - Hattrick'!$A$5:$A$95,0),MATCH(N$8,'Points - Hattrick'!$A$5:$Z$5,0)))*100)+((INDEX('Points - Fielding'!$A$5:$Z$95,MATCH($A11,'Points - Fielding'!$A$5:$A$95,0),MATCH(N$8,'Points - Fielding'!$A$5:$Z$5,0)))*10)+((INDEX('Points - 7 fers'!$A$5:$Z$95,MATCH($A11,'Points - 7 fers'!$A$5:$A$95,0),MATCH(N$8,'Points - 7 fers'!$A$5:$Z$5,0)))*50)+((INDEX('Points - Fielding Bonus'!$A$5:$Z$95,MATCH($A11,'Points - Fielding Bonus'!$A$5:$A$95,0),MATCH(N$8,'Points - Fielding Bonus'!$A$5:$Z$5,0)))*25)</f>
        <v>12</v>
      </c>
      <c r="O11" s="365">
        <f>(INDEX('Points - Runs'!$A$5:$Z$95,MATCH($A11,'Points - Runs'!$A$5:$A$95,0),MATCH(O$8,'Points - Runs'!$A$5:$Z$5,0)))+((INDEX('Points - Runs 50s'!$A$5:$Z$95,MATCH($A11,'Points - Runs 50s'!$A$5:$A$95,0),MATCH(O$8,'Points - Runs 50s'!$A$5:$Z$5,0)))*25)+((INDEX('Points - Runs 100s'!$A$5:$Z$95,MATCH($A11,'Points - Runs 100s'!$A$5:$A$95,0),MATCH(O$8,'Points - Runs 100s'!$A$5:$Z$5,0)))*50)+((INDEX('Points - Wickets'!$A$5:$Z$95,MATCH($A11,'Points - Wickets'!$A$5:$A$95,0),MATCH(O$8,'Points - Wickets'!$A$5:$Z$5,0)))*15)+((INDEX('Points - 4 fers'!$A$5:$Z$95,MATCH($A11,'Points - 4 fers'!$A$5:$A$95,0),MATCH(O$8,'Points - 4 fers'!$A$5:$Z$5,0)))*25)+((INDEX('Points - Hattrick'!$A$5:$Z$95,MATCH($A11,'Points - Hattrick'!$A$5:$A$95,0),MATCH(O$8,'Points - Hattrick'!$A$5:$Z$5,0)))*100)+((INDEX('Points - Fielding'!$A$5:$Z$95,MATCH($A11,'Points - Fielding'!$A$5:$A$95,0),MATCH(O$8,'Points - Fielding'!$A$5:$Z$5,0)))*10)+((INDEX('Points - 7 fers'!$A$5:$Z$95,MATCH($A11,'Points - 7 fers'!$A$5:$A$95,0),MATCH(O$8,'Points - 7 fers'!$A$5:$Z$5,0)))*50)+((INDEX('Points - Fielding Bonus'!$A$5:$Z$95,MATCH($A11,'Points - Fielding Bonus'!$A$5:$A$95,0),MATCH(O$8,'Points - Fielding Bonus'!$A$5:$Z$5,0)))*25)</f>
        <v>8</v>
      </c>
      <c r="P11" s="365">
        <f>(INDEX('Points - Runs'!$A$5:$Z$95,MATCH($A11,'Points - Runs'!$A$5:$A$95,0),MATCH(P$8,'Points - Runs'!$A$5:$Z$5,0)))+((INDEX('Points - Runs 50s'!$A$5:$Z$95,MATCH($A11,'Points - Runs 50s'!$A$5:$A$95,0),MATCH(P$8,'Points - Runs 50s'!$A$5:$Z$5,0)))*25)+((INDEX('Points - Runs 100s'!$A$5:$Z$95,MATCH($A11,'Points - Runs 100s'!$A$5:$A$95,0),MATCH(P$8,'Points - Runs 100s'!$A$5:$Z$5,0)))*50)+((INDEX('Points - Wickets'!$A$5:$Z$95,MATCH($A11,'Points - Wickets'!$A$5:$A$95,0),MATCH(P$8,'Points - Wickets'!$A$5:$Z$5,0)))*15)+((INDEX('Points - 4 fers'!$A$5:$Z$95,MATCH($A11,'Points - 4 fers'!$A$5:$A$95,0),MATCH(P$8,'Points - 4 fers'!$A$5:$Z$5,0)))*25)+((INDEX('Points - Hattrick'!$A$5:$Z$95,MATCH($A11,'Points - Hattrick'!$A$5:$A$95,0),MATCH(P$8,'Points - Hattrick'!$A$5:$Z$5,0)))*100)+((INDEX('Points - Fielding'!$A$5:$Z$95,MATCH($A11,'Points - Fielding'!$A$5:$A$95,0),MATCH(P$8,'Points - Fielding'!$A$5:$Z$5,0)))*10)+((INDEX('Points - 7 fers'!$A$5:$Z$95,MATCH($A11,'Points - 7 fers'!$A$5:$A$95,0),MATCH(P$8,'Points - 7 fers'!$A$5:$Z$5,0)))*50)+((INDEX('Points - Fielding Bonus'!$A$5:$Z$95,MATCH($A11,'Points - Fielding Bonus'!$A$5:$A$95,0),MATCH(P$8,'Points - Fielding Bonus'!$A$5:$Z$5,0)))*25)</f>
        <v>25</v>
      </c>
      <c r="Q11" s="365">
        <f>(INDEX('Points - Runs'!$A$5:$Z$95,MATCH($A11,'Points - Runs'!$A$5:$A$95,0),MATCH(Q$8,'Points - Runs'!$A$5:$Z$5,0)))+((INDEX('Points - Runs 50s'!$A$5:$Z$95,MATCH($A11,'Points - Runs 50s'!$A$5:$A$95,0),MATCH(Q$8,'Points - Runs 50s'!$A$5:$Z$5,0)))*25)+((INDEX('Points - Runs 100s'!$A$5:$Z$95,MATCH($A11,'Points - Runs 100s'!$A$5:$A$95,0),MATCH(Q$8,'Points - Runs 100s'!$A$5:$Z$5,0)))*50)+((INDEX('Points - Wickets'!$A$5:$Z$95,MATCH($A11,'Points - Wickets'!$A$5:$A$95,0),MATCH(Q$8,'Points - Wickets'!$A$5:$Z$5,0)))*15)+((INDEX('Points - 4 fers'!$A$5:$Z$95,MATCH($A11,'Points - 4 fers'!$A$5:$A$95,0),MATCH(Q$8,'Points - 4 fers'!$A$5:$Z$5,0)))*25)+((INDEX('Points - Hattrick'!$A$5:$Z$95,MATCH($A11,'Points - Hattrick'!$A$5:$A$95,0),MATCH(Q$8,'Points - Hattrick'!$A$5:$Z$5,0)))*100)+((INDEX('Points - Fielding'!$A$5:$Z$95,MATCH($A11,'Points - Fielding'!$A$5:$A$95,0),MATCH(Q$8,'Points - Fielding'!$A$5:$Z$5,0)))*10)+((INDEX('Points - 7 fers'!$A$5:$Z$95,MATCH($A11,'Points - 7 fers'!$A$5:$A$95,0),MATCH(Q$8,'Points - 7 fers'!$A$5:$Z$5,0)))*50)+((INDEX('Points - Fielding Bonus'!$A$5:$Z$95,MATCH($A11,'Points - Fielding Bonus'!$A$5:$A$95,0),MATCH(Q$8,'Points - Fielding Bonus'!$A$5:$Z$5,0)))*25)</f>
        <v>17</v>
      </c>
      <c r="R11" s="365">
        <f>(INDEX('Points - Runs'!$A$5:$Z$95,MATCH($A11,'Points - Runs'!$A$5:$A$95,0),MATCH(R$8,'Points - Runs'!$A$5:$Z$5,0)))+((INDEX('Points - Runs 50s'!$A$5:$Z$95,MATCH($A11,'Points - Runs 50s'!$A$5:$A$95,0),MATCH(R$8,'Points - Runs 50s'!$A$5:$Z$5,0)))*25)+((INDEX('Points - Runs 100s'!$A$5:$Z$95,MATCH($A11,'Points - Runs 100s'!$A$5:$A$95,0),MATCH(R$8,'Points - Runs 100s'!$A$5:$Z$5,0)))*50)+((INDEX('Points - Wickets'!$A$5:$Z$95,MATCH($A11,'Points - Wickets'!$A$5:$A$95,0),MATCH(R$8,'Points - Wickets'!$A$5:$Z$5,0)))*15)+((INDEX('Points - 4 fers'!$A$5:$Z$95,MATCH($A11,'Points - 4 fers'!$A$5:$A$95,0),MATCH(R$8,'Points - 4 fers'!$A$5:$Z$5,0)))*25)+((INDEX('Points - Hattrick'!$A$5:$Z$95,MATCH($A11,'Points - Hattrick'!$A$5:$A$95,0),MATCH(R$8,'Points - Hattrick'!$A$5:$Z$5,0)))*100)+((INDEX('Points - Fielding'!$A$5:$Z$95,MATCH($A11,'Points - Fielding'!$A$5:$A$95,0),MATCH(R$8,'Points - Fielding'!$A$5:$Z$5,0)))*10)+((INDEX('Points - 7 fers'!$A$5:$Z$95,MATCH($A11,'Points - 7 fers'!$A$5:$A$95,0),MATCH(R$8,'Points - 7 fers'!$A$5:$Z$5,0)))*50)+((INDEX('Points - Fielding Bonus'!$A$5:$Z$95,MATCH($A11,'Points - Fielding Bonus'!$A$5:$A$95,0),MATCH(R$8,'Points - Fielding Bonus'!$A$5:$Z$5,0)))*25)</f>
        <v>0</v>
      </c>
      <c r="S11" s="566">
        <f>(INDEX('Points - Runs'!$A$5:$Z$95,MATCH($A11,'Points - Runs'!$A$5:$A$95,0),MATCH(S$8,'Points - Runs'!$A$5:$Z$5,0)))+((INDEX('Points - Runs 50s'!$A$5:$Z$95,MATCH($A11,'Points - Runs 50s'!$A$5:$A$95,0),MATCH(S$8,'Points - Runs 50s'!$A$5:$Z$5,0)))*25)+((INDEX('Points - Runs 100s'!$A$5:$Z$95,MATCH($A11,'Points - Runs 100s'!$A$5:$A$95,0),MATCH(S$8,'Points - Runs 100s'!$A$5:$Z$5,0)))*50)+((INDEX('Points - Wickets'!$A$5:$Z$95,MATCH($A11,'Points - Wickets'!$A$5:$A$95,0),MATCH(S$8,'Points - Wickets'!$A$5:$Z$5,0)))*15)+((INDEX('Points - 4 fers'!$A$5:$Z$95,MATCH($A11,'Points - 4 fers'!$A$5:$A$95,0),MATCH(S$8,'Points - 4 fers'!$A$5:$Z$5,0)))*25)+((INDEX('Points - Hattrick'!$A$5:$Z$95,MATCH($A11,'Points - Hattrick'!$A$5:$A$95,0),MATCH(S$8,'Points - Hattrick'!$A$5:$Z$5,0)))*100)+((INDEX('Points - Fielding'!$A$5:$Z$95,MATCH($A11,'Points - Fielding'!$A$5:$A$95,0),MATCH(S$8,'Points - Fielding'!$A$5:$Z$5,0)))*10)+((INDEX('Points - 7 fers'!$A$5:$Z$95,MATCH($A11,'Points - 7 fers'!$A$5:$A$95,0),MATCH(S$8,'Points - 7 fers'!$A$5:$Z$5,0)))*50)+((INDEX('Points - Fielding Bonus'!$A$5:$Z$95,MATCH($A11,'Points - Fielding Bonus'!$A$5:$A$95,0),MATCH(S$8,'Points - Fielding Bonus'!$A$5:$Z$5,0)))*25)</f>
        <v>10</v>
      </c>
      <c r="T11" s="571">
        <f>(INDEX('Points - Runs'!$A$5:$Z$95,MATCH($A11,'Points - Runs'!$A$5:$A$95,0),MATCH(T$8,'Points - Runs'!$A$5:$Z$5,0)))+((INDEX('Points - Runs 50s'!$A$5:$Z$95,MATCH($A11,'Points - Runs 50s'!$A$5:$A$95,0),MATCH(T$8,'Points - Runs 50s'!$A$5:$Z$5,0)))*25)+((INDEX('Points - Runs 100s'!$A$5:$Z$95,MATCH($A11,'Points - Runs 100s'!$A$5:$A$95,0),MATCH(T$8,'Points - Runs 100s'!$A$5:$Z$5,0)))*50)+((INDEX('Points - Wickets'!$A$5:$Z$95,MATCH($A11,'Points - Wickets'!$A$5:$A$95,0),MATCH(T$8,'Points - Wickets'!$A$5:$Z$5,0)))*15)+((INDEX('Points - 4 fers'!$A$5:$Z$95,MATCH($A11,'Points - 4 fers'!$A$5:$A$95,0),MATCH(T$8,'Points - 4 fers'!$A$5:$Z$5,0)))*25)+((INDEX('Points - Hattrick'!$A$5:$Z$95,MATCH($A11,'Points - Hattrick'!$A$5:$A$95,0),MATCH(T$8,'Points - Hattrick'!$A$5:$Z$5,0)))*100)+((INDEX('Points - Fielding'!$A$5:$Z$95,MATCH($A11,'Points - Fielding'!$A$5:$A$95,0),MATCH(T$8,'Points - Fielding'!$A$5:$Z$5,0)))*10)+((INDEX('Points - 7 fers'!$A$5:$Z$95,MATCH($A11,'Points - 7 fers'!$A$5:$A$95,0),MATCH(T$8,'Points - 7 fers'!$A$5:$Z$5,0)))*50)+((INDEX('Points - Fielding Bonus'!$A$5:$Z$95,MATCH($A11,'Points - Fielding Bonus'!$A$5:$A$95,0),MATCH(T$8,'Points - Fielding Bonus'!$A$5:$Z$5,0)))*25)</f>
        <v>0</v>
      </c>
      <c r="U11" s="365">
        <f>(INDEX('Points - Runs'!$A$5:$Z$95,MATCH($A11,'Points - Runs'!$A$5:$A$95,0),MATCH(U$8,'Points - Runs'!$A$5:$Z$5,0)))+((INDEX('Points - Runs 50s'!$A$5:$Z$95,MATCH($A11,'Points - Runs 50s'!$A$5:$A$95,0),MATCH(U$8,'Points - Runs 50s'!$A$5:$Z$5,0)))*25)+((INDEX('Points - Runs 100s'!$A$5:$Z$95,MATCH($A11,'Points - Runs 100s'!$A$5:$A$95,0),MATCH(U$8,'Points - Runs 100s'!$A$5:$Z$5,0)))*50)+((INDEX('Points - Wickets'!$A$5:$Z$95,MATCH($A11,'Points - Wickets'!$A$5:$A$95,0),MATCH(U$8,'Points - Wickets'!$A$5:$Z$5,0)))*15)+((INDEX('Points - 4 fers'!$A$5:$Z$95,MATCH($A11,'Points - 4 fers'!$A$5:$A$95,0),MATCH(U$8,'Points - 4 fers'!$A$5:$Z$5,0)))*25)+((INDEX('Points - Hattrick'!$A$5:$Z$95,MATCH($A11,'Points - Hattrick'!$A$5:$A$95,0),MATCH(U$8,'Points - Hattrick'!$A$5:$Z$5,0)))*100)+((INDEX('Points - Fielding'!$A$5:$Z$95,MATCH($A11,'Points - Fielding'!$A$5:$A$95,0),MATCH(U$8,'Points - Fielding'!$A$5:$Z$5,0)))*10)+((INDEX('Points - 7 fers'!$A$5:$Z$95,MATCH($A11,'Points - 7 fers'!$A$5:$A$95,0),MATCH(U$8,'Points - 7 fers'!$A$5:$Z$5,0)))*50)+((INDEX('Points - Fielding Bonus'!$A$5:$Z$95,MATCH($A11,'Points - Fielding Bonus'!$A$5:$A$95,0),MATCH(U$8,'Points - Fielding Bonus'!$A$5:$Z$5,0)))*25)</f>
        <v>0</v>
      </c>
      <c r="V11" s="365">
        <f>(INDEX('Points - Runs'!$A$5:$Z$95,MATCH($A11,'Points - Runs'!$A$5:$A$95,0),MATCH(V$8,'Points - Runs'!$A$5:$Z$5,0)))+((INDEX('Points - Runs 50s'!$A$5:$Z$95,MATCH($A11,'Points - Runs 50s'!$A$5:$A$95,0),MATCH(V$8,'Points - Runs 50s'!$A$5:$Z$5,0)))*25)+((INDEX('Points - Runs 100s'!$A$5:$Z$95,MATCH($A11,'Points - Runs 100s'!$A$5:$A$95,0),MATCH(V$8,'Points - Runs 100s'!$A$5:$Z$5,0)))*50)+((INDEX('Points - Wickets'!$A$5:$Z$95,MATCH($A11,'Points - Wickets'!$A$5:$A$95,0),MATCH(V$8,'Points - Wickets'!$A$5:$Z$5,0)))*15)+((INDEX('Points - 4 fers'!$A$5:$Z$95,MATCH($A11,'Points - 4 fers'!$A$5:$A$95,0),MATCH(V$8,'Points - 4 fers'!$A$5:$Z$5,0)))*25)+((INDEX('Points - Hattrick'!$A$5:$Z$95,MATCH($A11,'Points - Hattrick'!$A$5:$A$95,0),MATCH(V$8,'Points - Hattrick'!$A$5:$Z$5,0)))*100)+((INDEX('Points - Fielding'!$A$5:$Z$95,MATCH($A11,'Points - Fielding'!$A$5:$A$95,0),MATCH(V$8,'Points - Fielding'!$A$5:$Z$5,0)))*10)+((INDEX('Points - 7 fers'!$A$5:$Z$95,MATCH($A11,'Points - 7 fers'!$A$5:$A$95,0),MATCH(V$8,'Points - 7 fers'!$A$5:$Z$5,0)))*50)+((INDEX('Points - Fielding Bonus'!$A$5:$Z$95,MATCH($A11,'Points - Fielding Bonus'!$A$5:$A$95,0),MATCH(V$8,'Points - Fielding Bonus'!$A$5:$Z$5,0)))*25)</f>
        <v>0</v>
      </c>
      <c r="W11" s="365">
        <f>(INDEX('Points - Runs'!$A$5:$Z$95,MATCH($A11,'Points - Runs'!$A$5:$A$95,0),MATCH(W$8,'Points - Runs'!$A$5:$Z$5,0)))+((INDEX('Points - Runs 50s'!$A$5:$Z$95,MATCH($A11,'Points - Runs 50s'!$A$5:$A$95,0),MATCH(W$8,'Points - Runs 50s'!$A$5:$Z$5,0)))*25)+((INDEX('Points - Runs 100s'!$A$5:$Z$95,MATCH($A11,'Points - Runs 100s'!$A$5:$A$95,0),MATCH(W$8,'Points - Runs 100s'!$A$5:$Z$5,0)))*50)+((INDEX('Points - Wickets'!$A$5:$Z$95,MATCH($A11,'Points - Wickets'!$A$5:$A$95,0),MATCH(W$8,'Points - Wickets'!$A$5:$Z$5,0)))*15)+((INDEX('Points - 4 fers'!$A$5:$Z$95,MATCH($A11,'Points - 4 fers'!$A$5:$A$95,0),MATCH(W$8,'Points - 4 fers'!$A$5:$Z$5,0)))*25)+((INDEX('Points - Hattrick'!$A$5:$Z$95,MATCH($A11,'Points - Hattrick'!$A$5:$A$95,0),MATCH(W$8,'Points - Hattrick'!$A$5:$Z$5,0)))*100)+((INDEX('Points - Fielding'!$A$5:$Z$95,MATCH($A11,'Points - Fielding'!$A$5:$A$95,0),MATCH(W$8,'Points - Fielding'!$A$5:$Z$5,0)))*10)+((INDEX('Points - 7 fers'!$A$5:$Z$95,MATCH($A11,'Points - 7 fers'!$A$5:$A$95,0),MATCH(W$8,'Points - 7 fers'!$A$5:$Z$5,0)))*50)+((INDEX('Points - Fielding Bonus'!$A$5:$Z$95,MATCH($A11,'Points - Fielding Bonus'!$A$5:$A$95,0),MATCH(W$8,'Points - Fielding Bonus'!$A$5:$Z$5,0)))*25)</f>
        <v>0</v>
      </c>
      <c r="X11" s="365">
        <f>(INDEX('Points - Runs'!$A$5:$Z$95,MATCH($A11,'Points - Runs'!$A$5:$A$95,0),MATCH(X$8,'Points - Runs'!$A$5:$Z$5,0)))+((INDEX('Points - Runs 50s'!$A$5:$Z$95,MATCH($A11,'Points - Runs 50s'!$A$5:$A$95,0),MATCH(X$8,'Points - Runs 50s'!$A$5:$Z$5,0)))*25)+((INDEX('Points - Runs 100s'!$A$5:$Z$95,MATCH($A11,'Points - Runs 100s'!$A$5:$A$95,0),MATCH(X$8,'Points - Runs 100s'!$A$5:$Z$5,0)))*50)+((INDEX('Points - Wickets'!$A$5:$Z$95,MATCH($A11,'Points - Wickets'!$A$5:$A$95,0),MATCH(X$8,'Points - Wickets'!$A$5:$Z$5,0)))*15)+((INDEX('Points - 4 fers'!$A$5:$Z$95,MATCH($A11,'Points - 4 fers'!$A$5:$A$95,0),MATCH(X$8,'Points - 4 fers'!$A$5:$Z$5,0)))*25)+((INDEX('Points - Hattrick'!$A$5:$Z$95,MATCH($A11,'Points - Hattrick'!$A$5:$A$95,0),MATCH(X$8,'Points - Hattrick'!$A$5:$Z$5,0)))*100)+((INDEX('Points - Fielding'!$A$5:$Z$95,MATCH($A11,'Points - Fielding'!$A$5:$A$95,0),MATCH(X$8,'Points - Fielding'!$A$5:$Z$5,0)))*10)+((INDEX('Points - 7 fers'!$A$5:$Z$95,MATCH($A11,'Points - 7 fers'!$A$5:$A$95,0),MATCH(X$8,'Points - 7 fers'!$A$5:$Z$5,0)))*50)+((INDEX('Points - Fielding Bonus'!$A$5:$Z$95,MATCH($A11,'Points - Fielding Bonus'!$A$5:$A$95,0),MATCH(X$8,'Points - Fielding Bonus'!$A$5:$Z$5,0)))*25)</f>
        <v>0</v>
      </c>
      <c r="Y11" s="365">
        <f>(INDEX('Points - Runs'!$A$5:$Z$95,MATCH($A11,'Points - Runs'!$A$5:$A$95,0),MATCH(Y$8,'Points - Runs'!$A$5:$Z$5,0)))+((INDEX('Points - Runs 50s'!$A$5:$Z$95,MATCH($A11,'Points - Runs 50s'!$A$5:$A$95,0),MATCH(Y$8,'Points - Runs 50s'!$A$5:$Z$5,0)))*25)+((INDEX('Points - Runs 100s'!$A$5:$Z$95,MATCH($A11,'Points - Runs 100s'!$A$5:$A$95,0),MATCH(Y$8,'Points - Runs 100s'!$A$5:$Z$5,0)))*50)+((INDEX('Points - Wickets'!$A$5:$Z$95,MATCH($A11,'Points - Wickets'!$A$5:$A$95,0),MATCH(Y$8,'Points - Wickets'!$A$5:$Z$5,0)))*15)+((INDEX('Points - 4 fers'!$A$5:$Z$95,MATCH($A11,'Points - 4 fers'!$A$5:$A$95,0),MATCH(Y$8,'Points - 4 fers'!$A$5:$Z$5,0)))*25)+((INDEX('Points - Hattrick'!$A$5:$Z$95,MATCH($A11,'Points - Hattrick'!$A$5:$A$95,0),MATCH(Y$8,'Points - Hattrick'!$A$5:$Z$5,0)))*100)+((INDEX('Points - Fielding'!$A$5:$Z$95,MATCH($A11,'Points - Fielding'!$A$5:$A$95,0),MATCH(Y$8,'Points - Fielding'!$A$5:$Z$5,0)))*10)+((INDEX('Points - 7 fers'!$A$5:$Z$95,MATCH($A11,'Points - 7 fers'!$A$5:$A$95,0),MATCH(Y$8,'Points - 7 fers'!$A$5:$Z$5,0)))*50)+((INDEX('Points - Fielding Bonus'!$A$5:$Z$95,MATCH($A11,'Points - Fielding Bonus'!$A$5:$A$95,0),MATCH(Y$8,'Points - Fielding Bonus'!$A$5:$Z$5,0)))*25)</f>
        <v>0</v>
      </c>
      <c r="Z11" s="365">
        <f>(INDEX('Points - Runs'!$A$5:$Z$95,MATCH($A11,'Points - Runs'!$A$5:$A$95,0),MATCH(Z$8,'Points - Runs'!$A$5:$Z$5,0)))+((INDEX('Points - Runs 50s'!$A$5:$Z$95,MATCH($A11,'Points - Runs 50s'!$A$5:$A$95,0),MATCH(Z$8,'Points - Runs 50s'!$A$5:$Z$5,0)))*25)+((INDEX('Points - Runs 100s'!$A$5:$Z$95,MATCH($A11,'Points - Runs 100s'!$A$5:$A$95,0),MATCH(Z$8,'Points - Runs 100s'!$A$5:$Z$5,0)))*50)+((INDEX('Points - Wickets'!$A$5:$Z$95,MATCH($A11,'Points - Wickets'!$A$5:$A$95,0),MATCH(Z$8,'Points - Wickets'!$A$5:$Z$5,0)))*15)+((INDEX('Points - 4 fers'!$A$5:$Z$95,MATCH($A11,'Points - 4 fers'!$A$5:$A$95,0),MATCH(Z$8,'Points - 4 fers'!$A$5:$Z$5,0)))*25)+((INDEX('Points - Hattrick'!$A$5:$Z$95,MATCH($A11,'Points - Hattrick'!$A$5:$A$95,0),MATCH(Z$8,'Points - Hattrick'!$A$5:$Z$5,0)))*100)+((INDEX('Points - Fielding'!$A$5:$Z$95,MATCH($A11,'Points - Fielding'!$A$5:$A$95,0),MATCH(Z$8,'Points - Fielding'!$A$5:$Z$5,0)))*10)+((INDEX('Points - 7 fers'!$A$5:$Z$95,MATCH($A11,'Points - 7 fers'!$A$5:$A$95,0),MATCH(Z$8,'Points - 7 fers'!$A$5:$Z$5,0)))*50)+((INDEX('Points - Fielding Bonus'!$A$5:$Z$95,MATCH($A11,'Points - Fielding Bonus'!$A$5:$A$95,0),MATCH(Z$8,'Points - Fielding Bonus'!$A$5:$Z$5,0)))*25)</f>
        <v>0</v>
      </c>
      <c r="AA11" s="452">
        <f t="shared" si="0"/>
        <v>278</v>
      </c>
      <c r="AB11" s="445">
        <f t="shared" si="1"/>
        <v>82</v>
      </c>
      <c r="AC11" s="479">
        <f t="shared" si="2"/>
        <v>0</v>
      </c>
      <c r="AD11" s="453">
        <f t="shared" si="3"/>
        <v>360</v>
      </c>
    </row>
    <row r="12" spans="1:35" s="58" customFormat="1" ht="18.75" customHeight="1" x14ac:dyDescent="0.25">
      <c r="A12" s="476" t="s">
        <v>12</v>
      </c>
      <c r="B12" s="447" t="s">
        <v>53</v>
      </c>
      <c r="C12" s="448" t="s">
        <v>68</v>
      </c>
      <c r="D12" s="364">
        <f>(INDEX('Points - Runs'!$A$5:$Z$95,MATCH($A12,'Points - Runs'!$A$5:$A$95,0),MATCH(D$8,'Points - Runs'!$A$5:$Z$5,0)))+((INDEX('Points - Runs 50s'!$A$5:$Z$95,MATCH($A12,'Points - Runs 50s'!$A$5:$A$95,0),MATCH(D$8,'Points - Runs 50s'!$A$5:$Z$5,0)))*25)+((INDEX('Points - Runs 100s'!$A$5:$Z$95,MATCH($A12,'Points - Runs 100s'!$A$5:$A$95,0),MATCH(D$8,'Points - Runs 100s'!$A$5:$Z$5,0)))*50)+((INDEX('Points - Wickets'!$A$5:$Z$95,MATCH($A12,'Points - Wickets'!$A$5:$A$95,0),MATCH(D$8,'Points - Wickets'!$A$5:$Z$5,0)))*15)+((INDEX('Points - 4 fers'!$A$5:$Z$95,MATCH($A12,'Points - 4 fers'!$A$5:$A$95,0),MATCH(D$8,'Points - 4 fers'!$A$5:$Z$5,0)))*25)+((INDEX('Points - Hattrick'!$A$5:$Z$95,MATCH($A12,'Points - Hattrick'!$A$5:$A$95,0),MATCH(D$8,'Points - Hattrick'!$A$5:$Z$5,0)))*100)+((INDEX('Points - Fielding'!$A$5:$Z$95,MATCH($A12,'Points - Fielding'!$A$5:$A$95,0),MATCH(D$8,'Points - Fielding'!$A$5:$Z$5,0)))*10)+((INDEX('Points - 7 fers'!$A$5:$Z$95,MATCH($A12,'Points - 7 fers'!$A$5:$A$95,0),MATCH(D$8,'Points - 7 fers'!$A$5:$Z$5,0)))*50)+((INDEX('Points - Fielding Bonus'!$A$5:$Z$95,MATCH($A12,'Points - Fielding Bonus'!$A$5:$A$95,0),MATCH(D$8,'Points - Fielding Bonus'!$A$5:$Z$5,0)))*25)</f>
        <v>0</v>
      </c>
      <c r="E12" s="365">
        <f>(INDEX('Points - Runs'!$A$5:$Z$95,MATCH($A12,'Points - Runs'!$A$5:$A$95,0),MATCH(E$8,'Points - Runs'!$A$5:$Z$5,0)))+((INDEX('Points - Runs 50s'!$A$5:$Z$95,MATCH($A12,'Points - Runs 50s'!$A$5:$A$95,0),MATCH(E$8,'Points - Runs 50s'!$A$5:$Z$5,0)))*25)+((INDEX('Points - Runs 100s'!$A$5:$Z$95,MATCH($A12,'Points - Runs 100s'!$A$5:$A$95,0),MATCH(E$8,'Points - Runs 100s'!$A$5:$Z$5,0)))*50)+((INDEX('Points - Wickets'!$A$5:$Z$95,MATCH($A12,'Points - Wickets'!$A$5:$A$95,0),MATCH(E$8,'Points - Wickets'!$A$5:$Z$5,0)))*15)+((INDEX('Points - 4 fers'!$A$5:$Z$95,MATCH($A12,'Points - 4 fers'!$A$5:$A$95,0),MATCH(E$8,'Points - 4 fers'!$A$5:$Z$5,0)))*25)+((INDEX('Points - Hattrick'!$A$5:$Z$95,MATCH($A12,'Points - Hattrick'!$A$5:$A$95,0),MATCH(E$8,'Points - Hattrick'!$A$5:$Z$5,0)))*100)+((INDEX('Points - Fielding'!$A$5:$Z$95,MATCH($A12,'Points - Fielding'!$A$5:$A$95,0),MATCH(E$8,'Points - Fielding'!$A$5:$Z$5,0)))*10)+((INDEX('Points - 7 fers'!$A$5:$Z$95,MATCH($A12,'Points - 7 fers'!$A$5:$A$95,0),MATCH(E$8,'Points - 7 fers'!$A$5:$Z$5,0)))*50)+((INDEX('Points - Fielding Bonus'!$A$5:$Z$95,MATCH($A12,'Points - Fielding Bonus'!$A$5:$A$95,0),MATCH(E$8,'Points - Fielding Bonus'!$A$5:$Z$5,0)))*25)</f>
        <v>0</v>
      </c>
      <c r="F12" s="365">
        <f>(INDEX('Points - Runs'!$A$5:$Z$95,MATCH($A12,'Points - Runs'!$A$5:$A$95,0),MATCH(F$8,'Points - Runs'!$A$5:$Z$5,0)))+((INDEX('Points - Runs 50s'!$A$5:$Z$95,MATCH($A12,'Points - Runs 50s'!$A$5:$A$95,0),MATCH(F$8,'Points - Runs 50s'!$A$5:$Z$5,0)))*25)+((INDEX('Points - Runs 100s'!$A$5:$Z$95,MATCH($A12,'Points - Runs 100s'!$A$5:$A$95,0),MATCH(F$8,'Points - Runs 100s'!$A$5:$Z$5,0)))*50)+((INDEX('Points - Wickets'!$A$5:$Z$95,MATCH($A12,'Points - Wickets'!$A$5:$A$95,0),MATCH(F$8,'Points - Wickets'!$A$5:$Z$5,0)))*15)+((INDEX('Points - 4 fers'!$A$5:$Z$95,MATCH($A12,'Points - 4 fers'!$A$5:$A$95,0),MATCH(F$8,'Points - 4 fers'!$A$5:$Z$5,0)))*25)+((INDEX('Points - Hattrick'!$A$5:$Z$95,MATCH($A12,'Points - Hattrick'!$A$5:$A$95,0),MATCH(F$8,'Points - Hattrick'!$A$5:$Z$5,0)))*100)+((INDEX('Points - Fielding'!$A$5:$Z$95,MATCH($A12,'Points - Fielding'!$A$5:$A$95,0),MATCH(F$8,'Points - Fielding'!$A$5:$Z$5,0)))*10)+((INDEX('Points - 7 fers'!$A$5:$Z$95,MATCH($A12,'Points - 7 fers'!$A$5:$A$95,0),MATCH(F$8,'Points - 7 fers'!$A$5:$Z$5,0)))*50)+((INDEX('Points - Fielding Bonus'!$A$5:$Z$95,MATCH($A12,'Points - Fielding Bonus'!$A$5:$A$95,0),MATCH(F$8,'Points - Fielding Bonus'!$A$5:$Z$5,0)))*25)</f>
        <v>36</v>
      </c>
      <c r="G12" s="365">
        <f>(INDEX('Points - Runs'!$A$5:$Z$95,MATCH($A12,'Points - Runs'!$A$5:$A$95,0),MATCH(G$8,'Points - Runs'!$A$5:$Z$5,0)))+((INDEX('Points - Runs 50s'!$A$5:$Z$95,MATCH($A12,'Points - Runs 50s'!$A$5:$A$95,0),MATCH(G$8,'Points - Runs 50s'!$A$5:$Z$5,0)))*25)+((INDEX('Points - Runs 100s'!$A$5:$Z$95,MATCH($A12,'Points - Runs 100s'!$A$5:$A$95,0),MATCH(G$8,'Points - Runs 100s'!$A$5:$Z$5,0)))*50)+((INDEX('Points - Wickets'!$A$5:$Z$95,MATCH($A12,'Points - Wickets'!$A$5:$A$95,0),MATCH(G$8,'Points - Wickets'!$A$5:$Z$5,0)))*15)+((INDEX('Points - 4 fers'!$A$5:$Z$95,MATCH($A12,'Points - 4 fers'!$A$5:$A$95,0),MATCH(G$8,'Points - 4 fers'!$A$5:$Z$5,0)))*25)+((INDEX('Points - Hattrick'!$A$5:$Z$95,MATCH($A12,'Points - Hattrick'!$A$5:$A$95,0),MATCH(G$8,'Points - Hattrick'!$A$5:$Z$5,0)))*100)+((INDEX('Points - Fielding'!$A$5:$Z$95,MATCH($A12,'Points - Fielding'!$A$5:$A$95,0),MATCH(G$8,'Points - Fielding'!$A$5:$Z$5,0)))*10)+((INDEX('Points - 7 fers'!$A$5:$Z$95,MATCH($A12,'Points - 7 fers'!$A$5:$A$95,0),MATCH(G$8,'Points - 7 fers'!$A$5:$Z$5,0)))*50)+((INDEX('Points - Fielding Bonus'!$A$5:$Z$95,MATCH($A12,'Points - Fielding Bonus'!$A$5:$A$95,0),MATCH(G$8,'Points - Fielding Bonus'!$A$5:$Z$5,0)))*25)</f>
        <v>0</v>
      </c>
      <c r="H12" s="365">
        <f>(INDEX('Points - Runs'!$A$5:$Z$95,MATCH($A12,'Points - Runs'!$A$5:$A$95,0),MATCH(H$8,'Points - Runs'!$A$5:$Z$5,0)))+((INDEX('Points - Runs 50s'!$A$5:$Z$95,MATCH($A12,'Points - Runs 50s'!$A$5:$A$95,0),MATCH(H$8,'Points - Runs 50s'!$A$5:$Z$5,0)))*25)+((INDEX('Points - Runs 100s'!$A$5:$Z$95,MATCH($A12,'Points - Runs 100s'!$A$5:$A$95,0),MATCH(H$8,'Points - Runs 100s'!$A$5:$Z$5,0)))*50)+((INDEX('Points - Wickets'!$A$5:$Z$95,MATCH($A12,'Points - Wickets'!$A$5:$A$95,0),MATCH(H$8,'Points - Wickets'!$A$5:$Z$5,0)))*15)+((INDEX('Points - 4 fers'!$A$5:$Z$95,MATCH($A12,'Points - 4 fers'!$A$5:$A$95,0),MATCH(H$8,'Points - 4 fers'!$A$5:$Z$5,0)))*25)+((INDEX('Points - Hattrick'!$A$5:$Z$95,MATCH($A12,'Points - Hattrick'!$A$5:$A$95,0),MATCH(H$8,'Points - Hattrick'!$A$5:$Z$5,0)))*100)+((INDEX('Points - Fielding'!$A$5:$Z$95,MATCH($A12,'Points - Fielding'!$A$5:$A$95,0),MATCH(H$8,'Points - Fielding'!$A$5:$Z$5,0)))*10)+((INDEX('Points - 7 fers'!$A$5:$Z$95,MATCH($A12,'Points - 7 fers'!$A$5:$A$95,0),MATCH(H$8,'Points - 7 fers'!$A$5:$Z$5,0)))*50)+((INDEX('Points - Fielding Bonus'!$A$5:$Z$95,MATCH($A12,'Points - Fielding Bonus'!$A$5:$A$95,0),MATCH(H$8,'Points - Fielding Bonus'!$A$5:$Z$5,0)))*25)</f>
        <v>0</v>
      </c>
      <c r="I12" s="365">
        <f>(INDEX('Points - Runs'!$A$5:$Z$95,MATCH($A12,'Points - Runs'!$A$5:$A$95,0),MATCH(I$8,'Points - Runs'!$A$5:$Z$5,0)))+((INDEX('Points - Runs 50s'!$A$5:$Z$95,MATCH($A12,'Points - Runs 50s'!$A$5:$A$95,0),MATCH(I$8,'Points - Runs 50s'!$A$5:$Z$5,0)))*25)+((INDEX('Points - Runs 100s'!$A$5:$Z$95,MATCH($A12,'Points - Runs 100s'!$A$5:$A$95,0),MATCH(I$8,'Points - Runs 100s'!$A$5:$Z$5,0)))*50)+((INDEX('Points - Wickets'!$A$5:$Z$95,MATCH($A12,'Points - Wickets'!$A$5:$A$95,0),MATCH(I$8,'Points - Wickets'!$A$5:$Z$5,0)))*15)+((INDEX('Points - 4 fers'!$A$5:$Z$95,MATCH($A12,'Points - 4 fers'!$A$5:$A$95,0),MATCH(I$8,'Points - 4 fers'!$A$5:$Z$5,0)))*25)+((INDEX('Points - Hattrick'!$A$5:$Z$95,MATCH($A12,'Points - Hattrick'!$A$5:$A$95,0),MATCH(I$8,'Points - Hattrick'!$A$5:$Z$5,0)))*100)+((INDEX('Points - Fielding'!$A$5:$Z$95,MATCH($A12,'Points - Fielding'!$A$5:$A$95,0),MATCH(I$8,'Points - Fielding'!$A$5:$Z$5,0)))*10)+((INDEX('Points - 7 fers'!$A$5:$Z$95,MATCH($A12,'Points - 7 fers'!$A$5:$A$95,0),MATCH(I$8,'Points - 7 fers'!$A$5:$Z$5,0)))*50)+((INDEX('Points - Fielding Bonus'!$A$5:$Z$95,MATCH($A12,'Points - Fielding Bonus'!$A$5:$A$95,0),MATCH(I$8,'Points - Fielding Bonus'!$A$5:$Z$5,0)))*25)</f>
        <v>10</v>
      </c>
      <c r="J12" s="365">
        <f>(INDEX('Points - Runs'!$A$5:$Z$95,MATCH($A12,'Points - Runs'!$A$5:$A$95,0),MATCH(J$8,'Points - Runs'!$A$5:$Z$5,0)))+((INDEX('Points - Runs 50s'!$A$5:$Z$95,MATCH($A12,'Points - Runs 50s'!$A$5:$A$95,0),MATCH(J$8,'Points - Runs 50s'!$A$5:$Z$5,0)))*25)+((INDEX('Points - Runs 100s'!$A$5:$Z$95,MATCH($A12,'Points - Runs 100s'!$A$5:$A$95,0),MATCH(J$8,'Points - Runs 100s'!$A$5:$Z$5,0)))*50)+((INDEX('Points - Wickets'!$A$5:$Z$95,MATCH($A12,'Points - Wickets'!$A$5:$A$95,0),MATCH(J$8,'Points - Wickets'!$A$5:$Z$5,0)))*15)+((INDEX('Points - 4 fers'!$A$5:$Z$95,MATCH($A12,'Points - 4 fers'!$A$5:$A$95,0),MATCH(J$8,'Points - 4 fers'!$A$5:$Z$5,0)))*25)+((INDEX('Points - Hattrick'!$A$5:$Z$95,MATCH($A12,'Points - Hattrick'!$A$5:$A$95,0),MATCH(J$8,'Points - Hattrick'!$A$5:$Z$5,0)))*100)+((INDEX('Points - Fielding'!$A$5:$Z$95,MATCH($A12,'Points - Fielding'!$A$5:$A$95,0),MATCH(J$8,'Points - Fielding'!$A$5:$Z$5,0)))*10)+((INDEX('Points - 7 fers'!$A$5:$Z$95,MATCH($A12,'Points - 7 fers'!$A$5:$A$95,0),MATCH(J$8,'Points - 7 fers'!$A$5:$Z$5,0)))*50)+((INDEX('Points - Fielding Bonus'!$A$5:$Z$95,MATCH($A12,'Points - Fielding Bonus'!$A$5:$A$95,0),MATCH(J$8,'Points - Fielding Bonus'!$A$5:$Z$5,0)))*25)</f>
        <v>0</v>
      </c>
      <c r="K12" s="516">
        <f>(INDEX('Points - Runs'!$A$5:$Z$95,MATCH($A12,'Points - Runs'!$A$5:$A$95,0),MATCH(K$8,'Points - Runs'!$A$5:$Z$5,0)))+((INDEX('Points - Runs 50s'!$A$5:$Z$95,MATCH($A12,'Points - Runs 50s'!$A$5:$A$95,0),MATCH(K$8,'Points - Runs 50s'!$A$5:$Z$5,0)))*25)+((INDEX('Points - Runs 100s'!$A$5:$Z$95,MATCH($A12,'Points - Runs 100s'!$A$5:$A$95,0),MATCH(K$8,'Points - Runs 100s'!$A$5:$Z$5,0)))*50)+((INDEX('Points - Wickets'!$A$5:$Z$95,MATCH($A12,'Points - Wickets'!$A$5:$A$95,0),MATCH(K$8,'Points - Wickets'!$A$5:$Z$5,0)))*15)+((INDEX('Points - 4 fers'!$A$5:$Z$95,MATCH($A12,'Points - 4 fers'!$A$5:$A$95,0),MATCH(K$8,'Points - 4 fers'!$A$5:$Z$5,0)))*25)+((INDEX('Points - Hattrick'!$A$5:$Z$95,MATCH($A12,'Points - Hattrick'!$A$5:$A$95,0),MATCH(K$8,'Points - Hattrick'!$A$5:$Z$5,0)))*100)+((INDEX('Points - Fielding'!$A$5:$Z$95,MATCH($A12,'Points - Fielding'!$A$5:$A$95,0),MATCH(K$8,'Points - Fielding'!$A$5:$Z$5,0)))*10)+((INDEX('Points - 7 fers'!$A$5:$Z$95,MATCH($A12,'Points - 7 fers'!$A$5:$A$95,0),MATCH(K$8,'Points - 7 fers'!$A$5:$Z$5,0)))*50)+((INDEX('Points - Fielding Bonus'!$A$5:$Z$95,MATCH($A12,'Points - Fielding Bonus'!$A$5:$A$95,0),MATCH(K$8,'Points - Fielding Bonus'!$A$5:$Z$5,0)))*25)</f>
        <v>0</v>
      </c>
      <c r="L12" s="364">
        <f>(INDEX('Points - Runs'!$A$5:$Z$95,MATCH($A12,'Points - Runs'!$A$5:$A$95,0),MATCH(L$8,'Points - Runs'!$A$5:$Z$5,0)))+((INDEX('Points - Runs 50s'!$A$5:$Z$95,MATCH($A12,'Points - Runs 50s'!$A$5:$A$95,0),MATCH(L$8,'Points - Runs 50s'!$A$5:$Z$5,0)))*25)+((INDEX('Points - Runs 100s'!$A$5:$Z$95,MATCH($A12,'Points - Runs 100s'!$A$5:$A$95,0),MATCH(L$8,'Points - Runs 100s'!$A$5:$Z$5,0)))*50)+((INDEX('Points - Wickets'!$A$5:$Z$95,MATCH($A12,'Points - Wickets'!$A$5:$A$95,0),MATCH(L$8,'Points - Wickets'!$A$5:$Z$5,0)))*15)+((INDEX('Points - 4 fers'!$A$5:$Z$95,MATCH($A12,'Points - 4 fers'!$A$5:$A$95,0),MATCH(L$8,'Points - 4 fers'!$A$5:$Z$5,0)))*25)+((INDEX('Points - Hattrick'!$A$5:$Z$95,MATCH($A12,'Points - Hattrick'!$A$5:$A$95,0),MATCH(L$8,'Points - Hattrick'!$A$5:$Z$5,0)))*100)+((INDEX('Points - Fielding'!$A$5:$Z$95,MATCH($A12,'Points - Fielding'!$A$5:$A$95,0),MATCH(L$8,'Points - Fielding'!$A$5:$Z$5,0)))*10)+((INDEX('Points - 7 fers'!$A$5:$Z$95,MATCH($A12,'Points - 7 fers'!$A$5:$A$95,0),MATCH(L$8,'Points - 7 fers'!$A$5:$Z$5,0)))*50)+((INDEX('Points - Fielding Bonus'!$A$5:$Z$95,MATCH($A12,'Points - Fielding Bonus'!$A$5:$A$95,0),MATCH(L$8,'Points - Fielding Bonus'!$A$5:$Z$5,0)))*25)</f>
        <v>0</v>
      </c>
      <c r="M12" s="365">
        <f>(INDEX('Points - Runs'!$A$5:$Z$95,MATCH($A12,'Points - Runs'!$A$5:$A$95,0),MATCH(M$8,'Points - Runs'!$A$5:$Z$5,0)))+((INDEX('Points - Runs 50s'!$A$5:$Z$95,MATCH($A12,'Points - Runs 50s'!$A$5:$A$95,0),MATCH(M$8,'Points - Runs 50s'!$A$5:$Z$5,0)))*25)+((INDEX('Points - Runs 100s'!$A$5:$Z$95,MATCH($A12,'Points - Runs 100s'!$A$5:$A$95,0),MATCH(M$8,'Points - Runs 100s'!$A$5:$Z$5,0)))*50)+((INDEX('Points - Wickets'!$A$5:$Z$95,MATCH($A12,'Points - Wickets'!$A$5:$A$95,0),MATCH(M$8,'Points - Wickets'!$A$5:$Z$5,0)))*15)+((INDEX('Points - 4 fers'!$A$5:$Z$95,MATCH($A12,'Points - 4 fers'!$A$5:$A$95,0),MATCH(M$8,'Points - 4 fers'!$A$5:$Z$5,0)))*25)+((INDEX('Points - Hattrick'!$A$5:$Z$95,MATCH($A12,'Points - Hattrick'!$A$5:$A$95,0),MATCH(M$8,'Points - Hattrick'!$A$5:$Z$5,0)))*100)+((INDEX('Points - Fielding'!$A$5:$Z$95,MATCH($A12,'Points - Fielding'!$A$5:$A$95,0),MATCH(M$8,'Points - Fielding'!$A$5:$Z$5,0)))*10)+((INDEX('Points - 7 fers'!$A$5:$Z$95,MATCH($A12,'Points - 7 fers'!$A$5:$A$95,0),MATCH(M$8,'Points - 7 fers'!$A$5:$Z$5,0)))*50)+((INDEX('Points - Fielding Bonus'!$A$5:$Z$95,MATCH($A12,'Points - Fielding Bonus'!$A$5:$A$95,0),MATCH(M$8,'Points - Fielding Bonus'!$A$5:$Z$5,0)))*25)</f>
        <v>0</v>
      </c>
      <c r="N12" s="365">
        <f>(INDEX('Points - Runs'!$A$5:$Z$95,MATCH($A12,'Points - Runs'!$A$5:$A$95,0),MATCH(N$8,'Points - Runs'!$A$5:$Z$5,0)))+((INDEX('Points - Runs 50s'!$A$5:$Z$95,MATCH($A12,'Points - Runs 50s'!$A$5:$A$95,0),MATCH(N$8,'Points - Runs 50s'!$A$5:$Z$5,0)))*25)+((INDEX('Points - Runs 100s'!$A$5:$Z$95,MATCH($A12,'Points - Runs 100s'!$A$5:$A$95,0),MATCH(N$8,'Points - Runs 100s'!$A$5:$Z$5,0)))*50)+((INDEX('Points - Wickets'!$A$5:$Z$95,MATCH($A12,'Points - Wickets'!$A$5:$A$95,0),MATCH(N$8,'Points - Wickets'!$A$5:$Z$5,0)))*15)+((INDEX('Points - 4 fers'!$A$5:$Z$95,MATCH($A12,'Points - 4 fers'!$A$5:$A$95,0),MATCH(N$8,'Points - 4 fers'!$A$5:$Z$5,0)))*25)+((INDEX('Points - Hattrick'!$A$5:$Z$95,MATCH($A12,'Points - Hattrick'!$A$5:$A$95,0),MATCH(N$8,'Points - Hattrick'!$A$5:$Z$5,0)))*100)+((INDEX('Points - Fielding'!$A$5:$Z$95,MATCH($A12,'Points - Fielding'!$A$5:$A$95,0),MATCH(N$8,'Points - Fielding'!$A$5:$Z$5,0)))*10)+((INDEX('Points - 7 fers'!$A$5:$Z$95,MATCH($A12,'Points - 7 fers'!$A$5:$A$95,0),MATCH(N$8,'Points - 7 fers'!$A$5:$Z$5,0)))*50)+((INDEX('Points - Fielding Bonus'!$A$5:$Z$95,MATCH($A12,'Points - Fielding Bonus'!$A$5:$A$95,0),MATCH(N$8,'Points - Fielding Bonus'!$A$5:$Z$5,0)))*25)</f>
        <v>0</v>
      </c>
      <c r="O12" s="365">
        <f>(INDEX('Points - Runs'!$A$5:$Z$95,MATCH($A12,'Points - Runs'!$A$5:$A$95,0),MATCH(O$8,'Points - Runs'!$A$5:$Z$5,0)))+((INDEX('Points - Runs 50s'!$A$5:$Z$95,MATCH($A12,'Points - Runs 50s'!$A$5:$A$95,0),MATCH(O$8,'Points - Runs 50s'!$A$5:$Z$5,0)))*25)+((INDEX('Points - Runs 100s'!$A$5:$Z$95,MATCH($A12,'Points - Runs 100s'!$A$5:$A$95,0),MATCH(O$8,'Points - Runs 100s'!$A$5:$Z$5,0)))*50)+((INDEX('Points - Wickets'!$A$5:$Z$95,MATCH($A12,'Points - Wickets'!$A$5:$A$95,0),MATCH(O$8,'Points - Wickets'!$A$5:$Z$5,0)))*15)+((INDEX('Points - 4 fers'!$A$5:$Z$95,MATCH($A12,'Points - 4 fers'!$A$5:$A$95,0),MATCH(O$8,'Points - 4 fers'!$A$5:$Z$5,0)))*25)+((INDEX('Points - Hattrick'!$A$5:$Z$95,MATCH($A12,'Points - Hattrick'!$A$5:$A$95,0),MATCH(O$8,'Points - Hattrick'!$A$5:$Z$5,0)))*100)+((INDEX('Points - Fielding'!$A$5:$Z$95,MATCH($A12,'Points - Fielding'!$A$5:$A$95,0),MATCH(O$8,'Points - Fielding'!$A$5:$Z$5,0)))*10)+((INDEX('Points - 7 fers'!$A$5:$Z$95,MATCH($A12,'Points - 7 fers'!$A$5:$A$95,0),MATCH(O$8,'Points - 7 fers'!$A$5:$Z$5,0)))*50)+((INDEX('Points - Fielding Bonus'!$A$5:$Z$95,MATCH($A12,'Points - Fielding Bonus'!$A$5:$A$95,0),MATCH(O$8,'Points - Fielding Bonus'!$A$5:$Z$5,0)))*25)</f>
        <v>0</v>
      </c>
      <c r="P12" s="365">
        <f>(INDEX('Points - Runs'!$A$5:$Z$95,MATCH($A12,'Points - Runs'!$A$5:$A$95,0),MATCH(P$8,'Points - Runs'!$A$5:$Z$5,0)))+((INDEX('Points - Runs 50s'!$A$5:$Z$95,MATCH($A12,'Points - Runs 50s'!$A$5:$A$95,0),MATCH(P$8,'Points - Runs 50s'!$A$5:$Z$5,0)))*25)+((INDEX('Points - Runs 100s'!$A$5:$Z$95,MATCH($A12,'Points - Runs 100s'!$A$5:$A$95,0),MATCH(P$8,'Points - Runs 100s'!$A$5:$Z$5,0)))*50)+((INDEX('Points - Wickets'!$A$5:$Z$95,MATCH($A12,'Points - Wickets'!$A$5:$A$95,0),MATCH(P$8,'Points - Wickets'!$A$5:$Z$5,0)))*15)+((INDEX('Points - 4 fers'!$A$5:$Z$95,MATCH($A12,'Points - 4 fers'!$A$5:$A$95,0),MATCH(P$8,'Points - 4 fers'!$A$5:$Z$5,0)))*25)+((INDEX('Points - Hattrick'!$A$5:$Z$95,MATCH($A12,'Points - Hattrick'!$A$5:$A$95,0),MATCH(P$8,'Points - Hattrick'!$A$5:$Z$5,0)))*100)+((INDEX('Points - Fielding'!$A$5:$Z$95,MATCH($A12,'Points - Fielding'!$A$5:$A$95,0),MATCH(P$8,'Points - Fielding'!$A$5:$Z$5,0)))*10)+((INDEX('Points - 7 fers'!$A$5:$Z$95,MATCH($A12,'Points - 7 fers'!$A$5:$A$95,0),MATCH(P$8,'Points - 7 fers'!$A$5:$Z$5,0)))*50)+((INDEX('Points - Fielding Bonus'!$A$5:$Z$95,MATCH($A12,'Points - Fielding Bonus'!$A$5:$A$95,0),MATCH(P$8,'Points - Fielding Bonus'!$A$5:$Z$5,0)))*25)</f>
        <v>20</v>
      </c>
      <c r="Q12" s="365">
        <f>(INDEX('Points - Runs'!$A$5:$Z$95,MATCH($A12,'Points - Runs'!$A$5:$A$95,0),MATCH(Q$8,'Points - Runs'!$A$5:$Z$5,0)))+((INDEX('Points - Runs 50s'!$A$5:$Z$95,MATCH($A12,'Points - Runs 50s'!$A$5:$A$95,0),MATCH(Q$8,'Points - Runs 50s'!$A$5:$Z$5,0)))*25)+((INDEX('Points - Runs 100s'!$A$5:$Z$95,MATCH($A12,'Points - Runs 100s'!$A$5:$A$95,0),MATCH(Q$8,'Points - Runs 100s'!$A$5:$Z$5,0)))*50)+((INDEX('Points - Wickets'!$A$5:$Z$95,MATCH($A12,'Points - Wickets'!$A$5:$A$95,0),MATCH(Q$8,'Points - Wickets'!$A$5:$Z$5,0)))*15)+((INDEX('Points - 4 fers'!$A$5:$Z$95,MATCH($A12,'Points - 4 fers'!$A$5:$A$95,0),MATCH(Q$8,'Points - 4 fers'!$A$5:$Z$5,0)))*25)+((INDEX('Points - Hattrick'!$A$5:$Z$95,MATCH($A12,'Points - Hattrick'!$A$5:$A$95,0),MATCH(Q$8,'Points - Hattrick'!$A$5:$Z$5,0)))*100)+((INDEX('Points - Fielding'!$A$5:$Z$95,MATCH($A12,'Points - Fielding'!$A$5:$A$95,0),MATCH(Q$8,'Points - Fielding'!$A$5:$Z$5,0)))*10)+((INDEX('Points - 7 fers'!$A$5:$Z$95,MATCH($A12,'Points - 7 fers'!$A$5:$A$95,0),MATCH(Q$8,'Points - 7 fers'!$A$5:$Z$5,0)))*50)+((INDEX('Points - Fielding Bonus'!$A$5:$Z$95,MATCH($A12,'Points - Fielding Bonus'!$A$5:$A$95,0),MATCH(Q$8,'Points - Fielding Bonus'!$A$5:$Z$5,0)))*25)</f>
        <v>0</v>
      </c>
      <c r="R12" s="365">
        <f>(INDEX('Points - Runs'!$A$5:$Z$95,MATCH($A12,'Points - Runs'!$A$5:$A$95,0),MATCH(R$8,'Points - Runs'!$A$5:$Z$5,0)))+((INDEX('Points - Runs 50s'!$A$5:$Z$95,MATCH($A12,'Points - Runs 50s'!$A$5:$A$95,0),MATCH(R$8,'Points - Runs 50s'!$A$5:$Z$5,0)))*25)+((INDEX('Points - Runs 100s'!$A$5:$Z$95,MATCH($A12,'Points - Runs 100s'!$A$5:$A$95,0),MATCH(R$8,'Points - Runs 100s'!$A$5:$Z$5,0)))*50)+((INDEX('Points - Wickets'!$A$5:$Z$95,MATCH($A12,'Points - Wickets'!$A$5:$A$95,0),MATCH(R$8,'Points - Wickets'!$A$5:$Z$5,0)))*15)+((INDEX('Points - 4 fers'!$A$5:$Z$95,MATCH($A12,'Points - 4 fers'!$A$5:$A$95,0),MATCH(R$8,'Points - 4 fers'!$A$5:$Z$5,0)))*25)+((INDEX('Points - Hattrick'!$A$5:$Z$95,MATCH($A12,'Points - Hattrick'!$A$5:$A$95,0),MATCH(R$8,'Points - Hattrick'!$A$5:$Z$5,0)))*100)+((INDEX('Points - Fielding'!$A$5:$Z$95,MATCH($A12,'Points - Fielding'!$A$5:$A$95,0),MATCH(R$8,'Points - Fielding'!$A$5:$Z$5,0)))*10)+((INDEX('Points - 7 fers'!$A$5:$Z$95,MATCH($A12,'Points - 7 fers'!$A$5:$A$95,0),MATCH(R$8,'Points - 7 fers'!$A$5:$Z$5,0)))*50)+((INDEX('Points - Fielding Bonus'!$A$5:$Z$95,MATCH($A12,'Points - Fielding Bonus'!$A$5:$A$95,0),MATCH(R$8,'Points - Fielding Bonus'!$A$5:$Z$5,0)))*25)</f>
        <v>0</v>
      </c>
      <c r="S12" s="566">
        <f>(INDEX('Points - Runs'!$A$5:$Z$95,MATCH($A12,'Points - Runs'!$A$5:$A$95,0),MATCH(S$8,'Points - Runs'!$A$5:$Z$5,0)))+((INDEX('Points - Runs 50s'!$A$5:$Z$95,MATCH($A12,'Points - Runs 50s'!$A$5:$A$95,0),MATCH(S$8,'Points - Runs 50s'!$A$5:$Z$5,0)))*25)+((INDEX('Points - Runs 100s'!$A$5:$Z$95,MATCH($A12,'Points - Runs 100s'!$A$5:$A$95,0),MATCH(S$8,'Points - Runs 100s'!$A$5:$Z$5,0)))*50)+((INDEX('Points - Wickets'!$A$5:$Z$95,MATCH($A12,'Points - Wickets'!$A$5:$A$95,0),MATCH(S$8,'Points - Wickets'!$A$5:$Z$5,0)))*15)+((INDEX('Points - 4 fers'!$A$5:$Z$95,MATCH($A12,'Points - 4 fers'!$A$5:$A$95,0),MATCH(S$8,'Points - 4 fers'!$A$5:$Z$5,0)))*25)+((INDEX('Points - Hattrick'!$A$5:$Z$95,MATCH($A12,'Points - Hattrick'!$A$5:$A$95,0),MATCH(S$8,'Points - Hattrick'!$A$5:$Z$5,0)))*100)+((INDEX('Points - Fielding'!$A$5:$Z$95,MATCH($A12,'Points - Fielding'!$A$5:$A$95,0),MATCH(S$8,'Points - Fielding'!$A$5:$Z$5,0)))*10)+((INDEX('Points - 7 fers'!$A$5:$Z$95,MATCH($A12,'Points - 7 fers'!$A$5:$A$95,0),MATCH(S$8,'Points - 7 fers'!$A$5:$Z$5,0)))*50)+((INDEX('Points - Fielding Bonus'!$A$5:$Z$95,MATCH($A12,'Points - Fielding Bonus'!$A$5:$A$95,0),MATCH(S$8,'Points - Fielding Bonus'!$A$5:$Z$5,0)))*25)</f>
        <v>0</v>
      </c>
      <c r="T12" s="571">
        <f>(INDEX('Points - Runs'!$A$5:$Z$95,MATCH($A12,'Points - Runs'!$A$5:$A$95,0),MATCH(T$8,'Points - Runs'!$A$5:$Z$5,0)))+((INDEX('Points - Runs 50s'!$A$5:$Z$95,MATCH($A12,'Points - Runs 50s'!$A$5:$A$95,0),MATCH(T$8,'Points - Runs 50s'!$A$5:$Z$5,0)))*25)+((INDEX('Points - Runs 100s'!$A$5:$Z$95,MATCH($A12,'Points - Runs 100s'!$A$5:$A$95,0),MATCH(T$8,'Points - Runs 100s'!$A$5:$Z$5,0)))*50)+((INDEX('Points - Wickets'!$A$5:$Z$95,MATCH($A12,'Points - Wickets'!$A$5:$A$95,0),MATCH(T$8,'Points - Wickets'!$A$5:$Z$5,0)))*15)+((INDEX('Points - 4 fers'!$A$5:$Z$95,MATCH($A12,'Points - 4 fers'!$A$5:$A$95,0),MATCH(T$8,'Points - 4 fers'!$A$5:$Z$5,0)))*25)+((INDEX('Points - Hattrick'!$A$5:$Z$95,MATCH($A12,'Points - Hattrick'!$A$5:$A$95,0),MATCH(T$8,'Points - Hattrick'!$A$5:$Z$5,0)))*100)+((INDEX('Points - Fielding'!$A$5:$Z$95,MATCH($A12,'Points - Fielding'!$A$5:$A$95,0),MATCH(T$8,'Points - Fielding'!$A$5:$Z$5,0)))*10)+((INDEX('Points - 7 fers'!$A$5:$Z$95,MATCH($A12,'Points - 7 fers'!$A$5:$A$95,0),MATCH(T$8,'Points - 7 fers'!$A$5:$Z$5,0)))*50)+((INDEX('Points - Fielding Bonus'!$A$5:$Z$95,MATCH($A12,'Points - Fielding Bonus'!$A$5:$A$95,0),MATCH(T$8,'Points - Fielding Bonus'!$A$5:$Z$5,0)))*25)</f>
        <v>0</v>
      </c>
      <c r="U12" s="365">
        <f>(INDEX('Points - Runs'!$A$5:$Z$95,MATCH($A12,'Points - Runs'!$A$5:$A$95,0),MATCH(U$8,'Points - Runs'!$A$5:$Z$5,0)))+((INDEX('Points - Runs 50s'!$A$5:$Z$95,MATCH($A12,'Points - Runs 50s'!$A$5:$A$95,0),MATCH(U$8,'Points - Runs 50s'!$A$5:$Z$5,0)))*25)+((INDEX('Points - Runs 100s'!$A$5:$Z$95,MATCH($A12,'Points - Runs 100s'!$A$5:$A$95,0),MATCH(U$8,'Points - Runs 100s'!$A$5:$Z$5,0)))*50)+((INDEX('Points - Wickets'!$A$5:$Z$95,MATCH($A12,'Points - Wickets'!$A$5:$A$95,0),MATCH(U$8,'Points - Wickets'!$A$5:$Z$5,0)))*15)+((INDEX('Points - 4 fers'!$A$5:$Z$95,MATCH($A12,'Points - 4 fers'!$A$5:$A$95,0),MATCH(U$8,'Points - 4 fers'!$A$5:$Z$5,0)))*25)+((INDEX('Points - Hattrick'!$A$5:$Z$95,MATCH($A12,'Points - Hattrick'!$A$5:$A$95,0),MATCH(U$8,'Points - Hattrick'!$A$5:$Z$5,0)))*100)+((INDEX('Points - Fielding'!$A$5:$Z$95,MATCH($A12,'Points - Fielding'!$A$5:$A$95,0),MATCH(U$8,'Points - Fielding'!$A$5:$Z$5,0)))*10)+((INDEX('Points - 7 fers'!$A$5:$Z$95,MATCH($A12,'Points - 7 fers'!$A$5:$A$95,0),MATCH(U$8,'Points - 7 fers'!$A$5:$Z$5,0)))*50)+((INDEX('Points - Fielding Bonus'!$A$5:$Z$95,MATCH($A12,'Points - Fielding Bonus'!$A$5:$A$95,0),MATCH(U$8,'Points - Fielding Bonus'!$A$5:$Z$5,0)))*25)</f>
        <v>0</v>
      </c>
      <c r="V12" s="365">
        <f>(INDEX('Points - Runs'!$A$5:$Z$95,MATCH($A12,'Points - Runs'!$A$5:$A$95,0),MATCH(V$8,'Points - Runs'!$A$5:$Z$5,0)))+((INDEX('Points - Runs 50s'!$A$5:$Z$95,MATCH($A12,'Points - Runs 50s'!$A$5:$A$95,0),MATCH(V$8,'Points - Runs 50s'!$A$5:$Z$5,0)))*25)+((INDEX('Points - Runs 100s'!$A$5:$Z$95,MATCH($A12,'Points - Runs 100s'!$A$5:$A$95,0),MATCH(V$8,'Points - Runs 100s'!$A$5:$Z$5,0)))*50)+((INDEX('Points - Wickets'!$A$5:$Z$95,MATCH($A12,'Points - Wickets'!$A$5:$A$95,0),MATCH(V$8,'Points - Wickets'!$A$5:$Z$5,0)))*15)+((INDEX('Points - 4 fers'!$A$5:$Z$95,MATCH($A12,'Points - 4 fers'!$A$5:$A$95,0),MATCH(V$8,'Points - 4 fers'!$A$5:$Z$5,0)))*25)+((INDEX('Points - Hattrick'!$A$5:$Z$95,MATCH($A12,'Points - Hattrick'!$A$5:$A$95,0),MATCH(V$8,'Points - Hattrick'!$A$5:$Z$5,0)))*100)+((INDEX('Points - Fielding'!$A$5:$Z$95,MATCH($A12,'Points - Fielding'!$A$5:$A$95,0),MATCH(V$8,'Points - Fielding'!$A$5:$Z$5,0)))*10)+((INDEX('Points - 7 fers'!$A$5:$Z$95,MATCH($A12,'Points - 7 fers'!$A$5:$A$95,0),MATCH(V$8,'Points - 7 fers'!$A$5:$Z$5,0)))*50)+((INDEX('Points - Fielding Bonus'!$A$5:$Z$95,MATCH($A12,'Points - Fielding Bonus'!$A$5:$A$95,0),MATCH(V$8,'Points - Fielding Bonus'!$A$5:$Z$5,0)))*25)</f>
        <v>0</v>
      </c>
      <c r="W12" s="365">
        <f>(INDEX('Points - Runs'!$A$5:$Z$95,MATCH($A12,'Points - Runs'!$A$5:$A$95,0),MATCH(W$8,'Points - Runs'!$A$5:$Z$5,0)))+((INDEX('Points - Runs 50s'!$A$5:$Z$95,MATCH($A12,'Points - Runs 50s'!$A$5:$A$95,0),MATCH(W$8,'Points - Runs 50s'!$A$5:$Z$5,0)))*25)+((INDEX('Points - Runs 100s'!$A$5:$Z$95,MATCH($A12,'Points - Runs 100s'!$A$5:$A$95,0),MATCH(W$8,'Points - Runs 100s'!$A$5:$Z$5,0)))*50)+((INDEX('Points - Wickets'!$A$5:$Z$95,MATCH($A12,'Points - Wickets'!$A$5:$A$95,0),MATCH(W$8,'Points - Wickets'!$A$5:$Z$5,0)))*15)+((INDEX('Points - 4 fers'!$A$5:$Z$95,MATCH($A12,'Points - 4 fers'!$A$5:$A$95,0),MATCH(W$8,'Points - 4 fers'!$A$5:$Z$5,0)))*25)+((INDEX('Points - Hattrick'!$A$5:$Z$95,MATCH($A12,'Points - Hattrick'!$A$5:$A$95,0),MATCH(W$8,'Points - Hattrick'!$A$5:$Z$5,0)))*100)+((INDEX('Points - Fielding'!$A$5:$Z$95,MATCH($A12,'Points - Fielding'!$A$5:$A$95,0),MATCH(W$8,'Points - Fielding'!$A$5:$Z$5,0)))*10)+((INDEX('Points - 7 fers'!$A$5:$Z$95,MATCH($A12,'Points - 7 fers'!$A$5:$A$95,0),MATCH(W$8,'Points - 7 fers'!$A$5:$Z$5,0)))*50)+((INDEX('Points - Fielding Bonus'!$A$5:$Z$95,MATCH($A12,'Points - Fielding Bonus'!$A$5:$A$95,0),MATCH(W$8,'Points - Fielding Bonus'!$A$5:$Z$5,0)))*25)</f>
        <v>0</v>
      </c>
      <c r="X12" s="365">
        <f>(INDEX('Points - Runs'!$A$5:$Z$95,MATCH($A12,'Points - Runs'!$A$5:$A$95,0),MATCH(X$8,'Points - Runs'!$A$5:$Z$5,0)))+((INDEX('Points - Runs 50s'!$A$5:$Z$95,MATCH($A12,'Points - Runs 50s'!$A$5:$A$95,0),MATCH(X$8,'Points - Runs 50s'!$A$5:$Z$5,0)))*25)+((INDEX('Points - Runs 100s'!$A$5:$Z$95,MATCH($A12,'Points - Runs 100s'!$A$5:$A$95,0),MATCH(X$8,'Points - Runs 100s'!$A$5:$Z$5,0)))*50)+((INDEX('Points - Wickets'!$A$5:$Z$95,MATCH($A12,'Points - Wickets'!$A$5:$A$95,0),MATCH(X$8,'Points - Wickets'!$A$5:$Z$5,0)))*15)+((INDEX('Points - 4 fers'!$A$5:$Z$95,MATCH($A12,'Points - 4 fers'!$A$5:$A$95,0),MATCH(X$8,'Points - 4 fers'!$A$5:$Z$5,0)))*25)+((INDEX('Points - Hattrick'!$A$5:$Z$95,MATCH($A12,'Points - Hattrick'!$A$5:$A$95,0),MATCH(X$8,'Points - Hattrick'!$A$5:$Z$5,0)))*100)+((INDEX('Points - Fielding'!$A$5:$Z$95,MATCH($A12,'Points - Fielding'!$A$5:$A$95,0),MATCH(X$8,'Points - Fielding'!$A$5:$Z$5,0)))*10)+((INDEX('Points - 7 fers'!$A$5:$Z$95,MATCH($A12,'Points - 7 fers'!$A$5:$A$95,0),MATCH(X$8,'Points - 7 fers'!$A$5:$Z$5,0)))*50)+((INDEX('Points - Fielding Bonus'!$A$5:$Z$95,MATCH($A12,'Points - Fielding Bonus'!$A$5:$A$95,0),MATCH(X$8,'Points - Fielding Bonus'!$A$5:$Z$5,0)))*25)</f>
        <v>0</v>
      </c>
      <c r="Y12" s="365">
        <f>(INDEX('Points - Runs'!$A$5:$Z$95,MATCH($A12,'Points - Runs'!$A$5:$A$95,0),MATCH(Y$8,'Points - Runs'!$A$5:$Z$5,0)))+((INDEX('Points - Runs 50s'!$A$5:$Z$95,MATCH($A12,'Points - Runs 50s'!$A$5:$A$95,0),MATCH(Y$8,'Points - Runs 50s'!$A$5:$Z$5,0)))*25)+((INDEX('Points - Runs 100s'!$A$5:$Z$95,MATCH($A12,'Points - Runs 100s'!$A$5:$A$95,0),MATCH(Y$8,'Points - Runs 100s'!$A$5:$Z$5,0)))*50)+((INDEX('Points - Wickets'!$A$5:$Z$95,MATCH($A12,'Points - Wickets'!$A$5:$A$95,0),MATCH(Y$8,'Points - Wickets'!$A$5:$Z$5,0)))*15)+((INDEX('Points - 4 fers'!$A$5:$Z$95,MATCH($A12,'Points - 4 fers'!$A$5:$A$95,0),MATCH(Y$8,'Points - 4 fers'!$A$5:$Z$5,0)))*25)+((INDEX('Points - Hattrick'!$A$5:$Z$95,MATCH($A12,'Points - Hattrick'!$A$5:$A$95,0),MATCH(Y$8,'Points - Hattrick'!$A$5:$Z$5,0)))*100)+((INDEX('Points - Fielding'!$A$5:$Z$95,MATCH($A12,'Points - Fielding'!$A$5:$A$95,0),MATCH(Y$8,'Points - Fielding'!$A$5:$Z$5,0)))*10)+((INDEX('Points - 7 fers'!$A$5:$Z$95,MATCH($A12,'Points - 7 fers'!$A$5:$A$95,0),MATCH(Y$8,'Points - 7 fers'!$A$5:$Z$5,0)))*50)+((INDEX('Points - Fielding Bonus'!$A$5:$Z$95,MATCH($A12,'Points - Fielding Bonus'!$A$5:$A$95,0),MATCH(Y$8,'Points - Fielding Bonus'!$A$5:$Z$5,0)))*25)</f>
        <v>0</v>
      </c>
      <c r="Z12" s="365">
        <f>(INDEX('Points - Runs'!$A$5:$Z$95,MATCH($A12,'Points - Runs'!$A$5:$A$95,0),MATCH(Z$8,'Points - Runs'!$A$5:$Z$5,0)))+((INDEX('Points - Runs 50s'!$A$5:$Z$95,MATCH($A12,'Points - Runs 50s'!$A$5:$A$95,0),MATCH(Z$8,'Points - Runs 50s'!$A$5:$Z$5,0)))*25)+((INDEX('Points - Runs 100s'!$A$5:$Z$95,MATCH($A12,'Points - Runs 100s'!$A$5:$A$95,0),MATCH(Z$8,'Points - Runs 100s'!$A$5:$Z$5,0)))*50)+((INDEX('Points - Wickets'!$A$5:$Z$95,MATCH($A12,'Points - Wickets'!$A$5:$A$95,0),MATCH(Z$8,'Points - Wickets'!$A$5:$Z$5,0)))*15)+((INDEX('Points - 4 fers'!$A$5:$Z$95,MATCH($A12,'Points - 4 fers'!$A$5:$A$95,0),MATCH(Z$8,'Points - 4 fers'!$A$5:$Z$5,0)))*25)+((INDEX('Points - Hattrick'!$A$5:$Z$95,MATCH($A12,'Points - Hattrick'!$A$5:$A$95,0),MATCH(Z$8,'Points - Hattrick'!$A$5:$Z$5,0)))*100)+((INDEX('Points - Fielding'!$A$5:$Z$95,MATCH($A12,'Points - Fielding'!$A$5:$A$95,0),MATCH(Z$8,'Points - Fielding'!$A$5:$Z$5,0)))*10)+((INDEX('Points - 7 fers'!$A$5:$Z$95,MATCH($A12,'Points - 7 fers'!$A$5:$A$95,0),MATCH(Z$8,'Points - 7 fers'!$A$5:$Z$5,0)))*50)+((INDEX('Points - Fielding Bonus'!$A$5:$Z$95,MATCH($A12,'Points - Fielding Bonus'!$A$5:$A$95,0),MATCH(Z$8,'Points - Fielding Bonus'!$A$5:$Z$5,0)))*25)</f>
        <v>0</v>
      </c>
      <c r="AA12" s="452">
        <f t="shared" si="0"/>
        <v>46</v>
      </c>
      <c r="AB12" s="445">
        <f t="shared" si="1"/>
        <v>20</v>
      </c>
      <c r="AC12" s="479">
        <f t="shared" si="2"/>
        <v>0</v>
      </c>
      <c r="AD12" s="453">
        <f t="shared" si="3"/>
        <v>66</v>
      </c>
    </row>
    <row r="13" spans="1:35" s="58" customFormat="1" ht="18.75" customHeight="1" x14ac:dyDescent="0.25">
      <c r="A13" s="476" t="s">
        <v>16</v>
      </c>
      <c r="B13" s="447" t="s">
        <v>54</v>
      </c>
      <c r="C13" s="448" t="s">
        <v>68</v>
      </c>
      <c r="D13" s="364">
        <f>(INDEX('Points - Runs'!$A$5:$Z$95,MATCH($A13,'Points - Runs'!$A$5:$A$95,0),MATCH(D$8,'Points - Runs'!$A$5:$Z$5,0)))+((INDEX('Points - Runs 50s'!$A$5:$Z$95,MATCH($A13,'Points - Runs 50s'!$A$5:$A$95,0),MATCH(D$8,'Points - Runs 50s'!$A$5:$Z$5,0)))*25)+((INDEX('Points - Runs 100s'!$A$5:$Z$95,MATCH($A13,'Points - Runs 100s'!$A$5:$A$95,0),MATCH(D$8,'Points - Runs 100s'!$A$5:$Z$5,0)))*50)+((INDEX('Points - Wickets'!$A$5:$Z$95,MATCH($A13,'Points - Wickets'!$A$5:$A$95,0),MATCH(D$8,'Points - Wickets'!$A$5:$Z$5,0)))*15)+((INDEX('Points - 4 fers'!$A$5:$Z$95,MATCH($A13,'Points - 4 fers'!$A$5:$A$95,0),MATCH(D$8,'Points - 4 fers'!$A$5:$Z$5,0)))*25)+((INDEX('Points - Hattrick'!$A$5:$Z$95,MATCH($A13,'Points - Hattrick'!$A$5:$A$95,0),MATCH(D$8,'Points - Hattrick'!$A$5:$Z$5,0)))*100)+((INDEX('Points - Fielding'!$A$5:$Z$95,MATCH($A13,'Points - Fielding'!$A$5:$A$95,0),MATCH(D$8,'Points - Fielding'!$A$5:$Z$5,0)))*10)+((INDEX('Points - 7 fers'!$A$5:$Z$95,MATCH($A13,'Points - 7 fers'!$A$5:$A$95,0),MATCH(D$8,'Points - 7 fers'!$A$5:$Z$5,0)))*50)+((INDEX('Points - Fielding Bonus'!$A$5:$Z$95,MATCH($A13,'Points - Fielding Bonus'!$A$5:$A$95,0),MATCH(D$8,'Points - Fielding Bonus'!$A$5:$Z$5,0)))*25)</f>
        <v>96</v>
      </c>
      <c r="E13" s="365">
        <f>(INDEX('Points - Runs'!$A$5:$Z$95,MATCH($A13,'Points - Runs'!$A$5:$A$95,0),MATCH(E$8,'Points - Runs'!$A$5:$Z$5,0)))+((INDEX('Points - Runs 50s'!$A$5:$Z$95,MATCH($A13,'Points - Runs 50s'!$A$5:$A$95,0),MATCH(E$8,'Points - Runs 50s'!$A$5:$Z$5,0)))*25)+((INDEX('Points - Runs 100s'!$A$5:$Z$95,MATCH($A13,'Points - Runs 100s'!$A$5:$A$95,0),MATCH(E$8,'Points - Runs 100s'!$A$5:$Z$5,0)))*50)+((INDEX('Points - Wickets'!$A$5:$Z$95,MATCH($A13,'Points - Wickets'!$A$5:$A$95,0),MATCH(E$8,'Points - Wickets'!$A$5:$Z$5,0)))*15)+((INDEX('Points - 4 fers'!$A$5:$Z$95,MATCH($A13,'Points - 4 fers'!$A$5:$A$95,0),MATCH(E$8,'Points - 4 fers'!$A$5:$Z$5,0)))*25)+((INDEX('Points - Hattrick'!$A$5:$Z$95,MATCH($A13,'Points - Hattrick'!$A$5:$A$95,0),MATCH(E$8,'Points - Hattrick'!$A$5:$Z$5,0)))*100)+((INDEX('Points - Fielding'!$A$5:$Z$95,MATCH($A13,'Points - Fielding'!$A$5:$A$95,0),MATCH(E$8,'Points - Fielding'!$A$5:$Z$5,0)))*10)+((INDEX('Points - 7 fers'!$A$5:$Z$95,MATCH($A13,'Points - 7 fers'!$A$5:$A$95,0),MATCH(E$8,'Points - 7 fers'!$A$5:$Z$5,0)))*50)+((INDEX('Points - Fielding Bonus'!$A$5:$Z$95,MATCH($A13,'Points - Fielding Bonus'!$A$5:$A$95,0),MATCH(E$8,'Points - Fielding Bonus'!$A$5:$Z$5,0)))*25)</f>
        <v>0</v>
      </c>
      <c r="F13" s="365">
        <f>(INDEX('Points - Runs'!$A$5:$Z$95,MATCH($A13,'Points - Runs'!$A$5:$A$95,0),MATCH(F$8,'Points - Runs'!$A$5:$Z$5,0)))+((INDEX('Points - Runs 50s'!$A$5:$Z$95,MATCH($A13,'Points - Runs 50s'!$A$5:$A$95,0),MATCH(F$8,'Points - Runs 50s'!$A$5:$Z$5,0)))*25)+((INDEX('Points - Runs 100s'!$A$5:$Z$95,MATCH($A13,'Points - Runs 100s'!$A$5:$A$95,0),MATCH(F$8,'Points - Runs 100s'!$A$5:$Z$5,0)))*50)+((INDEX('Points - Wickets'!$A$5:$Z$95,MATCH($A13,'Points - Wickets'!$A$5:$A$95,0),MATCH(F$8,'Points - Wickets'!$A$5:$Z$5,0)))*15)+((INDEX('Points - 4 fers'!$A$5:$Z$95,MATCH($A13,'Points - 4 fers'!$A$5:$A$95,0),MATCH(F$8,'Points - 4 fers'!$A$5:$Z$5,0)))*25)+((INDEX('Points - Hattrick'!$A$5:$Z$95,MATCH($A13,'Points - Hattrick'!$A$5:$A$95,0),MATCH(F$8,'Points - Hattrick'!$A$5:$Z$5,0)))*100)+((INDEX('Points - Fielding'!$A$5:$Z$95,MATCH($A13,'Points - Fielding'!$A$5:$A$95,0),MATCH(F$8,'Points - Fielding'!$A$5:$Z$5,0)))*10)+((INDEX('Points - 7 fers'!$A$5:$Z$95,MATCH($A13,'Points - 7 fers'!$A$5:$A$95,0),MATCH(F$8,'Points - 7 fers'!$A$5:$Z$5,0)))*50)+((INDEX('Points - Fielding Bonus'!$A$5:$Z$95,MATCH($A13,'Points - Fielding Bonus'!$A$5:$A$95,0),MATCH(F$8,'Points - Fielding Bonus'!$A$5:$Z$5,0)))*25)</f>
        <v>0</v>
      </c>
      <c r="G13" s="365">
        <f>(INDEX('Points - Runs'!$A$5:$Z$95,MATCH($A13,'Points - Runs'!$A$5:$A$95,0),MATCH(G$8,'Points - Runs'!$A$5:$Z$5,0)))+((INDEX('Points - Runs 50s'!$A$5:$Z$95,MATCH($A13,'Points - Runs 50s'!$A$5:$A$95,0),MATCH(G$8,'Points - Runs 50s'!$A$5:$Z$5,0)))*25)+((INDEX('Points - Runs 100s'!$A$5:$Z$95,MATCH($A13,'Points - Runs 100s'!$A$5:$A$95,0),MATCH(G$8,'Points - Runs 100s'!$A$5:$Z$5,0)))*50)+((INDEX('Points - Wickets'!$A$5:$Z$95,MATCH($A13,'Points - Wickets'!$A$5:$A$95,0),MATCH(G$8,'Points - Wickets'!$A$5:$Z$5,0)))*15)+((INDEX('Points - 4 fers'!$A$5:$Z$95,MATCH($A13,'Points - 4 fers'!$A$5:$A$95,0),MATCH(G$8,'Points - 4 fers'!$A$5:$Z$5,0)))*25)+((INDEX('Points - Hattrick'!$A$5:$Z$95,MATCH($A13,'Points - Hattrick'!$A$5:$A$95,0),MATCH(G$8,'Points - Hattrick'!$A$5:$Z$5,0)))*100)+((INDEX('Points - Fielding'!$A$5:$Z$95,MATCH($A13,'Points - Fielding'!$A$5:$A$95,0),MATCH(G$8,'Points - Fielding'!$A$5:$Z$5,0)))*10)+((INDEX('Points - 7 fers'!$A$5:$Z$95,MATCH($A13,'Points - 7 fers'!$A$5:$A$95,0),MATCH(G$8,'Points - 7 fers'!$A$5:$Z$5,0)))*50)+((INDEX('Points - Fielding Bonus'!$A$5:$Z$95,MATCH($A13,'Points - Fielding Bonus'!$A$5:$A$95,0),MATCH(G$8,'Points - Fielding Bonus'!$A$5:$Z$5,0)))*25)</f>
        <v>0</v>
      </c>
      <c r="H13" s="365">
        <f>(INDEX('Points - Runs'!$A$5:$Z$95,MATCH($A13,'Points - Runs'!$A$5:$A$95,0),MATCH(H$8,'Points - Runs'!$A$5:$Z$5,0)))+((INDEX('Points - Runs 50s'!$A$5:$Z$95,MATCH($A13,'Points - Runs 50s'!$A$5:$A$95,0),MATCH(H$8,'Points - Runs 50s'!$A$5:$Z$5,0)))*25)+((INDEX('Points - Runs 100s'!$A$5:$Z$95,MATCH($A13,'Points - Runs 100s'!$A$5:$A$95,0),MATCH(H$8,'Points - Runs 100s'!$A$5:$Z$5,0)))*50)+((INDEX('Points - Wickets'!$A$5:$Z$95,MATCH($A13,'Points - Wickets'!$A$5:$A$95,0),MATCH(H$8,'Points - Wickets'!$A$5:$Z$5,0)))*15)+((INDEX('Points - 4 fers'!$A$5:$Z$95,MATCH($A13,'Points - 4 fers'!$A$5:$A$95,0),MATCH(H$8,'Points - 4 fers'!$A$5:$Z$5,0)))*25)+((INDEX('Points - Hattrick'!$A$5:$Z$95,MATCH($A13,'Points - Hattrick'!$A$5:$A$95,0),MATCH(H$8,'Points - Hattrick'!$A$5:$Z$5,0)))*100)+((INDEX('Points - Fielding'!$A$5:$Z$95,MATCH($A13,'Points - Fielding'!$A$5:$A$95,0),MATCH(H$8,'Points - Fielding'!$A$5:$Z$5,0)))*10)+((INDEX('Points - 7 fers'!$A$5:$Z$95,MATCH($A13,'Points - 7 fers'!$A$5:$A$95,0),MATCH(H$8,'Points - 7 fers'!$A$5:$Z$5,0)))*50)+((INDEX('Points - Fielding Bonus'!$A$5:$Z$95,MATCH($A13,'Points - Fielding Bonus'!$A$5:$A$95,0),MATCH(H$8,'Points - Fielding Bonus'!$A$5:$Z$5,0)))*25)</f>
        <v>14</v>
      </c>
      <c r="I13" s="365">
        <f>(INDEX('Points - Runs'!$A$5:$Z$95,MATCH($A13,'Points - Runs'!$A$5:$A$95,0),MATCH(I$8,'Points - Runs'!$A$5:$Z$5,0)))+((INDEX('Points - Runs 50s'!$A$5:$Z$95,MATCH($A13,'Points - Runs 50s'!$A$5:$A$95,0),MATCH(I$8,'Points - Runs 50s'!$A$5:$Z$5,0)))*25)+((INDEX('Points - Runs 100s'!$A$5:$Z$95,MATCH($A13,'Points - Runs 100s'!$A$5:$A$95,0),MATCH(I$8,'Points - Runs 100s'!$A$5:$Z$5,0)))*50)+((INDEX('Points - Wickets'!$A$5:$Z$95,MATCH($A13,'Points - Wickets'!$A$5:$A$95,0),MATCH(I$8,'Points - Wickets'!$A$5:$Z$5,0)))*15)+((INDEX('Points - 4 fers'!$A$5:$Z$95,MATCH($A13,'Points - 4 fers'!$A$5:$A$95,0),MATCH(I$8,'Points - 4 fers'!$A$5:$Z$5,0)))*25)+((INDEX('Points - Hattrick'!$A$5:$Z$95,MATCH($A13,'Points - Hattrick'!$A$5:$A$95,0),MATCH(I$8,'Points - Hattrick'!$A$5:$Z$5,0)))*100)+((INDEX('Points - Fielding'!$A$5:$Z$95,MATCH($A13,'Points - Fielding'!$A$5:$A$95,0),MATCH(I$8,'Points - Fielding'!$A$5:$Z$5,0)))*10)+((INDEX('Points - 7 fers'!$A$5:$Z$95,MATCH($A13,'Points - 7 fers'!$A$5:$A$95,0),MATCH(I$8,'Points - 7 fers'!$A$5:$Z$5,0)))*50)+((INDEX('Points - Fielding Bonus'!$A$5:$Z$95,MATCH($A13,'Points - Fielding Bonus'!$A$5:$A$95,0),MATCH(I$8,'Points - Fielding Bonus'!$A$5:$Z$5,0)))*25)</f>
        <v>0</v>
      </c>
      <c r="J13" s="365">
        <f>(INDEX('Points - Runs'!$A$5:$Z$95,MATCH($A13,'Points - Runs'!$A$5:$A$95,0),MATCH(J$8,'Points - Runs'!$A$5:$Z$5,0)))+((INDEX('Points - Runs 50s'!$A$5:$Z$95,MATCH($A13,'Points - Runs 50s'!$A$5:$A$95,0),MATCH(J$8,'Points - Runs 50s'!$A$5:$Z$5,0)))*25)+((INDEX('Points - Runs 100s'!$A$5:$Z$95,MATCH($A13,'Points - Runs 100s'!$A$5:$A$95,0),MATCH(J$8,'Points - Runs 100s'!$A$5:$Z$5,0)))*50)+((INDEX('Points - Wickets'!$A$5:$Z$95,MATCH($A13,'Points - Wickets'!$A$5:$A$95,0),MATCH(J$8,'Points - Wickets'!$A$5:$Z$5,0)))*15)+((INDEX('Points - 4 fers'!$A$5:$Z$95,MATCH($A13,'Points - 4 fers'!$A$5:$A$95,0),MATCH(J$8,'Points - 4 fers'!$A$5:$Z$5,0)))*25)+((INDEX('Points - Hattrick'!$A$5:$Z$95,MATCH($A13,'Points - Hattrick'!$A$5:$A$95,0),MATCH(J$8,'Points - Hattrick'!$A$5:$Z$5,0)))*100)+((INDEX('Points - Fielding'!$A$5:$Z$95,MATCH($A13,'Points - Fielding'!$A$5:$A$95,0),MATCH(J$8,'Points - Fielding'!$A$5:$Z$5,0)))*10)+((INDEX('Points - 7 fers'!$A$5:$Z$95,MATCH($A13,'Points - 7 fers'!$A$5:$A$95,0),MATCH(J$8,'Points - 7 fers'!$A$5:$Z$5,0)))*50)+((INDEX('Points - Fielding Bonus'!$A$5:$Z$95,MATCH($A13,'Points - Fielding Bonus'!$A$5:$A$95,0),MATCH(J$8,'Points - Fielding Bonus'!$A$5:$Z$5,0)))*25)</f>
        <v>29</v>
      </c>
      <c r="K13" s="516">
        <f>(INDEX('Points - Runs'!$A$5:$Z$95,MATCH($A13,'Points - Runs'!$A$5:$A$95,0),MATCH(K$8,'Points - Runs'!$A$5:$Z$5,0)))+((INDEX('Points - Runs 50s'!$A$5:$Z$95,MATCH($A13,'Points - Runs 50s'!$A$5:$A$95,0),MATCH(K$8,'Points - Runs 50s'!$A$5:$Z$5,0)))*25)+((INDEX('Points - Runs 100s'!$A$5:$Z$95,MATCH($A13,'Points - Runs 100s'!$A$5:$A$95,0),MATCH(K$8,'Points - Runs 100s'!$A$5:$Z$5,0)))*50)+((INDEX('Points - Wickets'!$A$5:$Z$95,MATCH($A13,'Points - Wickets'!$A$5:$A$95,0),MATCH(K$8,'Points - Wickets'!$A$5:$Z$5,0)))*15)+((INDEX('Points - 4 fers'!$A$5:$Z$95,MATCH($A13,'Points - 4 fers'!$A$5:$A$95,0),MATCH(K$8,'Points - 4 fers'!$A$5:$Z$5,0)))*25)+((INDEX('Points - Hattrick'!$A$5:$Z$95,MATCH($A13,'Points - Hattrick'!$A$5:$A$95,0),MATCH(K$8,'Points - Hattrick'!$A$5:$Z$5,0)))*100)+((INDEX('Points - Fielding'!$A$5:$Z$95,MATCH($A13,'Points - Fielding'!$A$5:$A$95,0),MATCH(K$8,'Points - Fielding'!$A$5:$Z$5,0)))*10)+((INDEX('Points - 7 fers'!$A$5:$Z$95,MATCH($A13,'Points - 7 fers'!$A$5:$A$95,0),MATCH(K$8,'Points - 7 fers'!$A$5:$Z$5,0)))*50)+((INDEX('Points - Fielding Bonus'!$A$5:$Z$95,MATCH($A13,'Points - Fielding Bonus'!$A$5:$A$95,0),MATCH(K$8,'Points - Fielding Bonus'!$A$5:$Z$5,0)))*25)</f>
        <v>0</v>
      </c>
      <c r="L13" s="364">
        <f>(INDEX('Points - Runs'!$A$5:$Z$95,MATCH($A13,'Points - Runs'!$A$5:$A$95,0),MATCH(L$8,'Points - Runs'!$A$5:$Z$5,0)))+((INDEX('Points - Runs 50s'!$A$5:$Z$95,MATCH($A13,'Points - Runs 50s'!$A$5:$A$95,0),MATCH(L$8,'Points - Runs 50s'!$A$5:$Z$5,0)))*25)+((INDEX('Points - Runs 100s'!$A$5:$Z$95,MATCH($A13,'Points - Runs 100s'!$A$5:$A$95,0),MATCH(L$8,'Points - Runs 100s'!$A$5:$Z$5,0)))*50)+((INDEX('Points - Wickets'!$A$5:$Z$95,MATCH($A13,'Points - Wickets'!$A$5:$A$95,0),MATCH(L$8,'Points - Wickets'!$A$5:$Z$5,0)))*15)+((INDEX('Points - 4 fers'!$A$5:$Z$95,MATCH($A13,'Points - 4 fers'!$A$5:$A$95,0),MATCH(L$8,'Points - 4 fers'!$A$5:$Z$5,0)))*25)+((INDEX('Points - Hattrick'!$A$5:$Z$95,MATCH($A13,'Points - Hattrick'!$A$5:$A$95,0),MATCH(L$8,'Points - Hattrick'!$A$5:$Z$5,0)))*100)+((INDEX('Points - Fielding'!$A$5:$Z$95,MATCH($A13,'Points - Fielding'!$A$5:$A$95,0),MATCH(L$8,'Points - Fielding'!$A$5:$Z$5,0)))*10)+((INDEX('Points - 7 fers'!$A$5:$Z$95,MATCH($A13,'Points - 7 fers'!$A$5:$A$95,0),MATCH(L$8,'Points - 7 fers'!$A$5:$Z$5,0)))*50)+((INDEX('Points - Fielding Bonus'!$A$5:$Z$95,MATCH($A13,'Points - Fielding Bonus'!$A$5:$A$95,0),MATCH(L$8,'Points - Fielding Bonus'!$A$5:$Z$5,0)))*25)</f>
        <v>36</v>
      </c>
      <c r="M13" s="365">
        <f>(INDEX('Points - Runs'!$A$5:$Z$95,MATCH($A13,'Points - Runs'!$A$5:$A$95,0),MATCH(M$8,'Points - Runs'!$A$5:$Z$5,0)))+((INDEX('Points - Runs 50s'!$A$5:$Z$95,MATCH($A13,'Points - Runs 50s'!$A$5:$A$95,0),MATCH(M$8,'Points - Runs 50s'!$A$5:$Z$5,0)))*25)+((INDEX('Points - Runs 100s'!$A$5:$Z$95,MATCH($A13,'Points - Runs 100s'!$A$5:$A$95,0),MATCH(M$8,'Points - Runs 100s'!$A$5:$Z$5,0)))*50)+((INDEX('Points - Wickets'!$A$5:$Z$95,MATCH($A13,'Points - Wickets'!$A$5:$A$95,0),MATCH(M$8,'Points - Wickets'!$A$5:$Z$5,0)))*15)+((INDEX('Points - 4 fers'!$A$5:$Z$95,MATCH($A13,'Points - 4 fers'!$A$5:$A$95,0),MATCH(M$8,'Points - 4 fers'!$A$5:$Z$5,0)))*25)+((INDEX('Points - Hattrick'!$A$5:$Z$95,MATCH($A13,'Points - Hattrick'!$A$5:$A$95,0),MATCH(M$8,'Points - Hattrick'!$A$5:$Z$5,0)))*100)+((INDEX('Points - Fielding'!$A$5:$Z$95,MATCH($A13,'Points - Fielding'!$A$5:$A$95,0),MATCH(M$8,'Points - Fielding'!$A$5:$Z$5,0)))*10)+((INDEX('Points - 7 fers'!$A$5:$Z$95,MATCH($A13,'Points - 7 fers'!$A$5:$A$95,0),MATCH(M$8,'Points - 7 fers'!$A$5:$Z$5,0)))*50)+((INDEX('Points - Fielding Bonus'!$A$5:$Z$95,MATCH($A13,'Points - Fielding Bonus'!$A$5:$A$95,0),MATCH(M$8,'Points - Fielding Bonus'!$A$5:$Z$5,0)))*25)</f>
        <v>48</v>
      </c>
      <c r="N13" s="365">
        <f>(INDEX('Points - Runs'!$A$5:$Z$95,MATCH($A13,'Points - Runs'!$A$5:$A$95,0),MATCH(N$8,'Points - Runs'!$A$5:$Z$5,0)))+((INDEX('Points - Runs 50s'!$A$5:$Z$95,MATCH($A13,'Points - Runs 50s'!$A$5:$A$95,0),MATCH(N$8,'Points - Runs 50s'!$A$5:$Z$5,0)))*25)+((INDEX('Points - Runs 100s'!$A$5:$Z$95,MATCH($A13,'Points - Runs 100s'!$A$5:$A$95,0),MATCH(N$8,'Points - Runs 100s'!$A$5:$Z$5,0)))*50)+((INDEX('Points - Wickets'!$A$5:$Z$95,MATCH($A13,'Points - Wickets'!$A$5:$A$95,0),MATCH(N$8,'Points - Wickets'!$A$5:$Z$5,0)))*15)+((INDEX('Points - 4 fers'!$A$5:$Z$95,MATCH($A13,'Points - 4 fers'!$A$5:$A$95,0),MATCH(N$8,'Points - 4 fers'!$A$5:$Z$5,0)))*25)+((INDEX('Points - Hattrick'!$A$5:$Z$95,MATCH($A13,'Points - Hattrick'!$A$5:$A$95,0),MATCH(N$8,'Points - Hattrick'!$A$5:$Z$5,0)))*100)+((INDEX('Points - Fielding'!$A$5:$Z$95,MATCH($A13,'Points - Fielding'!$A$5:$A$95,0),MATCH(N$8,'Points - Fielding'!$A$5:$Z$5,0)))*10)+((INDEX('Points - 7 fers'!$A$5:$Z$95,MATCH($A13,'Points - 7 fers'!$A$5:$A$95,0),MATCH(N$8,'Points - 7 fers'!$A$5:$Z$5,0)))*50)+((INDEX('Points - Fielding Bonus'!$A$5:$Z$95,MATCH($A13,'Points - Fielding Bonus'!$A$5:$A$95,0),MATCH(N$8,'Points - Fielding Bonus'!$A$5:$Z$5,0)))*25)</f>
        <v>28</v>
      </c>
      <c r="O13" s="365">
        <f>(INDEX('Points - Runs'!$A$5:$Z$95,MATCH($A13,'Points - Runs'!$A$5:$A$95,0),MATCH(O$8,'Points - Runs'!$A$5:$Z$5,0)))+((INDEX('Points - Runs 50s'!$A$5:$Z$95,MATCH($A13,'Points - Runs 50s'!$A$5:$A$95,0),MATCH(O$8,'Points - Runs 50s'!$A$5:$Z$5,0)))*25)+((INDEX('Points - Runs 100s'!$A$5:$Z$95,MATCH($A13,'Points - Runs 100s'!$A$5:$A$95,0),MATCH(O$8,'Points - Runs 100s'!$A$5:$Z$5,0)))*50)+((INDEX('Points - Wickets'!$A$5:$Z$95,MATCH($A13,'Points - Wickets'!$A$5:$A$95,0),MATCH(O$8,'Points - Wickets'!$A$5:$Z$5,0)))*15)+((INDEX('Points - 4 fers'!$A$5:$Z$95,MATCH($A13,'Points - 4 fers'!$A$5:$A$95,0),MATCH(O$8,'Points - 4 fers'!$A$5:$Z$5,0)))*25)+((INDEX('Points - Hattrick'!$A$5:$Z$95,MATCH($A13,'Points - Hattrick'!$A$5:$A$95,0),MATCH(O$8,'Points - Hattrick'!$A$5:$Z$5,0)))*100)+((INDEX('Points - Fielding'!$A$5:$Z$95,MATCH($A13,'Points - Fielding'!$A$5:$A$95,0),MATCH(O$8,'Points - Fielding'!$A$5:$Z$5,0)))*10)+((INDEX('Points - 7 fers'!$A$5:$Z$95,MATCH($A13,'Points - 7 fers'!$A$5:$A$95,0),MATCH(O$8,'Points - 7 fers'!$A$5:$Z$5,0)))*50)+((INDEX('Points - Fielding Bonus'!$A$5:$Z$95,MATCH($A13,'Points - Fielding Bonus'!$A$5:$A$95,0),MATCH(O$8,'Points - Fielding Bonus'!$A$5:$Z$5,0)))*25)</f>
        <v>7</v>
      </c>
      <c r="P13" s="365">
        <f>(INDEX('Points - Runs'!$A$5:$Z$95,MATCH($A13,'Points - Runs'!$A$5:$A$95,0),MATCH(P$8,'Points - Runs'!$A$5:$Z$5,0)))+((INDEX('Points - Runs 50s'!$A$5:$Z$95,MATCH($A13,'Points - Runs 50s'!$A$5:$A$95,0),MATCH(P$8,'Points - Runs 50s'!$A$5:$Z$5,0)))*25)+((INDEX('Points - Runs 100s'!$A$5:$Z$95,MATCH($A13,'Points - Runs 100s'!$A$5:$A$95,0),MATCH(P$8,'Points - Runs 100s'!$A$5:$Z$5,0)))*50)+((INDEX('Points - Wickets'!$A$5:$Z$95,MATCH($A13,'Points - Wickets'!$A$5:$A$95,0),MATCH(P$8,'Points - Wickets'!$A$5:$Z$5,0)))*15)+((INDEX('Points - 4 fers'!$A$5:$Z$95,MATCH($A13,'Points - 4 fers'!$A$5:$A$95,0),MATCH(P$8,'Points - 4 fers'!$A$5:$Z$5,0)))*25)+((INDEX('Points - Hattrick'!$A$5:$Z$95,MATCH($A13,'Points - Hattrick'!$A$5:$A$95,0),MATCH(P$8,'Points - Hattrick'!$A$5:$Z$5,0)))*100)+((INDEX('Points - Fielding'!$A$5:$Z$95,MATCH($A13,'Points - Fielding'!$A$5:$A$95,0),MATCH(P$8,'Points - Fielding'!$A$5:$Z$5,0)))*10)+((INDEX('Points - 7 fers'!$A$5:$Z$95,MATCH($A13,'Points - 7 fers'!$A$5:$A$95,0),MATCH(P$8,'Points - 7 fers'!$A$5:$Z$5,0)))*50)+((INDEX('Points - Fielding Bonus'!$A$5:$Z$95,MATCH($A13,'Points - Fielding Bonus'!$A$5:$A$95,0),MATCH(P$8,'Points - Fielding Bonus'!$A$5:$Z$5,0)))*25)</f>
        <v>0</v>
      </c>
      <c r="Q13" s="365">
        <f>(INDEX('Points - Runs'!$A$5:$Z$95,MATCH($A13,'Points - Runs'!$A$5:$A$95,0),MATCH(Q$8,'Points - Runs'!$A$5:$Z$5,0)))+((INDEX('Points - Runs 50s'!$A$5:$Z$95,MATCH($A13,'Points - Runs 50s'!$A$5:$A$95,0),MATCH(Q$8,'Points - Runs 50s'!$A$5:$Z$5,0)))*25)+((INDEX('Points - Runs 100s'!$A$5:$Z$95,MATCH($A13,'Points - Runs 100s'!$A$5:$A$95,0),MATCH(Q$8,'Points - Runs 100s'!$A$5:$Z$5,0)))*50)+((INDEX('Points - Wickets'!$A$5:$Z$95,MATCH($A13,'Points - Wickets'!$A$5:$A$95,0),MATCH(Q$8,'Points - Wickets'!$A$5:$Z$5,0)))*15)+((INDEX('Points - 4 fers'!$A$5:$Z$95,MATCH($A13,'Points - 4 fers'!$A$5:$A$95,0),MATCH(Q$8,'Points - 4 fers'!$A$5:$Z$5,0)))*25)+((INDEX('Points - Hattrick'!$A$5:$Z$95,MATCH($A13,'Points - Hattrick'!$A$5:$A$95,0),MATCH(Q$8,'Points - Hattrick'!$A$5:$Z$5,0)))*100)+((INDEX('Points - Fielding'!$A$5:$Z$95,MATCH($A13,'Points - Fielding'!$A$5:$A$95,0),MATCH(Q$8,'Points - Fielding'!$A$5:$Z$5,0)))*10)+((INDEX('Points - 7 fers'!$A$5:$Z$95,MATCH($A13,'Points - 7 fers'!$A$5:$A$95,0),MATCH(Q$8,'Points - 7 fers'!$A$5:$Z$5,0)))*50)+((INDEX('Points - Fielding Bonus'!$A$5:$Z$95,MATCH($A13,'Points - Fielding Bonus'!$A$5:$A$95,0),MATCH(Q$8,'Points - Fielding Bonus'!$A$5:$Z$5,0)))*25)</f>
        <v>7</v>
      </c>
      <c r="R13" s="365">
        <f>(INDEX('Points - Runs'!$A$5:$Z$95,MATCH($A13,'Points - Runs'!$A$5:$A$95,0),MATCH(R$8,'Points - Runs'!$A$5:$Z$5,0)))+((INDEX('Points - Runs 50s'!$A$5:$Z$95,MATCH($A13,'Points - Runs 50s'!$A$5:$A$95,0),MATCH(R$8,'Points - Runs 50s'!$A$5:$Z$5,0)))*25)+((INDEX('Points - Runs 100s'!$A$5:$Z$95,MATCH($A13,'Points - Runs 100s'!$A$5:$A$95,0),MATCH(R$8,'Points - Runs 100s'!$A$5:$Z$5,0)))*50)+((INDEX('Points - Wickets'!$A$5:$Z$95,MATCH($A13,'Points - Wickets'!$A$5:$A$95,0),MATCH(R$8,'Points - Wickets'!$A$5:$Z$5,0)))*15)+((INDEX('Points - 4 fers'!$A$5:$Z$95,MATCH($A13,'Points - 4 fers'!$A$5:$A$95,0),MATCH(R$8,'Points - 4 fers'!$A$5:$Z$5,0)))*25)+((INDEX('Points - Hattrick'!$A$5:$Z$95,MATCH($A13,'Points - Hattrick'!$A$5:$A$95,0),MATCH(R$8,'Points - Hattrick'!$A$5:$Z$5,0)))*100)+((INDEX('Points - Fielding'!$A$5:$Z$95,MATCH($A13,'Points - Fielding'!$A$5:$A$95,0),MATCH(R$8,'Points - Fielding'!$A$5:$Z$5,0)))*10)+((INDEX('Points - 7 fers'!$A$5:$Z$95,MATCH($A13,'Points - 7 fers'!$A$5:$A$95,0),MATCH(R$8,'Points - 7 fers'!$A$5:$Z$5,0)))*50)+((INDEX('Points - Fielding Bonus'!$A$5:$Z$95,MATCH($A13,'Points - Fielding Bonus'!$A$5:$A$95,0),MATCH(R$8,'Points - Fielding Bonus'!$A$5:$Z$5,0)))*25)</f>
        <v>0</v>
      </c>
      <c r="S13" s="566">
        <f>(INDEX('Points - Runs'!$A$5:$Z$95,MATCH($A13,'Points - Runs'!$A$5:$A$95,0),MATCH(S$8,'Points - Runs'!$A$5:$Z$5,0)))+((INDEX('Points - Runs 50s'!$A$5:$Z$95,MATCH($A13,'Points - Runs 50s'!$A$5:$A$95,0),MATCH(S$8,'Points - Runs 50s'!$A$5:$Z$5,0)))*25)+((INDEX('Points - Runs 100s'!$A$5:$Z$95,MATCH($A13,'Points - Runs 100s'!$A$5:$A$95,0),MATCH(S$8,'Points - Runs 100s'!$A$5:$Z$5,0)))*50)+((INDEX('Points - Wickets'!$A$5:$Z$95,MATCH($A13,'Points - Wickets'!$A$5:$A$95,0),MATCH(S$8,'Points - Wickets'!$A$5:$Z$5,0)))*15)+((INDEX('Points - 4 fers'!$A$5:$Z$95,MATCH($A13,'Points - 4 fers'!$A$5:$A$95,0),MATCH(S$8,'Points - 4 fers'!$A$5:$Z$5,0)))*25)+((INDEX('Points - Hattrick'!$A$5:$Z$95,MATCH($A13,'Points - Hattrick'!$A$5:$A$95,0),MATCH(S$8,'Points - Hattrick'!$A$5:$Z$5,0)))*100)+((INDEX('Points - Fielding'!$A$5:$Z$95,MATCH($A13,'Points - Fielding'!$A$5:$A$95,0),MATCH(S$8,'Points - Fielding'!$A$5:$Z$5,0)))*10)+((INDEX('Points - 7 fers'!$A$5:$Z$95,MATCH($A13,'Points - 7 fers'!$A$5:$A$95,0),MATCH(S$8,'Points - 7 fers'!$A$5:$Z$5,0)))*50)+((INDEX('Points - Fielding Bonus'!$A$5:$Z$95,MATCH($A13,'Points - Fielding Bonus'!$A$5:$A$95,0),MATCH(S$8,'Points - Fielding Bonus'!$A$5:$Z$5,0)))*25)</f>
        <v>10</v>
      </c>
      <c r="T13" s="571">
        <f>(INDEX('Points - Runs'!$A$5:$Z$95,MATCH($A13,'Points - Runs'!$A$5:$A$95,0),MATCH(T$8,'Points - Runs'!$A$5:$Z$5,0)))+((INDEX('Points - Runs 50s'!$A$5:$Z$95,MATCH($A13,'Points - Runs 50s'!$A$5:$A$95,0),MATCH(T$8,'Points - Runs 50s'!$A$5:$Z$5,0)))*25)+((INDEX('Points - Runs 100s'!$A$5:$Z$95,MATCH($A13,'Points - Runs 100s'!$A$5:$A$95,0),MATCH(T$8,'Points - Runs 100s'!$A$5:$Z$5,0)))*50)+((INDEX('Points - Wickets'!$A$5:$Z$95,MATCH($A13,'Points - Wickets'!$A$5:$A$95,0),MATCH(T$8,'Points - Wickets'!$A$5:$Z$5,0)))*15)+((INDEX('Points - 4 fers'!$A$5:$Z$95,MATCH($A13,'Points - 4 fers'!$A$5:$A$95,0),MATCH(T$8,'Points - 4 fers'!$A$5:$Z$5,0)))*25)+((INDEX('Points - Hattrick'!$A$5:$Z$95,MATCH($A13,'Points - Hattrick'!$A$5:$A$95,0),MATCH(T$8,'Points - Hattrick'!$A$5:$Z$5,0)))*100)+((INDEX('Points - Fielding'!$A$5:$Z$95,MATCH($A13,'Points - Fielding'!$A$5:$A$95,0),MATCH(T$8,'Points - Fielding'!$A$5:$Z$5,0)))*10)+((INDEX('Points - 7 fers'!$A$5:$Z$95,MATCH($A13,'Points - 7 fers'!$A$5:$A$95,0),MATCH(T$8,'Points - 7 fers'!$A$5:$Z$5,0)))*50)+((INDEX('Points - Fielding Bonus'!$A$5:$Z$95,MATCH($A13,'Points - Fielding Bonus'!$A$5:$A$95,0),MATCH(T$8,'Points - Fielding Bonus'!$A$5:$Z$5,0)))*25)</f>
        <v>0</v>
      </c>
      <c r="U13" s="365">
        <f>(INDEX('Points - Runs'!$A$5:$Z$95,MATCH($A13,'Points - Runs'!$A$5:$A$95,0),MATCH(U$8,'Points - Runs'!$A$5:$Z$5,0)))+((INDEX('Points - Runs 50s'!$A$5:$Z$95,MATCH($A13,'Points - Runs 50s'!$A$5:$A$95,0),MATCH(U$8,'Points - Runs 50s'!$A$5:$Z$5,0)))*25)+((INDEX('Points - Runs 100s'!$A$5:$Z$95,MATCH($A13,'Points - Runs 100s'!$A$5:$A$95,0),MATCH(U$8,'Points - Runs 100s'!$A$5:$Z$5,0)))*50)+((INDEX('Points - Wickets'!$A$5:$Z$95,MATCH($A13,'Points - Wickets'!$A$5:$A$95,0),MATCH(U$8,'Points - Wickets'!$A$5:$Z$5,0)))*15)+((INDEX('Points - 4 fers'!$A$5:$Z$95,MATCH($A13,'Points - 4 fers'!$A$5:$A$95,0),MATCH(U$8,'Points - 4 fers'!$A$5:$Z$5,0)))*25)+((INDEX('Points - Hattrick'!$A$5:$Z$95,MATCH($A13,'Points - Hattrick'!$A$5:$A$95,0),MATCH(U$8,'Points - Hattrick'!$A$5:$Z$5,0)))*100)+((INDEX('Points - Fielding'!$A$5:$Z$95,MATCH($A13,'Points - Fielding'!$A$5:$A$95,0),MATCH(U$8,'Points - Fielding'!$A$5:$Z$5,0)))*10)+((INDEX('Points - 7 fers'!$A$5:$Z$95,MATCH($A13,'Points - 7 fers'!$A$5:$A$95,0),MATCH(U$8,'Points - 7 fers'!$A$5:$Z$5,0)))*50)+((INDEX('Points - Fielding Bonus'!$A$5:$Z$95,MATCH($A13,'Points - Fielding Bonus'!$A$5:$A$95,0),MATCH(U$8,'Points - Fielding Bonus'!$A$5:$Z$5,0)))*25)</f>
        <v>0</v>
      </c>
      <c r="V13" s="365">
        <f>(INDEX('Points - Runs'!$A$5:$Z$95,MATCH($A13,'Points - Runs'!$A$5:$A$95,0),MATCH(V$8,'Points - Runs'!$A$5:$Z$5,0)))+((INDEX('Points - Runs 50s'!$A$5:$Z$95,MATCH($A13,'Points - Runs 50s'!$A$5:$A$95,0),MATCH(V$8,'Points - Runs 50s'!$A$5:$Z$5,0)))*25)+((INDEX('Points - Runs 100s'!$A$5:$Z$95,MATCH($A13,'Points - Runs 100s'!$A$5:$A$95,0),MATCH(V$8,'Points - Runs 100s'!$A$5:$Z$5,0)))*50)+((INDEX('Points - Wickets'!$A$5:$Z$95,MATCH($A13,'Points - Wickets'!$A$5:$A$95,0),MATCH(V$8,'Points - Wickets'!$A$5:$Z$5,0)))*15)+((INDEX('Points - 4 fers'!$A$5:$Z$95,MATCH($A13,'Points - 4 fers'!$A$5:$A$95,0),MATCH(V$8,'Points - 4 fers'!$A$5:$Z$5,0)))*25)+((INDEX('Points - Hattrick'!$A$5:$Z$95,MATCH($A13,'Points - Hattrick'!$A$5:$A$95,0),MATCH(V$8,'Points - Hattrick'!$A$5:$Z$5,0)))*100)+((INDEX('Points - Fielding'!$A$5:$Z$95,MATCH($A13,'Points - Fielding'!$A$5:$A$95,0),MATCH(V$8,'Points - Fielding'!$A$5:$Z$5,0)))*10)+((INDEX('Points - 7 fers'!$A$5:$Z$95,MATCH($A13,'Points - 7 fers'!$A$5:$A$95,0),MATCH(V$8,'Points - 7 fers'!$A$5:$Z$5,0)))*50)+((INDEX('Points - Fielding Bonus'!$A$5:$Z$95,MATCH($A13,'Points - Fielding Bonus'!$A$5:$A$95,0),MATCH(V$8,'Points - Fielding Bonus'!$A$5:$Z$5,0)))*25)</f>
        <v>0</v>
      </c>
      <c r="W13" s="365">
        <f>(INDEX('Points - Runs'!$A$5:$Z$95,MATCH($A13,'Points - Runs'!$A$5:$A$95,0),MATCH(W$8,'Points - Runs'!$A$5:$Z$5,0)))+((INDEX('Points - Runs 50s'!$A$5:$Z$95,MATCH($A13,'Points - Runs 50s'!$A$5:$A$95,0),MATCH(W$8,'Points - Runs 50s'!$A$5:$Z$5,0)))*25)+((INDEX('Points - Runs 100s'!$A$5:$Z$95,MATCH($A13,'Points - Runs 100s'!$A$5:$A$95,0),MATCH(W$8,'Points - Runs 100s'!$A$5:$Z$5,0)))*50)+((INDEX('Points - Wickets'!$A$5:$Z$95,MATCH($A13,'Points - Wickets'!$A$5:$A$95,0),MATCH(W$8,'Points - Wickets'!$A$5:$Z$5,0)))*15)+((INDEX('Points - 4 fers'!$A$5:$Z$95,MATCH($A13,'Points - 4 fers'!$A$5:$A$95,0),MATCH(W$8,'Points - 4 fers'!$A$5:$Z$5,0)))*25)+((INDEX('Points - Hattrick'!$A$5:$Z$95,MATCH($A13,'Points - Hattrick'!$A$5:$A$95,0),MATCH(W$8,'Points - Hattrick'!$A$5:$Z$5,0)))*100)+((INDEX('Points - Fielding'!$A$5:$Z$95,MATCH($A13,'Points - Fielding'!$A$5:$A$95,0),MATCH(W$8,'Points - Fielding'!$A$5:$Z$5,0)))*10)+((INDEX('Points - 7 fers'!$A$5:$Z$95,MATCH($A13,'Points - 7 fers'!$A$5:$A$95,0),MATCH(W$8,'Points - 7 fers'!$A$5:$Z$5,0)))*50)+((INDEX('Points - Fielding Bonus'!$A$5:$Z$95,MATCH($A13,'Points - Fielding Bonus'!$A$5:$A$95,0),MATCH(W$8,'Points - Fielding Bonus'!$A$5:$Z$5,0)))*25)</f>
        <v>0</v>
      </c>
      <c r="X13" s="365">
        <f>(INDEX('Points - Runs'!$A$5:$Z$95,MATCH($A13,'Points - Runs'!$A$5:$A$95,0),MATCH(X$8,'Points - Runs'!$A$5:$Z$5,0)))+((INDEX('Points - Runs 50s'!$A$5:$Z$95,MATCH($A13,'Points - Runs 50s'!$A$5:$A$95,0),MATCH(X$8,'Points - Runs 50s'!$A$5:$Z$5,0)))*25)+((INDEX('Points - Runs 100s'!$A$5:$Z$95,MATCH($A13,'Points - Runs 100s'!$A$5:$A$95,0),MATCH(X$8,'Points - Runs 100s'!$A$5:$Z$5,0)))*50)+((INDEX('Points - Wickets'!$A$5:$Z$95,MATCH($A13,'Points - Wickets'!$A$5:$A$95,0),MATCH(X$8,'Points - Wickets'!$A$5:$Z$5,0)))*15)+((INDEX('Points - 4 fers'!$A$5:$Z$95,MATCH($A13,'Points - 4 fers'!$A$5:$A$95,0),MATCH(X$8,'Points - 4 fers'!$A$5:$Z$5,0)))*25)+((INDEX('Points - Hattrick'!$A$5:$Z$95,MATCH($A13,'Points - Hattrick'!$A$5:$A$95,0),MATCH(X$8,'Points - Hattrick'!$A$5:$Z$5,0)))*100)+((INDEX('Points - Fielding'!$A$5:$Z$95,MATCH($A13,'Points - Fielding'!$A$5:$A$95,0),MATCH(X$8,'Points - Fielding'!$A$5:$Z$5,0)))*10)+((INDEX('Points - 7 fers'!$A$5:$Z$95,MATCH($A13,'Points - 7 fers'!$A$5:$A$95,0),MATCH(X$8,'Points - 7 fers'!$A$5:$Z$5,0)))*50)+((INDEX('Points - Fielding Bonus'!$A$5:$Z$95,MATCH($A13,'Points - Fielding Bonus'!$A$5:$A$95,0),MATCH(X$8,'Points - Fielding Bonus'!$A$5:$Z$5,0)))*25)</f>
        <v>0</v>
      </c>
      <c r="Y13" s="365">
        <f>(INDEX('Points - Runs'!$A$5:$Z$95,MATCH($A13,'Points - Runs'!$A$5:$A$95,0),MATCH(Y$8,'Points - Runs'!$A$5:$Z$5,0)))+((INDEX('Points - Runs 50s'!$A$5:$Z$95,MATCH($A13,'Points - Runs 50s'!$A$5:$A$95,0),MATCH(Y$8,'Points - Runs 50s'!$A$5:$Z$5,0)))*25)+((INDEX('Points - Runs 100s'!$A$5:$Z$95,MATCH($A13,'Points - Runs 100s'!$A$5:$A$95,0),MATCH(Y$8,'Points - Runs 100s'!$A$5:$Z$5,0)))*50)+((INDEX('Points - Wickets'!$A$5:$Z$95,MATCH($A13,'Points - Wickets'!$A$5:$A$95,0),MATCH(Y$8,'Points - Wickets'!$A$5:$Z$5,0)))*15)+((INDEX('Points - 4 fers'!$A$5:$Z$95,MATCH($A13,'Points - 4 fers'!$A$5:$A$95,0),MATCH(Y$8,'Points - 4 fers'!$A$5:$Z$5,0)))*25)+((INDEX('Points - Hattrick'!$A$5:$Z$95,MATCH($A13,'Points - Hattrick'!$A$5:$A$95,0),MATCH(Y$8,'Points - Hattrick'!$A$5:$Z$5,0)))*100)+((INDEX('Points - Fielding'!$A$5:$Z$95,MATCH($A13,'Points - Fielding'!$A$5:$A$95,0),MATCH(Y$8,'Points - Fielding'!$A$5:$Z$5,0)))*10)+((INDEX('Points - 7 fers'!$A$5:$Z$95,MATCH($A13,'Points - 7 fers'!$A$5:$A$95,0),MATCH(Y$8,'Points - 7 fers'!$A$5:$Z$5,0)))*50)+((INDEX('Points - Fielding Bonus'!$A$5:$Z$95,MATCH($A13,'Points - Fielding Bonus'!$A$5:$A$95,0),MATCH(Y$8,'Points - Fielding Bonus'!$A$5:$Z$5,0)))*25)</f>
        <v>0</v>
      </c>
      <c r="Z13" s="365">
        <f>(INDEX('Points - Runs'!$A$5:$Z$95,MATCH($A13,'Points - Runs'!$A$5:$A$95,0),MATCH(Z$8,'Points - Runs'!$A$5:$Z$5,0)))+((INDEX('Points - Runs 50s'!$A$5:$Z$95,MATCH($A13,'Points - Runs 50s'!$A$5:$A$95,0),MATCH(Z$8,'Points - Runs 50s'!$A$5:$Z$5,0)))*25)+((INDEX('Points - Runs 100s'!$A$5:$Z$95,MATCH($A13,'Points - Runs 100s'!$A$5:$A$95,0),MATCH(Z$8,'Points - Runs 100s'!$A$5:$Z$5,0)))*50)+((INDEX('Points - Wickets'!$A$5:$Z$95,MATCH($A13,'Points - Wickets'!$A$5:$A$95,0),MATCH(Z$8,'Points - Wickets'!$A$5:$Z$5,0)))*15)+((INDEX('Points - 4 fers'!$A$5:$Z$95,MATCH($A13,'Points - 4 fers'!$A$5:$A$95,0),MATCH(Z$8,'Points - 4 fers'!$A$5:$Z$5,0)))*25)+((INDEX('Points - Hattrick'!$A$5:$Z$95,MATCH($A13,'Points - Hattrick'!$A$5:$A$95,0),MATCH(Z$8,'Points - Hattrick'!$A$5:$Z$5,0)))*100)+((INDEX('Points - Fielding'!$A$5:$Z$95,MATCH($A13,'Points - Fielding'!$A$5:$A$95,0),MATCH(Z$8,'Points - Fielding'!$A$5:$Z$5,0)))*10)+((INDEX('Points - 7 fers'!$A$5:$Z$95,MATCH($A13,'Points - 7 fers'!$A$5:$A$95,0),MATCH(Z$8,'Points - 7 fers'!$A$5:$Z$5,0)))*50)+((INDEX('Points - Fielding Bonus'!$A$5:$Z$95,MATCH($A13,'Points - Fielding Bonus'!$A$5:$A$95,0),MATCH(Z$8,'Points - Fielding Bonus'!$A$5:$Z$5,0)))*25)</f>
        <v>0</v>
      </c>
      <c r="AA13" s="452">
        <f t="shared" si="0"/>
        <v>139</v>
      </c>
      <c r="AB13" s="445">
        <f t="shared" si="1"/>
        <v>136</v>
      </c>
      <c r="AC13" s="479">
        <f t="shared" si="2"/>
        <v>0</v>
      </c>
      <c r="AD13" s="453">
        <f t="shared" si="3"/>
        <v>275</v>
      </c>
    </row>
    <row r="14" spans="1:35" s="58" customFormat="1" ht="18.75" customHeight="1" x14ac:dyDescent="0.25">
      <c r="A14" s="476" t="s">
        <v>0</v>
      </c>
      <c r="B14" s="447" t="s">
        <v>52</v>
      </c>
      <c r="C14" s="448" t="s">
        <v>68</v>
      </c>
      <c r="D14" s="364">
        <f>(INDEX('Points - Runs'!$A$5:$Z$95,MATCH($A14,'Points - Runs'!$A$5:$A$95,0),MATCH(D$8,'Points - Runs'!$A$5:$Z$5,0)))+((INDEX('Points - Runs 50s'!$A$5:$Z$95,MATCH($A14,'Points - Runs 50s'!$A$5:$A$95,0),MATCH(D$8,'Points - Runs 50s'!$A$5:$Z$5,0)))*25)+((INDEX('Points - Runs 100s'!$A$5:$Z$95,MATCH($A14,'Points - Runs 100s'!$A$5:$A$95,0),MATCH(D$8,'Points - Runs 100s'!$A$5:$Z$5,0)))*50)+((INDEX('Points - Wickets'!$A$5:$Z$95,MATCH($A14,'Points - Wickets'!$A$5:$A$95,0),MATCH(D$8,'Points - Wickets'!$A$5:$Z$5,0)))*15)+((INDEX('Points - 4 fers'!$A$5:$Z$95,MATCH($A14,'Points - 4 fers'!$A$5:$A$95,0),MATCH(D$8,'Points - 4 fers'!$A$5:$Z$5,0)))*25)+((INDEX('Points - Hattrick'!$A$5:$Z$95,MATCH($A14,'Points - Hattrick'!$A$5:$A$95,0),MATCH(D$8,'Points - Hattrick'!$A$5:$Z$5,0)))*100)+((INDEX('Points - Fielding'!$A$5:$Z$95,MATCH($A14,'Points - Fielding'!$A$5:$A$95,0),MATCH(D$8,'Points - Fielding'!$A$5:$Z$5,0)))*10)+((INDEX('Points - 7 fers'!$A$5:$Z$95,MATCH($A14,'Points - 7 fers'!$A$5:$A$95,0),MATCH(D$8,'Points - 7 fers'!$A$5:$Z$5,0)))*50)+((INDEX('Points - Fielding Bonus'!$A$5:$Z$95,MATCH($A14,'Points - Fielding Bonus'!$A$5:$A$95,0),MATCH(D$8,'Points - Fielding Bonus'!$A$5:$Z$5,0)))*25)</f>
        <v>18</v>
      </c>
      <c r="E14" s="365">
        <f>(INDEX('Points - Runs'!$A$5:$Z$95,MATCH($A14,'Points - Runs'!$A$5:$A$95,0),MATCH(E$8,'Points - Runs'!$A$5:$Z$5,0)))+((INDEX('Points - Runs 50s'!$A$5:$Z$95,MATCH($A14,'Points - Runs 50s'!$A$5:$A$95,0),MATCH(E$8,'Points - Runs 50s'!$A$5:$Z$5,0)))*25)+((INDEX('Points - Runs 100s'!$A$5:$Z$95,MATCH($A14,'Points - Runs 100s'!$A$5:$A$95,0),MATCH(E$8,'Points - Runs 100s'!$A$5:$Z$5,0)))*50)+((INDEX('Points - Wickets'!$A$5:$Z$95,MATCH($A14,'Points - Wickets'!$A$5:$A$95,0),MATCH(E$8,'Points - Wickets'!$A$5:$Z$5,0)))*15)+((INDEX('Points - 4 fers'!$A$5:$Z$95,MATCH($A14,'Points - 4 fers'!$A$5:$A$95,0),MATCH(E$8,'Points - 4 fers'!$A$5:$Z$5,0)))*25)+((INDEX('Points - Hattrick'!$A$5:$Z$95,MATCH($A14,'Points - Hattrick'!$A$5:$A$95,0),MATCH(E$8,'Points - Hattrick'!$A$5:$Z$5,0)))*100)+((INDEX('Points - Fielding'!$A$5:$Z$95,MATCH($A14,'Points - Fielding'!$A$5:$A$95,0),MATCH(E$8,'Points - Fielding'!$A$5:$Z$5,0)))*10)+((INDEX('Points - 7 fers'!$A$5:$Z$95,MATCH($A14,'Points - 7 fers'!$A$5:$A$95,0),MATCH(E$8,'Points - 7 fers'!$A$5:$Z$5,0)))*50)+((INDEX('Points - Fielding Bonus'!$A$5:$Z$95,MATCH($A14,'Points - Fielding Bonus'!$A$5:$A$95,0),MATCH(E$8,'Points - Fielding Bonus'!$A$5:$Z$5,0)))*25)</f>
        <v>0</v>
      </c>
      <c r="F14" s="365">
        <f>(INDEX('Points - Runs'!$A$5:$Z$95,MATCH($A14,'Points - Runs'!$A$5:$A$95,0),MATCH(F$8,'Points - Runs'!$A$5:$Z$5,0)))+((INDEX('Points - Runs 50s'!$A$5:$Z$95,MATCH($A14,'Points - Runs 50s'!$A$5:$A$95,0),MATCH(F$8,'Points - Runs 50s'!$A$5:$Z$5,0)))*25)+((INDEX('Points - Runs 100s'!$A$5:$Z$95,MATCH($A14,'Points - Runs 100s'!$A$5:$A$95,0),MATCH(F$8,'Points - Runs 100s'!$A$5:$Z$5,0)))*50)+((INDEX('Points - Wickets'!$A$5:$Z$95,MATCH($A14,'Points - Wickets'!$A$5:$A$95,0),MATCH(F$8,'Points - Wickets'!$A$5:$Z$5,0)))*15)+((INDEX('Points - 4 fers'!$A$5:$Z$95,MATCH($A14,'Points - 4 fers'!$A$5:$A$95,0),MATCH(F$8,'Points - 4 fers'!$A$5:$Z$5,0)))*25)+((INDEX('Points - Hattrick'!$A$5:$Z$95,MATCH($A14,'Points - Hattrick'!$A$5:$A$95,0),MATCH(F$8,'Points - Hattrick'!$A$5:$Z$5,0)))*100)+((INDEX('Points - Fielding'!$A$5:$Z$95,MATCH($A14,'Points - Fielding'!$A$5:$A$95,0),MATCH(F$8,'Points - Fielding'!$A$5:$Z$5,0)))*10)+((INDEX('Points - 7 fers'!$A$5:$Z$95,MATCH($A14,'Points - 7 fers'!$A$5:$A$95,0),MATCH(F$8,'Points - 7 fers'!$A$5:$Z$5,0)))*50)+((INDEX('Points - Fielding Bonus'!$A$5:$Z$95,MATCH($A14,'Points - Fielding Bonus'!$A$5:$A$95,0),MATCH(F$8,'Points - Fielding Bonus'!$A$5:$Z$5,0)))*25)</f>
        <v>114</v>
      </c>
      <c r="G14" s="365">
        <f>(INDEX('Points - Runs'!$A$5:$Z$95,MATCH($A14,'Points - Runs'!$A$5:$A$95,0),MATCH(G$8,'Points - Runs'!$A$5:$Z$5,0)))+((INDEX('Points - Runs 50s'!$A$5:$Z$95,MATCH($A14,'Points - Runs 50s'!$A$5:$A$95,0),MATCH(G$8,'Points - Runs 50s'!$A$5:$Z$5,0)))*25)+((INDEX('Points - Runs 100s'!$A$5:$Z$95,MATCH($A14,'Points - Runs 100s'!$A$5:$A$95,0),MATCH(G$8,'Points - Runs 100s'!$A$5:$Z$5,0)))*50)+((INDEX('Points - Wickets'!$A$5:$Z$95,MATCH($A14,'Points - Wickets'!$A$5:$A$95,0),MATCH(G$8,'Points - Wickets'!$A$5:$Z$5,0)))*15)+((INDEX('Points - 4 fers'!$A$5:$Z$95,MATCH($A14,'Points - 4 fers'!$A$5:$A$95,0),MATCH(G$8,'Points - 4 fers'!$A$5:$Z$5,0)))*25)+((INDEX('Points - Hattrick'!$A$5:$Z$95,MATCH($A14,'Points - Hattrick'!$A$5:$A$95,0),MATCH(G$8,'Points - Hattrick'!$A$5:$Z$5,0)))*100)+((INDEX('Points - Fielding'!$A$5:$Z$95,MATCH($A14,'Points - Fielding'!$A$5:$A$95,0),MATCH(G$8,'Points - Fielding'!$A$5:$Z$5,0)))*10)+((INDEX('Points - 7 fers'!$A$5:$Z$95,MATCH($A14,'Points - 7 fers'!$A$5:$A$95,0),MATCH(G$8,'Points - 7 fers'!$A$5:$Z$5,0)))*50)+((INDEX('Points - Fielding Bonus'!$A$5:$Z$95,MATCH($A14,'Points - Fielding Bonus'!$A$5:$A$95,0),MATCH(G$8,'Points - Fielding Bonus'!$A$5:$Z$5,0)))*25)</f>
        <v>20</v>
      </c>
      <c r="H14" s="365">
        <f>(INDEX('Points - Runs'!$A$5:$Z$95,MATCH($A14,'Points - Runs'!$A$5:$A$95,0),MATCH(H$8,'Points - Runs'!$A$5:$Z$5,0)))+((INDEX('Points - Runs 50s'!$A$5:$Z$95,MATCH($A14,'Points - Runs 50s'!$A$5:$A$95,0),MATCH(H$8,'Points - Runs 50s'!$A$5:$Z$5,0)))*25)+((INDEX('Points - Runs 100s'!$A$5:$Z$95,MATCH($A14,'Points - Runs 100s'!$A$5:$A$95,0),MATCH(H$8,'Points - Runs 100s'!$A$5:$Z$5,0)))*50)+((INDEX('Points - Wickets'!$A$5:$Z$95,MATCH($A14,'Points - Wickets'!$A$5:$A$95,0),MATCH(H$8,'Points - Wickets'!$A$5:$Z$5,0)))*15)+((INDEX('Points - 4 fers'!$A$5:$Z$95,MATCH($A14,'Points - 4 fers'!$A$5:$A$95,0),MATCH(H$8,'Points - 4 fers'!$A$5:$Z$5,0)))*25)+((INDEX('Points - Hattrick'!$A$5:$Z$95,MATCH($A14,'Points - Hattrick'!$A$5:$A$95,0),MATCH(H$8,'Points - Hattrick'!$A$5:$Z$5,0)))*100)+((INDEX('Points - Fielding'!$A$5:$Z$95,MATCH($A14,'Points - Fielding'!$A$5:$A$95,0),MATCH(H$8,'Points - Fielding'!$A$5:$Z$5,0)))*10)+((INDEX('Points - 7 fers'!$A$5:$Z$95,MATCH($A14,'Points - 7 fers'!$A$5:$A$95,0),MATCH(H$8,'Points - 7 fers'!$A$5:$Z$5,0)))*50)+((INDEX('Points - Fielding Bonus'!$A$5:$Z$95,MATCH($A14,'Points - Fielding Bonus'!$A$5:$A$95,0),MATCH(H$8,'Points - Fielding Bonus'!$A$5:$Z$5,0)))*25)</f>
        <v>39</v>
      </c>
      <c r="I14" s="365">
        <f>(INDEX('Points - Runs'!$A$5:$Z$95,MATCH($A14,'Points - Runs'!$A$5:$A$95,0),MATCH(I$8,'Points - Runs'!$A$5:$Z$5,0)))+((INDEX('Points - Runs 50s'!$A$5:$Z$95,MATCH($A14,'Points - Runs 50s'!$A$5:$A$95,0),MATCH(I$8,'Points - Runs 50s'!$A$5:$Z$5,0)))*25)+((INDEX('Points - Runs 100s'!$A$5:$Z$95,MATCH($A14,'Points - Runs 100s'!$A$5:$A$95,0),MATCH(I$8,'Points - Runs 100s'!$A$5:$Z$5,0)))*50)+((INDEX('Points - Wickets'!$A$5:$Z$95,MATCH($A14,'Points - Wickets'!$A$5:$A$95,0),MATCH(I$8,'Points - Wickets'!$A$5:$Z$5,0)))*15)+((INDEX('Points - 4 fers'!$A$5:$Z$95,MATCH($A14,'Points - 4 fers'!$A$5:$A$95,0),MATCH(I$8,'Points - 4 fers'!$A$5:$Z$5,0)))*25)+((INDEX('Points - Hattrick'!$A$5:$Z$95,MATCH($A14,'Points - Hattrick'!$A$5:$A$95,0),MATCH(I$8,'Points - Hattrick'!$A$5:$Z$5,0)))*100)+((INDEX('Points - Fielding'!$A$5:$Z$95,MATCH($A14,'Points - Fielding'!$A$5:$A$95,0),MATCH(I$8,'Points - Fielding'!$A$5:$Z$5,0)))*10)+((INDEX('Points - 7 fers'!$A$5:$Z$95,MATCH($A14,'Points - 7 fers'!$A$5:$A$95,0),MATCH(I$8,'Points - 7 fers'!$A$5:$Z$5,0)))*50)+((INDEX('Points - Fielding Bonus'!$A$5:$Z$95,MATCH($A14,'Points - Fielding Bonus'!$A$5:$A$95,0),MATCH(I$8,'Points - Fielding Bonus'!$A$5:$Z$5,0)))*25)</f>
        <v>37</v>
      </c>
      <c r="J14" s="365">
        <f>(INDEX('Points - Runs'!$A$5:$Z$95,MATCH($A14,'Points - Runs'!$A$5:$A$95,0),MATCH(J$8,'Points - Runs'!$A$5:$Z$5,0)))+((INDEX('Points - Runs 50s'!$A$5:$Z$95,MATCH($A14,'Points - Runs 50s'!$A$5:$A$95,0),MATCH(J$8,'Points - Runs 50s'!$A$5:$Z$5,0)))*25)+((INDEX('Points - Runs 100s'!$A$5:$Z$95,MATCH($A14,'Points - Runs 100s'!$A$5:$A$95,0),MATCH(J$8,'Points - Runs 100s'!$A$5:$Z$5,0)))*50)+((INDEX('Points - Wickets'!$A$5:$Z$95,MATCH($A14,'Points - Wickets'!$A$5:$A$95,0),MATCH(J$8,'Points - Wickets'!$A$5:$Z$5,0)))*15)+((INDEX('Points - 4 fers'!$A$5:$Z$95,MATCH($A14,'Points - 4 fers'!$A$5:$A$95,0),MATCH(J$8,'Points - 4 fers'!$A$5:$Z$5,0)))*25)+((INDEX('Points - Hattrick'!$A$5:$Z$95,MATCH($A14,'Points - Hattrick'!$A$5:$A$95,0),MATCH(J$8,'Points - Hattrick'!$A$5:$Z$5,0)))*100)+((INDEX('Points - Fielding'!$A$5:$Z$95,MATCH($A14,'Points - Fielding'!$A$5:$A$95,0),MATCH(J$8,'Points - Fielding'!$A$5:$Z$5,0)))*10)+((INDEX('Points - 7 fers'!$A$5:$Z$95,MATCH($A14,'Points - 7 fers'!$A$5:$A$95,0),MATCH(J$8,'Points - 7 fers'!$A$5:$Z$5,0)))*50)+((INDEX('Points - Fielding Bonus'!$A$5:$Z$95,MATCH($A14,'Points - Fielding Bonus'!$A$5:$A$95,0),MATCH(J$8,'Points - Fielding Bonus'!$A$5:$Z$5,0)))*25)</f>
        <v>13</v>
      </c>
      <c r="K14" s="516">
        <f>(INDEX('Points - Runs'!$A$5:$Z$95,MATCH($A14,'Points - Runs'!$A$5:$A$95,0),MATCH(K$8,'Points - Runs'!$A$5:$Z$5,0)))+((INDEX('Points - Runs 50s'!$A$5:$Z$95,MATCH($A14,'Points - Runs 50s'!$A$5:$A$95,0),MATCH(K$8,'Points - Runs 50s'!$A$5:$Z$5,0)))*25)+((INDEX('Points - Runs 100s'!$A$5:$Z$95,MATCH($A14,'Points - Runs 100s'!$A$5:$A$95,0),MATCH(K$8,'Points - Runs 100s'!$A$5:$Z$5,0)))*50)+((INDEX('Points - Wickets'!$A$5:$Z$95,MATCH($A14,'Points - Wickets'!$A$5:$A$95,0),MATCH(K$8,'Points - Wickets'!$A$5:$Z$5,0)))*15)+((INDEX('Points - 4 fers'!$A$5:$Z$95,MATCH($A14,'Points - 4 fers'!$A$5:$A$95,0),MATCH(K$8,'Points - 4 fers'!$A$5:$Z$5,0)))*25)+((INDEX('Points - Hattrick'!$A$5:$Z$95,MATCH($A14,'Points - Hattrick'!$A$5:$A$95,0),MATCH(K$8,'Points - Hattrick'!$A$5:$Z$5,0)))*100)+((INDEX('Points - Fielding'!$A$5:$Z$95,MATCH($A14,'Points - Fielding'!$A$5:$A$95,0),MATCH(K$8,'Points - Fielding'!$A$5:$Z$5,0)))*10)+((INDEX('Points - 7 fers'!$A$5:$Z$95,MATCH($A14,'Points - 7 fers'!$A$5:$A$95,0),MATCH(K$8,'Points - 7 fers'!$A$5:$Z$5,0)))*50)+((INDEX('Points - Fielding Bonus'!$A$5:$Z$95,MATCH($A14,'Points - Fielding Bonus'!$A$5:$A$95,0),MATCH(K$8,'Points - Fielding Bonus'!$A$5:$Z$5,0)))*25)</f>
        <v>14</v>
      </c>
      <c r="L14" s="364">
        <f>(INDEX('Points - Runs'!$A$5:$Z$95,MATCH($A14,'Points - Runs'!$A$5:$A$95,0),MATCH(L$8,'Points - Runs'!$A$5:$Z$5,0)))+((INDEX('Points - Runs 50s'!$A$5:$Z$95,MATCH($A14,'Points - Runs 50s'!$A$5:$A$95,0),MATCH(L$8,'Points - Runs 50s'!$A$5:$Z$5,0)))*25)+((INDEX('Points - Runs 100s'!$A$5:$Z$95,MATCH($A14,'Points - Runs 100s'!$A$5:$A$95,0),MATCH(L$8,'Points - Runs 100s'!$A$5:$Z$5,0)))*50)+((INDEX('Points - Wickets'!$A$5:$Z$95,MATCH($A14,'Points - Wickets'!$A$5:$A$95,0),MATCH(L$8,'Points - Wickets'!$A$5:$Z$5,0)))*15)+((INDEX('Points - 4 fers'!$A$5:$Z$95,MATCH($A14,'Points - 4 fers'!$A$5:$A$95,0),MATCH(L$8,'Points - 4 fers'!$A$5:$Z$5,0)))*25)+((INDEX('Points - Hattrick'!$A$5:$Z$95,MATCH($A14,'Points - Hattrick'!$A$5:$A$95,0),MATCH(L$8,'Points - Hattrick'!$A$5:$Z$5,0)))*100)+((INDEX('Points - Fielding'!$A$5:$Z$95,MATCH($A14,'Points - Fielding'!$A$5:$A$95,0),MATCH(L$8,'Points - Fielding'!$A$5:$Z$5,0)))*10)+((INDEX('Points - 7 fers'!$A$5:$Z$95,MATCH($A14,'Points - 7 fers'!$A$5:$A$95,0),MATCH(L$8,'Points - 7 fers'!$A$5:$Z$5,0)))*50)+((INDEX('Points - Fielding Bonus'!$A$5:$Z$95,MATCH($A14,'Points - Fielding Bonus'!$A$5:$A$95,0),MATCH(L$8,'Points - Fielding Bonus'!$A$5:$Z$5,0)))*25)</f>
        <v>5</v>
      </c>
      <c r="M14" s="365">
        <f>(INDEX('Points - Runs'!$A$5:$Z$95,MATCH($A14,'Points - Runs'!$A$5:$A$95,0),MATCH(M$8,'Points - Runs'!$A$5:$Z$5,0)))+((INDEX('Points - Runs 50s'!$A$5:$Z$95,MATCH($A14,'Points - Runs 50s'!$A$5:$A$95,0),MATCH(M$8,'Points - Runs 50s'!$A$5:$Z$5,0)))*25)+((INDEX('Points - Runs 100s'!$A$5:$Z$95,MATCH($A14,'Points - Runs 100s'!$A$5:$A$95,0),MATCH(M$8,'Points - Runs 100s'!$A$5:$Z$5,0)))*50)+((INDEX('Points - Wickets'!$A$5:$Z$95,MATCH($A14,'Points - Wickets'!$A$5:$A$95,0),MATCH(M$8,'Points - Wickets'!$A$5:$Z$5,0)))*15)+((INDEX('Points - 4 fers'!$A$5:$Z$95,MATCH($A14,'Points - 4 fers'!$A$5:$A$95,0),MATCH(M$8,'Points - 4 fers'!$A$5:$Z$5,0)))*25)+((INDEX('Points - Hattrick'!$A$5:$Z$95,MATCH($A14,'Points - Hattrick'!$A$5:$A$95,0),MATCH(M$8,'Points - Hattrick'!$A$5:$Z$5,0)))*100)+((INDEX('Points - Fielding'!$A$5:$Z$95,MATCH($A14,'Points - Fielding'!$A$5:$A$95,0),MATCH(M$8,'Points - Fielding'!$A$5:$Z$5,0)))*10)+((INDEX('Points - 7 fers'!$A$5:$Z$95,MATCH($A14,'Points - 7 fers'!$A$5:$A$95,0),MATCH(M$8,'Points - 7 fers'!$A$5:$Z$5,0)))*50)+((INDEX('Points - Fielding Bonus'!$A$5:$Z$95,MATCH($A14,'Points - Fielding Bonus'!$A$5:$A$95,0),MATCH(M$8,'Points - Fielding Bonus'!$A$5:$Z$5,0)))*25)</f>
        <v>5</v>
      </c>
      <c r="N14" s="365">
        <f>(INDEX('Points - Runs'!$A$5:$Z$95,MATCH($A14,'Points - Runs'!$A$5:$A$95,0),MATCH(N$8,'Points - Runs'!$A$5:$Z$5,0)))+((INDEX('Points - Runs 50s'!$A$5:$Z$95,MATCH($A14,'Points - Runs 50s'!$A$5:$A$95,0),MATCH(N$8,'Points - Runs 50s'!$A$5:$Z$5,0)))*25)+((INDEX('Points - Runs 100s'!$A$5:$Z$95,MATCH($A14,'Points - Runs 100s'!$A$5:$A$95,0),MATCH(N$8,'Points - Runs 100s'!$A$5:$Z$5,0)))*50)+((INDEX('Points - Wickets'!$A$5:$Z$95,MATCH($A14,'Points - Wickets'!$A$5:$A$95,0),MATCH(N$8,'Points - Wickets'!$A$5:$Z$5,0)))*15)+((INDEX('Points - 4 fers'!$A$5:$Z$95,MATCH($A14,'Points - 4 fers'!$A$5:$A$95,0),MATCH(N$8,'Points - 4 fers'!$A$5:$Z$5,0)))*25)+((INDEX('Points - Hattrick'!$A$5:$Z$95,MATCH($A14,'Points - Hattrick'!$A$5:$A$95,0),MATCH(N$8,'Points - Hattrick'!$A$5:$Z$5,0)))*100)+((INDEX('Points - Fielding'!$A$5:$Z$95,MATCH($A14,'Points - Fielding'!$A$5:$A$95,0),MATCH(N$8,'Points - Fielding'!$A$5:$Z$5,0)))*10)+((INDEX('Points - 7 fers'!$A$5:$Z$95,MATCH($A14,'Points - 7 fers'!$A$5:$A$95,0),MATCH(N$8,'Points - 7 fers'!$A$5:$Z$5,0)))*50)+((INDEX('Points - Fielding Bonus'!$A$5:$Z$95,MATCH($A14,'Points - Fielding Bonus'!$A$5:$A$95,0),MATCH(N$8,'Points - Fielding Bonus'!$A$5:$Z$5,0)))*25)</f>
        <v>23</v>
      </c>
      <c r="O14" s="365">
        <f>(INDEX('Points - Runs'!$A$5:$Z$95,MATCH($A14,'Points - Runs'!$A$5:$A$95,0),MATCH(O$8,'Points - Runs'!$A$5:$Z$5,0)))+((INDEX('Points - Runs 50s'!$A$5:$Z$95,MATCH($A14,'Points - Runs 50s'!$A$5:$A$95,0),MATCH(O$8,'Points - Runs 50s'!$A$5:$Z$5,0)))*25)+((INDEX('Points - Runs 100s'!$A$5:$Z$95,MATCH($A14,'Points - Runs 100s'!$A$5:$A$95,0),MATCH(O$8,'Points - Runs 100s'!$A$5:$Z$5,0)))*50)+((INDEX('Points - Wickets'!$A$5:$Z$95,MATCH($A14,'Points - Wickets'!$A$5:$A$95,0),MATCH(O$8,'Points - Wickets'!$A$5:$Z$5,0)))*15)+((INDEX('Points - 4 fers'!$A$5:$Z$95,MATCH($A14,'Points - 4 fers'!$A$5:$A$95,0),MATCH(O$8,'Points - 4 fers'!$A$5:$Z$5,0)))*25)+((INDEX('Points - Hattrick'!$A$5:$Z$95,MATCH($A14,'Points - Hattrick'!$A$5:$A$95,0),MATCH(O$8,'Points - Hattrick'!$A$5:$Z$5,0)))*100)+((INDEX('Points - Fielding'!$A$5:$Z$95,MATCH($A14,'Points - Fielding'!$A$5:$A$95,0),MATCH(O$8,'Points - Fielding'!$A$5:$Z$5,0)))*10)+((INDEX('Points - 7 fers'!$A$5:$Z$95,MATCH($A14,'Points - 7 fers'!$A$5:$A$95,0),MATCH(O$8,'Points - 7 fers'!$A$5:$Z$5,0)))*50)+((INDEX('Points - Fielding Bonus'!$A$5:$Z$95,MATCH($A14,'Points - Fielding Bonus'!$A$5:$A$95,0),MATCH(O$8,'Points - Fielding Bonus'!$A$5:$Z$5,0)))*25)</f>
        <v>4</v>
      </c>
      <c r="P14" s="365">
        <f>(INDEX('Points - Runs'!$A$5:$Z$95,MATCH($A14,'Points - Runs'!$A$5:$A$95,0),MATCH(P$8,'Points - Runs'!$A$5:$Z$5,0)))+((INDEX('Points - Runs 50s'!$A$5:$Z$95,MATCH($A14,'Points - Runs 50s'!$A$5:$A$95,0),MATCH(P$8,'Points - Runs 50s'!$A$5:$Z$5,0)))*25)+((INDEX('Points - Runs 100s'!$A$5:$Z$95,MATCH($A14,'Points - Runs 100s'!$A$5:$A$95,0),MATCH(P$8,'Points - Runs 100s'!$A$5:$Z$5,0)))*50)+((INDEX('Points - Wickets'!$A$5:$Z$95,MATCH($A14,'Points - Wickets'!$A$5:$A$95,0),MATCH(P$8,'Points - Wickets'!$A$5:$Z$5,0)))*15)+((INDEX('Points - 4 fers'!$A$5:$Z$95,MATCH($A14,'Points - 4 fers'!$A$5:$A$95,0),MATCH(P$8,'Points - 4 fers'!$A$5:$Z$5,0)))*25)+((INDEX('Points - Hattrick'!$A$5:$Z$95,MATCH($A14,'Points - Hattrick'!$A$5:$A$95,0),MATCH(P$8,'Points - Hattrick'!$A$5:$Z$5,0)))*100)+((INDEX('Points - Fielding'!$A$5:$Z$95,MATCH($A14,'Points - Fielding'!$A$5:$A$95,0),MATCH(P$8,'Points - Fielding'!$A$5:$Z$5,0)))*10)+((INDEX('Points - 7 fers'!$A$5:$Z$95,MATCH($A14,'Points - 7 fers'!$A$5:$A$95,0),MATCH(P$8,'Points - 7 fers'!$A$5:$Z$5,0)))*50)+((INDEX('Points - Fielding Bonus'!$A$5:$Z$95,MATCH($A14,'Points - Fielding Bonus'!$A$5:$A$95,0),MATCH(P$8,'Points - Fielding Bonus'!$A$5:$Z$5,0)))*25)</f>
        <v>186</v>
      </c>
      <c r="Q14" s="365">
        <f>(INDEX('Points - Runs'!$A$5:$Z$95,MATCH($A14,'Points - Runs'!$A$5:$A$95,0),MATCH(Q$8,'Points - Runs'!$A$5:$Z$5,0)))+((INDEX('Points - Runs 50s'!$A$5:$Z$95,MATCH($A14,'Points - Runs 50s'!$A$5:$A$95,0),MATCH(Q$8,'Points - Runs 50s'!$A$5:$Z$5,0)))*25)+((INDEX('Points - Runs 100s'!$A$5:$Z$95,MATCH($A14,'Points - Runs 100s'!$A$5:$A$95,0),MATCH(Q$8,'Points - Runs 100s'!$A$5:$Z$5,0)))*50)+((INDEX('Points - Wickets'!$A$5:$Z$95,MATCH($A14,'Points - Wickets'!$A$5:$A$95,0),MATCH(Q$8,'Points - Wickets'!$A$5:$Z$5,0)))*15)+((INDEX('Points - 4 fers'!$A$5:$Z$95,MATCH($A14,'Points - 4 fers'!$A$5:$A$95,0),MATCH(Q$8,'Points - 4 fers'!$A$5:$Z$5,0)))*25)+((INDEX('Points - Hattrick'!$A$5:$Z$95,MATCH($A14,'Points - Hattrick'!$A$5:$A$95,0),MATCH(Q$8,'Points - Hattrick'!$A$5:$Z$5,0)))*100)+((INDEX('Points - Fielding'!$A$5:$Z$95,MATCH($A14,'Points - Fielding'!$A$5:$A$95,0),MATCH(Q$8,'Points - Fielding'!$A$5:$Z$5,0)))*10)+((INDEX('Points - 7 fers'!$A$5:$Z$95,MATCH($A14,'Points - 7 fers'!$A$5:$A$95,0),MATCH(Q$8,'Points - 7 fers'!$A$5:$Z$5,0)))*50)+((INDEX('Points - Fielding Bonus'!$A$5:$Z$95,MATCH($A14,'Points - Fielding Bonus'!$A$5:$A$95,0),MATCH(Q$8,'Points - Fielding Bonus'!$A$5:$Z$5,0)))*25)</f>
        <v>12</v>
      </c>
      <c r="R14" s="365">
        <f>(INDEX('Points - Runs'!$A$5:$Z$95,MATCH($A14,'Points - Runs'!$A$5:$A$95,0),MATCH(R$8,'Points - Runs'!$A$5:$Z$5,0)))+((INDEX('Points - Runs 50s'!$A$5:$Z$95,MATCH($A14,'Points - Runs 50s'!$A$5:$A$95,0),MATCH(R$8,'Points - Runs 50s'!$A$5:$Z$5,0)))*25)+((INDEX('Points - Runs 100s'!$A$5:$Z$95,MATCH($A14,'Points - Runs 100s'!$A$5:$A$95,0),MATCH(R$8,'Points - Runs 100s'!$A$5:$Z$5,0)))*50)+((INDEX('Points - Wickets'!$A$5:$Z$95,MATCH($A14,'Points - Wickets'!$A$5:$A$95,0),MATCH(R$8,'Points - Wickets'!$A$5:$Z$5,0)))*15)+((INDEX('Points - 4 fers'!$A$5:$Z$95,MATCH($A14,'Points - 4 fers'!$A$5:$A$95,0),MATCH(R$8,'Points - 4 fers'!$A$5:$Z$5,0)))*25)+((INDEX('Points - Hattrick'!$A$5:$Z$95,MATCH($A14,'Points - Hattrick'!$A$5:$A$95,0),MATCH(R$8,'Points - Hattrick'!$A$5:$Z$5,0)))*100)+((INDEX('Points - Fielding'!$A$5:$Z$95,MATCH($A14,'Points - Fielding'!$A$5:$A$95,0),MATCH(R$8,'Points - Fielding'!$A$5:$Z$5,0)))*10)+((INDEX('Points - 7 fers'!$A$5:$Z$95,MATCH($A14,'Points - 7 fers'!$A$5:$A$95,0),MATCH(R$8,'Points - 7 fers'!$A$5:$Z$5,0)))*50)+((INDEX('Points - Fielding Bonus'!$A$5:$Z$95,MATCH($A14,'Points - Fielding Bonus'!$A$5:$A$95,0),MATCH(R$8,'Points - Fielding Bonus'!$A$5:$Z$5,0)))*25)</f>
        <v>0</v>
      </c>
      <c r="S14" s="566">
        <f>(INDEX('Points - Runs'!$A$5:$Z$95,MATCH($A14,'Points - Runs'!$A$5:$A$95,0),MATCH(S$8,'Points - Runs'!$A$5:$Z$5,0)))+((INDEX('Points - Runs 50s'!$A$5:$Z$95,MATCH($A14,'Points - Runs 50s'!$A$5:$A$95,0),MATCH(S$8,'Points - Runs 50s'!$A$5:$Z$5,0)))*25)+((INDEX('Points - Runs 100s'!$A$5:$Z$95,MATCH($A14,'Points - Runs 100s'!$A$5:$A$95,0),MATCH(S$8,'Points - Runs 100s'!$A$5:$Z$5,0)))*50)+((INDEX('Points - Wickets'!$A$5:$Z$95,MATCH($A14,'Points - Wickets'!$A$5:$A$95,0),MATCH(S$8,'Points - Wickets'!$A$5:$Z$5,0)))*15)+((INDEX('Points - 4 fers'!$A$5:$Z$95,MATCH($A14,'Points - 4 fers'!$A$5:$A$95,0),MATCH(S$8,'Points - 4 fers'!$A$5:$Z$5,0)))*25)+((INDEX('Points - Hattrick'!$A$5:$Z$95,MATCH($A14,'Points - Hattrick'!$A$5:$A$95,0),MATCH(S$8,'Points - Hattrick'!$A$5:$Z$5,0)))*100)+((INDEX('Points - Fielding'!$A$5:$Z$95,MATCH($A14,'Points - Fielding'!$A$5:$A$95,0),MATCH(S$8,'Points - Fielding'!$A$5:$Z$5,0)))*10)+((INDEX('Points - 7 fers'!$A$5:$Z$95,MATCH($A14,'Points - 7 fers'!$A$5:$A$95,0),MATCH(S$8,'Points - 7 fers'!$A$5:$Z$5,0)))*50)+((INDEX('Points - Fielding Bonus'!$A$5:$Z$95,MATCH($A14,'Points - Fielding Bonus'!$A$5:$A$95,0),MATCH(S$8,'Points - Fielding Bonus'!$A$5:$Z$5,0)))*25)</f>
        <v>25</v>
      </c>
      <c r="T14" s="571">
        <f>(INDEX('Points - Runs'!$A$5:$Z$95,MATCH($A14,'Points - Runs'!$A$5:$A$95,0),MATCH(T$8,'Points - Runs'!$A$5:$Z$5,0)))+((INDEX('Points - Runs 50s'!$A$5:$Z$95,MATCH($A14,'Points - Runs 50s'!$A$5:$A$95,0),MATCH(T$8,'Points - Runs 50s'!$A$5:$Z$5,0)))*25)+((INDEX('Points - Runs 100s'!$A$5:$Z$95,MATCH($A14,'Points - Runs 100s'!$A$5:$A$95,0),MATCH(T$8,'Points - Runs 100s'!$A$5:$Z$5,0)))*50)+((INDEX('Points - Wickets'!$A$5:$Z$95,MATCH($A14,'Points - Wickets'!$A$5:$A$95,0),MATCH(T$8,'Points - Wickets'!$A$5:$Z$5,0)))*15)+((INDEX('Points - 4 fers'!$A$5:$Z$95,MATCH($A14,'Points - 4 fers'!$A$5:$A$95,0),MATCH(T$8,'Points - 4 fers'!$A$5:$Z$5,0)))*25)+((INDEX('Points - Hattrick'!$A$5:$Z$95,MATCH($A14,'Points - Hattrick'!$A$5:$A$95,0),MATCH(T$8,'Points - Hattrick'!$A$5:$Z$5,0)))*100)+((INDEX('Points - Fielding'!$A$5:$Z$95,MATCH($A14,'Points - Fielding'!$A$5:$A$95,0),MATCH(T$8,'Points - Fielding'!$A$5:$Z$5,0)))*10)+((INDEX('Points - 7 fers'!$A$5:$Z$95,MATCH($A14,'Points - 7 fers'!$A$5:$A$95,0),MATCH(T$8,'Points - 7 fers'!$A$5:$Z$5,0)))*50)+((INDEX('Points - Fielding Bonus'!$A$5:$Z$95,MATCH($A14,'Points - Fielding Bonus'!$A$5:$A$95,0),MATCH(T$8,'Points - Fielding Bonus'!$A$5:$Z$5,0)))*25)</f>
        <v>0</v>
      </c>
      <c r="U14" s="365">
        <f>(INDEX('Points - Runs'!$A$5:$Z$95,MATCH($A14,'Points - Runs'!$A$5:$A$95,0),MATCH(U$8,'Points - Runs'!$A$5:$Z$5,0)))+((INDEX('Points - Runs 50s'!$A$5:$Z$95,MATCH($A14,'Points - Runs 50s'!$A$5:$A$95,0),MATCH(U$8,'Points - Runs 50s'!$A$5:$Z$5,0)))*25)+((INDEX('Points - Runs 100s'!$A$5:$Z$95,MATCH($A14,'Points - Runs 100s'!$A$5:$A$95,0),MATCH(U$8,'Points - Runs 100s'!$A$5:$Z$5,0)))*50)+((INDEX('Points - Wickets'!$A$5:$Z$95,MATCH($A14,'Points - Wickets'!$A$5:$A$95,0),MATCH(U$8,'Points - Wickets'!$A$5:$Z$5,0)))*15)+((INDEX('Points - 4 fers'!$A$5:$Z$95,MATCH($A14,'Points - 4 fers'!$A$5:$A$95,0),MATCH(U$8,'Points - 4 fers'!$A$5:$Z$5,0)))*25)+((INDEX('Points - Hattrick'!$A$5:$Z$95,MATCH($A14,'Points - Hattrick'!$A$5:$A$95,0),MATCH(U$8,'Points - Hattrick'!$A$5:$Z$5,0)))*100)+((INDEX('Points - Fielding'!$A$5:$Z$95,MATCH($A14,'Points - Fielding'!$A$5:$A$95,0),MATCH(U$8,'Points - Fielding'!$A$5:$Z$5,0)))*10)+((INDEX('Points - 7 fers'!$A$5:$Z$95,MATCH($A14,'Points - 7 fers'!$A$5:$A$95,0),MATCH(U$8,'Points - 7 fers'!$A$5:$Z$5,0)))*50)+((INDEX('Points - Fielding Bonus'!$A$5:$Z$95,MATCH($A14,'Points - Fielding Bonus'!$A$5:$A$95,0),MATCH(U$8,'Points - Fielding Bonus'!$A$5:$Z$5,0)))*25)</f>
        <v>0</v>
      </c>
      <c r="V14" s="365">
        <f>(INDEX('Points - Runs'!$A$5:$Z$95,MATCH($A14,'Points - Runs'!$A$5:$A$95,0),MATCH(V$8,'Points - Runs'!$A$5:$Z$5,0)))+((INDEX('Points - Runs 50s'!$A$5:$Z$95,MATCH($A14,'Points - Runs 50s'!$A$5:$A$95,0),MATCH(V$8,'Points - Runs 50s'!$A$5:$Z$5,0)))*25)+((INDEX('Points - Runs 100s'!$A$5:$Z$95,MATCH($A14,'Points - Runs 100s'!$A$5:$A$95,0),MATCH(V$8,'Points - Runs 100s'!$A$5:$Z$5,0)))*50)+((INDEX('Points - Wickets'!$A$5:$Z$95,MATCH($A14,'Points - Wickets'!$A$5:$A$95,0),MATCH(V$8,'Points - Wickets'!$A$5:$Z$5,0)))*15)+((INDEX('Points - 4 fers'!$A$5:$Z$95,MATCH($A14,'Points - 4 fers'!$A$5:$A$95,0),MATCH(V$8,'Points - 4 fers'!$A$5:$Z$5,0)))*25)+((INDEX('Points - Hattrick'!$A$5:$Z$95,MATCH($A14,'Points - Hattrick'!$A$5:$A$95,0),MATCH(V$8,'Points - Hattrick'!$A$5:$Z$5,0)))*100)+((INDEX('Points - Fielding'!$A$5:$Z$95,MATCH($A14,'Points - Fielding'!$A$5:$A$95,0),MATCH(V$8,'Points - Fielding'!$A$5:$Z$5,0)))*10)+((INDEX('Points - 7 fers'!$A$5:$Z$95,MATCH($A14,'Points - 7 fers'!$A$5:$A$95,0),MATCH(V$8,'Points - 7 fers'!$A$5:$Z$5,0)))*50)+((INDEX('Points - Fielding Bonus'!$A$5:$Z$95,MATCH($A14,'Points - Fielding Bonus'!$A$5:$A$95,0),MATCH(V$8,'Points - Fielding Bonus'!$A$5:$Z$5,0)))*25)</f>
        <v>0</v>
      </c>
      <c r="W14" s="365">
        <f>(INDEX('Points - Runs'!$A$5:$Z$95,MATCH($A14,'Points - Runs'!$A$5:$A$95,0),MATCH(W$8,'Points - Runs'!$A$5:$Z$5,0)))+((INDEX('Points - Runs 50s'!$A$5:$Z$95,MATCH($A14,'Points - Runs 50s'!$A$5:$A$95,0),MATCH(W$8,'Points - Runs 50s'!$A$5:$Z$5,0)))*25)+((INDEX('Points - Runs 100s'!$A$5:$Z$95,MATCH($A14,'Points - Runs 100s'!$A$5:$A$95,0),MATCH(W$8,'Points - Runs 100s'!$A$5:$Z$5,0)))*50)+((INDEX('Points - Wickets'!$A$5:$Z$95,MATCH($A14,'Points - Wickets'!$A$5:$A$95,0),MATCH(W$8,'Points - Wickets'!$A$5:$Z$5,0)))*15)+((INDEX('Points - 4 fers'!$A$5:$Z$95,MATCH($A14,'Points - 4 fers'!$A$5:$A$95,0),MATCH(W$8,'Points - 4 fers'!$A$5:$Z$5,0)))*25)+((INDEX('Points - Hattrick'!$A$5:$Z$95,MATCH($A14,'Points - Hattrick'!$A$5:$A$95,0),MATCH(W$8,'Points - Hattrick'!$A$5:$Z$5,0)))*100)+((INDEX('Points - Fielding'!$A$5:$Z$95,MATCH($A14,'Points - Fielding'!$A$5:$A$95,0),MATCH(W$8,'Points - Fielding'!$A$5:$Z$5,0)))*10)+((INDEX('Points - 7 fers'!$A$5:$Z$95,MATCH($A14,'Points - 7 fers'!$A$5:$A$95,0),MATCH(W$8,'Points - 7 fers'!$A$5:$Z$5,0)))*50)+((INDEX('Points - Fielding Bonus'!$A$5:$Z$95,MATCH($A14,'Points - Fielding Bonus'!$A$5:$A$95,0),MATCH(W$8,'Points - Fielding Bonus'!$A$5:$Z$5,0)))*25)</f>
        <v>0</v>
      </c>
      <c r="X14" s="365">
        <f>(INDEX('Points - Runs'!$A$5:$Z$95,MATCH($A14,'Points - Runs'!$A$5:$A$95,0),MATCH(X$8,'Points - Runs'!$A$5:$Z$5,0)))+((INDEX('Points - Runs 50s'!$A$5:$Z$95,MATCH($A14,'Points - Runs 50s'!$A$5:$A$95,0),MATCH(X$8,'Points - Runs 50s'!$A$5:$Z$5,0)))*25)+((INDEX('Points - Runs 100s'!$A$5:$Z$95,MATCH($A14,'Points - Runs 100s'!$A$5:$A$95,0),MATCH(X$8,'Points - Runs 100s'!$A$5:$Z$5,0)))*50)+((INDEX('Points - Wickets'!$A$5:$Z$95,MATCH($A14,'Points - Wickets'!$A$5:$A$95,0),MATCH(X$8,'Points - Wickets'!$A$5:$Z$5,0)))*15)+((INDEX('Points - 4 fers'!$A$5:$Z$95,MATCH($A14,'Points - 4 fers'!$A$5:$A$95,0),MATCH(X$8,'Points - 4 fers'!$A$5:$Z$5,0)))*25)+((INDEX('Points - Hattrick'!$A$5:$Z$95,MATCH($A14,'Points - Hattrick'!$A$5:$A$95,0),MATCH(X$8,'Points - Hattrick'!$A$5:$Z$5,0)))*100)+((INDEX('Points - Fielding'!$A$5:$Z$95,MATCH($A14,'Points - Fielding'!$A$5:$A$95,0),MATCH(X$8,'Points - Fielding'!$A$5:$Z$5,0)))*10)+((INDEX('Points - 7 fers'!$A$5:$Z$95,MATCH($A14,'Points - 7 fers'!$A$5:$A$95,0),MATCH(X$8,'Points - 7 fers'!$A$5:$Z$5,0)))*50)+((INDEX('Points - Fielding Bonus'!$A$5:$Z$95,MATCH($A14,'Points - Fielding Bonus'!$A$5:$A$95,0),MATCH(X$8,'Points - Fielding Bonus'!$A$5:$Z$5,0)))*25)</f>
        <v>0</v>
      </c>
      <c r="Y14" s="365">
        <f>(INDEX('Points - Runs'!$A$5:$Z$95,MATCH($A14,'Points - Runs'!$A$5:$A$95,0),MATCH(Y$8,'Points - Runs'!$A$5:$Z$5,0)))+((INDEX('Points - Runs 50s'!$A$5:$Z$95,MATCH($A14,'Points - Runs 50s'!$A$5:$A$95,0),MATCH(Y$8,'Points - Runs 50s'!$A$5:$Z$5,0)))*25)+((INDEX('Points - Runs 100s'!$A$5:$Z$95,MATCH($A14,'Points - Runs 100s'!$A$5:$A$95,0),MATCH(Y$8,'Points - Runs 100s'!$A$5:$Z$5,0)))*50)+((INDEX('Points - Wickets'!$A$5:$Z$95,MATCH($A14,'Points - Wickets'!$A$5:$A$95,0),MATCH(Y$8,'Points - Wickets'!$A$5:$Z$5,0)))*15)+((INDEX('Points - 4 fers'!$A$5:$Z$95,MATCH($A14,'Points - 4 fers'!$A$5:$A$95,0),MATCH(Y$8,'Points - 4 fers'!$A$5:$Z$5,0)))*25)+((INDEX('Points - Hattrick'!$A$5:$Z$95,MATCH($A14,'Points - Hattrick'!$A$5:$A$95,0),MATCH(Y$8,'Points - Hattrick'!$A$5:$Z$5,0)))*100)+((INDEX('Points - Fielding'!$A$5:$Z$95,MATCH($A14,'Points - Fielding'!$A$5:$A$95,0),MATCH(Y$8,'Points - Fielding'!$A$5:$Z$5,0)))*10)+((INDEX('Points - 7 fers'!$A$5:$Z$95,MATCH($A14,'Points - 7 fers'!$A$5:$A$95,0),MATCH(Y$8,'Points - 7 fers'!$A$5:$Z$5,0)))*50)+((INDEX('Points - Fielding Bonus'!$A$5:$Z$95,MATCH($A14,'Points - Fielding Bonus'!$A$5:$A$95,0),MATCH(Y$8,'Points - Fielding Bonus'!$A$5:$Z$5,0)))*25)</f>
        <v>0</v>
      </c>
      <c r="Z14" s="365">
        <f>(INDEX('Points - Runs'!$A$5:$Z$95,MATCH($A14,'Points - Runs'!$A$5:$A$95,0),MATCH(Z$8,'Points - Runs'!$A$5:$Z$5,0)))+((INDEX('Points - Runs 50s'!$A$5:$Z$95,MATCH($A14,'Points - Runs 50s'!$A$5:$A$95,0),MATCH(Z$8,'Points - Runs 50s'!$A$5:$Z$5,0)))*25)+((INDEX('Points - Runs 100s'!$A$5:$Z$95,MATCH($A14,'Points - Runs 100s'!$A$5:$A$95,0),MATCH(Z$8,'Points - Runs 100s'!$A$5:$Z$5,0)))*50)+((INDEX('Points - Wickets'!$A$5:$Z$95,MATCH($A14,'Points - Wickets'!$A$5:$A$95,0),MATCH(Z$8,'Points - Wickets'!$A$5:$Z$5,0)))*15)+((INDEX('Points - 4 fers'!$A$5:$Z$95,MATCH($A14,'Points - 4 fers'!$A$5:$A$95,0),MATCH(Z$8,'Points - 4 fers'!$A$5:$Z$5,0)))*25)+((INDEX('Points - Hattrick'!$A$5:$Z$95,MATCH($A14,'Points - Hattrick'!$A$5:$A$95,0),MATCH(Z$8,'Points - Hattrick'!$A$5:$Z$5,0)))*100)+((INDEX('Points - Fielding'!$A$5:$Z$95,MATCH($A14,'Points - Fielding'!$A$5:$A$95,0),MATCH(Z$8,'Points - Fielding'!$A$5:$Z$5,0)))*10)+((INDEX('Points - 7 fers'!$A$5:$Z$95,MATCH($A14,'Points - 7 fers'!$A$5:$A$95,0),MATCH(Z$8,'Points - 7 fers'!$A$5:$Z$5,0)))*50)+((INDEX('Points - Fielding Bonus'!$A$5:$Z$95,MATCH($A14,'Points - Fielding Bonus'!$A$5:$A$95,0),MATCH(Z$8,'Points - Fielding Bonus'!$A$5:$Z$5,0)))*25)</f>
        <v>0</v>
      </c>
      <c r="AA14" s="452">
        <f t="shared" si="0"/>
        <v>255</v>
      </c>
      <c r="AB14" s="445">
        <f t="shared" si="1"/>
        <v>260</v>
      </c>
      <c r="AC14" s="479">
        <f t="shared" si="2"/>
        <v>0</v>
      </c>
      <c r="AD14" s="453">
        <f t="shared" si="3"/>
        <v>515</v>
      </c>
    </row>
    <row r="15" spans="1:35" s="58" customFormat="1" ht="18.75" customHeight="1" x14ac:dyDescent="0.25">
      <c r="A15" s="476" t="s">
        <v>5</v>
      </c>
      <c r="B15" s="447" t="s">
        <v>52</v>
      </c>
      <c r="C15" s="448" t="s">
        <v>68</v>
      </c>
      <c r="D15" s="364">
        <f>(INDEX('Points - Runs'!$A$5:$Z$95,MATCH($A15,'Points - Runs'!$A$5:$A$95,0),MATCH(D$8,'Points - Runs'!$A$5:$Z$5,0)))+((INDEX('Points - Runs 50s'!$A$5:$Z$95,MATCH($A15,'Points - Runs 50s'!$A$5:$A$95,0),MATCH(D$8,'Points - Runs 50s'!$A$5:$Z$5,0)))*25)+((INDEX('Points - Runs 100s'!$A$5:$Z$95,MATCH($A15,'Points - Runs 100s'!$A$5:$A$95,0),MATCH(D$8,'Points - Runs 100s'!$A$5:$Z$5,0)))*50)+((INDEX('Points - Wickets'!$A$5:$Z$95,MATCH($A15,'Points - Wickets'!$A$5:$A$95,0),MATCH(D$8,'Points - Wickets'!$A$5:$Z$5,0)))*15)+((INDEX('Points - 4 fers'!$A$5:$Z$95,MATCH($A15,'Points - 4 fers'!$A$5:$A$95,0),MATCH(D$8,'Points - 4 fers'!$A$5:$Z$5,0)))*25)+((INDEX('Points - Hattrick'!$A$5:$Z$95,MATCH($A15,'Points - Hattrick'!$A$5:$A$95,0),MATCH(D$8,'Points - Hattrick'!$A$5:$Z$5,0)))*100)+((INDEX('Points - Fielding'!$A$5:$Z$95,MATCH($A15,'Points - Fielding'!$A$5:$A$95,0),MATCH(D$8,'Points - Fielding'!$A$5:$Z$5,0)))*10)+((INDEX('Points - 7 fers'!$A$5:$Z$95,MATCH($A15,'Points - 7 fers'!$A$5:$A$95,0),MATCH(D$8,'Points - 7 fers'!$A$5:$Z$5,0)))*50)+((INDEX('Points - Fielding Bonus'!$A$5:$Z$95,MATCH($A15,'Points - Fielding Bonus'!$A$5:$A$95,0),MATCH(D$8,'Points - Fielding Bonus'!$A$5:$Z$5,0)))*25)</f>
        <v>35</v>
      </c>
      <c r="E15" s="365">
        <f>(INDEX('Points - Runs'!$A$5:$Z$95,MATCH($A15,'Points - Runs'!$A$5:$A$95,0),MATCH(E$8,'Points - Runs'!$A$5:$Z$5,0)))+((INDEX('Points - Runs 50s'!$A$5:$Z$95,MATCH($A15,'Points - Runs 50s'!$A$5:$A$95,0),MATCH(E$8,'Points - Runs 50s'!$A$5:$Z$5,0)))*25)+((INDEX('Points - Runs 100s'!$A$5:$Z$95,MATCH($A15,'Points - Runs 100s'!$A$5:$A$95,0),MATCH(E$8,'Points - Runs 100s'!$A$5:$Z$5,0)))*50)+((INDEX('Points - Wickets'!$A$5:$Z$95,MATCH($A15,'Points - Wickets'!$A$5:$A$95,0),MATCH(E$8,'Points - Wickets'!$A$5:$Z$5,0)))*15)+((INDEX('Points - 4 fers'!$A$5:$Z$95,MATCH($A15,'Points - 4 fers'!$A$5:$A$95,0),MATCH(E$8,'Points - 4 fers'!$A$5:$Z$5,0)))*25)+((INDEX('Points - Hattrick'!$A$5:$Z$95,MATCH($A15,'Points - Hattrick'!$A$5:$A$95,0),MATCH(E$8,'Points - Hattrick'!$A$5:$Z$5,0)))*100)+((INDEX('Points - Fielding'!$A$5:$Z$95,MATCH($A15,'Points - Fielding'!$A$5:$A$95,0),MATCH(E$8,'Points - Fielding'!$A$5:$Z$5,0)))*10)+((INDEX('Points - 7 fers'!$A$5:$Z$95,MATCH($A15,'Points - 7 fers'!$A$5:$A$95,0),MATCH(E$8,'Points - 7 fers'!$A$5:$Z$5,0)))*50)+((INDEX('Points - Fielding Bonus'!$A$5:$Z$95,MATCH($A15,'Points - Fielding Bonus'!$A$5:$A$95,0),MATCH(E$8,'Points - Fielding Bonus'!$A$5:$Z$5,0)))*25)</f>
        <v>0</v>
      </c>
      <c r="F15" s="365">
        <f>(INDEX('Points - Runs'!$A$5:$Z$95,MATCH($A15,'Points - Runs'!$A$5:$A$95,0),MATCH(F$8,'Points - Runs'!$A$5:$Z$5,0)))+((INDEX('Points - Runs 50s'!$A$5:$Z$95,MATCH($A15,'Points - Runs 50s'!$A$5:$A$95,0),MATCH(F$8,'Points - Runs 50s'!$A$5:$Z$5,0)))*25)+((INDEX('Points - Runs 100s'!$A$5:$Z$95,MATCH($A15,'Points - Runs 100s'!$A$5:$A$95,0),MATCH(F$8,'Points - Runs 100s'!$A$5:$Z$5,0)))*50)+((INDEX('Points - Wickets'!$A$5:$Z$95,MATCH($A15,'Points - Wickets'!$A$5:$A$95,0),MATCH(F$8,'Points - Wickets'!$A$5:$Z$5,0)))*15)+((INDEX('Points - 4 fers'!$A$5:$Z$95,MATCH($A15,'Points - 4 fers'!$A$5:$A$95,0),MATCH(F$8,'Points - 4 fers'!$A$5:$Z$5,0)))*25)+((INDEX('Points - Hattrick'!$A$5:$Z$95,MATCH($A15,'Points - Hattrick'!$A$5:$A$95,0),MATCH(F$8,'Points - Hattrick'!$A$5:$Z$5,0)))*100)+((INDEX('Points - Fielding'!$A$5:$Z$95,MATCH($A15,'Points - Fielding'!$A$5:$A$95,0),MATCH(F$8,'Points - Fielding'!$A$5:$Z$5,0)))*10)+((INDEX('Points - 7 fers'!$A$5:$Z$95,MATCH($A15,'Points - 7 fers'!$A$5:$A$95,0),MATCH(F$8,'Points - 7 fers'!$A$5:$Z$5,0)))*50)+((INDEX('Points - Fielding Bonus'!$A$5:$Z$95,MATCH($A15,'Points - Fielding Bonus'!$A$5:$A$95,0),MATCH(F$8,'Points - Fielding Bonus'!$A$5:$Z$5,0)))*25)</f>
        <v>62</v>
      </c>
      <c r="G15" s="365">
        <f>(INDEX('Points - Runs'!$A$5:$Z$95,MATCH($A15,'Points - Runs'!$A$5:$A$95,0),MATCH(G$8,'Points - Runs'!$A$5:$Z$5,0)))+((INDEX('Points - Runs 50s'!$A$5:$Z$95,MATCH($A15,'Points - Runs 50s'!$A$5:$A$95,0),MATCH(G$8,'Points - Runs 50s'!$A$5:$Z$5,0)))*25)+((INDEX('Points - Runs 100s'!$A$5:$Z$95,MATCH($A15,'Points - Runs 100s'!$A$5:$A$95,0),MATCH(G$8,'Points - Runs 100s'!$A$5:$Z$5,0)))*50)+((INDEX('Points - Wickets'!$A$5:$Z$95,MATCH($A15,'Points - Wickets'!$A$5:$A$95,0),MATCH(G$8,'Points - Wickets'!$A$5:$Z$5,0)))*15)+((INDEX('Points - 4 fers'!$A$5:$Z$95,MATCH($A15,'Points - 4 fers'!$A$5:$A$95,0),MATCH(G$8,'Points - 4 fers'!$A$5:$Z$5,0)))*25)+((INDEX('Points - Hattrick'!$A$5:$Z$95,MATCH($A15,'Points - Hattrick'!$A$5:$A$95,0),MATCH(G$8,'Points - Hattrick'!$A$5:$Z$5,0)))*100)+((INDEX('Points - Fielding'!$A$5:$Z$95,MATCH($A15,'Points - Fielding'!$A$5:$A$95,0),MATCH(G$8,'Points - Fielding'!$A$5:$Z$5,0)))*10)+((INDEX('Points - 7 fers'!$A$5:$Z$95,MATCH($A15,'Points - 7 fers'!$A$5:$A$95,0),MATCH(G$8,'Points - 7 fers'!$A$5:$Z$5,0)))*50)+((INDEX('Points - Fielding Bonus'!$A$5:$Z$95,MATCH($A15,'Points - Fielding Bonus'!$A$5:$A$95,0),MATCH(G$8,'Points - Fielding Bonus'!$A$5:$Z$5,0)))*25)</f>
        <v>42</v>
      </c>
      <c r="H15" s="365">
        <f>(INDEX('Points - Runs'!$A$5:$Z$95,MATCH($A15,'Points - Runs'!$A$5:$A$95,0),MATCH(H$8,'Points - Runs'!$A$5:$Z$5,0)))+((INDEX('Points - Runs 50s'!$A$5:$Z$95,MATCH($A15,'Points - Runs 50s'!$A$5:$A$95,0),MATCH(H$8,'Points - Runs 50s'!$A$5:$Z$5,0)))*25)+((INDEX('Points - Runs 100s'!$A$5:$Z$95,MATCH($A15,'Points - Runs 100s'!$A$5:$A$95,0),MATCH(H$8,'Points - Runs 100s'!$A$5:$Z$5,0)))*50)+((INDEX('Points - Wickets'!$A$5:$Z$95,MATCH($A15,'Points - Wickets'!$A$5:$A$95,0),MATCH(H$8,'Points - Wickets'!$A$5:$Z$5,0)))*15)+((INDEX('Points - 4 fers'!$A$5:$Z$95,MATCH($A15,'Points - 4 fers'!$A$5:$A$95,0),MATCH(H$8,'Points - 4 fers'!$A$5:$Z$5,0)))*25)+((INDEX('Points - Hattrick'!$A$5:$Z$95,MATCH($A15,'Points - Hattrick'!$A$5:$A$95,0),MATCH(H$8,'Points - Hattrick'!$A$5:$Z$5,0)))*100)+((INDEX('Points - Fielding'!$A$5:$Z$95,MATCH($A15,'Points - Fielding'!$A$5:$A$95,0),MATCH(H$8,'Points - Fielding'!$A$5:$Z$5,0)))*10)+((INDEX('Points - 7 fers'!$A$5:$Z$95,MATCH($A15,'Points - 7 fers'!$A$5:$A$95,0),MATCH(H$8,'Points - 7 fers'!$A$5:$Z$5,0)))*50)+((INDEX('Points - Fielding Bonus'!$A$5:$Z$95,MATCH($A15,'Points - Fielding Bonus'!$A$5:$A$95,0),MATCH(H$8,'Points - Fielding Bonus'!$A$5:$Z$5,0)))*25)</f>
        <v>217</v>
      </c>
      <c r="I15" s="365">
        <f>(INDEX('Points - Runs'!$A$5:$Z$95,MATCH($A15,'Points - Runs'!$A$5:$A$95,0),MATCH(I$8,'Points - Runs'!$A$5:$Z$5,0)))+((INDEX('Points - Runs 50s'!$A$5:$Z$95,MATCH($A15,'Points - Runs 50s'!$A$5:$A$95,0),MATCH(I$8,'Points - Runs 50s'!$A$5:$Z$5,0)))*25)+((INDEX('Points - Runs 100s'!$A$5:$Z$95,MATCH($A15,'Points - Runs 100s'!$A$5:$A$95,0),MATCH(I$8,'Points - Runs 100s'!$A$5:$Z$5,0)))*50)+((INDEX('Points - Wickets'!$A$5:$Z$95,MATCH($A15,'Points - Wickets'!$A$5:$A$95,0),MATCH(I$8,'Points - Wickets'!$A$5:$Z$5,0)))*15)+((INDEX('Points - 4 fers'!$A$5:$Z$95,MATCH($A15,'Points - 4 fers'!$A$5:$A$95,0),MATCH(I$8,'Points - 4 fers'!$A$5:$Z$5,0)))*25)+((INDEX('Points - Hattrick'!$A$5:$Z$95,MATCH($A15,'Points - Hattrick'!$A$5:$A$95,0),MATCH(I$8,'Points - Hattrick'!$A$5:$Z$5,0)))*100)+((INDEX('Points - Fielding'!$A$5:$Z$95,MATCH($A15,'Points - Fielding'!$A$5:$A$95,0),MATCH(I$8,'Points - Fielding'!$A$5:$Z$5,0)))*10)+((INDEX('Points - 7 fers'!$A$5:$Z$95,MATCH($A15,'Points - 7 fers'!$A$5:$A$95,0),MATCH(I$8,'Points - 7 fers'!$A$5:$Z$5,0)))*50)+((INDEX('Points - Fielding Bonus'!$A$5:$Z$95,MATCH($A15,'Points - Fielding Bonus'!$A$5:$A$95,0),MATCH(I$8,'Points - Fielding Bonus'!$A$5:$Z$5,0)))*25)</f>
        <v>0</v>
      </c>
      <c r="J15" s="365">
        <f>(INDEX('Points - Runs'!$A$5:$Z$95,MATCH($A15,'Points - Runs'!$A$5:$A$95,0),MATCH(J$8,'Points - Runs'!$A$5:$Z$5,0)))+((INDEX('Points - Runs 50s'!$A$5:$Z$95,MATCH($A15,'Points - Runs 50s'!$A$5:$A$95,0),MATCH(J$8,'Points - Runs 50s'!$A$5:$Z$5,0)))*25)+((INDEX('Points - Runs 100s'!$A$5:$Z$95,MATCH($A15,'Points - Runs 100s'!$A$5:$A$95,0),MATCH(J$8,'Points - Runs 100s'!$A$5:$Z$5,0)))*50)+((INDEX('Points - Wickets'!$A$5:$Z$95,MATCH($A15,'Points - Wickets'!$A$5:$A$95,0),MATCH(J$8,'Points - Wickets'!$A$5:$Z$5,0)))*15)+((INDEX('Points - 4 fers'!$A$5:$Z$95,MATCH($A15,'Points - 4 fers'!$A$5:$A$95,0),MATCH(J$8,'Points - 4 fers'!$A$5:$Z$5,0)))*25)+((INDEX('Points - Hattrick'!$A$5:$Z$95,MATCH($A15,'Points - Hattrick'!$A$5:$A$95,0),MATCH(J$8,'Points - Hattrick'!$A$5:$Z$5,0)))*100)+((INDEX('Points - Fielding'!$A$5:$Z$95,MATCH($A15,'Points - Fielding'!$A$5:$A$95,0),MATCH(J$8,'Points - Fielding'!$A$5:$Z$5,0)))*10)+((INDEX('Points - 7 fers'!$A$5:$Z$95,MATCH($A15,'Points - 7 fers'!$A$5:$A$95,0),MATCH(J$8,'Points - 7 fers'!$A$5:$Z$5,0)))*50)+((INDEX('Points - Fielding Bonus'!$A$5:$Z$95,MATCH($A15,'Points - Fielding Bonus'!$A$5:$A$95,0),MATCH(J$8,'Points - Fielding Bonus'!$A$5:$Z$5,0)))*25)</f>
        <v>89</v>
      </c>
      <c r="K15" s="516">
        <f>(INDEX('Points - Runs'!$A$5:$Z$95,MATCH($A15,'Points - Runs'!$A$5:$A$95,0),MATCH(K$8,'Points - Runs'!$A$5:$Z$5,0)))+((INDEX('Points - Runs 50s'!$A$5:$Z$95,MATCH($A15,'Points - Runs 50s'!$A$5:$A$95,0),MATCH(K$8,'Points - Runs 50s'!$A$5:$Z$5,0)))*25)+((INDEX('Points - Runs 100s'!$A$5:$Z$95,MATCH($A15,'Points - Runs 100s'!$A$5:$A$95,0),MATCH(K$8,'Points - Runs 100s'!$A$5:$Z$5,0)))*50)+((INDEX('Points - Wickets'!$A$5:$Z$95,MATCH($A15,'Points - Wickets'!$A$5:$A$95,0),MATCH(K$8,'Points - Wickets'!$A$5:$Z$5,0)))*15)+((INDEX('Points - 4 fers'!$A$5:$Z$95,MATCH($A15,'Points - 4 fers'!$A$5:$A$95,0),MATCH(K$8,'Points - 4 fers'!$A$5:$Z$5,0)))*25)+((INDEX('Points - Hattrick'!$A$5:$Z$95,MATCH($A15,'Points - Hattrick'!$A$5:$A$95,0),MATCH(K$8,'Points - Hattrick'!$A$5:$Z$5,0)))*100)+((INDEX('Points - Fielding'!$A$5:$Z$95,MATCH($A15,'Points - Fielding'!$A$5:$A$95,0),MATCH(K$8,'Points - Fielding'!$A$5:$Z$5,0)))*10)+((INDEX('Points - 7 fers'!$A$5:$Z$95,MATCH($A15,'Points - 7 fers'!$A$5:$A$95,0),MATCH(K$8,'Points - 7 fers'!$A$5:$Z$5,0)))*50)+((INDEX('Points - Fielding Bonus'!$A$5:$Z$95,MATCH($A15,'Points - Fielding Bonus'!$A$5:$A$95,0),MATCH(K$8,'Points - Fielding Bonus'!$A$5:$Z$5,0)))*25)</f>
        <v>0</v>
      </c>
      <c r="L15" s="364">
        <f>(INDEX('Points - Runs'!$A$5:$Z$95,MATCH($A15,'Points - Runs'!$A$5:$A$95,0),MATCH(L$8,'Points - Runs'!$A$5:$Z$5,0)))+((INDEX('Points - Runs 50s'!$A$5:$Z$95,MATCH($A15,'Points - Runs 50s'!$A$5:$A$95,0),MATCH(L$8,'Points - Runs 50s'!$A$5:$Z$5,0)))*25)+((INDEX('Points - Runs 100s'!$A$5:$Z$95,MATCH($A15,'Points - Runs 100s'!$A$5:$A$95,0),MATCH(L$8,'Points - Runs 100s'!$A$5:$Z$5,0)))*50)+((INDEX('Points - Wickets'!$A$5:$Z$95,MATCH($A15,'Points - Wickets'!$A$5:$A$95,0),MATCH(L$8,'Points - Wickets'!$A$5:$Z$5,0)))*15)+((INDEX('Points - 4 fers'!$A$5:$Z$95,MATCH($A15,'Points - 4 fers'!$A$5:$A$95,0),MATCH(L$8,'Points - 4 fers'!$A$5:$Z$5,0)))*25)+((INDEX('Points - Hattrick'!$A$5:$Z$95,MATCH($A15,'Points - Hattrick'!$A$5:$A$95,0),MATCH(L$8,'Points - Hattrick'!$A$5:$Z$5,0)))*100)+((INDEX('Points - Fielding'!$A$5:$Z$95,MATCH($A15,'Points - Fielding'!$A$5:$A$95,0),MATCH(L$8,'Points - Fielding'!$A$5:$Z$5,0)))*10)+((INDEX('Points - 7 fers'!$A$5:$Z$95,MATCH($A15,'Points - 7 fers'!$A$5:$A$95,0),MATCH(L$8,'Points - 7 fers'!$A$5:$Z$5,0)))*50)+((INDEX('Points - Fielding Bonus'!$A$5:$Z$95,MATCH($A15,'Points - Fielding Bonus'!$A$5:$A$95,0),MATCH(L$8,'Points - Fielding Bonus'!$A$5:$Z$5,0)))*25)</f>
        <v>121</v>
      </c>
      <c r="M15" s="365">
        <f>(INDEX('Points - Runs'!$A$5:$Z$95,MATCH($A15,'Points - Runs'!$A$5:$A$95,0),MATCH(M$8,'Points - Runs'!$A$5:$Z$5,0)))+((INDEX('Points - Runs 50s'!$A$5:$Z$95,MATCH($A15,'Points - Runs 50s'!$A$5:$A$95,0),MATCH(M$8,'Points - Runs 50s'!$A$5:$Z$5,0)))*25)+((INDEX('Points - Runs 100s'!$A$5:$Z$95,MATCH($A15,'Points - Runs 100s'!$A$5:$A$95,0),MATCH(M$8,'Points - Runs 100s'!$A$5:$Z$5,0)))*50)+((INDEX('Points - Wickets'!$A$5:$Z$95,MATCH($A15,'Points - Wickets'!$A$5:$A$95,0),MATCH(M$8,'Points - Wickets'!$A$5:$Z$5,0)))*15)+((INDEX('Points - 4 fers'!$A$5:$Z$95,MATCH($A15,'Points - 4 fers'!$A$5:$A$95,0),MATCH(M$8,'Points - 4 fers'!$A$5:$Z$5,0)))*25)+((INDEX('Points - Hattrick'!$A$5:$Z$95,MATCH($A15,'Points - Hattrick'!$A$5:$A$95,0),MATCH(M$8,'Points - Hattrick'!$A$5:$Z$5,0)))*100)+((INDEX('Points - Fielding'!$A$5:$Z$95,MATCH($A15,'Points - Fielding'!$A$5:$A$95,0),MATCH(M$8,'Points - Fielding'!$A$5:$Z$5,0)))*10)+((INDEX('Points - 7 fers'!$A$5:$Z$95,MATCH($A15,'Points - 7 fers'!$A$5:$A$95,0),MATCH(M$8,'Points - 7 fers'!$A$5:$Z$5,0)))*50)+((INDEX('Points - Fielding Bonus'!$A$5:$Z$95,MATCH($A15,'Points - Fielding Bonus'!$A$5:$A$95,0),MATCH(M$8,'Points - Fielding Bonus'!$A$5:$Z$5,0)))*25)</f>
        <v>0</v>
      </c>
      <c r="N15" s="365">
        <f>(INDEX('Points - Runs'!$A$5:$Z$95,MATCH($A15,'Points - Runs'!$A$5:$A$95,0),MATCH(N$8,'Points - Runs'!$A$5:$Z$5,0)))+((INDEX('Points - Runs 50s'!$A$5:$Z$95,MATCH($A15,'Points - Runs 50s'!$A$5:$A$95,0),MATCH(N$8,'Points - Runs 50s'!$A$5:$Z$5,0)))*25)+((INDEX('Points - Runs 100s'!$A$5:$Z$95,MATCH($A15,'Points - Runs 100s'!$A$5:$A$95,0),MATCH(N$8,'Points - Runs 100s'!$A$5:$Z$5,0)))*50)+((INDEX('Points - Wickets'!$A$5:$Z$95,MATCH($A15,'Points - Wickets'!$A$5:$A$95,0),MATCH(N$8,'Points - Wickets'!$A$5:$Z$5,0)))*15)+((INDEX('Points - 4 fers'!$A$5:$Z$95,MATCH($A15,'Points - 4 fers'!$A$5:$A$95,0),MATCH(N$8,'Points - 4 fers'!$A$5:$Z$5,0)))*25)+((INDEX('Points - Hattrick'!$A$5:$Z$95,MATCH($A15,'Points - Hattrick'!$A$5:$A$95,0),MATCH(N$8,'Points - Hattrick'!$A$5:$Z$5,0)))*100)+((INDEX('Points - Fielding'!$A$5:$Z$95,MATCH($A15,'Points - Fielding'!$A$5:$A$95,0),MATCH(N$8,'Points - Fielding'!$A$5:$Z$5,0)))*10)+((INDEX('Points - 7 fers'!$A$5:$Z$95,MATCH($A15,'Points - 7 fers'!$A$5:$A$95,0),MATCH(N$8,'Points - 7 fers'!$A$5:$Z$5,0)))*50)+((INDEX('Points - Fielding Bonus'!$A$5:$Z$95,MATCH($A15,'Points - Fielding Bonus'!$A$5:$A$95,0),MATCH(N$8,'Points - Fielding Bonus'!$A$5:$Z$5,0)))*25)</f>
        <v>14</v>
      </c>
      <c r="O15" s="365">
        <f>(INDEX('Points - Runs'!$A$5:$Z$95,MATCH($A15,'Points - Runs'!$A$5:$A$95,0),MATCH(O$8,'Points - Runs'!$A$5:$Z$5,0)))+((INDEX('Points - Runs 50s'!$A$5:$Z$95,MATCH($A15,'Points - Runs 50s'!$A$5:$A$95,0),MATCH(O$8,'Points - Runs 50s'!$A$5:$Z$5,0)))*25)+((INDEX('Points - Runs 100s'!$A$5:$Z$95,MATCH($A15,'Points - Runs 100s'!$A$5:$A$95,0),MATCH(O$8,'Points - Runs 100s'!$A$5:$Z$5,0)))*50)+((INDEX('Points - Wickets'!$A$5:$Z$95,MATCH($A15,'Points - Wickets'!$A$5:$A$95,0),MATCH(O$8,'Points - Wickets'!$A$5:$Z$5,0)))*15)+((INDEX('Points - 4 fers'!$A$5:$Z$95,MATCH($A15,'Points - 4 fers'!$A$5:$A$95,0),MATCH(O$8,'Points - 4 fers'!$A$5:$Z$5,0)))*25)+((INDEX('Points - Hattrick'!$A$5:$Z$95,MATCH($A15,'Points - Hattrick'!$A$5:$A$95,0),MATCH(O$8,'Points - Hattrick'!$A$5:$Z$5,0)))*100)+((INDEX('Points - Fielding'!$A$5:$Z$95,MATCH($A15,'Points - Fielding'!$A$5:$A$95,0),MATCH(O$8,'Points - Fielding'!$A$5:$Z$5,0)))*10)+((INDEX('Points - 7 fers'!$A$5:$Z$95,MATCH($A15,'Points - 7 fers'!$A$5:$A$95,0),MATCH(O$8,'Points - 7 fers'!$A$5:$Z$5,0)))*50)+((INDEX('Points - Fielding Bonus'!$A$5:$Z$95,MATCH($A15,'Points - Fielding Bonus'!$A$5:$A$95,0),MATCH(O$8,'Points - Fielding Bonus'!$A$5:$Z$5,0)))*25)</f>
        <v>11</v>
      </c>
      <c r="P15" s="365">
        <f>(INDEX('Points - Runs'!$A$5:$Z$95,MATCH($A15,'Points - Runs'!$A$5:$A$95,0),MATCH(P$8,'Points - Runs'!$A$5:$Z$5,0)))+((INDEX('Points - Runs 50s'!$A$5:$Z$95,MATCH($A15,'Points - Runs 50s'!$A$5:$A$95,0),MATCH(P$8,'Points - Runs 50s'!$A$5:$Z$5,0)))*25)+((INDEX('Points - Runs 100s'!$A$5:$Z$95,MATCH($A15,'Points - Runs 100s'!$A$5:$A$95,0),MATCH(P$8,'Points - Runs 100s'!$A$5:$Z$5,0)))*50)+((INDEX('Points - Wickets'!$A$5:$Z$95,MATCH($A15,'Points - Wickets'!$A$5:$A$95,0),MATCH(P$8,'Points - Wickets'!$A$5:$Z$5,0)))*15)+((INDEX('Points - 4 fers'!$A$5:$Z$95,MATCH($A15,'Points - 4 fers'!$A$5:$A$95,0),MATCH(P$8,'Points - 4 fers'!$A$5:$Z$5,0)))*25)+((INDEX('Points - Hattrick'!$A$5:$Z$95,MATCH($A15,'Points - Hattrick'!$A$5:$A$95,0),MATCH(P$8,'Points - Hattrick'!$A$5:$Z$5,0)))*100)+((INDEX('Points - Fielding'!$A$5:$Z$95,MATCH($A15,'Points - Fielding'!$A$5:$A$95,0),MATCH(P$8,'Points - Fielding'!$A$5:$Z$5,0)))*10)+((INDEX('Points - 7 fers'!$A$5:$Z$95,MATCH($A15,'Points - 7 fers'!$A$5:$A$95,0),MATCH(P$8,'Points - 7 fers'!$A$5:$Z$5,0)))*50)+((INDEX('Points - Fielding Bonus'!$A$5:$Z$95,MATCH($A15,'Points - Fielding Bonus'!$A$5:$A$95,0),MATCH(P$8,'Points - Fielding Bonus'!$A$5:$Z$5,0)))*25)</f>
        <v>167</v>
      </c>
      <c r="Q15" s="365">
        <f>(INDEX('Points - Runs'!$A$5:$Z$95,MATCH($A15,'Points - Runs'!$A$5:$A$95,0),MATCH(Q$8,'Points - Runs'!$A$5:$Z$5,0)))+((INDEX('Points - Runs 50s'!$A$5:$Z$95,MATCH($A15,'Points - Runs 50s'!$A$5:$A$95,0),MATCH(Q$8,'Points - Runs 50s'!$A$5:$Z$5,0)))*25)+((INDEX('Points - Runs 100s'!$A$5:$Z$95,MATCH($A15,'Points - Runs 100s'!$A$5:$A$95,0),MATCH(Q$8,'Points - Runs 100s'!$A$5:$Z$5,0)))*50)+((INDEX('Points - Wickets'!$A$5:$Z$95,MATCH($A15,'Points - Wickets'!$A$5:$A$95,0),MATCH(Q$8,'Points - Wickets'!$A$5:$Z$5,0)))*15)+((INDEX('Points - 4 fers'!$A$5:$Z$95,MATCH($A15,'Points - 4 fers'!$A$5:$A$95,0),MATCH(Q$8,'Points - 4 fers'!$A$5:$Z$5,0)))*25)+((INDEX('Points - Hattrick'!$A$5:$Z$95,MATCH($A15,'Points - Hattrick'!$A$5:$A$95,0),MATCH(Q$8,'Points - Hattrick'!$A$5:$Z$5,0)))*100)+((INDEX('Points - Fielding'!$A$5:$Z$95,MATCH($A15,'Points - Fielding'!$A$5:$A$95,0),MATCH(Q$8,'Points - Fielding'!$A$5:$Z$5,0)))*10)+((INDEX('Points - 7 fers'!$A$5:$Z$95,MATCH($A15,'Points - 7 fers'!$A$5:$A$95,0),MATCH(Q$8,'Points - 7 fers'!$A$5:$Z$5,0)))*50)+((INDEX('Points - Fielding Bonus'!$A$5:$Z$95,MATCH($A15,'Points - Fielding Bonus'!$A$5:$A$95,0),MATCH(Q$8,'Points - Fielding Bonus'!$A$5:$Z$5,0)))*25)</f>
        <v>38</v>
      </c>
      <c r="R15" s="365">
        <f>(INDEX('Points - Runs'!$A$5:$Z$95,MATCH($A15,'Points - Runs'!$A$5:$A$95,0),MATCH(R$8,'Points - Runs'!$A$5:$Z$5,0)))+((INDEX('Points - Runs 50s'!$A$5:$Z$95,MATCH($A15,'Points - Runs 50s'!$A$5:$A$95,0),MATCH(R$8,'Points - Runs 50s'!$A$5:$Z$5,0)))*25)+((INDEX('Points - Runs 100s'!$A$5:$Z$95,MATCH($A15,'Points - Runs 100s'!$A$5:$A$95,0),MATCH(R$8,'Points - Runs 100s'!$A$5:$Z$5,0)))*50)+((INDEX('Points - Wickets'!$A$5:$Z$95,MATCH($A15,'Points - Wickets'!$A$5:$A$95,0),MATCH(R$8,'Points - Wickets'!$A$5:$Z$5,0)))*15)+((INDEX('Points - 4 fers'!$A$5:$Z$95,MATCH($A15,'Points - 4 fers'!$A$5:$A$95,0),MATCH(R$8,'Points - 4 fers'!$A$5:$Z$5,0)))*25)+((INDEX('Points - Hattrick'!$A$5:$Z$95,MATCH($A15,'Points - Hattrick'!$A$5:$A$95,0),MATCH(R$8,'Points - Hattrick'!$A$5:$Z$5,0)))*100)+((INDEX('Points - Fielding'!$A$5:$Z$95,MATCH($A15,'Points - Fielding'!$A$5:$A$95,0),MATCH(R$8,'Points - Fielding'!$A$5:$Z$5,0)))*10)+((INDEX('Points - 7 fers'!$A$5:$Z$95,MATCH($A15,'Points - 7 fers'!$A$5:$A$95,0),MATCH(R$8,'Points - 7 fers'!$A$5:$Z$5,0)))*50)+((INDEX('Points - Fielding Bonus'!$A$5:$Z$95,MATCH($A15,'Points - Fielding Bonus'!$A$5:$A$95,0),MATCH(R$8,'Points - Fielding Bonus'!$A$5:$Z$5,0)))*25)</f>
        <v>0</v>
      </c>
      <c r="S15" s="566">
        <f>(INDEX('Points - Runs'!$A$5:$Z$95,MATCH($A15,'Points - Runs'!$A$5:$A$95,0),MATCH(S$8,'Points - Runs'!$A$5:$Z$5,0)))+((INDEX('Points - Runs 50s'!$A$5:$Z$95,MATCH($A15,'Points - Runs 50s'!$A$5:$A$95,0),MATCH(S$8,'Points - Runs 50s'!$A$5:$Z$5,0)))*25)+((INDEX('Points - Runs 100s'!$A$5:$Z$95,MATCH($A15,'Points - Runs 100s'!$A$5:$A$95,0),MATCH(S$8,'Points - Runs 100s'!$A$5:$Z$5,0)))*50)+((INDEX('Points - Wickets'!$A$5:$Z$95,MATCH($A15,'Points - Wickets'!$A$5:$A$95,0),MATCH(S$8,'Points - Wickets'!$A$5:$Z$5,0)))*15)+((INDEX('Points - 4 fers'!$A$5:$Z$95,MATCH($A15,'Points - 4 fers'!$A$5:$A$95,0),MATCH(S$8,'Points - 4 fers'!$A$5:$Z$5,0)))*25)+((INDEX('Points - Hattrick'!$A$5:$Z$95,MATCH($A15,'Points - Hattrick'!$A$5:$A$95,0),MATCH(S$8,'Points - Hattrick'!$A$5:$Z$5,0)))*100)+((INDEX('Points - Fielding'!$A$5:$Z$95,MATCH($A15,'Points - Fielding'!$A$5:$A$95,0),MATCH(S$8,'Points - Fielding'!$A$5:$Z$5,0)))*10)+((INDEX('Points - 7 fers'!$A$5:$Z$95,MATCH($A15,'Points - 7 fers'!$A$5:$A$95,0),MATCH(S$8,'Points - 7 fers'!$A$5:$Z$5,0)))*50)+((INDEX('Points - Fielding Bonus'!$A$5:$Z$95,MATCH($A15,'Points - Fielding Bonus'!$A$5:$A$95,0),MATCH(S$8,'Points - Fielding Bonus'!$A$5:$Z$5,0)))*25)</f>
        <v>0</v>
      </c>
      <c r="T15" s="571">
        <f>(INDEX('Points - Runs'!$A$5:$Z$95,MATCH($A15,'Points - Runs'!$A$5:$A$95,0),MATCH(T$8,'Points - Runs'!$A$5:$Z$5,0)))+((INDEX('Points - Runs 50s'!$A$5:$Z$95,MATCH($A15,'Points - Runs 50s'!$A$5:$A$95,0),MATCH(T$8,'Points - Runs 50s'!$A$5:$Z$5,0)))*25)+((INDEX('Points - Runs 100s'!$A$5:$Z$95,MATCH($A15,'Points - Runs 100s'!$A$5:$A$95,0),MATCH(T$8,'Points - Runs 100s'!$A$5:$Z$5,0)))*50)+((INDEX('Points - Wickets'!$A$5:$Z$95,MATCH($A15,'Points - Wickets'!$A$5:$A$95,0),MATCH(T$8,'Points - Wickets'!$A$5:$Z$5,0)))*15)+((INDEX('Points - 4 fers'!$A$5:$Z$95,MATCH($A15,'Points - 4 fers'!$A$5:$A$95,0),MATCH(T$8,'Points - 4 fers'!$A$5:$Z$5,0)))*25)+((INDEX('Points - Hattrick'!$A$5:$Z$95,MATCH($A15,'Points - Hattrick'!$A$5:$A$95,0),MATCH(T$8,'Points - Hattrick'!$A$5:$Z$5,0)))*100)+((INDEX('Points - Fielding'!$A$5:$Z$95,MATCH($A15,'Points - Fielding'!$A$5:$A$95,0),MATCH(T$8,'Points - Fielding'!$A$5:$Z$5,0)))*10)+((INDEX('Points - 7 fers'!$A$5:$Z$95,MATCH($A15,'Points - 7 fers'!$A$5:$A$95,0),MATCH(T$8,'Points - 7 fers'!$A$5:$Z$5,0)))*50)+((INDEX('Points - Fielding Bonus'!$A$5:$Z$95,MATCH($A15,'Points - Fielding Bonus'!$A$5:$A$95,0),MATCH(T$8,'Points - Fielding Bonus'!$A$5:$Z$5,0)))*25)</f>
        <v>0</v>
      </c>
      <c r="U15" s="365">
        <f>(INDEX('Points - Runs'!$A$5:$Z$95,MATCH($A15,'Points - Runs'!$A$5:$A$95,0),MATCH(U$8,'Points - Runs'!$A$5:$Z$5,0)))+((INDEX('Points - Runs 50s'!$A$5:$Z$95,MATCH($A15,'Points - Runs 50s'!$A$5:$A$95,0),MATCH(U$8,'Points - Runs 50s'!$A$5:$Z$5,0)))*25)+((INDEX('Points - Runs 100s'!$A$5:$Z$95,MATCH($A15,'Points - Runs 100s'!$A$5:$A$95,0),MATCH(U$8,'Points - Runs 100s'!$A$5:$Z$5,0)))*50)+((INDEX('Points - Wickets'!$A$5:$Z$95,MATCH($A15,'Points - Wickets'!$A$5:$A$95,0),MATCH(U$8,'Points - Wickets'!$A$5:$Z$5,0)))*15)+((INDEX('Points - 4 fers'!$A$5:$Z$95,MATCH($A15,'Points - 4 fers'!$A$5:$A$95,0),MATCH(U$8,'Points - 4 fers'!$A$5:$Z$5,0)))*25)+((INDEX('Points - Hattrick'!$A$5:$Z$95,MATCH($A15,'Points - Hattrick'!$A$5:$A$95,0),MATCH(U$8,'Points - Hattrick'!$A$5:$Z$5,0)))*100)+((INDEX('Points - Fielding'!$A$5:$Z$95,MATCH($A15,'Points - Fielding'!$A$5:$A$95,0),MATCH(U$8,'Points - Fielding'!$A$5:$Z$5,0)))*10)+((INDEX('Points - 7 fers'!$A$5:$Z$95,MATCH($A15,'Points - 7 fers'!$A$5:$A$95,0),MATCH(U$8,'Points - 7 fers'!$A$5:$Z$5,0)))*50)+((INDEX('Points - Fielding Bonus'!$A$5:$Z$95,MATCH($A15,'Points - Fielding Bonus'!$A$5:$A$95,0),MATCH(U$8,'Points - Fielding Bonus'!$A$5:$Z$5,0)))*25)</f>
        <v>0</v>
      </c>
      <c r="V15" s="365">
        <f>(INDEX('Points - Runs'!$A$5:$Z$95,MATCH($A15,'Points - Runs'!$A$5:$A$95,0),MATCH(V$8,'Points - Runs'!$A$5:$Z$5,0)))+((INDEX('Points - Runs 50s'!$A$5:$Z$95,MATCH($A15,'Points - Runs 50s'!$A$5:$A$95,0),MATCH(V$8,'Points - Runs 50s'!$A$5:$Z$5,0)))*25)+((INDEX('Points - Runs 100s'!$A$5:$Z$95,MATCH($A15,'Points - Runs 100s'!$A$5:$A$95,0),MATCH(V$8,'Points - Runs 100s'!$A$5:$Z$5,0)))*50)+((INDEX('Points - Wickets'!$A$5:$Z$95,MATCH($A15,'Points - Wickets'!$A$5:$A$95,0),MATCH(V$8,'Points - Wickets'!$A$5:$Z$5,0)))*15)+((INDEX('Points - 4 fers'!$A$5:$Z$95,MATCH($A15,'Points - 4 fers'!$A$5:$A$95,0),MATCH(V$8,'Points - 4 fers'!$A$5:$Z$5,0)))*25)+((INDEX('Points - Hattrick'!$A$5:$Z$95,MATCH($A15,'Points - Hattrick'!$A$5:$A$95,0),MATCH(V$8,'Points - Hattrick'!$A$5:$Z$5,0)))*100)+((INDEX('Points - Fielding'!$A$5:$Z$95,MATCH($A15,'Points - Fielding'!$A$5:$A$95,0),MATCH(V$8,'Points - Fielding'!$A$5:$Z$5,0)))*10)+((INDEX('Points - 7 fers'!$A$5:$Z$95,MATCH($A15,'Points - 7 fers'!$A$5:$A$95,0),MATCH(V$8,'Points - 7 fers'!$A$5:$Z$5,0)))*50)+((INDEX('Points - Fielding Bonus'!$A$5:$Z$95,MATCH($A15,'Points - Fielding Bonus'!$A$5:$A$95,0),MATCH(V$8,'Points - Fielding Bonus'!$A$5:$Z$5,0)))*25)</f>
        <v>0</v>
      </c>
      <c r="W15" s="365">
        <f>(INDEX('Points - Runs'!$A$5:$Z$95,MATCH($A15,'Points - Runs'!$A$5:$A$95,0),MATCH(W$8,'Points - Runs'!$A$5:$Z$5,0)))+((INDEX('Points - Runs 50s'!$A$5:$Z$95,MATCH($A15,'Points - Runs 50s'!$A$5:$A$95,0),MATCH(W$8,'Points - Runs 50s'!$A$5:$Z$5,0)))*25)+((INDEX('Points - Runs 100s'!$A$5:$Z$95,MATCH($A15,'Points - Runs 100s'!$A$5:$A$95,0),MATCH(W$8,'Points - Runs 100s'!$A$5:$Z$5,0)))*50)+((INDEX('Points - Wickets'!$A$5:$Z$95,MATCH($A15,'Points - Wickets'!$A$5:$A$95,0),MATCH(W$8,'Points - Wickets'!$A$5:$Z$5,0)))*15)+((INDEX('Points - 4 fers'!$A$5:$Z$95,MATCH($A15,'Points - 4 fers'!$A$5:$A$95,0),MATCH(W$8,'Points - 4 fers'!$A$5:$Z$5,0)))*25)+((INDEX('Points - Hattrick'!$A$5:$Z$95,MATCH($A15,'Points - Hattrick'!$A$5:$A$95,0),MATCH(W$8,'Points - Hattrick'!$A$5:$Z$5,0)))*100)+((INDEX('Points - Fielding'!$A$5:$Z$95,MATCH($A15,'Points - Fielding'!$A$5:$A$95,0),MATCH(W$8,'Points - Fielding'!$A$5:$Z$5,0)))*10)+((INDEX('Points - 7 fers'!$A$5:$Z$95,MATCH($A15,'Points - 7 fers'!$A$5:$A$95,0),MATCH(W$8,'Points - 7 fers'!$A$5:$Z$5,0)))*50)+((INDEX('Points - Fielding Bonus'!$A$5:$Z$95,MATCH($A15,'Points - Fielding Bonus'!$A$5:$A$95,0),MATCH(W$8,'Points - Fielding Bonus'!$A$5:$Z$5,0)))*25)</f>
        <v>0</v>
      </c>
      <c r="X15" s="365">
        <f>(INDEX('Points - Runs'!$A$5:$Z$95,MATCH($A15,'Points - Runs'!$A$5:$A$95,0),MATCH(X$8,'Points - Runs'!$A$5:$Z$5,0)))+((INDEX('Points - Runs 50s'!$A$5:$Z$95,MATCH($A15,'Points - Runs 50s'!$A$5:$A$95,0),MATCH(X$8,'Points - Runs 50s'!$A$5:$Z$5,0)))*25)+((INDEX('Points - Runs 100s'!$A$5:$Z$95,MATCH($A15,'Points - Runs 100s'!$A$5:$A$95,0),MATCH(X$8,'Points - Runs 100s'!$A$5:$Z$5,0)))*50)+((INDEX('Points - Wickets'!$A$5:$Z$95,MATCH($A15,'Points - Wickets'!$A$5:$A$95,0),MATCH(X$8,'Points - Wickets'!$A$5:$Z$5,0)))*15)+((INDEX('Points - 4 fers'!$A$5:$Z$95,MATCH($A15,'Points - 4 fers'!$A$5:$A$95,0),MATCH(X$8,'Points - 4 fers'!$A$5:$Z$5,0)))*25)+((INDEX('Points - Hattrick'!$A$5:$Z$95,MATCH($A15,'Points - Hattrick'!$A$5:$A$95,0),MATCH(X$8,'Points - Hattrick'!$A$5:$Z$5,0)))*100)+((INDEX('Points - Fielding'!$A$5:$Z$95,MATCH($A15,'Points - Fielding'!$A$5:$A$95,0),MATCH(X$8,'Points - Fielding'!$A$5:$Z$5,0)))*10)+((INDEX('Points - 7 fers'!$A$5:$Z$95,MATCH($A15,'Points - 7 fers'!$A$5:$A$95,0),MATCH(X$8,'Points - 7 fers'!$A$5:$Z$5,0)))*50)+((INDEX('Points - Fielding Bonus'!$A$5:$Z$95,MATCH($A15,'Points - Fielding Bonus'!$A$5:$A$95,0),MATCH(X$8,'Points - Fielding Bonus'!$A$5:$Z$5,0)))*25)</f>
        <v>0</v>
      </c>
      <c r="Y15" s="365">
        <f>(INDEX('Points - Runs'!$A$5:$Z$95,MATCH($A15,'Points - Runs'!$A$5:$A$95,0),MATCH(Y$8,'Points - Runs'!$A$5:$Z$5,0)))+((INDEX('Points - Runs 50s'!$A$5:$Z$95,MATCH($A15,'Points - Runs 50s'!$A$5:$A$95,0),MATCH(Y$8,'Points - Runs 50s'!$A$5:$Z$5,0)))*25)+((INDEX('Points - Runs 100s'!$A$5:$Z$95,MATCH($A15,'Points - Runs 100s'!$A$5:$A$95,0),MATCH(Y$8,'Points - Runs 100s'!$A$5:$Z$5,0)))*50)+((INDEX('Points - Wickets'!$A$5:$Z$95,MATCH($A15,'Points - Wickets'!$A$5:$A$95,0),MATCH(Y$8,'Points - Wickets'!$A$5:$Z$5,0)))*15)+((INDEX('Points - 4 fers'!$A$5:$Z$95,MATCH($A15,'Points - 4 fers'!$A$5:$A$95,0),MATCH(Y$8,'Points - 4 fers'!$A$5:$Z$5,0)))*25)+((INDEX('Points - Hattrick'!$A$5:$Z$95,MATCH($A15,'Points - Hattrick'!$A$5:$A$95,0),MATCH(Y$8,'Points - Hattrick'!$A$5:$Z$5,0)))*100)+((INDEX('Points - Fielding'!$A$5:$Z$95,MATCH($A15,'Points - Fielding'!$A$5:$A$95,0),MATCH(Y$8,'Points - Fielding'!$A$5:$Z$5,0)))*10)+((INDEX('Points - 7 fers'!$A$5:$Z$95,MATCH($A15,'Points - 7 fers'!$A$5:$A$95,0),MATCH(Y$8,'Points - 7 fers'!$A$5:$Z$5,0)))*50)+((INDEX('Points - Fielding Bonus'!$A$5:$Z$95,MATCH($A15,'Points - Fielding Bonus'!$A$5:$A$95,0),MATCH(Y$8,'Points - Fielding Bonus'!$A$5:$Z$5,0)))*25)</f>
        <v>0</v>
      </c>
      <c r="Z15" s="365">
        <f>(INDEX('Points - Runs'!$A$5:$Z$95,MATCH($A15,'Points - Runs'!$A$5:$A$95,0),MATCH(Z$8,'Points - Runs'!$A$5:$Z$5,0)))+((INDEX('Points - Runs 50s'!$A$5:$Z$95,MATCH($A15,'Points - Runs 50s'!$A$5:$A$95,0),MATCH(Z$8,'Points - Runs 50s'!$A$5:$Z$5,0)))*25)+((INDEX('Points - Runs 100s'!$A$5:$Z$95,MATCH($A15,'Points - Runs 100s'!$A$5:$A$95,0),MATCH(Z$8,'Points - Runs 100s'!$A$5:$Z$5,0)))*50)+((INDEX('Points - Wickets'!$A$5:$Z$95,MATCH($A15,'Points - Wickets'!$A$5:$A$95,0),MATCH(Z$8,'Points - Wickets'!$A$5:$Z$5,0)))*15)+((INDEX('Points - 4 fers'!$A$5:$Z$95,MATCH($A15,'Points - 4 fers'!$A$5:$A$95,0),MATCH(Z$8,'Points - 4 fers'!$A$5:$Z$5,0)))*25)+((INDEX('Points - Hattrick'!$A$5:$Z$95,MATCH($A15,'Points - Hattrick'!$A$5:$A$95,0),MATCH(Z$8,'Points - Hattrick'!$A$5:$Z$5,0)))*100)+((INDEX('Points - Fielding'!$A$5:$Z$95,MATCH($A15,'Points - Fielding'!$A$5:$A$95,0),MATCH(Z$8,'Points - Fielding'!$A$5:$Z$5,0)))*10)+((INDEX('Points - 7 fers'!$A$5:$Z$95,MATCH($A15,'Points - 7 fers'!$A$5:$A$95,0),MATCH(Z$8,'Points - 7 fers'!$A$5:$Z$5,0)))*50)+((INDEX('Points - Fielding Bonus'!$A$5:$Z$95,MATCH($A15,'Points - Fielding Bonus'!$A$5:$A$95,0),MATCH(Z$8,'Points - Fielding Bonus'!$A$5:$Z$5,0)))*25)</f>
        <v>0</v>
      </c>
      <c r="AA15" s="452">
        <f t="shared" si="0"/>
        <v>445</v>
      </c>
      <c r="AB15" s="445">
        <f t="shared" si="1"/>
        <v>351</v>
      </c>
      <c r="AC15" s="479">
        <f t="shared" si="2"/>
        <v>0</v>
      </c>
      <c r="AD15" s="453">
        <f t="shared" si="3"/>
        <v>796</v>
      </c>
    </row>
    <row r="16" spans="1:35" s="58" customFormat="1" ht="18.75" customHeight="1" x14ac:dyDescent="0.25">
      <c r="A16" s="476" t="s">
        <v>74</v>
      </c>
      <c r="B16" s="447" t="s">
        <v>53</v>
      </c>
      <c r="C16" s="448" t="s">
        <v>68</v>
      </c>
      <c r="D16" s="364">
        <f>(INDEX('Points - Runs'!$A$5:$Z$95,MATCH($A16,'Points - Runs'!$A$5:$A$95,0),MATCH(D$8,'Points - Runs'!$A$5:$Z$5,0)))+((INDEX('Points - Runs 50s'!$A$5:$Z$95,MATCH($A16,'Points - Runs 50s'!$A$5:$A$95,0),MATCH(D$8,'Points - Runs 50s'!$A$5:$Z$5,0)))*25)+((INDEX('Points - Runs 100s'!$A$5:$Z$95,MATCH($A16,'Points - Runs 100s'!$A$5:$A$95,0),MATCH(D$8,'Points - Runs 100s'!$A$5:$Z$5,0)))*50)+((INDEX('Points - Wickets'!$A$5:$Z$95,MATCH($A16,'Points - Wickets'!$A$5:$A$95,0),MATCH(D$8,'Points - Wickets'!$A$5:$Z$5,0)))*15)+((INDEX('Points - 4 fers'!$A$5:$Z$95,MATCH($A16,'Points - 4 fers'!$A$5:$A$95,0),MATCH(D$8,'Points - 4 fers'!$A$5:$Z$5,0)))*25)+((INDEX('Points - Hattrick'!$A$5:$Z$95,MATCH($A16,'Points - Hattrick'!$A$5:$A$95,0),MATCH(D$8,'Points - Hattrick'!$A$5:$Z$5,0)))*100)+((INDEX('Points - Fielding'!$A$5:$Z$95,MATCH($A16,'Points - Fielding'!$A$5:$A$95,0),MATCH(D$8,'Points - Fielding'!$A$5:$Z$5,0)))*10)+((INDEX('Points - 7 fers'!$A$5:$Z$95,MATCH($A16,'Points - 7 fers'!$A$5:$A$95,0),MATCH(D$8,'Points - 7 fers'!$A$5:$Z$5,0)))*50)+((INDEX('Points - Fielding Bonus'!$A$5:$Z$95,MATCH($A16,'Points - Fielding Bonus'!$A$5:$A$95,0),MATCH(D$8,'Points - Fielding Bonus'!$A$5:$Z$5,0)))*25)</f>
        <v>24</v>
      </c>
      <c r="E16" s="365">
        <f>(INDEX('Points - Runs'!$A$5:$Z$95,MATCH($A16,'Points - Runs'!$A$5:$A$95,0),MATCH(E$8,'Points - Runs'!$A$5:$Z$5,0)))+((INDEX('Points - Runs 50s'!$A$5:$Z$95,MATCH($A16,'Points - Runs 50s'!$A$5:$A$95,0),MATCH(E$8,'Points - Runs 50s'!$A$5:$Z$5,0)))*25)+((INDEX('Points - Runs 100s'!$A$5:$Z$95,MATCH($A16,'Points - Runs 100s'!$A$5:$A$95,0),MATCH(E$8,'Points - Runs 100s'!$A$5:$Z$5,0)))*50)+((INDEX('Points - Wickets'!$A$5:$Z$95,MATCH($A16,'Points - Wickets'!$A$5:$A$95,0),MATCH(E$8,'Points - Wickets'!$A$5:$Z$5,0)))*15)+((INDEX('Points - 4 fers'!$A$5:$Z$95,MATCH($A16,'Points - 4 fers'!$A$5:$A$95,0),MATCH(E$8,'Points - 4 fers'!$A$5:$Z$5,0)))*25)+((INDEX('Points - Hattrick'!$A$5:$Z$95,MATCH($A16,'Points - Hattrick'!$A$5:$A$95,0),MATCH(E$8,'Points - Hattrick'!$A$5:$Z$5,0)))*100)+((INDEX('Points - Fielding'!$A$5:$Z$95,MATCH($A16,'Points - Fielding'!$A$5:$A$95,0),MATCH(E$8,'Points - Fielding'!$A$5:$Z$5,0)))*10)+((INDEX('Points - 7 fers'!$A$5:$Z$95,MATCH($A16,'Points - 7 fers'!$A$5:$A$95,0),MATCH(E$8,'Points - 7 fers'!$A$5:$Z$5,0)))*50)+((INDEX('Points - Fielding Bonus'!$A$5:$Z$95,MATCH($A16,'Points - Fielding Bonus'!$A$5:$A$95,0),MATCH(E$8,'Points - Fielding Bonus'!$A$5:$Z$5,0)))*25)</f>
        <v>0</v>
      </c>
      <c r="F16" s="365">
        <f>(INDEX('Points - Runs'!$A$5:$Z$95,MATCH($A16,'Points - Runs'!$A$5:$A$95,0),MATCH(F$8,'Points - Runs'!$A$5:$Z$5,0)))+((INDEX('Points - Runs 50s'!$A$5:$Z$95,MATCH($A16,'Points - Runs 50s'!$A$5:$A$95,0),MATCH(F$8,'Points - Runs 50s'!$A$5:$Z$5,0)))*25)+((INDEX('Points - Runs 100s'!$A$5:$Z$95,MATCH($A16,'Points - Runs 100s'!$A$5:$A$95,0),MATCH(F$8,'Points - Runs 100s'!$A$5:$Z$5,0)))*50)+((INDEX('Points - Wickets'!$A$5:$Z$95,MATCH($A16,'Points - Wickets'!$A$5:$A$95,0),MATCH(F$8,'Points - Wickets'!$A$5:$Z$5,0)))*15)+((INDEX('Points - 4 fers'!$A$5:$Z$95,MATCH($A16,'Points - 4 fers'!$A$5:$A$95,0),MATCH(F$8,'Points - 4 fers'!$A$5:$Z$5,0)))*25)+((INDEX('Points - Hattrick'!$A$5:$Z$95,MATCH($A16,'Points - Hattrick'!$A$5:$A$95,0),MATCH(F$8,'Points - Hattrick'!$A$5:$Z$5,0)))*100)+((INDEX('Points - Fielding'!$A$5:$Z$95,MATCH($A16,'Points - Fielding'!$A$5:$A$95,0),MATCH(F$8,'Points - Fielding'!$A$5:$Z$5,0)))*10)+((INDEX('Points - 7 fers'!$A$5:$Z$95,MATCH($A16,'Points - 7 fers'!$A$5:$A$95,0),MATCH(F$8,'Points - 7 fers'!$A$5:$Z$5,0)))*50)+((INDEX('Points - Fielding Bonus'!$A$5:$Z$95,MATCH($A16,'Points - Fielding Bonus'!$A$5:$A$95,0),MATCH(F$8,'Points - Fielding Bonus'!$A$5:$Z$5,0)))*25)</f>
        <v>29</v>
      </c>
      <c r="G16" s="365">
        <f>(INDEX('Points - Runs'!$A$5:$Z$95,MATCH($A16,'Points - Runs'!$A$5:$A$95,0),MATCH(G$8,'Points - Runs'!$A$5:$Z$5,0)))+((INDEX('Points - Runs 50s'!$A$5:$Z$95,MATCH($A16,'Points - Runs 50s'!$A$5:$A$95,0),MATCH(G$8,'Points - Runs 50s'!$A$5:$Z$5,0)))*25)+((INDEX('Points - Runs 100s'!$A$5:$Z$95,MATCH($A16,'Points - Runs 100s'!$A$5:$A$95,0),MATCH(G$8,'Points - Runs 100s'!$A$5:$Z$5,0)))*50)+((INDEX('Points - Wickets'!$A$5:$Z$95,MATCH($A16,'Points - Wickets'!$A$5:$A$95,0),MATCH(G$8,'Points - Wickets'!$A$5:$Z$5,0)))*15)+((INDEX('Points - 4 fers'!$A$5:$Z$95,MATCH($A16,'Points - 4 fers'!$A$5:$A$95,0),MATCH(G$8,'Points - 4 fers'!$A$5:$Z$5,0)))*25)+((INDEX('Points - Hattrick'!$A$5:$Z$95,MATCH($A16,'Points - Hattrick'!$A$5:$A$95,0),MATCH(G$8,'Points - Hattrick'!$A$5:$Z$5,0)))*100)+((INDEX('Points - Fielding'!$A$5:$Z$95,MATCH($A16,'Points - Fielding'!$A$5:$A$95,0),MATCH(G$8,'Points - Fielding'!$A$5:$Z$5,0)))*10)+((INDEX('Points - 7 fers'!$A$5:$Z$95,MATCH($A16,'Points - 7 fers'!$A$5:$A$95,0),MATCH(G$8,'Points - 7 fers'!$A$5:$Z$5,0)))*50)+((INDEX('Points - Fielding Bonus'!$A$5:$Z$95,MATCH($A16,'Points - Fielding Bonus'!$A$5:$A$95,0),MATCH(G$8,'Points - Fielding Bonus'!$A$5:$Z$5,0)))*25)</f>
        <v>37</v>
      </c>
      <c r="H16" s="365">
        <f>(INDEX('Points - Runs'!$A$5:$Z$95,MATCH($A16,'Points - Runs'!$A$5:$A$95,0),MATCH(H$8,'Points - Runs'!$A$5:$Z$5,0)))+((INDEX('Points - Runs 50s'!$A$5:$Z$95,MATCH($A16,'Points - Runs 50s'!$A$5:$A$95,0),MATCH(H$8,'Points - Runs 50s'!$A$5:$Z$5,0)))*25)+((INDEX('Points - Runs 100s'!$A$5:$Z$95,MATCH($A16,'Points - Runs 100s'!$A$5:$A$95,0),MATCH(H$8,'Points - Runs 100s'!$A$5:$Z$5,0)))*50)+((INDEX('Points - Wickets'!$A$5:$Z$95,MATCH($A16,'Points - Wickets'!$A$5:$A$95,0),MATCH(H$8,'Points - Wickets'!$A$5:$Z$5,0)))*15)+((INDEX('Points - 4 fers'!$A$5:$Z$95,MATCH($A16,'Points - 4 fers'!$A$5:$A$95,0),MATCH(H$8,'Points - 4 fers'!$A$5:$Z$5,0)))*25)+((INDEX('Points - Hattrick'!$A$5:$Z$95,MATCH($A16,'Points - Hattrick'!$A$5:$A$95,0),MATCH(H$8,'Points - Hattrick'!$A$5:$Z$5,0)))*100)+((INDEX('Points - Fielding'!$A$5:$Z$95,MATCH($A16,'Points - Fielding'!$A$5:$A$95,0),MATCH(H$8,'Points - Fielding'!$A$5:$Z$5,0)))*10)+((INDEX('Points - 7 fers'!$A$5:$Z$95,MATCH($A16,'Points - 7 fers'!$A$5:$A$95,0),MATCH(H$8,'Points - 7 fers'!$A$5:$Z$5,0)))*50)+((INDEX('Points - Fielding Bonus'!$A$5:$Z$95,MATCH($A16,'Points - Fielding Bonus'!$A$5:$A$95,0),MATCH(H$8,'Points - Fielding Bonus'!$A$5:$Z$5,0)))*25)</f>
        <v>0</v>
      </c>
      <c r="I16" s="365">
        <f>(INDEX('Points - Runs'!$A$5:$Z$95,MATCH($A16,'Points - Runs'!$A$5:$A$95,0),MATCH(I$8,'Points - Runs'!$A$5:$Z$5,0)))+((INDEX('Points - Runs 50s'!$A$5:$Z$95,MATCH($A16,'Points - Runs 50s'!$A$5:$A$95,0),MATCH(I$8,'Points - Runs 50s'!$A$5:$Z$5,0)))*25)+((INDEX('Points - Runs 100s'!$A$5:$Z$95,MATCH($A16,'Points - Runs 100s'!$A$5:$A$95,0),MATCH(I$8,'Points - Runs 100s'!$A$5:$Z$5,0)))*50)+((INDEX('Points - Wickets'!$A$5:$Z$95,MATCH($A16,'Points - Wickets'!$A$5:$A$95,0),MATCH(I$8,'Points - Wickets'!$A$5:$Z$5,0)))*15)+((INDEX('Points - 4 fers'!$A$5:$Z$95,MATCH($A16,'Points - 4 fers'!$A$5:$A$95,0),MATCH(I$8,'Points - 4 fers'!$A$5:$Z$5,0)))*25)+((INDEX('Points - Hattrick'!$A$5:$Z$95,MATCH($A16,'Points - Hattrick'!$A$5:$A$95,0),MATCH(I$8,'Points - Hattrick'!$A$5:$Z$5,0)))*100)+((INDEX('Points - Fielding'!$A$5:$Z$95,MATCH($A16,'Points - Fielding'!$A$5:$A$95,0),MATCH(I$8,'Points - Fielding'!$A$5:$Z$5,0)))*10)+((INDEX('Points - 7 fers'!$A$5:$Z$95,MATCH($A16,'Points - 7 fers'!$A$5:$A$95,0),MATCH(I$8,'Points - 7 fers'!$A$5:$Z$5,0)))*50)+((INDEX('Points - Fielding Bonus'!$A$5:$Z$95,MATCH($A16,'Points - Fielding Bonus'!$A$5:$A$95,0),MATCH(I$8,'Points - Fielding Bonus'!$A$5:$Z$5,0)))*25)</f>
        <v>0</v>
      </c>
      <c r="J16" s="365">
        <f>(INDEX('Points - Runs'!$A$5:$Z$95,MATCH($A16,'Points - Runs'!$A$5:$A$95,0),MATCH(J$8,'Points - Runs'!$A$5:$Z$5,0)))+((INDEX('Points - Runs 50s'!$A$5:$Z$95,MATCH($A16,'Points - Runs 50s'!$A$5:$A$95,0),MATCH(J$8,'Points - Runs 50s'!$A$5:$Z$5,0)))*25)+((INDEX('Points - Runs 100s'!$A$5:$Z$95,MATCH($A16,'Points - Runs 100s'!$A$5:$A$95,0),MATCH(J$8,'Points - Runs 100s'!$A$5:$Z$5,0)))*50)+((INDEX('Points - Wickets'!$A$5:$Z$95,MATCH($A16,'Points - Wickets'!$A$5:$A$95,0),MATCH(J$8,'Points - Wickets'!$A$5:$Z$5,0)))*15)+((INDEX('Points - 4 fers'!$A$5:$Z$95,MATCH($A16,'Points - 4 fers'!$A$5:$A$95,0),MATCH(J$8,'Points - 4 fers'!$A$5:$Z$5,0)))*25)+((INDEX('Points - Hattrick'!$A$5:$Z$95,MATCH($A16,'Points - Hattrick'!$A$5:$A$95,0),MATCH(J$8,'Points - Hattrick'!$A$5:$Z$5,0)))*100)+((INDEX('Points - Fielding'!$A$5:$Z$95,MATCH($A16,'Points - Fielding'!$A$5:$A$95,0),MATCH(J$8,'Points - Fielding'!$A$5:$Z$5,0)))*10)+((INDEX('Points - 7 fers'!$A$5:$Z$95,MATCH($A16,'Points - 7 fers'!$A$5:$A$95,0),MATCH(J$8,'Points - 7 fers'!$A$5:$Z$5,0)))*50)+((INDEX('Points - Fielding Bonus'!$A$5:$Z$95,MATCH($A16,'Points - Fielding Bonus'!$A$5:$A$95,0),MATCH(J$8,'Points - Fielding Bonus'!$A$5:$Z$5,0)))*25)</f>
        <v>0</v>
      </c>
      <c r="K16" s="516">
        <f>(INDEX('Points - Runs'!$A$5:$Z$95,MATCH($A16,'Points - Runs'!$A$5:$A$95,0),MATCH(K$8,'Points - Runs'!$A$5:$Z$5,0)))+((INDEX('Points - Runs 50s'!$A$5:$Z$95,MATCH($A16,'Points - Runs 50s'!$A$5:$A$95,0),MATCH(K$8,'Points - Runs 50s'!$A$5:$Z$5,0)))*25)+((INDEX('Points - Runs 100s'!$A$5:$Z$95,MATCH($A16,'Points - Runs 100s'!$A$5:$A$95,0),MATCH(K$8,'Points - Runs 100s'!$A$5:$Z$5,0)))*50)+((INDEX('Points - Wickets'!$A$5:$Z$95,MATCH($A16,'Points - Wickets'!$A$5:$A$95,0),MATCH(K$8,'Points - Wickets'!$A$5:$Z$5,0)))*15)+((INDEX('Points - 4 fers'!$A$5:$Z$95,MATCH($A16,'Points - 4 fers'!$A$5:$A$95,0),MATCH(K$8,'Points - 4 fers'!$A$5:$Z$5,0)))*25)+((INDEX('Points - Hattrick'!$A$5:$Z$95,MATCH($A16,'Points - Hattrick'!$A$5:$A$95,0),MATCH(K$8,'Points - Hattrick'!$A$5:$Z$5,0)))*100)+((INDEX('Points - Fielding'!$A$5:$Z$95,MATCH($A16,'Points - Fielding'!$A$5:$A$95,0),MATCH(K$8,'Points - Fielding'!$A$5:$Z$5,0)))*10)+((INDEX('Points - 7 fers'!$A$5:$Z$95,MATCH($A16,'Points - 7 fers'!$A$5:$A$95,0),MATCH(K$8,'Points - 7 fers'!$A$5:$Z$5,0)))*50)+((INDEX('Points - Fielding Bonus'!$A$5:$Z$95,MATCH($A16,'Points - Fielding Bonus'!$A$5:$A$95,0),MATCH(K$8,'Points - Fielding Bonus'!$A$5:$Z$5,0)))*25)</f>
        <v>2</v>
      </c>
      <c r="L16" s="364">
        <f>(INDEX('Points - Runs'!$A$5:$Z$95,MATCH($A16,'Points - Runs'!$A$5:$A$95,0),MATCH(L$8,'Points - Runs'!$A$5:$Z$5,0)))+((INDEX('Points - Runs 50s'!$A$5:$Z$95,MATCH($A16,'Points - Runs 50s'!$A$5:$A$95,0),MATCH(L$8,'Points - Runs 50s'!$A$5:$Z$5,0)))*25)+((INDEX('Points - Runs 100s'!$A$5:$Z$95,MATCH($A16,'Points - Runs 100s'!$A$5:$A$95,0),MATCH(L$8,'Points - Runs 100s'!$A$5:$Z$5,0)))*50)+((INDEX('Points - Wickets'!$A$5:$Z$95,MATCH($A16,'Points - Wickets'!$A$5:$A$95,0),MATCH(L$8,'Points - Wickets'!$A$5:$Z$5,0)))*15)+((INDEX('Points - 4 fers'!$A$5:$Z$95,MATCH($A16,'Points - 4 fers'!$A$5:$A$95,0),MATCH(L$8,'Points - 4 fers'!$A$5:$Z$5,0)))*25)+((INDEX('Points - Hattrick'!$A$5:$Z$95,MATCH($A16,'Points - Hattrick'!$A$5:$A$95,0),MATCH(L$8,'Points - Hattrick'!$A$5:$Z$5,0)))*100)+((INDEX('Points - Fielding'!$A$5:$Z$95,MATCH($A16,'Points - Fielding'!$A$5:$A$95,0),MATCH(L$8,'Points - Fielding'!$A$5:$Z$5,0)))*10)+((INDEX('Points - 7 fers'!$A$5:$Z$95,MATCH($A16,'Points - 7 fers'!$A$5:$A$95,0),MATCH(L$8,'Points - 7 fers'!$A$5:$Z$5,0)))*50)+((INDEX('Points - Fielding Bonus'!$A$5:$Z$95,MATCH($A16,'Points - Fielding Bonus'!$A$5:$A$95,0),MATCH(L$8,'Points - Fielding Bonus'!$A$5:$Z$5,0)))*25)</f>
        <v>2</v>
      </c>
      <c r="M16" s="365">
        <f>(INDEX('Points - Runs'!$A$5:$Z$95,MATCH($A16,'Points - Runs'!$A$5:$A$95,0),MATCH(M$8,'Points - Runs'!$A$5:$Z$5,0)))+((INDEX('Points - Runs 50s'!$A$5:$Z$95,MATCH($A16,'Points - Runs 50s'!$A$5:$A$95,0),MATCH(M$8,'Points - Runs 50s'!$A$5:$Z$5,0)))*25)+((INDEX('Points - Runs 100s'!$A$5:$Z$95,MATCH($A16,'Points - Runs 100s'!$A$5:$A$95,0),MATCH(M$8,'Points - Runs 100s'!$A$5:$Z$5,0)))*50)+((INDEX('Points - Wickets'!$A$5:$Z$95,MATCH($A16,'Points - Wickets'!$A$5:$A$95,0),MATCH(M$8,'Points - Wickets'!$A$5:$Z$5,0)))*15)+((INDEX('Points - 4 fers'!$A$5:$Z$95,MATCH($A16,'Points - 4 fers'!$A$5:$A$95,0),MATCH(M$8,'Points - 4 fers'!$A$5:$Z$5,0)))*25)+((INDEX('Points - Hattrick'!$A$5:$Z$95,MATCH($A16,'Points - Hattrick'!$A$5:$A$95,0),MATCH(M$8,'Points - Hattrick'!$A$5:$Z$5,0)))*100)+((INDEX('Points - Fielding'!$A$5:$Z$95,MATCH($A16,'Points - Fielding'!$A$5:$A$95,0),MATCH(M$8,'Points - Fielding'!$A$5:$Z$5,0)))*10)+((INDEX('Points - 7 fers'!$A$5:$Z$95,MATCH($A16,'Points - 7 fers'!$A$5:$A$95,0),MATCH(M$8,'Points - 7 fers'!$A$5:$Z$5,0)))*50)+((INDEX('Points - Fielding Bonus'!$A$5:$Z$95,MATCH($A16,'Points - Fielding Bonus'!$A$5:$A$95,0),MATCH(M$8,'Points - Fielding Bonus'!$A$5:$Z$5,0)))*25)</f>
        <v>3</v>
      </c>
      <c r="N16" s="365">
        <f>(INDEX('Points - Runs'!$A$5:$Z$95,MATCH($A16,'Points - Runs'!$A$5:$A$95,0),MATCH(N$8,'Points - Runs'!$A$5:$Z$5,0)))+((INDEX('Points - Runs 50s'!$A$5:$Z$95,MATCH($A16,'Points - Runs 50s'!$A$5:$A$95,0),MATCH(N$8,'Points - Runs 50s'!$A$5:$Z$5,0)))*25)+((INDEX('Points - Runs 100s'!$A$5:$Z$95,MATCH($A16,'Points - Runs 100s'!$A$5:$A$95,0),MATCH(N$8,'Points - Runs 100s'!$A$5:$Z$5,0)))*50)+((INDEX('Points - Wickets'!$A$5:$Z$95,MATCH($A16,'Points - Wickets'!$A$5:$A$95,0),MATCH(N$8,'Points - Wickets'!$A$5:$Z$5,0)))*15)+((INDEX('Points - 4 fers'!$A$5:$Z$95,MATCH($A16,'Points - 4 fers'!$A$5:$A$95,0),MATCH(N$8,'Points - 4 fers'!$A$5:$Z$5,0)))*25)+((INDEX('Points - Hattrick'!$A$5:$Z$95,MATCH($A16,'Points - Hattrick'!$A$5:$A$95,0),MATCH(N$8,'Points - Hattrick'!$A$5:$Z$5,0)))*100)+((INDEX('Points - Fielding'!$A$5:$Z$95,MATCH($A16,'Points - Fielding'!$A$5:$A$95,0),MATCH(N$8,'Points - Fielding'!$A$5:$Z$5,0)))*10)+((INDEX('Points - 7 fers'!$A$5:$Z$95,MATCH($A16,'Points - 7 fers'!$A$5:$A$95,0),MATCH(N$8,'Points - 7 fers'!$A$5:$Z$5,0)))*50)+((INDEX('Points - Fielding Bonus'!$A$5:$Z$95,MATCH($A16,'Points - Fielding Bonus'!$A$5:$A$95,0),MATCH(N$8,'Points - Fielding Bonus'!$A$5:$Z$5,0)))*25)</f>
        <v>10</v>
      </c>
      <c r="O16" s="365">
        <f>(INDEX('Points - Runs'!$A$5:$Z$95,MATCH($A16,'Points - Runs'!$A$5:$A$95,0),MATCH(O$8,'Points - Runs'!$A$5:$Z$5,0)))+((INDEX('Points - Runs 50s'!$A$5:$Z$95,MATCH($A16,'Points - Runs 50s'!$A$5:$A$95,0),MATCH(O$8,'Points - Runs 50s'!$A$5:$Z$5,0)))*25)+((INDEX('Points - Runs 100s'!$A$5:$Z$95,MATCH($A16,'Points - Runs 100s'!$A$5:$A$95,0),MATCH(O$8,'Points - Runs 100s'!$A$5:$Z$5,0)))*50)+((INDEX('Points - Wickets'!$A$5:$Z$95,MATCH($A16,'Points - Wickets'!$A$5:$A$95,0),MATCH(O$8,'Points - Wickets'!$A$5:$Z$5,0)))*15)+((INDEX('Points - 4 fers'!$A$5:$Z$95,MATCH($A16,'Points - 4 fers'!$A$5:$A$95,0),MATCH(O$8,'Points - 4 fers'!$A$5:$Z$5,0)))*25)+((INDEX('Points - Hattrick'!$A$5:$Z$95,MATCH($A16,'Points - Hattrick'!$A$5:$A$95,0),MATCH(O$8,'Points - Hattrick'!$A$5:$Z$5,0)))*100)+((INDEX('Points - Fielding'!$A$5:$Z$95,MATCH($A16,'Points - Fielding'!$A$5:$A$95,0),MATCH(O$8,'Points - Fielding'!$A$5:$Z$5,0)))*10)+((INDEX('Points - 7 fers'!$A$5:$Z$95,MATCH($A16,'Points - 7 fers'!$A$5:$A$95,0),MATCH(O$8,'Points - 7 fers'!$A$5:$Z$5,0)))*50)+((INDEX('Points - Fielding Bonus'!$A$5:$Z$95,MATCH($A16,'Points - Fielding Bonus'!$A$5:$A$95,0),MATCH(O$8,'Points - Fielding Bonus'!$A$5:$Z$5,0)))*25)</f>
        <v>11</v>
      </c>
      <c r="P16" s="365">
        <f>(INDEX('Points - Runs'!$A$5:$Z$95,MATCH($A16,'Points - Runs'!$A$5:$A$95,0),MATCH(P$8,'Points - Runs'!$A$5:$Z$5,0)))+((INDEX('Points - Runs 50s'!$A$5:$Z$95,MATCH($A16,'Points - Runs 50s'!$A$5:$A$95,0),MATCH(P$8,'Points - Runs 50s'!$A$5:$Z$5,0)))*25)+((INDEX('Points - Runs 100s'!$A$5:$Z$95,MATCH($A16,'Points - Runs 100s'!$A$5:$A$95,0),MATCH(P$8,'Points - Runs 100s'!$A$5:$Z$5,0)))*50)+((INDEX('Points - Wickets'!$A$5:$Z$95,MATCH($A16,'Points - Wickets'!$A$5:$A$95,0),MATCH(P$8,'Points - Wickets'!$A$5:$Z$5,0)))*15)+((INDEX('Points - 4 fers'!$A$5:$Z$95,MATCH($A16,'Points - 4 fers'!$A$5:$A$95,0),MATCH(P$8,'Points - 4 fers'!$A$5:$Z$5,0)))*25)+((INDEX('Points - Hattrick'!$A$5:$Z$95,MATCH($A16,'Points - Hattrick'!$A$5:$A$95,0),MATCH(P$8,'Points - Hattrick'!$A$5:$Z$5,0)))*100)+((INDEX('Points - Fielding'!$A$5:$Z$95,MATCH($A16,'Points - Fielding'!$A$5:$A$95,0),MATCH(P$8,'Points - Fielding'!$A$5:$Z$5,0)))*10)+((INDEX('Points - 7 fers'!$A$5:$Z$95,MATCH($A16,'Points - 7 fers'!$A$5:$A$95,0),MATCH(P$8,'Points - 7 fers'!$A$5:$Z$5,0)))*50)+((INDEX('Points - Fielding Bonus'!$A$5:$Z$95,MATCH($A16,'Points - Fielding Bonus'!$A$5:$A$95,0),MATCH(P$8,'Points - Fielding Bonus'!$A$5:$Z$5,0)))*25)</f>
        <v>0</v>
      </c>
      <c r="Q16" s="365">
        <f>(INDEX('Points - Runs'!$A$5:$Z$95,MATCH($A16,'Points - Runs'!$A$5:$A$95,0),MATCH(Q$8,'Points - Runs'!$A$5:$Z$5,0)))+((INDEX('Points - Runs 50s'!$A$5:$Z$95,MATCH($A16,'Points - Runs 50s'!$A$5:$A$95,0),MATCH(Q$8,'Points - Runs 50s'!$A$5:$Z$5,0)))*25)+((INDEX('Points - Runs 100s'!$A$5:$Z$95,MATCH($A16,'Points - Runs 100s'!$A$5:$A$95,0),MATCH(Q$8,'Points - Runs 100s'!$A$5:$Z$5,0)))*50)+((INDEX('Points - Wickets'!$A$5:$Z$95,MATCH($A16,'Points - Wickets'!$A$5:$A$95,0),MATCH(Q$8,'Points - Wickets'!$A$5:$Z$5,0)))*15)+((INDEX('Points - 4 fers'!$A$5:$Z$95,MATCH($A16,'Points - 4 fers'!$A$5:$A$95,0),MATCH(Q$8,'Points - 4 fers'!$A$5:$Z$5,0)))*25)+((INDEX('Points - Hattrick'!$A$5:$Z$95,MATCH($A16,'Points - Hattrick'!$A$5:$A$95,0),MATCH(Q$8,'Points - Hattrick'!$A$5:$Z$5,0)))*100)+((INDEX('Points - Fielding'!$A$5:$Z$95,MATCH($A16,'Points - Fielding'!$A$5:$A$95,0),MATCH(Q$8,'Points - Fielding'!$A$5:$Z$5,0)))*10)+((INDEX('Points - 7 fers'!$A$5:$Z$95,MATCH($A16,'Points - 7 fers'!$A$5:$A$95,0),MATCH(Q$8,'Points - 7 fers'!$A$5:$Z$5,0)))*50)+((INDEX('Points - Fielding Bonus'!$A$5:$Z$95,MATCH($A16,'Points - Fielding Bonus'!$A$5:$A$95,0),MATCH(Q$8,'Points - Fielding Bonus'!$A$5:$Z$5,0)))*25)</f>
        <v>40</v>
      </c>
      <c r="R16" s="365">
        <f>(INDEX('Points - Runs'!$A$5:$Z$95,MATCH($A16,'Points - Runs'!$A$5:$A$95,0),MATCH(R$8,'Points - Runs'!$A$5:$Z$5,0)))+((INDEX('Points - Runs 50s'!$A$5:$Z$95,MATCH($A16,'Points - Runs 50s'!$A$5:$A$95,0),MATCH(R$8,'Points - Runs 50s'!$A$5:$Z$5,0)))*25)+((INDEX('Points - Runs 100s'!$A$5:$Z$95,MATCH($A16,'Points - Runs 100s'!$A$5:$A$95,0),MATCH(R$8,'Points - Runs 100s'!$A$5:$Z$5,0)))*50)+((INDEX('Points - Wickets'!$A$5:$Z$95,MATCH($A16,'Points - Wickets'!$A$5:$A$95,0),MATCH(R$8,'Points - Wickets'!$A$5:$Z$5,0)))*15)+((INDEX('Points - 4 fers'!$A$5:$Z$95,MATCH($A16,'Points - 4 fers'!$A$5:$A$95,0),MATCH(R$8,'Points - 4 fers'!$A$5:$Z$5,0)))*25)+((INDEX('Points - Hattrick'!$A$5:$Z$95,MATCH($A16,'Points - Hattrick'!$A$5:$A$95,0),MATCH(R$8,'Points - Hattrick'!$A$5:$Z$5,0)))*100)+((INDEX('Points - Fielding'!$A$5:$Z$95,MATCH($A16,'Points - Fielding'!$A$5:$A$95,0),MATCH(R$8,'Points - Fielding'!$A$5:$Z$5,0)))*10)+((INDEX('Points - 7 fers'!$A$5:$Z$95,MATCH($A16,'Points - 7 fers'!$A$5:$A$95,0),MATCH(R$8,'Points - 7 fers'!$A$5:$Z$5,0)))*50)+((INDEX('Points - Fielding Bonus'!$A$5:$Z$95,MATCH($A16,'Points - Fielding Bonus'!$A$5:$A$95,0),MATCH(R$8,'Points - Fielding Bonus'!$A$5:$Z$5,0)))*25)</f>
        <v>0</v>
      </c>
      <c r="S16" s="566">
        <f>(INDEX('Points - Runs'!$A$5:$Z$95,MATCH($A16,'Points - Runs'!$A$5:$A$95,0),MATCH(S$8,'Points - Runs'!$A$5:$Z$5,0)))+((INDEX('Points - Runs 50s'!$A$5:$Z$95,MATCH($A16,'Points - Runs 50s'!$A$5:$A$95,0),MATCH(S$8,'Points - Runs 50s'!$A$5:$Z$5,0)))*25)+((INDEX('Points - Runs 100s'!$A$5:$Z$95,MATCH($A16,'Points - Runs 100s'!$A$5:$A$95,0),MATCH(S$8,'Points - Runs 100s'!$A$5:$Z$5,0)))*50)+((INDEX('Points - Wickets'!$A$5:$Z$95,MATCH($A16,'Points - Wickets'!$A$5:$A$95,0),MATCH(S$8,'Points - Wickets'!$A$5:$Z$5,0)))*15)+((INDEX('Points - 4 fers'!$A$5:$Z$95,MATCH($A16,'Points - 4 fers'!$A$5:$A$95,0),MATCH(S$8,'Points - 4 fers'!$A$5:$Z$5,0)))*25)+((INDEX('Points - Hattrick'!$A$5:$Z$95,MATCH($A16,'Points - Hattrick'!$A$5:$A$95,0),MATCH(S$8,'Points - Hattrick'!$A$5:$Z$5,0)))*100)+((INDEX('Points - Fielding'!$A$5:$Z$95,MATCH($A16,'Points - Fielding'!$A$5:$A$95,0),MATCH(S$8,'Points - Fielding'!$A$5:$Z$5,0)))*10)+((INDEX('Points - 7 fers'!$A$5:$Z$95,MATCH($A16,'Points - 7 fers'!$A$5:$A$95,0),MATCH(S$8,'Points - 7 fers'!$A$5:$Z$5,0)))*50)+((INDEX('Points - Fielding Bonus'!$A$5:$Z$95,MATCH($A16,'Points - Fielding Bonus'!$A$5:$A$95,0),MATCH(S$8,'Points - Fielding Bonus'!$A$5:$Z$5,0)))*25)</f>
        <v>30</v>
      </c>
      <c r="T16" s="571">
        <f>(INDEX('Points - Runs'!$A$5:$Z$95,MATCH($A16,'Points - Runs'!$A$5:$A$95,0),MATCH(T$8,'Points - Runs'!$A$5:$Z$5,0)))+((INDEX('Points - Runs 50s'!$A$5:$Z$95,MATCH($A16,'Points - Runs 50s'!$A$5:$A$95,0),MATCH(T$8,'Points - Runs 50s'!$A$5:$Z$5,0)))*25)+((INDEX('Points - Runs 100s'!$A$5:$Z$95,MATCH($A16,'Points - Runs 100s'!$A$5:$A$95,0),MATCH(T$8,'Points - Runs 100s'!$A$5:$Z$5,0)))*50)+((INDEX('Points - Wickets'!$A$5:$Z$95,MATCH($A16,'Points - Wickets'!$A$5:$A$95,0),MATCH(T$8,'Points - Wickets'!$A$5:$Z$5,0)))*15)+((INDEX('Points - 4 fers'!$A$5:$Z$95,MATCH($A16,'Points - 4 fers'!$A$5:$A$95,0),MATCH(T$8,'Points - 4 fers'!$A$5:$Z$5,0)))*25)+((INDEX('Points - Hattrick'!$A$5:$Z$95,MATCH($A16,'Points - Hattrick'!$A$5:$A$95,0),MATCH(T$8,'Points - Hattrick'!$A$5:$Z$5,0)))*100)+((INDEX('Points - Fielding'!$A$5:$Z$95,MATCH($A16,'Points - Fielding'!$A$5:$A$95,0),MATCH(T$8,'Points - Fielding'!$A$5:$Z$5,0)))*10)+((INDEX('Points - 7 fers'!$A$5:$Z$95,MATCH($A16,'Points - 7 fers'!$A$5:$A$95,0),MATCH(T$8,'Points - 7 fers'!$A$5:$Z$5,0)))*50)+((INDEX('Points - Fielding Bonus'!$A$5:$Z$95,MATCH($A16,'Points - Fielding Bonus'!$A$5:$A$95,0),MATCH(T$8,'Points - Fielding Bonus'!$A$5:$Z$5,0)))*25)</f>
        <v>0</v>
      </c>
      <c r="U16" s="365">
        <f>(INDEX('Points - Runs'!$A$5:$Z$95,MATCH($A16,'Points - Runs'!$A$5:$A$95,0),MATCH(U$8,'Points - Runs'!$A$5:$Z$5,0)))+((INDEX('Points - Runs 50s'!$A$5:$Z$95,MATCH($A16,'Points - Runs 50s'!$A$5:$A$95,0),MATCH(U$8,'Points - Runs 50s'!$A$5:$Z$5,0)))*25)+((INDEX('Points - Runs 100s'!$A$5:$Z$95,MATCH($A16,'Points - Runs 100s'!$A$5:$A$95,0),MATCH(U$8,'Points - Runs 100s'!$A$5:$Z$5,0)))*50)+((INDEX('Points - Wickets'!$A$5:$Z$95,MATCH($A16,'Points - Wickets'!$A$5:$A$95,0),MATCH(U$8,'Points - Wickets'!$A$5:$Z$5,0)))*15)+((INDEX('Points - 4 fers'!$A$5:$Z$95,MATCH($A16,'Points - 4 fers'!$A$5:$A$95,0),MATCH(U$8,'Points - 4 fers'!$A$5:$Z$5,0)))*25)+((INDEX('Points - Hattrick'!$A$5:$Z$95,MATCH($A16,'Points - Hattrick'!$A$5:$A$95,0),MATCH(U$8,'Points - Hattrick'!$A$5:$Z$5,0)))*100)+((INDEX('Points - Fielding'!$A$5:$Z$95,MATCH($A16,'Points - Fielding'!$A$5:$A$95,0),MATCH(U$8,'Points - Fielding'!$A$5:$Z$5,0)))*10)+((INDEX('Points - 7 fers'!$A$5:$Z$95,MATCH($A16,'Points - 7 fers'!$A$5:$A$95,0),MATCH(U$8,'Points - 7 fers'!$A$5:$Z$5,0)))*50)+((INDEX('Points - Fielding Bonus'!$A$5:$Z$95,MATCH($A16,'Points - Fielding Bonus'!$A$5:$A$95,0),MATCH(U$8,'Points - Fielding Bonus'!$A$5:$Z$5,0)))*25)</f>
        <v>0</v>
      </c>
      <c r="V16" s="365">
        <f>(INDEX('Points - Runs'!$A$5:$Z$95,MATCH($A16,'Points - Runs'!$A$5:$A$95,0),MATCH(V$8,'Points - Runs'!$A$5:$Z$5,0)))+((INDEX('Points - Runs 50s'!$A$5:$Z$95,MATCH($A16,'Points - Runs 50s'!$A$5:$A$95,0),MATCH(V$8,'Points - Runs 50s'!$A$5:$Z$5,0)))*25)+((INDEX('Points - Runs 100s'!$A$5:$Z$95,MATCH($A16,'Points - Runs 100s'!$A$5:$A$95,0),MATCH(V$8,'Points - Runs 100s'!$A$5:$Z$5,0)))*50)+((INDEX('Points - Wickets'!$A$5:$Z$95,MATCH($A16,'Points - Wickets'!$A$5:$A$95,0),MATCH(V$8,'Points - Wickets'!$A$5:$Z$5,0)))*15)+((INDEX('Points - 4 fers'!$A$5:$Z$95,MATCH($A16,'Points - 4 fers'!$A$5:$A$95,0),MATCH(V$8,'Points - 4 fers'!$A$5:$Z$5,0)))*25)+((INDEX('Points - Hattrick'!$A$5:$Z$95,MATCH($A16,'Points - Hattrick'!$A$5:$A$95,0),MATCH(V$8,'Points - Hattrick'!$A$5:$Z$5,0)))*100)+((INDEX('Points - Fielding'!$A$5:$Z$95,MATCH($A16,'Points - Fielding'!$A$5:$A$95,0),MATCH(V$8,'Points - Fielding'!$A$5:$Z$5,0)))*10)+((INDEX('Points - 7 fers'!$A$5:$Z$95,MATCH($A16,'Points - 7 fers'!$A$5:$A$95,0),MATCH(V$8,'Points - 7 fers'!$A$5:$Z$5,0)))*50)+((INDEX('Points - Fielding Bonus'!$A$5:$Z$95,MATCH($A16,'Points - Fielding Bonus'!$A$5:$A$95,0),MATCH(V$8,'Points - Fielding Bonus'!$A$5:$Z$5,0)))*25)</f>
        <v>0</v>
      </c>
      <c r="W16" s="365">
        <f>(INDEX('Points - Runs'!$A$5:$Z$95,MATCH($A16,'Points - Runs'!$A$5:$A$95,0),MATCH(W$8,'Points - Runs'!$A$5:$Z$5,0)))+((INDEX('Points - Runs 50s'!$A$5:$Z$95,MATCH($A16,'Points - Runs 50s'!$A$5:$A$95,0),MATCH(W$8,'Points - Runs 50s'!$A$5:$Z$5,0)))*25)+((INDEX('Points - Runs 100s'!$A$5:$Z$95,MATCH($A16,'Points - Runs 100s'!$A$5:$A$95,0),MATCH(W$8,'Points - Runs 100s'!$A$5:$Z$5,0)))*50)+((INDEX('Points - Wickets'!$A$5:$Z$95,MATCH($A16,'Points - Wickets'!$A$5:$A$95,0),MATCH(W$8,'Points - Wickets'!$A$5:$Z$5,0)))*15)+((INDEX('Points - 4 fers'!$A$5:$Z$95,MATCH($A16,'Points - 4 fers'!$A$5:$A$95,0),MATCH(W$8,'Points - 4 fers'!$A$5:$Z$5,0)))*25)+((INDEX('Points - Hattrick'!$A$5:$Z$95,MATCH($A16,'Points - Hattrick'!$A$5:$A$95,0),MATCH(W$8,'Points - Hattrick'!$A$5:$Z$5,0)))*100)+((INDEX('Points - Fielding'!$A$5:$Z$95,MATCH($A16,'Points - Fielding'!$A$5:$A$95,0),MATCH(W$8,'Points - Fielding'!$A$5:$Z$5,0)))*10)+((INDEX('Points - 7 fers'!$A$5:$Z$95,MATCH($A16,'Points - 7 fers'!$A$5:$A$95,0),MATCH(W$8,'Points - 7 fers'!$A$5:$Z$5,0)))*50)+((INDEX('Points - Fielding Bonus'!$A$5:$Z$95,MATCH($A16,'Points - Fielding Bonus'!$A$5:$A$95,0),MATCH(W$8,'Points - Fielding Bonus'!$A$5:$Z$5,0)))*25)</f>
        <v>0</v>
      </c>
      <c r="X16" s="365">
        <f>(INDEX('Points - Runs'!$A$5:$Z$95,MATCH($A16,'Points - Runs'!$A$5:$A$95,0),MATCH(X$8,'Points - Runs'!$A$5:$Z$5,0)))+((INDEX('Points - Runs 50s'!$A$5:$Z$95,MATCH($A16,'Points - Runs 50s'!$A$5:$A$95,0),MATCH(X$8,'Points - Runs 50s'!$A$5:$Z$5,0)))*25)+((INDEX('Points - Runs 100s'!$A$5:$Z$95,MATCH($A16,'Points - Runs 100s'!$A$5:$A$95,0),MATCH(X$8,'Points - Runs 100s'!$A$5:$Z$5,0)))*50)+((INDEX('Points - Wickets'!$A$5:$Z$95,MATCH($A16,'Points - Wickets'!$A$5:$A$95,0),MATCH(X$8,'Points - Wickets'!$A$5:$Z$5,0)))*15)+((INDEX('Points - 4 fers'!$A$5:$Z$95,MATCH($A16,'Points - 4 fers'!$A$5:$A$95,0),MATCH(X$8,'Points - 4 fers'!$A$5:$Z$5,0)))*25)+((INDEX('Points - Hattrick'!$A$5:$Z$95,MATCH($A16,'Points - Hattrick'!$A$5:$A$95,0),MATCH(X$8,'Points - Hattrick'!$A$5:$Z$5,0)))*100)+((INDEX('Points - Fielding'!$A$5:$Z$95,MATCH($A16,'Points - Fielding'!$A$5:$A$95,0),MATCH(X$8,'Points - Fielding'!$A$5:$Z$5,0)))*10)+((INDEX('Points - 7 fers'!$A$5:$Z$95,MATCH($A16,'Points - 7 fers'!$A$5:$A$95,0),MATCH(X$8,'Points - 7 fers'!$A$5:$Z$5,0)))*50)+((INDEX('Points - Fielding Bonus'!$A$5:$Z$95,MATCH($A16,'Points - Fielding Bonus'!$A$5:$A$95,0),MATCH(X$8,'Points - Fielding Bonus'!$A$5:$Z$5,0)))*25)</f>
        <v>0</v>
      </c>
      <c r="Y16" s="365">
        <f>(INDEX('Points - Runs'!$A$5:$Z$95,MATCH($A16,'Points - Runs'!$A$5:$A$95,0),MATCH(Y$8,'Points - Runs'!$A$5:$Z$5,0)))+((INDEX('Points - Runs 50s'!$A$5:$Z$95,MATCH($A16,'Points - Runs 50s'!$A$5:$A$95,0),MATCH(Y$8,'Points - Runs 50s'!$A$5:$Z$5,0)))*25)+((INDEX('Points - Runs 100s'!$A$5:$Z$95,MATCH($A16,'Points - Runs 100s'!$A$5:$A$95,0),MATCH(Y$8,'Points - Runs 100s'!$A$5:$Z$5,0)))*50)+((INDEX('Points - Wickets'!$A$5:$Z$95,MATCH($A16,'Points - Wickets'!$A$5:$A$95,0),MATCH(Y$8,'Points - Wickets'!$A$5:$Z$5,0)))*15)+((INDEX('Points - 4 fers'!$A$5:$Z$95,MATCH($A16,'Points - 4 fers'!$A$5:$A$95,0),MATCH(Y$8,'Points - 4 fers'!$A$5:$Z$5,0)))*25)+((INDEX('Points - Hattrick'!$A$5:$Z$95,MATCH($A16,'Points - Hattrick'!$A$5:$A$95,0),MATCH(Y$8,'Points - Hattrick'!$A$5:$Z$5,0)))*100)+((INDEX('Points - Fielding'!$A$5:$Z$95,MATCH($A16,'Points - Fielding'!$A$5:$A$95,0),MATCH(Y$8,'Points - Fielding'!$A$5:$Z$5,0)))*10)+((INDEX('Points - 7 fers'!$A$5:$Z$95,MATCH($A16,'Points - 7 fers'!$A$5:$A$95,0),MATCH(Y$8,'Points - 7 fers'!$A$5:$Z$5,0)))*50)+((INDEX('Points - Fielding Bonus'!$A$5:$Z$95,MATCH($A16,'Points - Fielding Bonus'!$A$5:$A$95,0),MATCH(Y$8,'Points - Fielding Bonus'!$A$5:$Z$5,0)))*25)</f>
        <v>0</v>
      </c>
      <c r="Z16" s="365">
        <f>(INDEX('Points - Runs'!$A$5:$Z$95,MATCH($A16,'Points - Runs'!$A$5:$A$95,0),MATCH(Z$8,'Points - Runs'!$A$5:$Z$5,0)))+((INDEX('Points - Runs 50s'!$A$5:$Z$95,MATCH($A16,'Points - Runs 50s'!$A$5:$A$95,0),MATCH(Z$8,'Points - Runs 50s'!$A$5:$Z$5,0)))*25)+((INDEX('Points - Runs 100s'!$A$5:$Z$95,MATCH($A16,'Points - Runs 100s'!$A$5:$A$95,0),MATCH(Z$8,'Points - Runs 100s'!$A$5:$Z$5,0)))*50)+((INDEX('Points - Wickets'!$A$5:$Z$95,MATCH($A16,'Points - Wickets'!$A$5:$A$95,0),MATCH(Z$8,'Points - Wickets'!$A$5:$Z$5,0)))*15)+((INDEX('Points - 4 fers'!$A$5:$Z$95,MATCH($A16,'Points - 4 fers'!$A$5:$A$95,0),MATCH(Z$8,'Points - 4 fers'!$A$5:$Z$5,0)))*25)+((INDEX('Points - Hattrick'!$A$5:$Z$95,MATCH($A16,'Points - Hattrick'!$A$5:$A$95,0),MATCH(Z$8,'Points - Hattrick'!$A$5:$Z$5,0)))*100)+((INDEX('Points - Fielding'!$A$5:$Z$95,MATCH($A16,'Points - Fielding'!$A$5:$A$95,0),MATCH(Z$8,'Points - Fielding'!$A$5:$Z$5,0)))*10)+((INDEX('Points - 7 fers'!$A$5:$Z$95,MATCH($A16,'Points - 7 fers'!$A$5:$A$95,0),MATCH(Z$8,'Points - 7 fers'!$A$5:$Z$5,0)))*50)+((INDEX('Points - Fielding Bonus'!$A$5:$Z$95,MATCH($A16,'Points - Fielding Bonus'!$A$5:$A$95,0),MATCH(Z$8,'Points - Fielding Bonus'!$A$5:$Z$5,0)))*25)</f>
        <v>0</v>
      </c>
      <c r="AA16" s="452">
        <f t="shared" si="0"/>
        <v>92</v>
      </c>
      <c r="AB16" s="445">
        <f t="shared" si="1"/>
        <v>96</v>
      </c>
      <c r="AC16" s="479">
        <f t="shared" si="2"/>
        <v>0</v>
      </c>
      <c r="AD16" s="453">
        <f t="shared" si="3"/>
        <v>188</v>
      </c>
    </row>
    <row r="17" spans="1:30" s="58" customFormat="1" ht="18.75" customHeight="1" x14ac:dyDescent="0.25">
      <c r="A17" s="476" t="s">
        <v>405</v>
      </c>
      <c r="B17" s="447" t="s">
        <v>53</v>
      </c>
      <c r="C17" s="448" t="s">
        <v>68</v>
      </c>
      <c r="D17" s="364">
        <f>(INDEX('Points - Runs'!$A$5:$Z$95,MATCH($A17,'Points - Runs'!$A$5:$A$95,0),MATCH(D$8,'Points - Runs'!$A$5:$Z$5,0)))+((INDEX('Points - Runs 50s'!$A$5:$Z$95,MATCH($A17,'Points - Runs 50s'!$A$5:$A$95,0),MATCH(D$8,'Points - Runs 50s'!$A$5:$Z$5,0)))*25)+((INDEX('Points - Runs 100s'!$A$5:$Z$95,MATCH($A17,'Points - Runs 100s'!$A$5:$A$95,0),MATCH(D$8,'Points - Runs 100s'!$A$5:$Z$5,0)))*50)+((INDEX('Points - Wickets'!$A$5:$Z$95,MATCH($A17,'Points - Wickets'!$A$5:$A$95,0),MATCH(D$8,'Points - Wickets'!$A$5:$Z$5,0)))*15)+((INDEX('Points - 4 fers'!$A$5:$Z$95,MATCH($A17,'Points - 4 fers'!$A$5:$A$95,0),MATCH(D$8,'Points - 4 fers'!$A$5:$Z$5,0)))*25)+((INDEX('Points - Hattrick'!$A$5:$Z$95,MATCH($A17,'Points - Hattrick'!$A$5:$A$95,0),MATCH(D$8,'Points - Hattrick'!$A$5:$Z$5,0)))*100)+((INDEX('Points - Fielding'!$A$5:$Z$95,MATCH($A17,'Points - Fielding'!$A$5:$A$95,0),MATCH(D$8,'Points - Fielding'!$A$5:$Z$5,0)))*10)+((INDEX('Points - 7 fers'!$A$5:$Z$95,MATCH($A17,'Points - 7 fers'!$A$5:$A$95,0),MATCH(D$8,'Points - 7 fers'!$A$5:$Z$5,0)))*50)+((INDEX('Points - Fielding Bonus'!$A$5:$Z$95,MATCH($A17,'Points - Fielding Bonus'!$A$5:$A$95,0),MATCH(D$8,'Points - Fielding Bonus'!$A$5:$Z$5,0)))*25)</f>
        <v>153</v>
      </c>
      <c r="E17" s="365">
        <f>(INDEX('Points - Runs'!$A$5:$Z$95,MATCH($A17,'Points - Runs'!$A$5:$A$95,0),MATCH(E$8,'Points - Runs'!$A$5:$Z$5,0)))+((INDEX('Points - Runs 50s'!$A$5:$Z$95,MATCH($A17,'Points - Runs 50s'!$A$5:$A$95,0),MATCH(E$8,'Points - Runs 50s'!$A$5:$Z$5,0)))*25)+((INDEX('Points - Runs 100s'!$A$5:$Z$95,MATCH($A17,'Points - Runs 100s'!$A$5:$A$95,0),MATCH(E$8,'Points - Runs 100s'!$A$5:$Z$5,0)))*50)+((INDEX('Points - Wickets'!$A$5:$Z$95,MATCH($A17,'Points - Wickets'!$A$5:$A$95,0),MATCH(E$8,'Points - Wickets'!$A$5:$Z$5,0)))*15)+((INDEX('Points - 4 fers'!$A$5:$Z$95,MATCH($A17,'Points - 4 fers'!$A$5:$A$95,0),MATCH(E$8,'Points - 4 fers'!$A$5:$Z$5,0)))*25)+((INDEX('Points - Hattrick'!$A$5:$Z$95,MATCH($A17,'Points - Hattrick'!$A$5:$A$95,0),MATCH(E$8,'Points - Hattrick'!$A$5:$Z$5,0)))*100)+((INDEX('Points - Fielding'!$A$5:$Z$95,MATCH($A17,'Points - Fielding'!$A$5:$A$95,0),MATCH(E$8,'Points - Fielding'!$A$5:$Z$5,0)))*10)+((INDEX('Points - 7 fers'!$A$5:$Z$95,MATCH($A17,'Points - 7 fers'!$A$5:$A$95,0),MATCH(E$8,'Points - 7 fers'!$A$5:$Z$5,0)))*50)+((INDEX('Points - Fielding Bonus'!$A$5:$Z$95,MATCH($A17,'Points - Fielding Bonus'!$A$5:$A$95,0),MATCH(E$8,'Points - Fielding Bonus'!$A$5:$Z$5,0)))*25)</f>
        <v>0</v>
      </c>
      <c r="F17" s="365">
        <f>(INDEX('Points - Runs'!$A$5:$Z$95,MATCH($A17,'Points - Runs'!$A$5:$A$95,0),MATCH(F$8,'Points - Runs'!$A$5:$Z$5,0)))+((INDEX('Points - Runs 50s'!$A$5:$Z$95,MATCH($A17,'Points - Runs 50s'!$A$5:$A$95,0),MATCH(F$8,'Points - Runs 50s'!$A$5:$Z$5,0)))*25)+((INDEX('Points - Runs 100s'!$A$5:$Z$95,MATCH($A17,'Points - Runs 100s'!$A$5:$A$95,0),MATCH(F$8,'Points - Runs 100s'!$A$5:$Z$5,0)))*50)+((INDEX('Points - Wickets'!$A$5:$Z$95,MATCH($A17,'Points - Wickets'!$A$5:$A$95,0),MATCH(F$8,'Points - Wickets'!$A$5:$Z$5,0)))*15)+((INDEX('Points - 4 fers'!$A$5:$Z$95,MATCH($A17,'Points - 4 fers'!$A$5:$A$95,0),MATCH(F$8,'Points - 4 fers'!$A$5:$Z$5,0)))*25)+((INDEX('Points - Hattrick'!$A$5:$Z$95,MATCH($A17,'Points - Hattrick'!$A$5:$A$95,0),MATCH(F$8,'Points - Hattrick'!$A$5:$Z$5,0)))*100)+((INDEX('Points - Fielding'!$A$5:$Z$95,MATCH($A17,'Points - Fielding'!$A$5:$A$95,0),MATCH(F$8,'Points - Fielding'!$A$5:$Z$5,0)))*10)+((INDEX('Points - 7 fers'!$A$5:$Z$95,MATCH($A17,'Points - 7 fers'!$A$5:$A$95,0),MATCH(F$8,'Points - 7 fers'!$A$5:$Z$5,0)))*50)+((INDEX('Points - Fielding Bonus'!$A$5:$Z$95,MATCH($A17,'Points - Fielding Bonus'!$A$5:$A$95,0),MATCH(F$8,'Points - Fielding Bonus'!$A$5:$Z$5,0)))*25)</f>
        <v>27</v>
      </c>
      <c r="G17" s="365">
        <f>(INDEX('Points - Runs'!$A$5:$Z$95,MATCH($A17,'Points - Runs'!$A$5:$A$95,0),MATCH(G$8,'Points - Runs'!$A$5:$Z$5,0)))+((INDEX('Points - Runs 50s'!$A$5:$Z$95,MATCH($A17,'Points - Runs 50s'!$A$5:$A$95,0),MATCH(G$8,'Points - Runs 50s'!$A$5:$Z$5,0)))*25)+((INDEX('Points - Runs 100s'!$A$5:$Z$95,MATCH($A17,'Points - Runs 100s'!$A$5:$A$95,0),MATCH(G$8,'Points - Runs 100s'!$A$5:$Z$5,0)))*50)+((INDEX('Points - Wickets'!$A$5:$Z$95,MATCH($A17,'Points - Wickets'!$A$5:$A$95,0),MATCH(G$8,'Points - Wickets'!$A$5:$Z$5,0)))*15)+((INDEX('Points - 4 fers'!$A$5:$Z$95,MATCH($A17,'Points - 4 fers'!$A$5:$A$95,0),MATCH(G$8,'Points - 4 fers'!$A$5:$Z$5,0)))*25)+((INDEX('Points - Hattrick'!$A$5:$Z$95,MATCH($A17,'Points - Hattrick'!$A$5:$A$95,0),MATCH(G$8,'Points - Hattrick'!$A$5:$Z$5,0)))*100)+((INDEX('Points - Fielding'!$A$5:$Z$95,MATCH($A17,'Points - Fielding'!$A$5:$A$95,0),MATCH(G$8,'Points - Fielding'!$A$5:$Z$5,0)))*10)+((INDEX('Points - 7 fers'!$A$5:$Z$95,MATCH($A17,'Points - 7 fers'!$A$5:$A$95,0),MATCH(G$8,'Points - 7 fers'!$A$5:$Z$5,0)))*50)+((INDEX('Points - Fielding Bonus'!$A$5:$Z$95,MATCH($A17,'Points - Fielding Bonus'!$A$5:$A$95,0),MATCH(G$8,'Points - Fielding Bonus'!$A$5:$Z$5,0)))*25)</f>
        <v>0</v>
      </c>
      <c r="H17" s="365">
        <f>(INDEX('Points - Runs'!$A$5:$Z$95,MATCH($A17,'Points - Runs'!$A$5:$A$95,0),MATCH(H$8,'Points - Runs'!$A$5:$Z$5,0)))+((INDEX('Points - Runs 50s'!$A$5:$Z$95,MATCH($A17,'Points - Runs 50s'!$A$5:$A$95,0),MATCH(H$8,'Points - Runs 50s'!$A$5:$Z$5,0)))*25)+((INDEX('Points - Runs 100s'!$A$5:$Z$95,MATCH($A17,'Points - Runs 100s'!$A$5:$A$95,0),MATCH(H$8,'Points - Runs 100s'!$A$5:$Z$5,0)))*50)+((INDEX('Points - Wickets'!$A$5:$Z$95,MATCH($A17,'Points - Wickets'!$A$5:$A$95,0),MATCH(H$8,'Points - Wickets'!$A$5:$Z$5,0)))*15)+((INDEX('Points - 4 fers'!$A$5:$Z$95,MATCH($A17,'Points - 4 fers'!$A$5:$A$95,0),MATCH(H$8,'Points - 4 fers'!$A$5:$Z$5,0)))*25)+((INDEX('Points - Hattrick'!$A$5:$Z$95,MATCH($A17,'Points - Hattrick'!$A$5:$A$95,0),MATCH(H$8,'Points - Hattrick'!$A$5:$Z$5,0)))*100)+((INDEX('Points - Fielding'!$A$5:$Z$95,MATCH($A17,'Points - Fielding'!$A$5:$A$95,0),MATCH(H$8,'Points - Fielding'!$A$5:$Z$5,0)))*10)+((INDEX('Points - 7 fers'!$A$5:$Z$95,MATCH($A17,'Points - 7 fers'!$A$5:$A$95,0),MATCH(H$8,'Points - 7 fers'!$A$5:$Z$5,0)))*50)+((INDEX('Points - Fielding Bonus'!$A$5:$Z$95,MATCH($A17,'Points - Fielding Bonus'!$A$5:$A$95,0),MATCH(H$8,'Points - Fielding Bonus'!$A$5:$Z$5,0)))*25)</f>
        <v>12</v>
      </c>
      <c r="I17" s="365">
        <f>(INDEX('Points - Runs'!$A$5:$Z$95,MATCH($A17,'Points - Runs'!$A$5:$A$95,0),MATCH(I$8,'Points - Runs'!$A$5:$Z$5,0)))+((INDEX('Points - Runs 50s'!$A$5:$Z$95,MATCH($A17,'Points - Runs 50s'!$A$5:$A$95,0),MATCH(I$8,'Points - Runs 50s'!$A$5:$Z$5,0)))*25)+((INDEX('Points - Runs 100s'!$A$5:$Z$95,MATCH($A17,'Points - Runs 100s'!$A$5:$A$95,0),MATCH(I$8,'Points - Runs 100s'!$A$5:$Z$5,0)))*50)+((INDEX('Points - Wickets'!$A$5:$Z$95,MATCH($A17,'Points - Wickets'!$A$5:$A$95,0),MATCH(I$8,'Points - Wickets'!$A$5:$Z$5,0)))*15)+((INDEX('Points - 4 fers'!$A$5:$Z$95,MATCH($A17,'Points - 4 fers'!$A$5:$A$95,0),MATCH(I$8,'Points - 4 fers'!$A$5:$Z$5,0)))*25)+((INDEX('Points - Hattrick'!$A$5:$Z$95,MATCH($A17,'Points - Hattrick'!$A$5:$A$95,0),MATCH(I$8,'Points - Hattrick'!$A$5:$Z$5,0)))*100)+((INDEX('Points - Fielding'!$A$5:$Z$95,MATCH($A17,'Points - Fielding'!$A$5:$A$95,0),MATCH(I$8,'Points - Fielding'!$A$5:$Z$5,0)))*10)+((INDEX('Points - 7 fers'!$A$5:$Z$95,MATCH($A17,'Points - 7 fers'!$A$5:$A$95,0),MATCH(I$8,'Points - 7 fers'!$A$5:$Z$5,0)))*50)+((INDEX('Points - Fielding Bonus'!$A$5:$Z$95,MATCH($A17,'Points - Fielding Bonus'!$A$5:$A$95,0),MATCH(I$8,'Points - Fielding Bonus'!$A$5:$Z$5,0)))*25)</f>
        <v>88</v>
      </c>
      <c r="J17" s="365">
        <f>(INDEX('Points - Runs'!$A$5:$Z$95,MATCH($A17,'Points - Runs'!$A$5:$A$95,0),MATCH(J$8,'Points - Runs'!$A$5:$Z$5,0)))+((INDEX('Points - Runs 50s'!$A$5:$Z$95,MATCH($A17,'Points - Runs 50s'!$A$5:$A$95,0),MATCH(J$8,'Points - Runs 50s'!$A$5:$Z$5,0)))*25)+((INDEX('Points - Runs 100s'!$A$5:$Z$95,MATCH($A17,'Points - Runs 100s'!$A$5:$A$95,0),MATCH(J$8,'Points - Runs 100s'!$A$5:$Z$5,0)))*50)+((INDEX('Points - Wickets'!$A$5:$Z$95,MATCH($A17,'Points - Wickets'!$A$5:$A$95,0),MATCH(J$8,'Points - Wickets'!$A$5:$Z$5,0)))*15)+((INDEX('Points - 4 fers'!$A$5:$Z$95,MATCH($A17,'Points - 4 fers'!$A$5:$A$95,0),MATCH(J$8,'Points - 4 fers'!$A$5:$Z$5,0)))*25)+((INDEX('Points - Hattrick'!$A$5:$Z$95,MATCH($A17,'Points - Hattrick'!$A$5:$A$95,0),MATCH(J$8,'Points - Hattrick'!$A$5:$Z$5,0)))*100)+((INDEX('Points - Fielding'!$A$5:$Z$95,MATCH($A17,'Points - Fielding'!$A$5:$A$95,0),MATCH(J$8,'Points - Fielding'!$A$5:$Z$5,0)))*10)+((INDEX('Points - 7 fers'!$A$5:$Z$95,MATCH($A17,'Points - 7 fers'!$A$5:$A$95,0),MATCH(J$8,'Points - 7 fers'!$A$5:$Z$5,0)))*50)+((INDEX('Points - Fielding Bonus'!$A$5:$Z$95,MATCH($A17,'Points - Fielding Bonus'!$A$5:$A$95,0),MATCH(J$8,'Points - Fielding Bonus'!$A$5:$Z$5,0)))*25)</f>
        <v>0</v>
      </c>
      <c r="K17" s="516">
        <f>(INDEX('Points - Runs'!$A$5:$Z$95,MATCH($A17,'Points - Runs'!$A$5:$A$95,0),MATCH(K$8,'Points - Runs'!$A$5:$Z$5,0)))+((INDEX('Points - Runs 50s'!$A$5:$Z$95,MATCH($A17,'Points - Runs 50s'!$A$5:$A$95,0),MATCH(K$8,'Points - Runs 50s'!$A$5:$Z$5,0)))*25)+((INDEX('Points - Runs 100s'!$A$5:$Z$95,MATCH($A17,'Points - Runs 100s'!$A$5:$A$95,0),MATCH(K$8,'Points - Runs 100s'!$A$5:$Z$5,0)))*50)+((INDEX('Points - Wickets'!$A$5:$Z$95,MATCH($A17,'Points - Wickets'!$A$5:$A$95,0),MATCH(K$8,'Points - Wickets'!$A$5:$Z$5,0)))*15)+((INDEX('Points - 4 fers'!$A$5:$Z$95,MATCH($A17,'Points - 4 fers'!$A$5:$A$95,0),MATCH(K$8,'Points - 4 fers'!$A$5:$Z$5,0)))*25)+((INDEX('Points - Hattrick'!$A$5:$Z$95,MATCH($A17,'Points - Hattrick'!$A$5:$A$95,0),MATCH(K$8,'Points - Hattrick'!$A$5:$Z$5,0)))*100)+((INDEX('Points - Fielding'!$A$5:$Z$95,MATCH($A17,'Points - Fielding'!$A$5:$A$95,0),MATCH(K$8,'Points - Fielding'!$A$5:$Z$5,0)))*10)+((INDEX('Points - 7 fers'!$A$5:$Z$95,MATCH($A17,'Points - 7 fers'!$A$5:$A$95,0),MATCH(K$8,'Points - 7 fers'!$A$5:$Z$5,0)))*50)+((INDEX('Points - Fielding Bonus'!$A$5:$Z$95,MATCH($A17,'Points - Fielding Bonus'!$A$5:$A$95,0),MATCH(K$8,'Points - Fielding Bonus'!$A$5:$Z$5,0)))*25)</f>
        <v>0</v>
      </c>
      <c r="L17" s="364">
        <f>(INDEX('Points - Runs'!$A$5:$Z$95,MATCH($A17,'Points - Runs'!$A$5:$A$95,0),MATCH(L$8,'Points - Runs'!$A$5:$Z$5,0)))+((INDEX('Points - Runs 50s'!$A$5:$Z$95,MATCH($A17,'Points - Runs 50s'!$A$5:$A$95,0),MATCH(L$8,'Points - Runs 50s'!$A$5:$Z$5,0)))*25)+((INDEX('Points - Runs 100s'!$A$5:$Z$95,MATCH($A17,'Points - Runs 100s'!$A$5:$A$95,0),MATCH(L$8,'Points - Runs 100s'!$A$5:$Z$5,0)))*50)+((INDEX('Points - Wickets'!$A$5:$Z$95,MATCH($A17,'Points - Wickets'!$A$5:$A$95,0),MATCH(L$8,'Points - Wickets'!$A$5:$Z$5,0)))*15)+((INDEX('Points - 4 fers'!$A$5:$Z$95,MATCH($A17,'Points - 4 fers'!$A$5:$A$95,0),MATCH(L$8,'Points - 4 fers'!$A$5:$Z$5,0)))*25)+((INDEX('Points - Hattrick'!$A$5:$Z$95,MATCH($A17,'Points - Hattrick'!$A$5:$A$95,0),MATCH(L$8,'Points - Hattrick'!$A$5:$Z$5,0)))*100)+((INDEX('Points - Fielding'!$A$5:$Z$95,MATCH($A17,'Points - Fielding'!$A$5:$A$95,0),MATCH(L$8,'Points - Fielding'!$A$5:$Z$5,0)))*10)+((INDEX('Points - 7 fers'!$A$5:$Z$95,MATCH($A17,'Points - 7 fers'!$A$5:$A$95,0),MATCH(L$8,'Points - 7 fers'!$A$5:$Z$5,0)))*50)+((INDEX('Points - Fielding Bonus'!$A$5:$Z$95,MATCH($A17,'Points - Fielding Bonus'!$A$5:$A$95,0),MATCH(L$8,'Points - Fielding Bonus'!$A$5:$Z$5,0)))*25)</f>
        <v>5</v>
      </c>
      <c r="M17" s="365">
        <f>(INDEX('Points - Runs'!$A$5:$Z$95,MATCH($A17,'Points - Runs'!$A$5:$A$95,0),MATCH(M$8,'Points - Runs'!$A$5:$Z$5,0)))+((INDEX('Points - Runs 50s'!$A$5:$Z$95,MATCH($A17,'Points - Runs 50s'!$A$5:$A$95,0),MATCH(M$8,'Points - Runs 50s'!$A$5:$Z$5,0)))*25)+((INDEX('Points - Runs 100s'!$A$5:$Z$95,MATCH($A17,'Points - Runs 100s'!$A$5:$A$95,0),MATCH(M$8,'Points - Runs 100s'!$A$5:$Z$5,0)))*50)+((INDEX('Points - Wickets'!$A$5:$Z$95,MATCH($A17,'Points - Wickets'!$A$5:$A$95,0),MATCH(M$8,'Points - Wickets'!$A$5:$Z$5,0)))*15)+((INDEX('Points - 4 fers'!$A$5:$Z$95,MATCH($A17,'Points - 4 fers'!$A$5:$A$95,0),MATCH(M$8,'Points - 4 fers'!$A$5:$Z$5,0)))*25)+((INDEX('Points - Hattrick'!$A$5:$Z$95,MATCH($A17,'Points - Hattrick'!$A$5:$A$95,0),MATCH(M$8,'Points - Hattrick'!$A$5:$Z$5,0)))*100)+((INDEX('Points - Fielding'!$A$5:$Z$95,MATCH($A17,'Points - Fielding'!$A$5:$A$95,0),MATCH(M$8,'Points - Fielding'!$A$5:$Z$5,0)))*10)+((INDEX('Points - 7 fers'!$A$5:$Z$95,MATCH($A17,'Points - 7 fers'!$A$5:$A$95,0),MATCH(M$8,'Points - 7 fers'!$A$5:$Z$5,0)))*50)+((INDEX('Points - Fielding Bonus'!$A$5:$Z$95,MATCH($A17,'Points - Fielding Bonus'!$A$5:$A$95,0),MATCH(M$8,'Points - Fielding Bonus'!$A$5:$Z$5,0)))*25)</f>
        <v>0</v>
      </c>
      <c r="N17" s="365">
        <f>(INDEX('Points - Runs'!$A$5:$Z$95,MATCH($A17,'Points - Runs'!$A$5:$A$95,0),MATCH(N$8,'Points - Runs'!$A$5:$Z$5,0)))+((INDEX('Points - Runs 50s'!$A$5:$Z$95,MATCH($A17,'Points - Runs 50s'!$A$5:$A$95,0),MATCH(N$8,'Points - Runs 50s'!$A$5:$Z$5,0)))*25)+((INDEX('Points - Runs 100s'!$A$5:$Z$95,MATCH($A17,'Points - Runs 100s'!$A$5:$A$95,0),MATCH(N$8,'Points - Runs 100s'!$A$5:$Z$5,0)))*50)+((INDEX('Points - Wickets'!$A$5:$Z$95,MATCH($A17,'Points - Wickets'!$A$5:$A$95,0),MATCH(N$8,'Points - Wickets'!$A$5:$Z$5,0)))*15)+((INDEX('Points - 4 fers'!$A$5:$Z$95,MATCH($A17,'Points - 4 fers'!$A$5:$A$95,0),MATCH(N$8,'Points - 4 fers'!$A$5:$Z$5,0)))*25)+((INDEX('Points - Hattrick'!$A$5:$Z$95,MATCH($A17,'Points - Hattrick'!$A$5:$A$95,0),MATCH(N$8,'Points - Hattrick'!$A$5:$Z$5,0)))*100)+((INDEX('Points - Fielding'!$A$5:$Z$95,MATCH($A17,'Points - Fielding'!$A$5:$A$95,0),MATCH(N$8,'Points - Fielding'!$A$5:$Z$5,0)))*10)+((INDEX('Points - 7 fers'!$A$5:$Z$95,MATCH($A17,'Points - 7 fers'!$A$5:$A$95,0),MATCH(N$8,'Points - 7 fers'!$A$5:$Z$5,0)))*50)+((INDEX('Points - Fielding Bonus'!$A$5:$Z$95,MATCH($A17,'Points - Fielding Bonus'!$A$5:$A$95,0),MATCH(N$8,'Points - Fielding Bonus'!$A$5:$Z$5,0)))*25)</f>
        <v>23</v>
      </c>
      <c r="O17" s="365">
        <f>(INDEX('Points - Runs'!$A$5:$Z$95,MATCH($A17,'Points - Runs'!$A$5:$A$95,0),MATCH(O$8,'Points - Runs'!$A$5:$Z$5,0)))+((INDEX('Points - Runs 50s'!$A$5:$Z$95,MATCH($A17,'Points - Runs 50s'!$A$5:$A$95,0),MATCH(O$8,'Points - Runs 50s'!$A$5:$Z$5,0)))*25)+((INDEX('Points - Runs 100s'!$A$5:$Z$95,MATCH($A17,'Points - Runs 100s'!$A$5:$A$95,0),MATCH(O$8,'Points - Runs 100s'!$A$5:$Z$5,0)))*50)+((INDEX('Points - Wickets'!$A$5:$Z$95,MATCH($A17,'Points - Wickets'!$A$5:$A$95,0),MATCH(O$8,'Points - Wickets'!$A$5:$Z$5,0)))*15)+((INDEX('Points - 4 fers'!$A$5:$Z$95,MATCH($A17,'Points - 4 fers'!$A$5:$A$95,0),MATCH(O$8,'Points - 4 fers'!$A$5:$Z$5,0)))*25)+((INDEX('Points - Hattrick'!$A$5:$Z$95,MATCH($A17,'Points - Hattrick'!$A$5:$A$95,0),MATCH(O$8,'Points - Hattrick'!$A$5:$Z$5,0)))*100)+((INDEX('Points - Fielding'!$A$5:$Z$95,MATCH($A17,'Points - Fielding'!$A$5:$A$95,0),MATCH(O$8,'Points - Fielding'!$A$5:$Z$5,0)))*10)+((INDEX('Points - 7 fers'!$A$5:$Z$95,MATCH($A17,'Points - 7 fers'!$A$5:$A$95,0),MATCH(O$8,'Points - 7 fers'!$A$5:$Z$5,0)))*50)+((INDEX('Points - Fielding Bonus'!$A$5:$Z$95,MATCH($A17,'Points - Fielding Bonus'!$A$5:$A$95,0),MATCH(O$8,'Points - Fielding Bonus'!$A$5:$Z$5,0)))*25)</f>
        <v>28</v>
      </c>
      <c r="P17" s="365">
        <f>(INDEX('Points - Runs'!$A$5:$Z$95,MATCH($A17,'Points - Runs'!$A$5:$A$95,0),MATCH(P$8,'Points - Runs'!$A$5:$Z$5,0)))+((INDEX('Points - Runs 50s'!$A$5:$Z$95,MATCH($A17,'Points - Runs 50s'!$A$5:$A$95,0),MATCH(P$8,'Points - Runs 50s'!$A$5:$Z$5,0)))*25)+((INDEX('Points - Runs 100s'!$A$5:$Z$95,MATCH($A17,'Points - Runs 100s'!$A$5:$A$95,0),MATCH(P$8,'Points - Runs 100s'!$A$5:$Z$5,0)))*50)+((INDEX('Points - Wickets'!$A$5:$Z$95,MATCH($A17,'Points - Wickets'!$A$5:$A$95,0),MATCH(P$8,'Points - Wickets'!$A$5:$Z$5,0)))*15)+((INDEX('Points - 4 fers'!$A$5:$Z$95,MATCH($A17,'Points - 4 fers'!$A$5:$A$95,0),MATCH(P$8,'Points - 4 fers'!$A$5:$Z$5,0)))*25)+((INDEX('Points - Hattrick'!$A$5:$Z$95,MATCH($A17,'Points - Hattrick'!$A$5:$A$95,0),MATCH(P$8,'Points - Hattrick'!$A$5:$Z$5,0)))*100)+((INDEX('Points - Fielding'!$A$5:$Z$95,MATCH($A17,'Points - Fielding'!$A$5:$A$95,0),MATCH(P$8,'Points - Fielding'!$A$5:$Z$5,0)))*10)+((INDEX('Points - 7 fers'!$A$5:$Z$95,MATCH($A17,'Points - 7 fers'!$A$5:$A$95,0),MATCH(P$8,'Points - 7 fers'!$A$5:$Z$5,0)))*50)+((INDEX('Points - Fielding Bonus'!$A$5:$Z$95,MATCH($A17,'Points - Fielding Bonus'!$A$5:$A$95,0),MATCH(P$8,'Points - Fielding Bonus'!$A$5:$Z$5,0)))*25)</f>
        <v>56</v>
      </c>
      <c r="Q17" s="365">
        <f>(INDEX('Points - Runs'!$A$5:$Z$95,MATCH($A17,'Points - Runs'!$A$5:$A$95,0),MATCH(Q$8,'Points - Runs'!$A$5:$Z$5,0)))+((INDEX('Points - Runs 50s'!$A$5:$Z$95,MATCH($A17,'Points - Runs 50s'!$A$5:$A$95,0),MATCH(Q$8,'Points - Runs 50s'!$A$5:$Z$5,0)))*25)+((INDEX('Points - Runs 100s'!$A$5:$Z$95,MATCH($A17,'Points - Runs 100s'!$A$5:$A$95,0),MATCH(Q$8,'Points - Runs 100s'!$A$5:$Z$5,0)))*50)+((INDEX('Points - Wickets'!$A$5:$Z$95,MATCH($A17,'Points - Wickets'!$A$5:$A$95,0),MATCH(Q$8,'Points - Wickets'!$A$5:$Z$5,0)))*15)+((INDEX('Points - 4 fers'!$A$5:$Z$95,MATCH($A17,'Points - 4 fers'!$A$5:$A$95,0),MATCH(Q$8,'Points - 4 fers'!$A$5:$Z$5,0)))*25)+((INDEX('Points - Hattrick'!$A$5:$Z$95,MATCH($A17,'Points - Hattrick'!$A$5:$A$95,0),MATCH(Q$8,'Points - Hattrick'!$A$5:$Z$5,0)))*100)+((INDEX('Points - Fielding'!$A$5:$Z$95,MATCH($A17,'Points - Fielding'!$A$5:$A$95,0),MATCH(Q$8,'Points - Fielding'!$A$5:$Z$5,0)))*10)+((INDEX('Points - 7 fers'!$A$5:$Z$95,MATCH($A17,'Points - 7 fers'!$A$5:$A$95,0),MATCH(Q$8,'Points - 7 fers'!$A$5:$Z$5,0)))*50)+((INDEX('Points - Fielding Bonus'!$A$5:$Z$95,MATCH($A17,'Points - Fielding Bonus'!$A$5:$A$95,0),MATCH(Q$8,'Points - Fielding Bonus'!$A$5:$Z$5,0)))*25)</f>
        <v>42</v>
      </c>
      <c r="R17" s="365">
        <f>(INDEX('Points - Runs'!$A$5:$Z$95,MATCH($A17,'Points - Runs'!$A$5:$A$95,0),MATCH(R$8,'Points - Runs'!$A$5:$Z$5,0)))+((INDEX('Points - Runs 50s'!$A$5:$Z$95,MATCH($A17,'Points - Runs 50s'!$A$5:$A$95,0),MATCH(R$8,'Points - Runs 50s'!$A$5:$Z$5,0)))*25)+((INDEX('Points - Runs 100s'!$A$5:$Z$95,MATCH($A17,'Points - Runs 100s'!$A$5:$A$95,0),MATCH(R$8,'Points - Runs 100s'!$A$5:$Z$5,0)))*50)+((INDEX('Points - Wickets'!$A$5:$Z$95,MATCH($A17,'Points - Wickets'!$A$5:$A$95,0),MATCH(R$8,'Points - Wickets'!$A$5:$Z$5,0)))*15)+((INDEX('Points - 4 fers'!$A$5:$Z$95,MATCH($A17,'Points - 4 fers'!$A$5:$A$95,0),MATCH(R$8,'Points - 4 fers'!$A$5:$Z$5,0)))*25)+((INDEX('Points - Hattrick'!$A$5:$Z$95,MATCH($A17,'Points - Hattrick'!$A$5:$A$95,0),MATCH(R$8,'Points - Hattrick'!$A$5:$Z$5,0)))*100)+((INDEX('Points - Fielding'!$A$5:$Z$95,MATCH($A17,'Points - Fielding'!$A$5:$A$95,0),MATCH(R$8,'Points - Fielding'!$A$5:$Z$5,0)))*10)+((INDEX('Points - 7 fers'!$A$5:$Z$95,MATCH($A17,'Points - 7 fers'!$A$5:$A$95,0),MATCH(R$8,'Points - 7 fers'!$A$5:$Z$5,0)))*50)+((INDEX('Points - Fielding Bonus'!$A$5:$Z$95,MATCH($A17,'Points - Fielding Bonus'!$A$5:$A$95,0),MATCH(R$8,'Points - Fielding Bonus'!$A$5:$Z$5,0)))*25)</f>
        <v>0</v>
      </c>
      <c r="S17" s="566">
        <f>(INDEX('Points - Runs'!$A$5:$Z$95,MATCH($A17,'Points - Runs'!$A$5:$A$95,0),MATCH(S$8,'Points - Runs'!$A$5:$Z$5,0)))+((INDEX('Points - Runs 50s'!$A$5:$Z$95,MATCH($A17,'Points - Runs 50s'!$A$5:$A$95,0),MATCH(S$8,'Points - Runs 50s'!$A$5:$Z$5,0)))*25)+((INDEX('Points - Runs 100s'!$A$5:$Z$95,MATCH($A17,'Points - Runs 100s'!$A$5:$A$95,0),MATCH(S$8,'Points - Runs 100s'!$A$5:$Z$5,0)))*50)+((INDEX('Points - Wickets'!$A$5:$Z$95,MATCH($A17,'Points - Wickets'!$A$5:$A$95,0),MATCH(S$8,'Points - Wickets'!$A$5:$Z$5,0)))*15)+((INDEX('Points - 4 fers'!$A$5:$Z$95,MATCH($A17,'Points - 4 fers'!$A$5:$A$95,0),MATCH(S$8,'Points - 4 fers'!$A$5:$Z$5,0)))*25)+((INDEX('Points - Hattrick'!$A$5:$Z$95,MATCH($A17,'Points - Hattrick'!$A$5:$A$95,0),MATCH(S$8,'Points - Hattrick'!$A$5:$Z$5,0)))*100)+((INDEX('Points - Fielding'!$A$5:$Z$95,MATCH($A17,'Points - Fielding'!$A$5:$A$95,0),MATCH(S$8,'Points - Fielding'!$A$5:$Z$5,0)))*10)+((INDEX('Points - 7 fers'!$A$5:$Z$95,MATCH($A17,'Points - 7 fers'!$A$5:$A$95,0),MATCH(S$8,'Points - 7 fers'!$A$5:$Z$5,0)))*50)+((INDEX('Points - Fielding Bonus'!$A$5:$Z$95,MATCH($A17,'Points - Fielding Bonus'!$A$5:$A$95,0),MATCH(S$8,'Points - Fielding Bonus'!$A$5:$Z$5,0)))*25)</f>
        <v>159</v>
      </c>
      <c r="T17" s="571">
        <f>(INDEX('Points - Runs'!$A$5:$Z$95,MATCH($A17,'Points - Runs'!$A$5:$A$95,0),MATCH(T$8,'Points - Runs'!$A$5:$Z$5,0)))+((INDEX('Points - Runs 50s'!$A$5:$Z$95,MATCH($A17,'Points - Runs 50s'!$A$5:$A$95,0),MATCH(T$8,'Points - Runs 50s'!$A$5:$Z$5,0)))*25)+((INDEX('Points - Runs 100s'!$A$5:$Z$95,MATCH($A17,'Points - Runs 100s'!$A$5:$A$95,0),MATCH(T$8,'Points - Runs 100s'!$A$5:$Z$5,0)))*50)+((INDEX('Points - Wickets'!$A$5:$Z$95,MATCH($A17,'Points - Wickets'!$A$5:$A$95,0),MATCH(T$8,'Points - Wickets'!$A$5:$Z$5,0)))*15)+((INDEX('Points - 4 fers'!$A$5:$Z$95,MATCH($A17,'Points - 4 fers'!$A$5:$A$95,0),MATCH(T$8,'Points - 4 fers'!$A$5:$Z$5,0)))*25)+((INDEX('Points - Hattrick'!$A$5:$Z$95,MATCH($A17,'Points - Hattrick'!$A$5:$A$95,0),MATCH(T$8,'Points - Hattrick'!$A$5:$Z$5,0)))*100)+((INDEX('Points - Fielding'!$A$5:$Z$95,MATCH($A17,'Points - Fielding'!$A$5:$A$95,0),MATCH(T$8,'Points - Fielding'!$A$5:$Z$5,0)))*10)+((INDEX('Points - 7 fers'!$A$5:$Z$95,MATCH($A17,'Points - 7 fers'!$A$5:$A$95,0),MATCH(T$8,'Points - 7 fers'!$A$5:$Z$5,0)))*50)+((INDEX('Points - Fielding Bonus'!$A$5:$Z$95,MATCH($A17,'Points - Fielding Bonus'!$A$5:$A$95,0),MATCH(T$8,'Points - Fielding Bonus'!$A$5:$Z$5,0)))*25)</f>
        <v>0</v>
      </c>
      <c r="U17" s="365">
        <f>(INDEX('Points - Runs'!$A$5:$Z$95,MATCH($A17,'Points - Runs'!$A$5:$A$95,0),MATCH(U$8,'Points - Runs'!$A$5:$Z$5,0)))+((INDEX('Points - Runs 50s'!$A$5:$Z$95,MATCH($A17,'Points - Runs 50s'!$A$5:$A$95,0),MATCH(U$8,'Points - Runs 50s'!$A$5:$Z$5,0)))*25)+((INDEX('Points - Runs 100s'!$A$5:$Z$95,MATCH($A17,'Points - Runs 100s'!$A$5:$A$95,0),MATCH(U$8,'Points - Runs 100s'!$A$5:$Z$5,0)))*50)+((INDEX('Points - Wickets'!$A$5:$Z$95,MATCH($A17,'Points - Wickets'!$A$5:$A$95,0),MATCH(U$8,'Points - Wickets'!$A$5:$Z$5,0)))*15)+((INDEX('Points - 4 fers'!$A$5:$Z$95,MATCH($A17,'Points - 4 fers'!$A$5:$A$95,0),MATCH(U$8,'Points - 4 fers'!$A$5:$Z$5,0)))*25)+((INDEX('Points - Hattrick'!$A$5:$Z$95,MATCH($A17,'Points - Hattrick'!$A$5:$A$95,0),MATCH(U$8,'Points - Hattrick'!$A$5:$Z$5,0)))*100)+((INDEX('Points - Fielding'!$A$5:$Z$95,MATCH($A17,'Points - Fielding'!$A$5:$A$95,0),MATCH(U$8,'Points - Fielding'!$A$5:$Z$5,0)))*10)+((INDEX('Points - 7 fers'!$A$5:$Z$95,MATCH($A17,'Points - 7 fers'!$A$5:$A$95,0),MATCH(U$8,'Points - 7 fers'!$A$5:$Z$5,0)))*50)+((INDEX('Points - Fielding Bonus'!$A$5:$Z$95,MATCH($A17,'Points - Fielding Bonus'!$A$5:$A$95,0),MATCH(U$8,'Points - Fielding Bonus'!$A$5:$Z$5,0)))*25)</f>
        <v>0</v>
      </c>
      <c r="V17" s="365">
        <f>(INDEX('Points - Runs'!$A$5:$Z$95,MATCH($A17,'Points - Runs'!$A$5:$A$95,0),MATCH(V$8,'Points - Runs'!$A$5:$Z$5,0)))+((INDEX('Points - Runs 50s'!$A$5:$Z$95,MATCH($A17,'Points - Runs 50s'!$A$5:$A$95,0),MATCH(V$8,'Points - Runs 50s'!$A$5:$Z$5,0)))*25)+((INDEX('Points - Runs 100s'!$A$5:$Z$95,MATCH($A17,'Points - Runs 100s'!$A$5:$A$95,0),MATCH(V$8,'Points - Runs 100s'!$A$5:$Z$5,0)))*50)+((INDEX('Points - Wickets'!$A$5:$Z$95,MATCH($A17,'Points - Wickets'!$A$5:$A$95,0),MATCH(V$8,'Points - Wickets'!$A$5:$Z$5,0)))*15)+((INDEX('Points - 4 fers'!$A$5:$Z$95,MATCH($A17,'Points - 4 fers'!$A$5:$A$95,0),MATCH(V$8,'Points - 4 fers'!$A$5:$Z$5,0)))*25)+((INDEX('Points - Hattrick'!$A$5:$Z$95,MATCH($A17,'Points - Hattrick'!$A$5:$A$95,0),MATCH(V$8,'Points - Hattrick'!$A$5:$Z$5,0)))*100)+((INDEX('Points - Fielding'!$A$5:$Z$95,MATCH($A17,'Points - Fielding'!$A$5:$A$95,0),MATCH(V$8,'Points - Fielding'!$A$5:$Z$5,0)))*10)+((INDEX('Points - 7 fers'!$A$5:$Z$95,MATCH($A17,'Points - 7 fers'!$A$5:$A$95,0),MATCH(V$8,'Points - 7 fers'!$A$5:$Z$5,0)))*50)+((INDEX('Points - Fielding Bonus'!$A$5:$Z$95,MATCH($A17,'Points - Fielding Bonus'!$A$5:$A$95,0),MATCH(V$8,'Points - Fielding Bonus'!$A$5:$Z$5,0)))*25)</f>
        <v>0</v>
      </c>
      <c r="W17" s="365">
        <f>(INDEX('Points - Runs'!$A$5:$Z$95,MATCH($A17,'Points - Runs'!$A$5:$A$95,0),MATCH(W$8,'Points - Runs'!$A$5:$Z$5,0)))+((INDEX('Points - Runs 50s'!$A$5:$Z$95,MATCH($A17,'Points - Runs 50s'!$A$5:$A$95,0),MATCH(W$8,'Points - Runs 50s'!$A$5:$Z$5,0)))*25)+((INDEX('Points - Runs 100s'!$A$5:$Z$95,MATCH($A17,'Points - Runs 100s'!$A$5:$A$95,0),MATCH(W$8,'Points - Runs 100s'!$A$5:$Z$5,0)))*50)+((INDEX('Points - Wickets'!$A$5:$Z$95,MATCH($A17,'Points - Wickets'!$A$5:$A$95,0),MATCH(W$8,'Points - Wickets'!$A$5:$Z$5,0)))*15)+((INDEX('Points - 4 fers'!$A$5:$Z$95,MATCH($A17,'Points - 4 fers'!$A$5:$A$95,0),MATCH(W$8,'Points - 4 fers'!$A$5:$Z$5,0)))*25)+((INDEX('Points - Hattrick'!$A$5:$Z$95,MATCH($A17,'Points - Hattrick'!$A$5:$A$95,0),MATCH(W$8,'Points - Hattrick'!$A$5:$Z$5,0)))*100)+((INDEX('Points - Fielding'!$A$5:$Z$95,MATCH($A17,'Points - Fielding'!$A$5:$A$95,0),MATCH(W$8,'Points - Fielding'!$A$5:$Z$5,0)))*10)+((INDEX('Points - 7 fers'!$A$5:$Z$95,MATCH($A17,'Points - 7 fers'!$A$5:$A$95,0),MATCH(W$8,'Points - 7 fers'!$A$5:$Z$5,0)))*50)+((INDEX('Points - Fielding Bonus'!$A$5:$Z$95,MATCH($A17,'Points - Fielding Bonus'!$A$5:$A$95,0),MATCH(W$8,'Points - Fielding Bonus'!$A$5:$Z$5,0)))*25)</f>
        <v>0</v>
      </c>
      <c r="X17" s="365">
        <f>(INDEX('Points - Runs'!$A$5:$Z$95,MATCH($A17,'Points - Runs'!$A$5:$A$95,0),MATCH(X$8,'Points - Runs'!$A$5:$Z$5,0)))+((INDEX('Points - Runs 50s'!$A$5:$Z$95,MATCH($A17,'Points - Runs 50s'!$A$5:$A$95,0),MATCH(X$8,'Points - Runs 50s'!$A$5:$Z$5,0)))*25)+((INDEX('Points - Runs 100s'!$A$5:$Z$95,MATCH($A17,'Points - Runs 100s'!$A$5:$A$95,0),MATCH(X$8,'Points - Runs 100s'!$A$5:$Z$5,0)))*50)+((INDEX('Points - Wickets'!$A$5:$Z$95,MATCH($A17,'Points - Wickets'!$A$5:$A$95,0),MATCH(X$8,'Points - Wickets'!$A$5:$Z$5,0)))*15)+((INDEX('Points - 4 fers'!$A$5:$Z$95,MATCH($A17,'Points - 4 fers'!$A$5:$A$95,0),MATCH(X$8,'Points - 4 fers'!$A$5:$Z$5,0)))*25)+((INDEX('Points - Hattrick'!$A$5:$Z$95,MATCH($A17,'Points - Hattrick'!$A$5:$A$95,0),MATCH(X$8,'Points - Hattrick'!$A$5:$Z$5,0)))*100)+((INDEX('Points - Fielding'!$A$5:$Z$95,MATCH($A17,'Points - Fielding'!$A$5:$A$95,0),MATCH(X$8,'Points - Fielding'!$A$5:$Z$5,0)))*10)+((INDEX('Points - 7 fers'!$A$5:$Z$95,MATCH($A17,'Points - 7 fers'!$A$5:$A$95,0),MATCH(X$8,'Points - 7 fers'!$A$5:$Z$5,0)))*50)+((INDEX('Points - Fielding Bonus'!$A$5:$Z$95,MATCH($A17,'Points - Fielding Bonus'!$A$5:$A$95,0),MATCH(X$8,'Points - Fielding Bonus'!$A$5:$Z$5,0)))*25)</f>
        <v>0</v>
      </c>
      <c r="Y17" s="365">
        <f>(INDEX('Points - Runs'!$A$5:$Z$95,MATCH($A17,'Points - Runs'!$A$5:$A$95,0),MATCH(Y$8,'Points - Runs'!$A$5:$Z$5,0)))+((INDEX('Points - Runs 50s'!$A$5:$Z$95,MATCH($A17,'Points - Runs 50s'!$A$5:$A$95,0),MATCH(Y$8,'Points - Runs 50s'!$A$5:$Z$5,0)))*25)+((INDEX('Points - Runs 100s'!$A$5:$Z$95,MATCH($A17,'Points - Runs 100s'!$A$5:$A$95,0),MATCH(Y$8,'Points - Runs 100s'!$A$5:$Z$5,0)))*50)+((INDEX('Points - Wickets'!$A$5:$Z$95,MATCH($A17,'Points - Wickets'!$A$5:$A$95,0),MATCH(Y$8,'Points - Wickets'!$A$5:$Z$5,0)))*15)+((INDEX('Points - 4 fers'!$A$5:$Z$95,MATCH($A17,'Points - 4 fers'!$A$5:$A$95,0),MATCH(Y$8,'Points - 4 fers'!$A$5:$Z$5,0)))*25)+((INDEX('Points - Hattrick'!$A$5:$Z$95,MATCH($A17,'Points - Hattrick'!$A$5:$A$95,0),MATCH(Y$8,'Points - Hattrick'!$A$5:$Z$5,0)))*100)+((INDEX('Points - Fielding'!$A$5:$Z$95,MATCH($A17,'Points - Fielding'!$A$5:$A$95,0),MATCH(Y$8,'Points - Fielding'!$A$5:$Z$5,0)))*10)+((INDEX('Points - 7 fers'!$A$5:$Z$95,MATCH($A17,'Points - 7 fers'!$A$5:$A$95,0),MATCH(Y$8,'Points - 7 fers'!$A$5:$Z$5,0)))*50)+((INDEX('Points - Fielding Bonus'!$A$5:$Z$95,MATCH($A17,'Points - Fielding Bonus'!$A$5:$A$95,0),MATCH(Y$8,'Points - Fielding Bonus'!$A$5:$Z$5,0)))*25)</f>
        <v>0</v>
      </c>
      <c r="Z17" s="365">
        <f>(INDEX('Points - Runs'!$A$5:$Z$95,MATCH($A17,'Points - Runs'!$A$5:$A$95,0),MATCH(Z$8,'Points - Runs'!$A$5:$Z$5,0)))+((INDEX('Points - Runs 50s'!$A$5:$Z$95,MATCH($A17,'Points - Runs 50s'!$A$5:$A$95,0),MATCH(Z$8,'Points - Runs 50s'!$A$5:$Z$5,0)))*25)+((INDEX('Points - Runs 100s'!$A$5:$Z$95,MATCH($A17,'Points - Runs 100s'!$A$5:$A$95,0),MATCH(Z$8,'Points - Runs 100s'!$A$5:$Z$5,0)))*50)+((INDEX('Points - Wickets'!$A$5:$Z$95,MATCH($A17,'Points - Wickets'!$A$5:$A$95,0),MATCH(Z$8,'Points - Wickets'!$A$5:$Z$5,0)))*15)+((INDEX('Points - 4 fers'!$A$5:$Z$95,MATCH($A17,'Points - 4 fers'!$A$5:$A$95,0),MATCH(Z$8,'Points - 4 fers'!$A$5:$Z$5,0)))*25)+((INDEX('Points - Hattrick'!$A$5:$Z$95,MATCH($A17,'Points - Hattrick'!$A$5:$A$95,0),MATCH(Z$8,'Points - Hattrick'!$A$5:$Z$5,0)))*100)+((INDEX('Points - Fielding'!$A$5:$Z$95,MATCH($A17,'Points - Fielding'!$A$5:$A$95,0),MATCH(Z$8,'Points - Fielding'!$A$5:$Z$5,0)))*10)+((INDEX('Points - 7 fers'!$A$5:$Z$95,MATCH($A17,'Points - 7 fers'!$A$5:$A$95,0),MATCH(Z$8,'Points - 7 fers'!$A$5:$Z$5,0)))*50)+((INDEX('Points - Fielding Bonus'!$A$5:$Z$95,MATCH($A17,'Points - Fielding Bonus'!$A$5:$A$95,0),MATCH(Z$8,'Points - Fielding Bonus'!$A$5:$Z$5,0)))*25)</f>
        <v>0</v>
      </c>
      <c r="AA17" s="452">
        <f t="shared" si="0"/>
        <v>280</v>
      </c>
      <c r="AB17" s="445">
        <f t="shared" si="1"/>
        <v>313</v>
      </c>
      <c r="AC17" s="479">
        <f t="shared" si="2"/>
        <v>0</v>
      </c>
      <c r="AD17" s="453">
        <f t="shared" si="3"/>
        <v>593</v>
      </c>
    </row>
    <row r="18" spans="1:30" s="58" customFormat="1" ht="18.75" customHeight="1" x14ac:dyDescent="0.25">
      <c r="A18" s="476" t="s">
        <v>2</v>
      </c>
      <c r="B18" s="447" t="s">
        <v>53</v>
      </c>
      <c r="C18" s="448" t="s">
        <v>68</v>
      </c>
      <c r="D18" s="364">
        <f>(INDEX('Points - Runs'!$A$5:$Z$95,MATCH($A18,'Points - Runs'!$A$5:$A$95,0),MATCH(D$8,'Points - Runs'!$A$5:$Z$5,0)))+((INDEX('Points - Runs 50s'!$A$5:$Z$95,MATCH($A18,'Points - Runs 50s'!$A$5:$A$95,0),MATCH(D$8,'Points - Runs 50s'!$A$5:$Z$5,0)))*25)+((INDEX('Points - Runs 100s'!$A$5:$Z$95,MATCH($A18,'Points - Runs 100s'!$A$5:$A$95,0),MATCH(D$8,'Points - Runs 100s'!$A$5:$Z$5,0)))*50)+((INDEX('Points - Wickets'!$A$5:$Z$95,MATCH($A18,'Points - Wickets'!$A$5:$A$95,0),MATCH(D$8,'Points - Wickets'!$A$5:$Z$5,0)))*15)+((INDEX('Points - 4 fers'!$A$5:$Z$95,MATCH($A18,'Points - 4 fers'!$A$5:$A$95,0),MATCH(D$8,'Points - 4 fers'!$A$5:$Z$5,0)))*25)+((INDEX('Points - Hattrick'!$A$5:$Z$95,MATCH($A18,'Points - Hattrick'!$A$5:$A$95,0),MATCH(D$8,'Points - Hattrick'!$A$5:$Z$5,0)))*100)+((INDEX('Points - Fielding'!$A$5:$Z$95,MATCH($A18,'Points - Fielding'!$A$5:$A$95,0),MATCH(D$8,'Points - Fielding'!$A$5:$Z$5,0)))*10)+((INDEX('Points - 7 fers'!$A$5:$Z$95,MATCH($A18,'Points - 7 fers'!$A$5:$A$95,0),MATCH(D$8,'Points - 7 fers'!$A$5:$Z$5,0)))*50)+((INDEX('Points - Fielding Bonus'!$A$5:$Z$95,MATCH($A18,'Points - Fielding Bonus'!$A$5:$A$95,0),MATCH(D$8,'Points - Fielding Bonus'!$A$5:$Z$5,0)))*25)</f>
        <v>12</v>
      </c>
      <c r="E18" s="365">
        <f>(INDEX('Points - Runs'!$A$5:$Z$95,MATCH($A18,'Points - Runs'!$A$5:$A$95,0),MATCH(E$8,'Points - Runs'!$A$5:$Z$5,0)))+((INDEX('Points - Runs 50s'!$A$5:$Z$95,MATCH($A18,'Points - Runs 50s'!$A$5:$A$95,0),MATCH(E$8,'Points - Runs 50s'!$A$5:$Z$5,0)))*25)+((INDEX('Points - Runs 100s'!$A$5:$Z$95,MATCH($A18,'Points - Runs 100s'!$A$5:$A$95,0),MATCH(E$8,'Points - Runs 100s'!$A$5:$Z$5,0)))*50)+((INDEX('Points - Wickets'!$A$5:$Z$95,MATCH($A18,'Points - Wickets'!$A$5:$A$95,0),MATCH(E$8,'Points - Wickets'!$A$5:$Z$5,0)))*15)+((INDEX('Points - 4 fers'!$A$5:$Z$95,MATCH($A18,'Points - 4 fers'!$A$5:$A$95,0),MATCH(E$8,'Points - 4 fers'!$A$5:$Z$5,0)))*25)+((INDEX('Points - Hattrick'!$A$5:$Z$95,MATCH($A18,'Points - Hattrick'!$A$5:$A$95,0),MATCH(E$8,'Points - Hattrick'!$A$5:$Z$5,0)))*100)+((INDEX('Points - Fielding'!$A$5:$Z$95,MATCH($A18,'Points - Fielding'!$A$5:$A$95,0),MATCH(E$8,'Points - Fielding'!$A$5:$Z$5,0)))*10)+((INDEX('Points - 7 fers'!$A$5:$Z$95,MATCH($A18,'Points - 7 fers'!$A$5:$A$95,0),MATCH(E$8,'Points - 7 fers'!$A$5:$Z$5,0)))*50)+((INDEX('Points - Fielding Bonus'!$A$5:$Z$95,MATCH($A18,'Points - Fielding Bonus'!$A$5:$A$95,0),MATCH(E$8,'Points - Fielding Bonus'!$A$5:$Z$5,0)))*25)</f>
        <v>0</v>
      </c>
      <c r="F18" s="365">
        <f>(INDEX('Points - Runs'!$A$5:$Z$95,MATCH($A18,'Points - Runs'!$A$5:$A$95,0),MATCH(F$8,'Points - Runs'!$A$5:$Z$5,0)))+((INDEX('Points - Runs 50s'!$A$5:$Z$95,MATCH($A18,'Points - Runs 50s'!$A$5:$A$95,0),MATCH(F$8,'Points - Runs 50s'!$A$5:$Z$5,0)))*25)+((INDEX('Points - Runs 100s'!$A$5:$Z$95,MATCH($A18,'Points - Runs 100s'!$A$5:$A$95,0),MATCH(F$8,'Points - Runs 100s'!$A$5:$Z$5,0)))*50)+((INDEX('Points - Wickets'!$A$5:$Z$95,MATCH($A18,'Points - Wickets'!$A$5:$A$95,0),MATCH(F$8,'Points - Wickets'!$A$5:$Z$5,0)))*15)+((INDEX('Points - 4 fers'!$A$5:$Z$95,MATCH($A18,'Points - 4 fers'!$A$5:$A$95,0),MATCH(F$8,'Points - 4 fers'!$A$5:$Z$5,0)))*25)+((INDEX('Points - Hattrick'!$A$5:$Z$95,MATCH($A18,'Points - Hattrick'!$A$5:$A$95,0),MATCH(F$8,'Points - Hattrick'!$A$5:$Z$5,0)))*100)+((INDEX('Points - Fielding'!$A$5:$Z$95,MATCH($A18,'Points - Fielding'!$A$5:$A$95,0),MATCH(F$8,'Points - Fielding'!$A$5:$Z$5,0)))*10)+((INDEX('Points - 7 fers'!$A$5:$Z$95,MATCH($A18,'Points - 7 fers'!$A$5:$A$95,0),MATCH(F$8,'Points - 7 fers'!$A$5:$Z$5,0)))*50)+((INDEX('Points - Fielding Bonus'!$A$5:$Z$95,MATCH($A18,'Points - Fielding Bonus'!$A$5:$A$95,0),MATCH(F$8,'Points - Fielding Bonus'!$A$5:$Z$5,0)))*25)</f>
        <v>14</v>
      </c>
      <c r="G18" s="365">
        <f>(INDEX('Points - Runs'!$A$5:$Z$95,MATCH($A18,'Points - Runs'!$A$5:$A$95,0),MATCH(G$8,'Points - Runs'!$A$5:$Z$5,0)))+((INDEX('Points - Runs 50s'!$A$5:$Z$95,MATCH($A18,'Points - Runs 50s'!$A$5:$A$95,0),MATCH(G$8,'Points - Runs 50s'!$A$5:$Z$5,0)))*25)+((INDEX('Points - Runs 100s'!$A$5:$Z$95,MATCH($A18,'Points - Runs 100s'!$A$5:$A$95,0),MATCH(G$8,'Points - Runs 100s'!$A$5:$Z$5,0)))*50)+((INDEX('Points - Wickets'!$A$5:$Z$95,MATCH($A18,'Points - Wickets'!$A$5:$A$95,0),MATCH(G$8,'Points - Wickets'!$A$5:$Z$5,0)))*15)+((INDEX('Points - 4 fers'!$A$5:$Z$95,MATCH($A18,'Points - 4 fers'!$A$5:$A$95,0),MATCH(G$8,'Points - 4 fers'!$A$5:$Z$5,0)))*25)+((INDEX('Points - Hattrick'!$A$5:$Z$95,MATCH($A18,'Points - Hattrick'!$A$5:$A$95,0),MATCH(G$8,'Points - Hattrick'!$A$5:$Z$5,0)))*100)+((INDEX('Points - Fielding'!$A$5:$Z$95,MATCH($A18,'Points - Fielding'!$A$5:$A$95,0),MATCH(G$8,'Points - Fielding'!$A$5:$Z$5,0)))*10)+((INDEX('Points - 7 fers'!$A$5:$Z$95,MATCH($A18,'Points - 7 fers'!$A$5:$A$95,0),MATCH(G$8,'Points - 7 fers'!$A$5:$Z$5,0)))*50)+((INDEX('Points - Fielding Bonus'!$A$5:$Z$95,MATCH($A18,'Points - Fielding Bonus'!$A$5:$A$95,0),MATCH(G$8,'Points - Fielding Bonus'!$A$5:$Z$5,0)))*25)</f>
        <v>0</v>
      </c>
      <c r="H18" s="365">
        <f>(INDEX('Points - Runs'!$A$5:$Z$95,MATCH($A18,'Points - Runs'!$A$5:$A$95,0),MATCH(H$8,'Points - Runs'!$A$5:$Z$5,0)))+((INDEX('Points - Runs 50s'!$A$5:$Z$95,MATCH($A18,'Points - Runs 50s'!$A$5:$A$95,0),MATCH(H$8,'Points - Runs 50s'!$A$5:$Z$5,0)))*25)+((INDEX('Points - Runs 100s'!$A$5:$Z$95,MATCH($A18,'Points - Runs 100s'!$A$5:$A$95,0),MATCH(H$8,'Points - Runs 100s'!$A$5:$Z$5,0)))*50)+((INDEX('Points - Wickets'!$A$5:$Z$95,MATCH($A18,'Points - Wickets'!$A$5:$A$95,0),MATCH(H$8,'Points - Wickets'!$A$5:$Z$5,0)))*15)+((INDEX('Points - 4 fers'!$A$5:$Z$95,MATCH($A18,'Points - 4 fers'!$A$5:$A$95,0),MATCH(H$8,'Points - 4 fers'!$A$5:$Z$5,0)))*25)+((INDEX('Points - Hattrick'!$A$5:$Z$95,MATCH($A18,'Points - Hattrick'!$A$5:$A$95,0),MATCH(H$8,'Points - Hattrick'!$A$5:$Z$5,0)))*100)+((INDEX('Points - Fielding'!$A$5:$Z$95,MATCH($A18,'Points - Fielding'!$A$5:$A$95,0),MATCH(H$8,'Points - Fielding'!$A$5:$Z$5,0)))*10)+((INDEX('Points - 7 fers'!$A$5:$Z$95,MATCH($A18,'Points - 7 fers'!$A$5:$A$95,0),MATCH(H$8,'Points - 7 fers'!$A$5:$Z$5,0)))*50)+((INDEX('Points - Fielding Bonus'!$A$5:$Z$95,MATCH($A18,'Points - Fielding Bonus'!$A$5:$A$95,0),MATCH(H$8,'Points - Fielding Bonus'!$A$5:$Z$5,0)))*25)</f>
        <v>0</v>
      </c>
      <c r="I18" s="365">
        <f>(INDEX('Points - Runs'!$A$5:$Z$95,MATCH($A18,'Points - Runs'!$A$5:$A$95,0),MATCH(I$8,'Points - Runs'!$A$5:$Z$5,0)))+((INDEX('Points - Runs 50s'!$A$5:$Z$95,MATCH($A18,'Points - Runs 50s'!$A$5:$A$95,0),MATCH(I$8,'Points - Runs 50s'!$A$5:$Z$5,0)))*25)+((INDEX('Points - Runs 100s'!$A$5:$Z$95,MATCH($A18,'Points - Runs 100s'!$A$5:$A$95,0),MATCH(I$8,'Points - Runs 100s'!$A$5:$Z$5,0)))*50)+((INDEX('Points - Wickets'!$A$5:$Z$95,MATCH($A18,'Points - Wickets'!$A$5:$A$95,0),MATCH(I$8,'Points - Wickets'!$A$5:$Z$5,0)))*15)+((INDEX('Points - 4 fers'!$A$5:$Z$95,MATCH($A18,'Points - 4 fers'!$A$5:$A$95,0),MATCH(I$8,'Points - 4 fers'!$A$5:$Z$5,0)))*25)+((INDEX('Points - Hattrick'!$A$5:$Z$95,MATCH($A18,'Points - Hattrick'!$A$5:$A$95,0),MATCH(I$8,'Points - Hattrick'!$A$5:$Z$5,0)))*100)+((INDEX('Points - Fielding'!$A$5:$Z$95,MATCH($A18,'Points - Fielding'!$A$5:$A$95,0),MATCH(I$8,'Points - Fielding'!$A$5:$Z$5,0)))*10)+((INDEX('Points - 7 fers'!$A$5:$Z$95,MATCH($A18,'Points - 7 fers'!$A$5:$A$95,0),MATCH(I$8,'Points - 7 fers'!$A$5:$Z$5,0)))*50)+((INDEX('Points - Fielding Bonus'!$A$5:$Z$95,MATCH($A18,'Points - Fielding Bonus'!$A$5:$A$95,0),MATCH(I$8,'Points - Fielding Bonus'!$A$5:$Z$5,0)))*25)</f>
        <v>0</v>
      </c>
      <c r="J18" s="365">
        <f>(INDEX('Points - Runs'!$A$5:$Z$95,MATCH($A18,'Points - Runs'!$A$5:$A$95,0),MATCH(J$8,'Points - Runs'!$A$5:$Z$5,0)))+((INDEX('Points - Runs 50s'!$A$5:$Z$95,MATCH($A18,'Points - Runs 50s'!$A$5:$A$95,0),MATCH(J$8,'Points - Runs 50s'!$A$5:$Z$5,0)))*25)+((INDEX('Points - Runs 100s'!$A$5:$Z$95,MATCH($A18,'Points - Runs 100s'!$A$5:$A$95,0),MATCH(J$8,'Points - Runs 100s'!$A$5:$Z$5,0)))*50)+((INDEX('Points - Wickets'!$A$5:$Z$95,MATCH($A18,'Points - Wickets'!$A$5:$A$95,0),MATCH(J$8,'Points - Wickets'!$A$5:$Z$5,0)))*15)+((INDEX('Points - 4 fers'!$A$5:$Z$95,MATCH($A18,'Points - 4 fers'!$A$5:$A$95,0),MATCH(J$8,'Points - 4 fers'!$A$5:$Z$5,0)))*25)+((INDEX('Points - Hattrick'!$A$5:$Z$95,MATCH($A18,'Points - Hattrick'!$A$5:$A$95,0),MATCH(J$8,'Points - Hattrick'!$A$5:$Z$5,0)))*100)+((INDEX('Points - Fielding'!$A$5:$Z$95,MATCH($A18,'Points - Fielding'!$A$5:$A$95,0),MATCH(J$8,'Points - Fielding'!$A$5:$Z$5,0)))*10)+((INDEX('Points - 7 fers'!$A$5:$Z$95,MATCH($A18,'Points - 7 fers'!$A$5:$A$95,0),MATCH(J$8,'Points - 7 fers'!$A$5:$Z$5,0)))*50)+((INDEX('Points - Fielding Bonus'!$A$5:$Z$95,MATCH($A18,'Points - Fielding Bonus'!$A$5:$A$95,0),MATCH(J$8,'Points - Fielding Bonus'!$A$5:$Z$5,0)))*25)</f>
        <v>0</v>
      </c>
      <c r="K18" s="516">
        <f>(INDEX('Points - Runs'!$A$5:$Z$95,MATCH($A18,'Points - Runs'!$A$5:$A$95,0),MATCH(K$8,'Points - Runs'!$A$5:$Z$5,0)))+((INDEX('Points - Runs 50s'!$A$5:$Z$95,MATCH($A18,'Points - Runs 50s'!$A$5:$A$95,0),MATCH(K$8,'Points - Runs 50s'!$A$5:$Z$5,0)))*25)+((INDEX('Points - Runs 100s'!$A$5:$Z$95,MATCH($A18,'Points - Runs 100s'!$A$5:$A$95,0),MATCH(K$8,'Points - Runs 100s'!$A$5:$Z$5,0)))*50)+((INDEX('Points - Wickets'!$A$5:$Z$95,MATCH($A18,'Points - Wickets'!$A$5:$A$95,0),MATCH(K$8,'Points - Wickets'!$A$5:$Z$5,0)))*15)+((INDEX('Points - 4 fers'!$A$5:$Z$95,MATCH($A18,'Points - 4 fers'!$A$5:$A$95,0),MATCH(K$8,'Points - 4 fers'!$A$5:$Z$5,0)))*25)+((INDEX('Points - Hattrick'!$A$5:$Z$95,MATCH($A18,'Points - Hattrick'!$A$5:$A$95,0),MATCH(K$8,'Points - Hattrick'!$A$5:$Z$5,0)))*100)+((INDEX('Points - Fielding'!$A$5:$Z$95,MATCH($A18,'Points - Fielding'!$A$5:$A$95,0),MATCH(K$8,'Points - Fielding'!$A$5:$Z$5,0)))*10)+((INDEX('Points - 7 fers'!$A$5:$Z$95,MATCH($A18,'Points - 7 fers'!$A$5:$A$95,0),MATCH(K$8,'Points - 7 fers'!$A$5:$Z$5,0)))*50)+((INDEX('Points - Fielding Bonus'!$A$5:$Z$95,MATCH($A18,'Points - Fielding Bonus'!$A$5:$A$95,0),MATCH(K$8,'Points - Fielding Bonus'!$A$5:$Z$5,0)))*25)</f>
        <v>24</v>
      </c>
      <c r="L18" s="364">
        <f>(INDEX('Points - Runs'!$A$5:$Z$95,MATCH($A18,'Points - Runs'!$A$5:$A$95,0),MATCH(L$8,'Points - Runs'!$A$5:$Z$5,0)))+((INDEX('Points - Runs 50s'!$A$5:$Z$95,MATCH($A18,'Points - Runs 50s'!$A$5:$A$95,0),MATCH(L$8,'Points - Runs 50s'!$A$5:$Z$5,0)))*25)+((INDEX('Points - Runs 100s'!$A$5:$Z$95,MATCH($A18,'Points - Runs 100s'!$A$5:$A$95,0),MATCH(L$8,'Points - Runs 100s'!$A$5:$Z$5,0)))*50)+((INDEX('Points - Wickets'!$A$5:$Z$95,MATCH($A18,'Points - Wickets'!$A$5:$A$95,0),MATCH(L$8,'Points - Wickets'!$A$5:$Z$5,0)))*15)+((INDEX('Points - 4 fers'!$A$5:$Z$95,MATCH($A18,'Points - 4 fers'!$A$5:$A$95,0),MATCH(L$8,'Points - 4 fers'!$A$5:$Z$5,0)))*25)+((INDEX('Points - Hattrick'!$A$5:$Z$95,MATCH($A18,'Points - Hattrick'!$A$5:$A$95,0),MATCH(L$8,'Points - Hattrick'!$A$5:$Z$5,0)))*100)+((INDEX('Points - Fielding'!$A$5:$Z$95,MATCH($A18,'Points - Fielding'!$A$5:$A$95,0),MATCH(L$8,'Points - Fielding'!$A$5:$Z$5,0)))*10)+((INDEX('Points - 7 fers'!$A$5:$Z$95,MATCH($A18,'Points - 7 fers'!$A$5:$A$95,0),MATCH(L$8,'Points - 7 fers'!$A$5:$Z$5,0)))*50)+((INDEX('Points - Fielding Bonus'!$A$5:$Z$95,MATCH($A18,'Points - Fielding Bonus'!$A$5:$A$95,0),MATCH(L$8,'Points - Fielding Bonus'!$A$5:$Z$5,0)))*25)</f>
        <v>18</v>
      </c>
      <c r="M18" s="365">
        <f>(INDEX('Points - Runs'!$A$5:$Z$95,MATCH($A18,'Points - Runs'!$A$5:$A$95,0),MATCH(M$8,'Points - Runs'!$A$5:$Z$5,0)))+((INDEX('Points - Runs 50s'!$A$5:$Z$95,MATCH($A18,'Points - Runs 50s'!$A$5:$A$95,0),MATCH(M$8,'Points - Runs 50s'!$A$5:$Z$5,0)))*25)+((INDEX('Points - Runs 100s'!$A$5:$Z$95,MATCH($A18,'Points - Runs 100s'!$A$5:$A$95,0),MATCH(M$8,'Points - Runs 100s'!$A$5:$Z$5,0)))*50)+((INDEX('Points - Wickets'!$A$5:$Z$95,MATCH($A18,'Points - Wickets'!$A$5:$A$95,0),MATCH(M$8,'Points - Wickets'!$A$5:$Z$5,0)))*15)+((INDEX('Points - 4 fers'!$A$5:$Z$95,MATCH($A18,'Points - 4 fers'!$A$5:$A$95,0),MATCH(M$8,'Points - 4 fers'!$A$5:$Z$5,0)))*25)+((INDEX('Points - Hattrick'!$A$5:$Z$95,MATCH($A18,'Points - Hattrick'!$A$5:$A$95,0),MATCH(M$8,'Points - Hattrick'!$A$5:$Z$5,0)))*100)+((INDEX('Points - Fielding'!$A$5:$Z$95,MATCH($A18,'Points - Fielding'!$A$5:$A$95,0),MATCH(M$8,'Points - Fielding'!$A$5:$Z$5,0)))*10)+((INDEX('Points - 7 fers'!$A$5:$Z$95,MATCH($A18,'Points - 7 fers'!$A$5:$A$95,0),MATCH(M$8,'Points - 7 fers'!$A$5:$Z$5,0)))*50)+((INDEX('Points - Fielding Bonus'!$A$5:$Z$95,MATCH($A18,'Points - Fielding Bonus'!$A$5:$A$95,0),MATCH(M$8,'Points - Fielding Bonus'!$A$5:$Z$5,0)))*25)</f>
        <v>41</v>
      </c>
      <c r="N18" s="365">
        <f>(INDEX('Points - Runs'!$A$5:$Z$95,MATCH($A18,'Points - Runs'!$A$5:$A$95,0),MATCH(N$8,'Points - Runs'!$A$5:$Z$5,0)))+((INDEX('Points - Runs 50s'!$A$5:$Z$95,MATCH($A18,'Points - Runs 50s'!$A$5:$A$95,0),MATCH(N$8,'Points - Runs 50s'!$A$5:$Z$5,0)))*25)+((INDEX('Points - Runs 100s'!$A$5:$Z$95,MATCH($A18,'Points - Runs 100s'!$A$5:$A$95,0),MATCH(N$8,'Points - Runs 100s'!$A$5:$Z$5,0)))*50)+((INDEX('Points - Wickets'!$A$5:$Z$95,MATCH($A18,'Points - Wickets'!$A$5:$A$95,0),MATCH(N$8,'Points - Wickets'!$A$5:$Z$5,0)))*15)+((INDEX('Points - 4 fers'!$A$5:$Z$95,MATCH($A18,'Points - 4 fers'!$A$5:$A$95,0),MATCH(N$8,'Points - 4 fers'!$A$5:$Z$5,0)))*25)+((INDEX('Points - Hattrick'!$A$5:$Z$95,MATCH($A18,'Points - Hattrick'!$A$5:$A$95,0),MATCH(N$8,'Points - Hattrick'!$A$5:$Z$5,0)))*100)+((INDEX('Points - Fielding'!$A$5:$Z$95,MATCH($A18,'Points - Fielding'!$A$5:$A$95,0),MATCH(N$8,'Points - Fielding'!$A$5:$Z$5,0)))*10)+((INDEX('Points - 7 fers'!$A$5:$Z$95,MATCH($A18,'Points - 7 fers'!$A$5:$A$95,0),MATCH(N$8,'Points - 7 fers'!$A$5:$Z$5,0)))*50)+((INDEX('Points - Fielding Bonus'!$A$5:$Z$95,MATCH($A18,'Points - Fielding Bonus'!$A$5:$A$95,0),MATCH(N$8,'Points - Fielding Bonus'!$A$5:$Z$5,0)))*25)</f>
        <v>23</v>
      </c>
      <c r="O18" s="365">
        <f>(INDEX('Points - Runs'!$A$5:$Z$95,MATCH($A18,'Points - Runs'!$A$5:$A$95,0),MATCH(O$8,'Points - Runs'!$A$5:$Z$5,0)))+((INDEX('Points - Runs 50s'!$A$5:$Z$95,MATCH($A18,'Points - Runs 50s'!$A$5:$A$95,0),MATCH(O$8,'Points - Runs 50s'!$A$5:$Z$5,0)))*25)+((INDEX('Points - Runs 100s'!$A$5:$Z$95,MATCH($A18,'Points - Runs 100s'!$A$5:$A$95,0),MATCH(O$8,'Points - Runs 100s'!$A$5:$Z$5,0)))*50)+((INDEX('Points - Wickets'!$A$5:$Z$95,MATCH($A18,'Points - Wickets'!$A$5:$A$95,0),MATCH(O$8,'Points - Wickets'!$A$5:$Z$5,0)))*15)+((INDEX('Points - 4 fers'!$A$5:$Z$95,MATCH($A18,'Points - 4 fers'!$A$5:$A$95,0),MATCH(O$8,'Points - 4 fers'!$A$5:$Z$5,0)))*25)+((INDEX('Points - Hattrick'!$A$5:$Z$95,MATCH($A18,'Points - Hattrick'!$A$5:$A$95,0),MATCH(O$8,'Points - Hattrick'!$A$5:$Z$5,0)))*100)+((INDEX('Points - Fielding'!$A$5:$Z$95,MATCH($A18,'Points - Fielding'!$A$5:$A$95,0),MATCH(O$8,'Points - Fielding'!$A$5:$Z$5,0)))*10)+((INDEX('Points - 7 fers'!$A$5:$Z$95,MATCH($A18,'Points - 7 fers'!$A$5:$A$95,0),MATCH(O$8,'Points - 7 fers'!$A$5:$Z$5,0)))*50)+((INDEX('Points - Fielding Bonus'!$A$5:$Z$95,MATCH($A18,'Points - Fielding Bonus'!$A$5:$A$95,0),MATCH(O$8,'Points - Fielding Bonus'!$A$5:$Z$5,0)))*25)</f>
        <v>13</v>
      </c>
      <c r="P18" s="365">
        <f>(INDEX('Points - Runs'!$A$5:$Z$95,MATCH($A18,'Points - Runs'!$A$5:$A$95,0),MATCH(P$8,'Points - Runs'!$A$5:$Z$5,0)))+((INDEX('Points - Runs 50s'!$A$5:$Z$95,MATCH($A18,'Points - Runs 50s'!$A$5:$A$95,0),MATCH(P$8,'Points - Runs 50s'!$A$5:$Z$5,0)))*25)+((INDEX('Points - Runs 100s'!$A$5:$Z$95,MATCH($A18,'Points - Runs 100s'!$A$5:$A$95,0),MATCH(P$8,'Points - Runs 100s'!$A$5:$Z$5,0)))*50)+((INDEX('Points - Wickets'!$A$5:$Z$95,MATCH($A18,'Points - Wickets'!$A$5:$A$95,0),MATCH(P$8,'Points - Wickets'!$A$5:$Z$5,0)))*15)+((INDEX('Points - 4 fers'!$A$5:$Z$95,MATCH($A18,'Points - 4 fers'!$A$5:$A$95,0),MATCH(P$8,'Points - 4 fers'!$A$5:$Z$5,0)))*25)+((INDEX('Points - Hattrick'!$A$5:$Z$95,MATCH($A18,'Points - Hattrick'!$A$5:$A$95,0),MATCH(P$8,'Points - Hattrick'!$A$5:$Z$5,0)))*100)+((INDEX('Points - Fielding'!$A$5:$Z$95,MATCH($A18,'Points - Fielding'!$A$5:$A$95,0),MATCH(P$8,'Points - Fielding'!$A$5:$Z$5,0)))*10)+((INDEX('Points - 7 fers'!$A$5:$Z$95,MATCH($A18,'Points - 7 fers'!$A$5:$A$95,0),MATCH(P$8,'Points - 7 fers'!$A$5:$Z$5,0)))*50)+((INDEX('Points - Fielding Bonus'!$A$5:$Z$95,MATCH($A18,'Points - Fielding Bonus'!$A$5:$A$95,0),MATCH(P$8,'Points - Fielding Bonus'!$A$5:$Z$5,0)))*25)</f>
        <v>38</v>
      </c>
      <c r="Q18" s="365">
        <f>(INDEX('Points - Runs'!$A$5:$Z$95,MATCH($A18,'Points - Runs'!$A$5:$A$95,0),MATCH(Q$8,'Points - Runs'!$A$5:$Z$5,0)))+((INDEX('Points - Runs 50s'!$A$5:$Z$95,MATCH($A18,'Points - Runs 50s'!$A$5:$A$95,0),MATCH(Q$8,'Points - Runs 50s'!$A$5:$Z$5,0)))*25)+((INDEX('Points - Runs 100s'!$A$5:$Z$95,MATCH($A18,'Points - Runs 100s'!$A$5:$A$95,0),MATCH(Q$8,'Points - Runs 100s'!$A$5:$Z$5,0)))*50)+((INDEX('Points - Wickets'!$A$5:$Z$95,MATCH($A18,'Points - Wickets'!$A$5:$A$95,0),MATCH(Q$8,'Points - Wickets'!$A$5:$Z$5,0)))*15)+((INDEX('Points - 4 fers'!$A$5:$Z$95,MATCH($A18,'Points - 4 fers'!$A$5:$A$95,0),MATCH(Q$8,'Points - 4 fers'!$A$5:$Z$5,0)))*25)+((INDEX('Points - Hattrick'!$A$5:$Z$95,MATCH($A18,'Points - Hattrick'!$A$5:$A$95,0),MATCH(Q$8,'Points - Hattrick'!$A$5:$Z$5,0)))*100)+((INDEX('Points - Fielding'!$A$5:$Z$95,MATCH($A18,'Points - Fielding'!$A$5:$A$95,0),MATCH(Q$8,'Points - Fielding'!$A$5:$Z$5,0)))*10)+((INDEX('Points - 7 fers'!$A$5:$Z$95,MATCH($A18,'Points - 7 fers'!$A$5:$A$95,0),MATCH(Q$8,'Points - 7 fers'!$A$5:$Z$5,0)))*50)+((INDEX('Points - Fielding Bonus'!$A$5:$Z$95,MATCH($A18,'Points - Fielding Bonus'!$A$5:$A$95,0),MATCH(Q$8,'Points - Fielding Bonus'!$A$5:$Z$5,0)))*25)</f>
        <v>11</v>
      </c>
      <c r="R18" s="365">
        <f>(INDEX('Points - Runs'!$A$5:$Z$95,MATCH($A18,'Points - Runs'!$A$5:$A$95,0),MATCH(R$8,'Points - Runs'!$A$5:$Z$5,0)))+((INDEX('Points - Runs 50s'!$A$5:$Z$95,MATCH($A18,'Points - Runs 50s'!$A$5:$A$95,0),MATCH(R$8,'Points - Runs 50s'!$A$5:$Z$5,0)))*25)+((INDEX('Points - Runs 100s'!$A$5:$Z$95,MATCH($A18,'Points - Runs 100s'!$A$5:$A$95,0),MATCH(R$8,'Points - Runs 100s'!$A$5:$Z$5,0)))*50)+((INDEX('Points - Wickets'!$A$5:$Z$95,MATCH($A18,'Points - Wickets'!$A$5:$A$95,0),MATCH(R$8,'Points - Wickets'!$A$5:$Z$5,0)))*15)+((INDEX('Points - 4 fers'!$A$5:$Z$95,MATCH($A18,'Points - 4 fers'!$A$5:$A$95,0),MATCH(R$8,'Points - 4 fers'!$A$5:$Z$5,0)))*25)+((INDEX('Points - Hattrick'!$A$5:$Z$95,MATCH($A18,'Points - Hattrick'!$A$5:$A$95,0),MATCH(R$8,'Points - Hattrick'!$A$5:$Z$5,0)))*100)+((INDEX('Points - Fielding'!$A$5:$Z$95,MATCH($A18,'Points - Fielding'!$A$5:$A$95,0),MATCH(R$8,'Points - Fielding'!$A$5:$Z$5,0)))*10)+((INDEX('Points - 7 fers'!$A$5:$Z$95,MATCH($A18,'Points - 7 fers'!$A$5:$A$95,0),MATCH(R$8,'Points - 7 fers'!$A$5:$Z$5,0)))*50)+((INDEX('Points - Fielding Bonus'!$A$5:$Z$95,MATCH($A18,'Points - Fielding Bonus'!$A$5:$A$95,0),MATCH(R$8,'Points - Fielding Bonus'!$A$5:$Z$5,0)))*25)</f>
        <v>0</v>
      </c>
      <c r="S18" s="566">
        <f>(INDEX('Points - Runs'!$A$5:$Z$95,MATCH($A18,'Points - Runs'!$A$5:$A$95,0),MATCH(S$8,'Points - Runs'!$A$5:$Z$5,0)))+((INDEX('Points - Runs 50s'!$A$5:$Z$95,MATCH($A18,'Points - Runs 50s'!$A$5:$A$95,0),MATCH(S$8,'Points - Runs 50s'!$A$5:$Z$5,0)))*25)+((INDEX('Points - Runs 100s'!$A$5:$Z$95,MATCH($A18,'Points - Runs 100s'!$A$5:$A$95,0),MATCH(S$8,'Points - Runs 100s'!$A$5:$Z$5,0)))*50)+((INDEX('Points - Wickets'!$A$5:$Z$95,MATCH($A18,'Points - Wickets'!$A$5:$A$95,0),MATCH(S$8,'Points - Wickets'!$A$5:$Z$5,0)))*15)+((INDEX('Points - 4 fers'!$A$5:$Z$95,MATCH($A18,'Points - 4 fers'!$A$5:$A$95,0),MATCH(S$8,'Points - 4 fers'!$A$5:$Z$5,0)))*25)+((INDEX('Points - Hattrick'!$A$5:$Z$95,MATCH($A18,'Points - Hattrick'!$A$5:$A$95,0),MATCH(S$8,'Points - Hattrick'!$A$5:$Z$5,0)))*100)+((INDEX('Points - Fielding'!$A$5:$Z$95,MATCH($A18,'Points - Fielding'!$A$5:$A$95,0),MATCH(S$8,'Points - Fielding'!$A$5:$Z$5,0)))*10)+((INDEX('Points - 7 fers'!$A$5:$Z$95,MATCH($A18,'Points - 7 fers'!$A$5:$A$95,0),MATCH(S$8,'Points - 7 fers'!$A$5:$Z$5,0)))*50)+((INDEX('Points - Fielding Bonus'!$A$5:$Z$95,MATCH($A18,'Points - Fielding Bonus'!$A$5:$A$95,0),MATCH(S$8,'Points - Fielding Bonus'!$A$5:$Z$5,0)))*25)</f>
        <v>21</v>
      </c>
      <c r="T18" s="571">
        <f>(INDEX('Points - Runs'!$A$5:$Z$95,MATCH($A18,'Points - Runs'!$A$5:$A$95,0),MATCH(T$8,'Points - Runs'!$A$5:$Z$5,0)))+((INDEX('Points - Runs 50s'!$A$5:$Z$95,MATCH($A18,'Points - Runs 50s'!$A$5:$A$95,0),MATCH(T$8,'Points - Runs 50s'!$A$5:$Z$5,0)))*25)+((INDEX('Points - Runs 100s'!$A$5:$Z$95,MATCH($A18,'Points - Runs 100s'!$A$5:$A$95,0),MATCH(T$8,'Points - Runs 100s'!$A$5:$Z$5,0)))*50)+((INDEX('Points - Wickets'!$A$5:$Z$95,MATCH($A18,'Points - Wickets'!$A$5:$A$95,0),MATCH(T$8,'Points - Wickets'!$A$5:$Z$5,0)))*15)+((INDEX('Points - 4 fers'!$A$5:$Z$95,MATCH($A18,'Points - 4 fers'!$A$5:$A$95,0),MATCH(T$8,'Points - 4 fers'!$A$5:$Z$5,0)))*25)+((INDEX('Points - Hattrick'!$A$5:$Z$95,MATCH($A18,'Points - Hattrick'!$A$5:$A$95,0),MATCH(T$8,'Points - Hattrick'!$A$5:$Z$5,0)))*100)+((INDEX('Points - Fielding'!$A$5:$Z$95,MATCH($A18,'Points - Fielding'!$A$5:$A$95,0),MATCH(T$8,'Points - Fielding'!$A$5:$Z$5,0)))*10)+((INDEX('Points - 7 fers'!$A$5:$Z$95,MATCH($A18,'Points - 7 fers'!$A$5:$A$95,0),MATCH(T$8,'Points - 7 fers'!$A$5:$Z$5,0)))*50)+((INDEX('Points - Fielding Bonus'!$A$5:$Z$95,MATCH($A18,'Points - Fielding Bonus'!$A$5:$A$95,0),MATCH(T$8,'Points - Fielding Bonus'!$A$5:$Z$5,0)))*25)</f>
        <v>0</v>
      </c>
      <c r="U18" s="365">
        <f>(INDEX('Points - Runs'!$A$5:$Z$95,MATCH($A18,'Points - Runs'!$A$5:$A$95,0),MATCH(U$8,'Points - Runs'!$A$5:$Z$5,0)))+((INDEX('Points - Runs 50s'!$A$5:$Z$95,MATCH($A18,'Points - Runs 50s'!$A$5:$A$95,0),MATCH(U$8,'Points - Runs 50s'!$A$5:$Z$5,0)))*25)+((INDEX('Points - Runs 100s'!$A$5:$Z$95,MATCH($A18,'Points - Runs 100s'!$A$5:$A$95,0),MATCH(U$8,'Points - Runs 100s'!$A$5:$Z$5,0)))*50)+((INDEX('Points - Wickets'!$A$5:$Z$95,MATCH($A18,'Points - Wickets'!$A$5:$A$95,0),MATCH(U$8,'Points - Wickets'!$A$5:$Z$5,0)))*15)+((INDEX('Points - 4 fers'!$A$5:$Z$95,MATCH($A18,'Points - 4 fers'!$A$5:$A$95,0),MATCH(U$8,'Points - 4 fers'!$A$5:$Z$5,0)))*25)+((INDEX('Points - Hattrick'!$A$5:$Z$95,MATCH($A18,'Points - Hattrick'!$A$5:$A$95,0),MATCH(U$8,'Points - Hattrick'!$A$5:$Z$5,0)))*100)+((INDEX('Points - Fielding'!$A$5:$Z$95,MATCH($A18,'Points - Fielding'!$A$5:$A$95,0),MATCH(U$8,'Points - Fielding'!$A$5:$Z$5,0)))*10)+((INDEX('Points - 7 fers'!$A$5:$Z$95,MATCH($A18,'Points - 7 fers'!$A$5:$A$95,0),MATCH(U$8,'Points - 7 fers'!$A$5:$Z$5,0)))*50)+((INDEX('Points - Fielding Bonus'!$A$5:$Z$95,MATCH($A18,'Points - Fielding Bonus'!$A$5:$A$95,0),MATCH(U$8,'Points - Fielding Bonus'!$A$5:$Z$5,0)))*25)</f>
        <v>0</v>
      </c>
      <c r="V18" s="365">
        <f>(INDEX('Points - Runs'!$A$5:$Z$95,MATCH($A18,'Points - Runs'!$A$5:$A$95,0),MATCH(V$8,'Points - Runs'!$A$5:$Z$5,0)))+((INDEX('Points - Runs 50s'!$A$5:$Z$95,MATCH($A18,'Points - Runs 50s'!$A$5:$A$95,0),MATCH(V$8,'Points - Runs 50s'!$A$5:$Z$5,0)))*25)+((INDEX('Points - Runs 100s'!$A$5:$Z$95,MATCH($A18,'Points - Runs 100s'!$A$5:$A$95,0),MATCH(V$8,'Points - Runs 100s'!$A$5:$Z$5,0)))*50)+((INDEX('Points - Wickets'!$A$5:$Z$95,MATCH($A18,'Points - Wickets'!$A$5:$A$95,0),MATCH(V$8,'Points - Wickets'!$A$5:$Z$5,0)))*15)+((INDEX('Points - 4 fers'!$A$5:$Z$95,MATCH($A18,'Points - 4 fers'!$A$5:$A$95,0),MATCH(V$8,'Points - 4 fers'!$A$5:$Z$5,0)))*25)+((INDEX('Points - Hattrick'!$A$5:$Z$95,MATCH($A18,'Points - Hattrick'!$A$5:$A$95,0),MATCH(V$8,'Points - Hattrick'!$A$5:$Z$5,0)))*100)+((INDEX('Points - Fielding'!$A$5:$Z$95,MATCH($A18,'Points - Fielding'!$A$5:$A$95,0),MATCH(V$8,'Points - Fielding'!$A$5:$Z$5,0)))*10)+((INDEX('Points - 7 fers'!$A$5:$Z$95,MATCH($A18,'Points - 7 fers'!$A$5:$A$95,0),MATCH(V$8,'Points - 7 fers'!$A$5:$Z$5,0)))*50)+((INDEX('Points - Fielding Bonus'!$A$5:$Z$95,MATCH($A18,'Points - Fielding Bonus'!$A$5:$A$95,0),MATCH(V$8,'Points - Fielding Bonus'!$A$5:$Z$5,0)))*25)</f>
        <v>0</v>
      </c>
      <c r="W18" s="365">
        <f>(INDEX('Points - Runs'!$A$5:$Z$95,MATCH($A18,'Points - Runs'!$A$5:$A$95,0),MATCH(W$8,'Points - Runs'!$A$5:$Z$5,0)))+((INDEX('Points - Runs 50s'!$A$5:$Z$95,MATCH($A18,'Points - Runs 50s'!$A$5:$A$95,0),MATCH(W$8,'Points - Runs 50s'!$A$5:$Z$5,0)))*25)+((INDEX('Points - Runs 100s'!$A$5:$Z$95,MATCH($A18,'Points - Runs 100s'!$A$5:$A$95,0),MATCH(W$8,'Points - Runs 100s'!$A$5:$Z$5,0)))*50)+((INDEX('Points - Wickets'!$A$5:$Z$95,MATCH($A18,'Points - Wickets'!$A$5:$A$95,0),MATCH(W$8,'Points - Wickets'!$A$5:$Z$5,0)))*15)+((INDEX('Points - 4 fers'!$A$5:$Z$95,MATCH($A18,'Points - 4 fers'!$A$5:$A$95,0),MATCH(W$8,'Points - 4 fers'!$A$5:$Z$5,0)))*25)+((INDEX('Points - Hattrick'!$A$5:$Z$95,MATCH($A18,'Points - Hattrick'!$A$5:$A$95,0),MATCH(W$8,'Points - Hattrick'!$A$5:$Z$5,0)))*100)+((INDEX('Points - Fielding'!$A$5:$Z$95,MATCH($A18,'Points - Fielding'!$A$5:$A$95,0),MATCH(W$8,'Points - Fielding'!$A$5:$Z$5,0)))*10)+((INDEX('Points - 7 fers'!$A$5:$Z$95,MATCH($A18,'Points - 7 fers'!$A$5:$A$95,0),MATCH(W$8,'Points - 7 fers'!$A$5:$Z$5,0)))*50)+((INDEX('Points - Fielding Bonus'!$A$5:$Z$95,MATCH($A18,'Points - Fielding Bonus'!$A$5:$A$95,0),MATCH(W$8,'Points - Fielding Bonus'!$A$5:$Z$5,0)))*25)</f>
        <v>0</v>
      </c>
      <c r="X18" s="365">
        <f>(INDEX('Points - Runs'!$A$5:$Z$95,MATCH($A18,'Points - Runs'!$A$5:$A$95,0),MATCH(X$8,'Points - Runs'!$A$5:$Z$5,0)))+((INDEX('Points - Runs 50s'!$A$5:$Z$95,MATCH($A18,'Points - Runs 50s'!$A$5:$A$95,0),MATCH(X$8,'Points - Runs 50s'!$A$5:$Z$5,0)))*25)+((INDEX('Points - Runs 100s'!$A$5:$Z$95,MATCH($A18,'Points - Runs 100s'!$A$5:$A$95,0),MATCH(X$8,'Points - Runs 100s'!$A$5:$Z$5,0)))*50)+((INDEX('Points - Wickets'!$A$5:$Z$95,MATCH($A18,'Points - Wickets'!$A$5:$A$95,0),MATCH(X$8,'Points - Wickets'!$A$5:$Z$5,0)))*15)+((INDEX('Points - 4 fers'!$A$5:$Z$95,MATCH($A18,'Points - 4 fers'!$A$5:$A$95,0),MATCH(X$8,'Points - 4 fers'!$A$5:$Z$5,0)))*25)+((INDEX('Points - Hattrick'!$A$5:$Z$95,MATCH($A18,'Points - Hattrick'!$A$5:$A$95,0),MATCH(X$8,'Points - Hattrick'!$A$5:$Z$5,0)))*100)+((INDEX('Points - Fielding'!$A$5:$Z$95,MATCH($A18,'Points - Fielding'!$A$5:$A$95,0),MATCH(X$8,'Points - Fielding'!$A$5:$Z$5,0)))*10)+((INDEX('Points - 7 fers'!$A$5:$Z$95,MATCH($A18,'Points - 7 fers'!$A$5:$A$95,0),MATCH(X$8,'Points - 7 fers'!$A$5:$Z$5,0)))*50)+((INDEX('Points - Fielding Bonus'!$A$5:$Z$95,MATCH($A18,'Points - Fielding Bonus'!$A$5:$A$95,0),MATCH(X$8,'Points - Fielding Bonus'!$A$5:$Z$5,0)))*25)</f>
        <v>0</v>
      </c>
      <c r="Y18" s="365">
        <f>(INDEX('Points - Runs'!$A$5:$Z$95,MATCH($A18,'Points - Runs'!$A$5:$A$95,0),MATCH(Y$8,'Points - Runs'!$A$5:$Z$5,0)))+((INDEX('Points - Runs 50s'!$A$5:$Z$95,MATCH($A18,'Points - Runs 50s'!$A$5:$A$95,0),MATCH(Y$8,'Points - Runs 50s'!$A$5:$Z$5,0)))*25)+((INDEX('Points - Runs 100s'!$A$5:$Z$95,MATCH($A18,'Points - Runs 100s'!$A$5:$A$95,0),MATCH(Y$8,'Points - Runs 100s'!$A$5:$Z$5,0)))*50)+((INDEX('Points - Wickets'!$A$5:$Z$95,MATCH($A18,'Points - Wickets'!$A$5:$A$95,0),MATCH(Y$8,'Points - Wickets'!$A$5:$Z$5,0)))*15)+((INDEX('Points - 4 fers'!$A$5:$Z$95,MATCH($A18,'Points - 4 fers'!$A$5:$A$95,0),MATCH(Y$8,'Points - 4 fers'!$A$5:$Z$5,0)))*25)+((INDEX('Points - Hattrick'!$A$5:$Z$95,MATCH($A18,'Points - Hattrick'!$A$5:$A$95,0),MATCH(Y$8,'Points - Hattrick'!$A$5:$Z$5,0)))*100)+((INDEX('Points - Fielding'!$A$5:$Z$95,MATCH($A18,'Points - Fielding'!$A$5:$A$95,0),MATCH(Y$8,'Points - Fielding'!$A$5:$Z$5,0)))*10)+((INDEX('Points - 7 fers'!$A$5:$Z$95,MATCH($A18,'Points - 7 fers'!$A$5:$A$95,0),MATCH(Y$8,'Points - 7 fers'!$A$5:$Z$5,0)))*50)+((INDEX('Points - Fielding Bonus'!$A$5:$Z$95,MATCH($A18,'Points - Fielding Bonus'!$A$5:$A$95,0),MATCH(Y$8,'Points - Fielding Bonus'!$A$5:$Z$5,0)))*25)</f>
        <v>0</v>
      </c>
      <c r="Z18" s="365">
        <f>(INDEX('Points - Runs'!$A$5:$Z$95,MATCH($A18,'Points - Runs'!$A$5:$A$95,0),MATCH(Z$8,'Points - Runs'!$A$5:$Z$5,0)))+((INDEX('Points - Runs 50s'!$A$5:$Z$95,MATCH($A18,'Points - Runs 50s'!$A$5:$A$95,0),MATCH(Z$8,'Points - Runs 50s'!$A$5:$Z$5,0)))*25)+((INDEX('Points - Runs 100s'!$A$5:$Z$95,MATCH($A18,'Points - Runs 100s'!$A$5:$A$95,0),MATCH(Z$8,'Points - Runs 100s'!$A$5:$Z$5,0)))*50)+((INDEX('Points - Wickets'!$A$5:$Z$95,MATCH($A18,'Points - Wickets'!$A$5:$A$95,0),MATCH(Z$8,'Points - Wickets'!$A$5:$Z$5,0)))*15)+((INDEX('Points - 4 fers'!$A$5:$Z$95,MATCH($A18,'Points - 4 fers'!$A$5:$A$95,0),MATCH(Z$8,'Points - 4 fers'!$A$5:$Z$5,0)))*25)+((INDEX('Points - Hattrick'!$A$5:$Z$95,MATCH($A18,'Points - Hattrick'!$A$5:$A$95,0),MATCH(Z$8,'Points - Hattrick'!$A$5:$Z$5,0)))*100)+((INDEX('Points - Fielding'!$A$5:$Z$95,MATCH($A18,'Points - Fielding'!$A$5:$A$95,0),MATCH(Z$8,'Points - Fielding'!$A$5:$Z$5,0)))*10)+((INDEX('Points - 7 fers'!$A$5:$Z$95,MATCH($A18,'Points - 7 fers'!$A$5:$A$95,0),MATCH(Z$8,'Points - 7 fers'!$A$5:$Z$5,0)))*50)+((INDEX('Points - Fielding Bonus'!$A$5:$Z$95,MATCH($A18,'Points - Fielding Bonus'!$A$5:$A$95,0),MATCH(Z$8,'Points - Fielding Bonus'!$A$5:$Z$5,0)))*25)</f>
        <v>0</v>
      </c>
      <c r="AA18" s="452">
        <f t="shared" si="0"/>
        <v>50</v>
      </c>
      <c r="AB18" s="445">
        <f t="shared" si="1"/>
        <v>165</v>
      </c>
      <c r="AC18" s="479">
        <f t="shared" si="2"/>
        <v>0</v>
      </c>
      <c r="AD18" s="453">
        <f t="shared" si="3"/>
        <v>215</v>
      </c>
    </row>
    <row r="19" spans="1:30" s="58" customFormat="1" ht="18.75" customHeight="1" x14ac:dyDescent="0.25">
      <c r="A19" s="476" t="s">
        <v>6</v>
      </c>
      <c r="B19" s="447" t="s">
        <v>53</v>
      </c>
      <c r="C19" s="448" t="s">
        <v>68</v>
      </c>
      <c r="D19" s="364">
        <f>(INDEX('Points - Runs'!$A$5:$Z$95,MATCH($A19,'Points - Runs'!$A$5:$A$95,0),MATCH(D$8,'Points - Runs'!$A$5:$Z$5,0)))+((INDEX('Points - Runs 50s'!$A$5:$Z$95,MATCH($A19,'Points - Runs 50s'!$A$5:$A$95,0),MATCH(D$8,'Points - Runs 50s'!$A$5:$Z$5,0)))*25)+((INDEX('Points - Runs 100s'!$A$5:$Z$95,MATCH($A19,'Points - Runs 100s'!$A$5:$A$95,0),MATCH(D$8,'Points - Runs 100s'!$A$5:$Z$5,0)))*50)+((INDEX('Points - Wickets'!$A$5:$Z$95,MATCH($A19,'Points - Wickets'!$A$5:$A$95,0),MATCH(D$8,'Points - Wickets'!$A$5:$Z$5,0)))*15)+((INDEX('Points - 4 fers'!$A$5:$Z$95,MATCH($A19,'Points - 4 fers'!$A$5:$A$95,0),MATCH(D$8,'Points - 4 fers'!$A$5:$Z$5,0)))*25)+((INDEX('Points - Hattrick'!$A$5:$Z$95,MATCH($A19,'Points - Hattrick'!$A$5:$A$95,0),MATCH(D$8,'Points - Hattrick'!$A$5:$Z$5,0)))*100)+((INDEX('Points - Fielding'!$A$5:$Z$95,MATCH($A19,'Points - Fielding'!$A$5:$A$95,0),MATCH(D$8,'Points - Fielding'!$A$5:$Z$5,0)))*10)+((INDEX('Points - 7 fers'!$A$5:$Z$95,MATCH($A19,'Points - 7 fers'!$A$5:$A$95,0),MATCH(D$8,'Points - 7 fers'!$A$5:$Z$5,0)))*50)+((INDEX('Points - Fielding Bonus'!$A$5:$Z$95,MATCH($A19,'Points - Fielding Bonus'!$A$5:$A$95,0),MATCH(D$8,'Points - Fielding Bonus'!$A$5:$Z$5,0)))*25)</f>
        <v>0</v>
      </c>
      <c r="E19" s="365">
        <f>(INDEX('Points - Runs'!$A$5:$Z$95,MATCH($A19,'Points - Runs'!$A$5:$A$95,0),MATCH(E$8,'Points - Runs'!$A$5:$Z$5,0)))+((INDEX('Points - Runs 50s'!$A$5:$Z$95,MATCH($A19,'Points - Runs 50s'!$A$5:$A$95,0),MATCH(E$8,'Points - Runs 50s'!$A$5:$Z$5,0)))*25)+((INDEX('Points - Runs 100s'!$A$5:$Z$95,MATCH($A19,'Points - Runs 100s'!$A$5:$A$95,0),MATCH(E$8,'Points - Runs 100s'!$A$5:$Z$5,0)))*50)+((INDEX('Points - Wickets'!$A$5:$Z$95,MATCH($A19,'Points - Wickets'!$A$5:$A$95,0),MATCH(E$8,'Points - Wickets'!$A$5:$Z$5,0)))*15)+((INDEX('Points - 4 fers'!$A$5:$Z$95,MATCH($A19,'Points - 4 fers'!$A$5:$A$95,0),MATCH(E$8,'Points - 4 fers'!$A$5:$Z$5,0)))*25)+((INDEX('Points - Hattrick'!$A$5:$Z$95,MATCH($A19,'Points - Hattrick'!$A$5:$A$95,0),MATCH(E$8,'Points - Hattrick'!$A$5:$Z$5,0)))*100)+((INDEX('Points - Fielding'!$A$5:$Z$95,MATCH($A19,'Points - Fielding'!$A$5:$A$95,0),MATCH(E$8,'Points - Fielding'!$A$5:$Z$5,0)))*10)+((INDEX('Points - 7 fers'!$A$5:$Z$95,MATCH($A19,'Points - 7 fers'!$A$5:$A$95,0),MATCH(E$8,'Points - 7 fers'!$A$5:$Z$5,0)))*50)+((INDEX('Points - Fielding Bonus'!$A$5:$Z$95,MATCH($A19,'Points - Fielding Bonus'!$A$5:$A$95,0),MATCH(E$8,'Points - Fielding Bonus'!$A$5:$Z$5,0)))*25)</f>
        <v>0</v>
      </c>
      <c r="F19" s="365">
        <f>(INDEX('Points - Runs'!$A$5:$Z$95,MATCH($A19,'Points - Runs'!$A$5:$A$95,0),MATCH(F$8,'Points - Runs'!$A$5:$Z$5,0)))+((INDEX('Points - Runs 50s'!$A$5:$Z$95,MATCH($A19,'Points - Runs 50s'!$A$5:$A$95,0),MATCH(F$8,'Points - Runs 50s'!$A$5:$Z$5,0)))*25)+((INDEX('Points - Runs 100s'!$A$5:$Z$95,MATCH($A19,'Points - Runs 100s'!$A$5:$A$95,0),MATCH(F$8,'Points - Runs 100s'!$A$5:$Z$5,0)))*50)+((INDEX('Points - Wickets'!$A$5:$Z$95,MATCH($A19,'Points - Wickets'!$A$5:$A$95,0),MATCH(F$8,'Points - Wickets'!$A$5:$Z$5,0)))*15)+((INDEX('Points - 4 fers'!$A$5:$Z$95,MATCH($A19,'Points - 4 fers'!$A$5:$A$95,0),MATCH(F$8,'Points - 4 fers'!$A$5:$Z$5,0)))*25)+((INDEX('Points - Hattrick'!$A$5:$Z$95,MATCH($A19,'Points - Hattrick'!$A$5:$A$95,0),MATCH(F$8,'Points - Hattrick'!$A$5:$Z$5,0)))*100)+((INDEX('Points - Fielding'!$A$5:$Z$95,MATCH($A19,'Points - Fielding'!$A$5:$A$95,0),MATCH(F$8,'Points - Fielding'!$A$5:$Z$5,0)))*10)+((INDEX('Points - 7 fers'!$A$5:$Z$95,MATCH($A19,'Points - 7 fers'!$A$5:$A$95,0),MATCH(F$8,'Points - 7 fers'!$A$5:$Z$5,0)))*50)+((INDEX('Points - Fielding Bonus'!$A$5:$Z$95,MATCH($A19,'Points - Fielding Bonus'!$A$5:$A$95,0),MATCH(F$8,'Points - Fielding Bonus'!$A$5:$Z$5,0)))*25)</f>
        <v>126</v>
      </c>
      <c r="G19" s="365">
        <f>(INDEX('Points - Runs'!$A$5:$Z$95,MATCH($A19,'Points - Runs'!$A$5:$A$95,0),MATCH(G$8,'Points - Runs'!$A$5:$Z$5,0)))+((INDEX('Points - Runs 50s'!$A$5:$Z$95,MATCH($A19,'Points - Runs 50s'!$A$5:$A$95,0),MATCH(G$8,'Points - Runs 50s'!$A$5:$Z$5,0)))*25)+((INDEX('Points - Runs 100s'!$A$5:$Z$95,MATCH($A19,'Points - Runs 100s'!$A$5:$A$95,0),MATCH(G$8,'Points - Runs 100s'!$A$5:$Z$5,0)))*50)+((INDEX('Points - Wickets'!$A$5:$Z$95,MATCH($A19,'Points - Wickets'!$A$5:$A$95,0),MATCH(G$8,'Points - Wickets'!$A$5:$Z$5,0)))*15)+((INDEX('Points - 4 fers'!$A$5:$Z$95,MATCH($A19,'Points - 4 fers'!$A$5:$A$95,0),MATCH(G$8,'Points - 4 fers'!$A$5:$Z$5,0)))*25)+((INDEX('Points - Hattrick'!$A$5:$Z$95,MATCH($A19,'Points - Hattrick'!$A$5:$A$95,0),MATCH(G$8,'Points - Hattrick'!$A$5:$Z$5,0)))*100)+((INDEX('Points - Fielding'!$A$5:$Z$95,MATCH($A19,'Points - Fielding'!$A$5:$A$95,0),MATCH(G$8,'Points - Fielding'!$A$5:$Z$5,0)))*10)+((INDEX('Points - 7 fers'!$A$5:$Z$95,MATCH($A19,'Points - 7 fers'!$A$5:$A$95,0),MATCH(G$8,'Points - 7 fers'!$A$5:$Z$5,0)))*50)+((INDEX('Points - Fielding Bonus'!$A$5:$Z$95,MATCH($A19,'Points - Fielding Bonus'!$A$5:$A$95,0),MATCH(G$8,'Points - Fielding Bonus'!$A$5:$Z$5,0)))*25)</f>
        <v>19</v>
      </c>
      <c r="H19" s="365">
        <f>(INDEX('Points - Runs'!$A$5:$Z$95,MATCH($A19,'Points - Runs'!$A$5:$A$95,0),MATCH(H$8,'Points - Runs'!$A$5:$Z$5,0)))+((INDEX('Points - Runs 50s'!$A$5:$Z$95,MATCH($A19,'Points - Runs 50s'!$A$5:$A$95,0),MATCH(H$8,'Points - Runs 50s'!$A$5:$Z$5,0)))*25)+((INDEX('Points - Runs 100s'!$A$5:$Z$95,MATCH($A19,'Points - Runs 100s'!$A$5:$A$95,0),MATCH(H$8,'Points - Runs 100s'!$A$5:$Z$5,0)))*50)+((INDEX('Points - Wickets'!$A$5:$Z$95,MATCH($A19,'Points - Wickets'!$A$5:$A$95,0),MATCH(H$8,'Points - Wickets'!$A$5:$Z$5,0)))*15)+((INDEX('Points - 4 fers'!$A$5:$Z$95,MATCH($A19,'Points - 4 fers'!$A$5:$A$95,0),MATCH(H$8,'Points - 4 fers'!$A$5:$Z$5,0)))*25)+((INDEX('Points - Hattrick'!$A$5:$Z$95,MATCH($A19,'Points - Hattrick'!$A$5:$A$95,0),MATCH(H$8,'Points - Hattrick'!$A$5:$Z$5,0)))*100)+((INDEX('Points - Fielding'!$A$5:$Z$95,MATCH($A19,'Points - Fielding'!$A$5:$A$95,0),MATCH(H$8,'Points - Fielding'!$A$5:$Z$5,0)))*10)+((INDEX('Points - 7 fers'!$A$5:$Z$95,MATCH($A19,'Points - 7 fers'!$A$5:$A$95,0),MATCH(H$8,'Points - 7 fers'!$A$5:$Z$5,0)))*50)+((INDEX('Points - Fielding Bonus'!$A$5:$Z$95,MATCH($A19,'Points - Fielding Bonus'!$A$5:$A$95,0),MATCH(H$8,'Points - Fielding Bonus'!$A$5:$Z$5,0)))*25)</f>
        <v>116</v>
      </c>
      <c r="I19" s="365">
        <f>(INDEX('Points - Runs'!$A$5:$Z$95,MATCH($A19,'Points - Runs'!$A$5:$A$95,0),MATCH(I$8,'Points - Runs'!$A$5:$Z$5,0)))+((INDEX('Points - Runs 50s'!$A$5:$Z$95,MATCH($A19,'Points - Runs 50s'!$A$5:$A$95,0),MATCH(I$8,'Points - Runs 50s'!$A$5:$Z$5,0)))*25)+((INDEX('Points - Runs 100s'!$A$5:$Z$95,MATCH($A19,'Points - Runs 100s'!$A$5:$A$95,0),MATCH(I$8,'Points - Runs 100s'!$A$5:$Z$5,0)))*50)+((INDEX('Points - Wickets'!$A$5:$Z$95,MATCH($A19,'Points - Wickets'!$A$5:$A$95,0),MATCH(I$8,'Points - Wickets'!$A$5:$Z$5,0)))*15)+((INDEX('Points - 4 fers'!$A$5:$Z$95,MATCH($A19,'Points - 4 fers'!$A$5:$A$95,0),MATCH(I$8,'Points - 4 fers'!$A$5:$Z$5,0)))*25)+((INDEX('Points - Hattrick'!$A$5:$Z$95,MATCH($A19,'Points - Hattrick'!$A$5:$A$95,0),MATCH(I$8,'Points - Hattrick'!$A$5:$Z$5,0)))*100)+((INDEX('Points - Fielding'!$A$5:$Z$95,MATCH($A19,'Points - Fielding'!$A$5:$A$95,0),MATCH(I$8,'Points - Fielding'!$A$5:$Z$5,0)))*10)+((INDEX('Points - 7 fers'!$A$5:$Z$95,MATCH($A19,'Points - 7 fers'!$A$5:$A$95,0),MATCH(I$8,'Points - 7 fers'!$A$5:$Z$5,0)))*50)+((INDEX('Points - Fielding Bonus'!$A$5:$Z$95,MATCH($A19,'Points - Fielding Bonus'!$A$5:$A$95,0),MATCH(I$8,'Points - Fielding Bonus'!$A$5:$Z$5,0)))*25)</f>
        <v>0</v>
      </c>
      <c r="J19" s="365">
        <f>(INDEX('Points - Runs'!$A$5:$Z$95,MATCH($A19,'Points - Runs'!$A$5:$A$95,0),MATCH(J$8,'Points - Runs'!$A$5:$Z$5,0)))+((INDEX('Points - Runs 50s'!$A$5:$Z$95,MATCH($A19,'Points - Runs 50s'!$A$5:$A$95,0),MATCH(J$8,'Points - Runs 50s'!$A$5:$Z$5,0)))*25)+((INDEX('Points - Runs 100s'!$A$5:$Z$95,MATCH($A19,'Points - Runs 100s'!$A$5:$A$95,0),MATCH(J$8,'Points - Runs 100s'!$A$5:$Z$5,0)))*50)+((INDEX('Points - Wickets'!$A$5:$Z$95,MATCH($A19,'Points - Wickets'!$A$5:$A$95,0),MATCH(J$8,'Points - Wickets'!$A$5:$Z$5,0)))*15)+((INDEX('Points - 4 fers'!$A$5:$Z$95,MATCH($A19,'Points - 4 fers'!$A$5:$A$95,0),MATCH(J$8,'Points - 4 fers'!$A$5:$Z$5,0)))*25)+((INDEX('Points - Hattrick'!$A$5:$Z$95,MATCH($A19,'Points - Hattrick'!$A$5:$A$95,0),MATCH(J$8,'Points - Hattrick'!$A$5:$Z$5,0)))*100)+((INDEX('Points - Fielding'!$A$5:$Z$95,MATCH($A19,'Points - Fielding'!$A$5:$A$95,0),MATCH(J$8,'Points - Fielding'!$A$5:$Z$5,0)))*10)+((INDEX('Points - 7 fers'!$A$5:$Z$95,MATCH($A19,'Points - 7 fers'!$A$5:$A$95,0),MATCH(J$8,'Points - 7 fers'!$A$5:$Z$5,0)))*50)+((INDEX('Points - Fielding Bonus'!$A$5:$Z$95,MATCH($A19,'Points - Fielding Bonus'!$A$5:$A$95,0),MATCH(J$8,'Points - Fielding Bonus'!$A$5:$Z$5,0)))*25)</f>
        <v>90</v>
      </c>
      <c r="K19" s="516">
        <f>(INDEX('Points - Runs'!$A$5:$Z$95,MATCH($A19,'Points - Runs'!$A$5:$A$95,0),MATCH(K$8,'Points - Runs'!$A$5:$Z$5,0)))+((INDEX('Points - Runs 50s'!$A$5:$Z$95,MATCH($A19,'Points - Runs 50s'!$A$5:$A$95,0),MATCH(K$8,'Points - Runs 50s'!$A$5:$Z$5,0)))*25)+((INDEX('Points - Runs 100s'!$A$5:$Z$95,MATCH($A19,'Points - Runs 100s'!$A$5:$A$95,0),MATCH(K$8,'Points - Runs 100s'!$A$5:$Z$5,0)))*50)+((INDEX('Points - Wickets'!$A$5:$Z$95,MATCH($A19,'Points - Wickets'!$A$5:$A$95,0),MATCH(K$8,'Points - Wickets'!$A$5:$Z$5,0)))*15)+((INDEX('Points - 4 fers'!$A$5:$Z$95,MATCH($A19,'Points - 4 fers'!$A$5:$A$95,0),MATCH(K$8,'Points - 4 fers'!$A$5:$Z$5,0)))*25)+((INDEX('Points - Hattrick'!$A$5:$Z$95,MATCH($A19,'Points - Hattrick'!$A$5:$A$95,0),MATCH(K$8,'Points - Hattrick'!$A$5:$Z$5,0)))*100)+((INDEX('Points - Fielding'!$A$5:$Z$95,MATCH($A19,'Points - Fielding'!$A$5:$A$95,0),MATCH(K$8,'Points - Fielding'!$A$5:$Z$5,0)))*10)+((INDEX('Points - 7 fers'!$A$5:$Z$95,MATCH($A19,'Points - 7 fers'!$A$5:$A$95,0),MATCH(K$8,'Points - 7 fers'!$A$5:$Z$5,0)))*50)+((INDEX('Points - Fielding Bonus'!$A$5:$Z$95,MATCH($A19,'Points - Fielding Bonus'!$A$5:$A$95,0),MATCH(K$8,'Points - Fielding Bonus'!$A$5:$Z$5,0)))*25)</f>
        <v>1</v>
      </c>
      <c r="L19" s="364">
        <f>(INDEX('Points - Runs'!$A$5:$Z$95,MATCH($A19,'Points - Runs'!$A$5:$A$95,0),MATCH(L$8,'Points - Runs'!$A$5:$Z$5,0)))+((INDEX('Points - Runs 50s'!$A$5:$Z$95,MATCH($A19,'Points - Runs 50s'!$A$5:$A$95,0),MATCH(L$8,'Points - Runs 50s'!$A$5:$Z$5,0)))*25)+((INDEX('Points - Runs 100s'!$A$5:$Z$95,MATCH($A19,'Points - Runs 100s'!$A$5:$A$95,0),MATCH(L$8,'Points - Runs 100s'!$A$5:$Z$5,0)))*50)+((INDEX('Points - Wickets'!$A$5:$Z$95,MATCH($A19,'Points - Wickets'!$A$5:$A$95,0),MATCH(L$8,'Points - Wickets'!$A$5:$Z$5,0)))*15)+((INDEX('Points - 4 fers'!$A$5:$Z$95,MATCH($A19,'Points - 4 fers'!$A$5:$A$95,0),MATCH(L$8,'Points - 4 fers'!$A$5:$Z$5,0)))*25)+((INDEX('Points - Hattrick'!$A$5:$Z$95,MATCH($A19,'Points - Hattrick'!$A$5:$A$95,0),MATCH(L$8,'Points - Hattrick'!$A$5:$Z$5,0)))*100)+((INDEX('Points - Fielding'!$A$5:$Z$95,MATCH($A19,'Points - Fielding'!$A$5:$A$95,0),MATCH(L$8,'Points - Fielding'!$A$5:$Z$5,0)))*10)+((INDEX('Points - 7 fers'!$A$5:$Z$95,MATCH($A19,'Points - 7 fers'!$A$5:$A$95,0),MATCH(L$8,'Points - 7 fers'!$A$5:$Z$5,0)))*50)+((INDEX('Points - Fielding Bonus'!$A$5:$Z$95,MATCH($A19,'Points - Fielding Bonus'!$A$5:$A$95,0),MATCH(L$8,'Points - Fielding Bonus'!$A$5:$Z$5,0)))*25)</f>
        <v>22</v>
      </c>
      <c r="M19" s="365">
        <f>(INDEX('Points - Runs'!$A$5:$Z$95,MATCH($A19,'Points - Runs'!$A$5:$A$95,0),MATCH(M$8,'Points - Runs'!$A$5:$Z$5,0)))+((INDEX('Points - Runs 50s'!$A$5:$Z$95,MATCH($A19,'Points - Runs 50s'!$A$5:$A$95,0),MATCH(M$8,'Points - Runs 50s'!$A$5:$Z$5,0)))*25)+((INDEX('Points - Runs 100s'!$A$5:$Z$95,MATCH($A19,'Points - Runs 100s'!$A$5:$A$95,0),MATCH(M$8,'Points - Runs 100s'!$A$5:$Z$5,0)))*50)+((INDEX('Points - Wickets'!$A$5:$Z$95,MATCH($A19,'Points - Wickets'!$A$5:$A$95,0),MATCH(M$8,'Points - Wickets'!$A$5:$Z$5,0)))*15)+((INDEX('Points - 4 fers'!$A$5:$Z$95,MATCH($A19,'Points - 4 fers'!$A$5:$A$95,0),MATCH(M$8,'Points - 4 fers'!$A$5:$Z$5,0)))*25)+((INDEX('Points - Hattrick'!$A$5:$Z$95,MATCH($A19,'Points - Hattrick'!$A$5:$A$95,0),MATCH(M$8,'Points - Hattrick'!$A$5:$Z$5,0)))*100)+((INDEX('Points - Fielding'!$A$5:$Z$95,MATCH($A19,'Points - Fielding'!$A$5:$A$95,0),MATCH(M$8,'Points - Fielding'!$A$5:$Z$5,0)))*10)+((INDEX('Points - 7 fers'!$A$5:$Z$95,MATCH($A19,'Points - 7 fers'!$A$5:$A$95,0),MATCH(M$8,'Points - 7 fers'!$A$5:$Z$5,0)))*50)+((INDEX('Points - Fielding Bonus'!$A$5:$Z$95,MATCH($A19,'Points - Fielding Bonus'!$A$5:$A$95,0),MATCH(M$8,'Points - Fielding Bonus'!$A$5:$Z$5,0)))*25)</f>
        <v>1</v>
      </c>
      <c r="N19" s="365">
        <f>(INDEX('Points - Runs'!$A$5:$Z$95,MATCH($A19,'Points - Runs'!$A$5:$A$95,0),MATCH(N$8,'Points - Runs'!$A$5:$Z$5,0)))+((INDEX('Points - Runs 50s'!$A$5:$Z$95,MATCH($A19,'Points - Runs 50s'!$A$5:$A$95,0),MATCH(N$8,'Points - Runs 50s'!$A$5:$Z$5,0)))*25)+((INDEX('Points - Runs 100s'!$A$5:$Z$95,MATCH($A19,'Points - Runs 100s'!$A$5:$A$95,0),MATCH(N$8,'Points - Runs 100s'!$A$5:$Z$5,0)))*50)+((INDEX('Points - Wickets'!$A$5:$Z$95,MATCH($A19,'Points - Wickets'!$A$5:$A$95,0),MATCH(N$8,'Points - Wickets'!$A$5:$Z$5,0)))*15)+((INDEX('Points - 4 fers'!$A$5:$Z$95,MATCH($A19,'Points - 4 fers'!$A$5:$A$95,0),MATCH(N$8,'Points - 4 fers'!$A$5:$Z$5,0)))*25)+((INDEX('Points - Hattrick'!$A$5:$Z$95,MATCH($A19,'Points - Hattrick'!$A$5:$A$95,0),MATCH(N$8,'Points - Hattrick'!$A$5:$Z$5,0)))*100)+((INDEX('Points - Fielding'!$A$5:$Z$95,MATCH($A19,'Points - Fielding'!$A$5:$A$95,0),MATCH(N$8,'Points - Fielding'!$A$5:$Z$5,0)))*10)+((INDEX('Points - 7 fers'!$A$5:$Z$95,MATCH($A19,'Points - 7 fers'!$A$5:$A$95,0),MATCH(N$8,'Points - 7 fers'!$A$5:$Z$5,0)))*50)+((INDEX('Points - Fielding Bonus'!$A$5:$Z$95,MATCH($A19,'Points - Fielding Bonus'!$A$5:$A$95,0),MATCH(N$8,'Points - Fielding Bonus'!$A$5:$Z$5,0)))*25)</f>
        <v>0</v>
      </c>
      <c r="O19" s="365">
        <f>(INDEX('Points - Runs'!$A$5:$Z$95,MATCH($A19,'Points - Runs'!$A$5:$A$95,0),MATCH(O$8,'Points - Runs'!$A$5:$Z$5,0)))+((INDEX('Points - Runs 50s'!$A$5:$Z$95,MATCH($A19,'Points - Runs 50s'!$A$5:$A$95,0),MATCH(O$8,'Points - Runs 50s'!$A$5:$Z$5,0)))*25)+((INDEX('Points - Runs 100s'!$A$5:$Z$95,MATCH($A19,'Points - Runs 100s'!$A$5:$A$95,0),MATCH(O$8,'Points - Runs 100s'!$A$5:$Z$5,0)))*50)+((INDEX('Points - Wickets'!$A$5:$Z$95,MATCH($A19,'Points - Wickets'!$A$5:$A$95,0),MATCH(O$8,'Points - Wickets'!$A$5:$Z$5,0)))*15)+((INDEX('Points - 4 fers'!$A$5:$Z$95,MATCH($A19,'Points - 4 fers'!$A$5:$A$95,0),MATCH(O$8,'Points - 4 fers'!$A$5:$Z$5,0)))*25)+((INDEX('Points - Hattrick'!$A$5:$Z$95,MATCH($A19,'Points - Hattrick'!$A$5:$A$95,0),MATCH(O$8,'Points - Hattrick'!$A$5:$Z$5,0)))*100)+((INDEX('Points - Fielding'!$A$5:$Z$95,MATCH($A19,'Points - Fielding'!$A$5:$A$95,0),MATCH(O$8,'Points - Fielding'!$A$5:$Z$5,0)))*10)+((INDEX('Points - 7 fers'!$A$5:$Z$95,MATCH($A19,'Points - 7 fers'!$A$5:$A$95,0),MATCH(O$8,'Points - 7 fers'!$A$5:$Z$5,0)))*50)+((INDEX('Points - Fielding Bonus'!$A$5:$Z$95,MATCH($A19,'Points - Fielding Bonus'!$A$5:$A$95,0),MATCH(O$8,'Points - Fielding Bonus'!$A$5:$Z$5,0)))*25)</f>
        <v>13</v>
      </c>
      <c r="P19" s="365">
        <f>(INDEX('Points - Runs'!$A$5:$Z$95,MATCH($A19,'Points - Runs'!$A$5:$A$95,0),MATCH(P$8,'Points - Runs'!$A$5:$Z$5,0)))+((INDEX('Points - Runs 50s'!$A$5:$Z$95,MATCH($A19,'Points - Runs 50s'!$A$5:$A$95,0),MATCH(P$8,'Points - Runs 50s'!$A$5:$Z$5,0)))*25)+((INDEX('Points - Runs 100s'!$A$5:$Z$95,MATCH($A19,'Points - Runs 100s'!$A$5:$A$95,0),MATCH(P$8,'Points - Runs 100s'!$A$5:$Z$5,0)))*50)+((INDEX('Points - Wickets'!$A$5:$Z$95,MATCH($A19,'Points - Wickets'!$A$5:$A$95,0),MATCH(P$8,'Points - Wickets'!$A$5:$Z$5,0)))*15)+((INDEX('Points - 4 fers'!$A$5:$Z$95,MATCH($A19,'Points - 4 fers'!$A$5:$A$95,0),MATCH(P$8,'Points - 4 fers'!$A$5:$Z$5,0)))*25)+((INDEX('Points - Hattrick'!$A$5:$Z$95,MATCH($A19,'Points - Hattrick'!$A$5:$A$95,0),MATCH(P$8,'Points - Hattrick'!$A$5:$Z$5,0)))*100)+((INDEX('Points - Fielding'!$A$5:$Z$95,MATCH($A19,'Points - Fielding'!$A$5:$A$95,0),MATCH(P$8,'Points - Fielding'!$A$5:$Z$5,0)))*10)+((INDEX('Points - 7 fers'!$A$5:$Z$95,MATCH($A19,'Points - 7 fers'!$A$5:$A$95,0),MATCH(P$8,'Points - 7 fers'!$A$5:$Z$5,0)))*50)+((INDEX('Points - Fielding Bonus'!$A$5:$Z$95,MATCH($A19,'Points - Fielding Bonus'!$A$5:$A$95,0),MATCH(P$8,'Points - Fielding Bonus'!$A$5:$Z$5,0)))*25)</f>
        <v>0</v>
      </c>
      <c r="Q19" s="365">
        <f>(INDEX('Points - Runs'!$A$5:$Z$95,MATCH($A19,'Points - Runs'!$A$5:$A$95,0),MATCH(Q$8,'Points - Runs'!$A$5:$Z$5,0)))+((INDEX('Points - Runs 50s'!$A$5:$Z$95,MATCH($A19,'Points - Runs 50s'!$A$5:$A$95,0),MATCH(Q$8,'Points - Runs 50s'!$A$5:$Z$5,0)))*25)+((INDEX('Points - Runs 100s'!$A$5:$Z$95,MATCH($A19,'Points - Runs 100s'!$A$5:$A$95,0),MATCH(Q$8,'Points - Runs 100s'!$A$5:$Z$5,0)))*50)+((INDEX('Points - Wickets'!$A$5:$Z$95,MATCH($A19,'Points - Wickets'!$A$5:$A$95,0),MATCH(Q$8,'Points - Wickets'!$A$5:$Z$5,0)))*15)+((INDEX('Points - 4 fers'!$A$5:$Z$95,MATCH($A19,'Points - 4 fers'!$A$5:$A$95,0),MATCH(Q$8,'Points - 4 fers'!$A$5:$Z$5,0)))*25)+((INDEX('Points - Hattrick'!$A$5:$Z$95,MATCH($A19,'Points - Hattrick'!$A$5:$A$95,0),MATCH(Q$8,'Points - Hattrick'!$A$5:$Z$5,0)))*100)+((INDEX('Points - Fielding'!$A$5:$Z$95,MATCH($A19,'Points - Fielding'!$A$5:$A$95,0),MATCH(Q$8,'Points - Fielding'!$A$5:$Z$5,0)))*10)+((INDEX('Points - 7 fers'!$A$5:$Z$95,MATCH($A19,'Points - 7 fers'!$A$5:$A$95,0),MATCH(Q$8,'Points - 7 fers'!$A$5:$Z$5,0)))*50)+((INDEX('Points - Fielding Bonus'!$A$5:$Z$95,MATCH($A19,'Points - Fielding Bonus'!$A$5:$A$95,0),MATCH(Q$8,'Points - Fielding Bonus'!$A$5:$Z$5,0)))*25)</f>
        <v>0</v>
      </c>
      <c r="R19" s="365">
        <f>(INDEX('Points - Runs'!$A$5:$Z$95,MATCH($A19,'Points - Runs'!$A$5:$A$95,0),MATCH(R$8,'Points - Runs'!$A$5:$Z$5,0)))+((INDEX('Points - Runs 50s'!$A$5:$Z$95,MATCH($A19,'Points - Runs 50s'!$A$5:$A$95,0),MATCH(R$8,'Points - Runs 50s'!$A$5:$Z$5,0)))*25)+((INDEX('Points - Runs 100s'!$A$5:$Z$95,MATCH($A19,'Points - Runs 100s'!$A$5:$A$95,0),MATCH(R$8,'Points - Runs 100s'!$A$5:$Z$5,0)))*50)+((INDEX('Points - Wickets'!$A$5:$Z$95,MATCH($A19,'Points - Wickets'!$A$5:$A$95,0),MATCH(R$8,'Points - Wickets'!$A$5:$Z$5,0)))*15)+((INDEX('Points - 4 fers'!$A$5:$Z$95,MATCH($A19,'Points - 4 fers'!$A$5:$A$95,0),MATCH(R$8,'Points - 4 fers'!$A$5:$Z$5,0)))*25)+((INDEX('Points - Hattrick'!$A$5:$Z$95,MATCH($A19,'Points - Hattrick'!$A$5:$A$95,0),MATCH(R$8,'Points - Hattrick'!$A$5:$Z$5,0)))*100)+((INDEX('Points - Fielding'!$A$5:$Z$95,MATCH($A19,'Points - Fielding'!$A$5:$A$95,0),MATCH(R$8,'Points - Fielding'!$A$5:$Z$5,0)))*10)+((INDEX('Points - 7 fers'!$A$5:$Z$95,MATCH($A19,'Points - 7 fers'!$A$5:$A$95,0),MATCH(R$8,'Points - 7 fers'!$A$5:$Z$5,0)))*50)+((INDEX('Points - Fielding Bonus'!$A$5:$Z$95,MATCH($A19,'Points - Fielding Bonus'!$A$5:$A$95,0),MATCH(R$8,'Points - Fielding Bonus'!$A$5:$Z$5,0)))*25)</f>
        <v>0</v>
      </c>
      <c r="S19" s="566">
        <f>(INDEX('Points - Runs'!$A$5:$Z$95,MATCH($A19,'Points - Runs'!$A$5:$A$95,0),MATCH(S$8,'Points - Runs'!$A$5:$Z$5,0)))+((INDEX('Points - Runs 50s'!$A$5:$Z$95,MATCH($A19,'Points - Runs 50s'!$A$5:$A$95,0),MATCH(S$8,'Points - Runs 50s'!$A$5:$Z$5,0)))*25)+((INDEX('Points - Runs 100s'!$A$5:$Z$95,MATCH($A19,'Points - Runs 100s'!$A$5:$A$95,0),MATCH(S$8,'Points - Runs 100s'!$A$5:$Z$5,0)))*50)+((INDEX('Points - Wickets'!$A$5:$Z$95,MATCH($A19,'Points - Wickets'!$A$5:$A$95,0),MATCH(S$8,'Points - Wickets'!$A$5:$Z$5,0)))*15)+((INDEX('Points - 4 fers'!$A$5:$Z$95,MATCH($A19,'Points - 4 fers'!$A$5:$A$95,0),MATCH(S$8,'Points - 4 fers'!$A$5:$Z$5,0)))*25)+((INDEX('Points - Hattrick'!$A$5:$Z$95,MATCH($A19,'Points - Hattrick'!$A$5:$A$95,0),MATCH(S$8,'Points - Hattrick'!$A$5:$Z$5,0)))*100)+((INDEX('Points - Fielding'!$A$5:$Z$95,MATCH($A19,'Points - Fielding'!$A$5:$A$95,0),MATCH(S$8,'Points - Fielding'!$A$5:$Z$5,0)))*10)+((INDEX('Points - 7 fers'!$A$5:$Z$95,MATCH($A19,'Points - 7 fers'!$A$5:$A$95,0),MATCH(S$8,'Points - 7 fers'!$A$5:$Z$5,0)))*50)+((INDEX('Points - Fielding Bonus'!$A$5:$Z$95,MATCH($A19,'Points - Fielding Bonus'!$A$5:$A$95,0),MATCH(S$8,'Points - Fielding Bonus'!$A$5:$Z$5,0)))*25)</f>
        <v>4</v>
      </c>
      <c r="T19" s="571">
        <f>(INDEX('Points - Runs'!$A$5:$Z$95,MATCH($A19,'Points - Runs'!$A$5:$A$95,0),MATCH(T$8,'Points - Runs'!$A$5:$Z$5,0)))+((INDEX('Points - Runs 50s'!$A$5:$Z$95,MATCH($A19,'Points - Runs 50s'!$A$5:$A$95,0),MATCH(T$8,'Points - Runs 50s'!$A$5:$Z$5,0)))*25)+((INDEX('Points - Runs 100s'!$A$5:$Z$95,MATCH($A19,'Points - Runs 100s'!$A$5:$A$95,0),MATCH(T$8,'Points - Runs 100s'!$A$5:$Z$5,0)))*50)+((INDEX('Points - Wickets'!$A$5:$Z$95,MATCH($A19,'Points - Wickets'!$A$5:$A$95,0),MATCH(T$8,'Points - Wickets'!$A$5:$Z$5,0)))*15)+((INDEX('Points - 4 fers'!$A$5:$Z$95,MATCH($A19,'Points - 4 fers'!$A$5:$A$95,0),MATCH(T$8,'Points - 4 fers'!$A$5:$Z$5,0)))*25)+((INDEX('Points - Hattrick'!$A$5:$Z$95,MATCH($A19,'Points - Hattrick'!$A$5:$A$95,0),MATCH(T$8,'Points - Hattrick'!$A$5:$Z$5,0)))*100)+((INDEX('Points - Fielding'!$A$5:$Z$95,MATCH($A19,'Points - Fielding'!$A$5:$A$95,0),MATCH(T$8,'Points - Fielding'!$A$5:$Z$5,0)))*10)+((INDEX('Points - 7 fers'!$A$5:$Z$95,MATCH($A19,'Points - 7 fers'!$A$5:$A$95,0),MATCH(T$8,'Points - 7 fers'!$A$5:$Z$5,0)))*50)+((INDEX('Points - Fielding Bonus'!$A$5:$Z$95,MATCH($A19,'Points - Fielding Bonus'!$A$5:$A$95,0),MATCH(T$8,'Points - Fielding Bonus'!$A$5:$Z$5,0)))*25)</f>
        <v>0</v>
      </c>
      <c r="U19" s="365">
        <f>(INDEX('Points - Runs'!$A$5:$Z$95,MATCH($A19,'Points - Runs'!$A$5:$A$95,0),MATCH(U$8,'Points - Runs'!$A$5:$Z$5,0)))+((INDEX('Points - Runs 50s'!$A$5:$Z$95,MATCH($A19,'Points - Runs 50s'!$A$5:$A$95,0),MATCH(U$8,'Points - Runs 50s'!$A$5:$Z$5,0)))*25)+((INDEX('Points - Runs 100s'!$A$5:$Z$95,MATCH($A19,'Points - Runs 100s'!$A$5:$A$95,0),MATCH(U$8,'Points - Runs 100s'!$A$5:$Z$5,0)))*50)+((INDEX('Points - Wickets'!$A$5:$Z$95,MATCH($A19,'Points - Wickets'!$A$5:$A$95,0),MATCH(U$8,'Points - Wickets'!$A$5:$Z$5,0)))*15)+((INDEX('Points - 4 fers'!$A$5:$Z$95,MATCH($A19,'Points - 4 fers'!$A$5:$A$95,0),MATCH(U$8,'Points - 4 fers'!$A$5:$Z$5,0)))*25)+((INDEX('Points - Hattrick'!$A$5:$Z$95,MATCH($A19,'Points - Hattrick'!$A$5:$A$95,0),MATCH(U$8,'Points - Hattrick'!$A$5:$Z$5,0)))*100)+((INDEX('Points - Fielding'!$A$5:$Z$95,MATCH($A19,'Points - Fielding'!$A$5:$A$95,0),MATCH(U$8,'Points - Fielding'!$A$5:$Z$5,0)))*10)+((INDEX('Points - 7 fers'!$A$5:$Z$95,MATCH($A19,'Points - 7 fers'!$A$5:$A$95,0),MATCH(U$8,'Points - 7 fers'!$A$5:$Z$5,0)))*50)+((INDEX('Points - Fielding Bonus'!$A$5:$Z$95,MATCH($A19,'Points - Fielding Bonus'!$A$5:$A$95,0),MATCH(U$8,'Points - Fielding Bonus'!$A$5:$Z$5,0)))*25)</f>
        <v>0</v>
      </c>
      <c r="V19" s="365">
        <f>(INDEX('Points - Runs'!$A$5:$Z$95,MATCH($A19,'Points - Runs'!$A$5:$A$95,0),MATCH(V$8,'Points - Runs'!$A$5:$Z$5,0)))+((INDEX('Points - Runs 50s'!$A$5:$Z$95,MATCH($A19,'Points - Runs 50s'!$A$5:$A$95,0),MATCH(V$8,'Points - Runs 50s'!$A$5:$Z$5,0)))*25)+((INDEX('Points - Runs 100s'!$A$5:$Z$95,MATCH($A19,'Points - Runs 100s'!$A$5:$A$95,0),MATCH(V$8,'Points - Runs 100s'!$A$5:$Z$5,0)))*50)+((INDEX('Points - Wickets'!$A$5:$Z$95,MATCH($A19,'Points - Wickets'!$A$5:$A$95,0),MATCH(V$8,'Points - Wickets'!$A$5:$Z$5,0)))*15)+((INDEX('Points - 4 fers'!$A$5:$Z$95,MATCH($A19,'Points - 4 fers'!$A$5:$A$95,0),MATCH(V$8,'Points - 4 fers'!$A$5:$Z$5,0)))*25)+((INDEX('Points - Hattrick'!$A$5:$Z$95,MATCH($A19,'Points - Hattrick'!$A$5:$A$95,0),MATCH(V$8,'Points - Hattrick'!$A$5:$Z$5,0)))*100)+((INDEX('Points - Fielding'!$A$5:$Z$95,MATCH($A19,'Points - Fielding'!$A$5:$A$95,0),MATCH(V$8,'Points - Fielding'!$A$5:$Z$5,0)))*10)+((INDEX('Points - 7 fers'!$A$5:$Z$95,MATCH($A19,'Points - 7 fers'!$A$5:$A$95,0),MATCH(V$8,'Points - 7 fers'!$A$5:$Z$5,0)))*50)+((INDEX('Points - Fielding Bonus'!$A$5:$Z$95,MATCH($A19,'Points - Fielding Bonus'!$A$5:$A$95,0),MATCH(V$8,'Points - Fielding Bonus'!$A$5:$Z$5,0)))*25)</f>
        <v>0</v>
      </c>
      <c r="W19" s="365">
        <f>(INDEX('Points - Runs'!$A$5:$Z$95,MATCH($A19,'Points - Runs'!$A$5:$A$95,0),MATCH(W$8,'Points - Runs'!$A$5:$Z$5,0)))+((INDEX('Points - Runs 50s'!$A$5:$Z$95,MATCH($A19,'Points - Runs 50s'!$A$5:$A$95,0),MATCH(W$8,'Points - Runs 50s'!$A$5:$Z$5,0)))*25)+((INDEX('Points - Runs 100s'!$A$5:$Z$95,MATCH($A19,'Points - Runs 100s'!$A$5:$A$95,0),MATCH(W$8,'Points - Runs 100s'!$A$5:$Z$5,0)))*50)+((INDEX('Points - Wickets'!$A$5:$Z$95,MATCH($A19,'Points - Wickets'!$A$5:$A$95,0),MATCH(W$8,'Points - Wickets'!$A$5:$Z$5,0)))*15)+((INDEX('Points - 4 fers'!$A$5:$Z$95,MATCH($A19,'Points - 4 fers'!$A$5:$A$95,0),MATCH(W$8,'Points - 4 fers'!$A$5:$Z$5,0)))*25)+((INDEX('Points - Hattrick'!$A$5:$Z$95,MATCH($A19,'Points - Hattrick'!$A$5:$A$95,0),MATCH(W$8,'Points - Hattrick'!$A$5:$Z$5,0)))*100)+((INDEX('Points - Fielding'!$A$5:$Z$95,MATCH($A19,'Points - Fielding'!$A$5:$A$95,0),MATCH(W$8,'Points - Fielding'!$A$5:$Z$5,0)))*10)+((INDEX('Points - 7 fers'!$A$5:$Z$95,MATCH($A19,'Points - 7 fers'!$A$5:$A$95,0),MATCH(W$8,'Points - 7 fers'!$A$5:$Z$5,0)))*50)+((INDEX('Points - Fielding Bonus'!$A$5:$Z$95,MATCH($A19,'Points - Fielding Bonus'!$A$5:$A$95,0),MATCH(W$8,'Points - Fielding Bonus'!$A$5:$Z$5,0)))*25)</f>
        <v>0</v>
      </c>
      <c r="X19" s="365">
        <f>(INDEX('Points - Runs'!$A$5:$Z$95,MATCH($A19,'Points - Runs'!$A$5:$A$95,0),MATCH(X$8,'Points - Runs'!$A$5:$Z$5,0)))+((INDEX('Points - Runs 50s'!$A$5:$Z$95,MATCH($A19,'Points - Runs 50s'!$A$5:$A$95,0),MATCH(X$8,'Points - Runs 50s'!$A$5:$Z$5,0)))*25)+((INDEX('Points - Runs 100s'!$A$5:$Z$95,MATCH($A19,'Points - Runs 100s'!$A$5:$A$95,0),MATCH(X$8,'Points - Runs 100s'!$A$5:$Z$5,0)))*50)+((INDEX('Points - Wickets'!$A$5:$Z$95,MATCH($A19,'Points - Wickets'!$A$5:$A$95,0),MATCH(X$8,'Points - Wickets'!$A$5:$Z$5,0)))*15)+((INDEX('Points - 4 fers'!$A$5:$Z$95,MATCH($A19,'Points - 4 fers'!$A$5:$A$95,0),MATCH(X$8,'Points - 4 fers'!$A$5:$Z$5,0)))*25)+((INDEX('Points - Hattrick'!$A$5:$Z$95,MATCH($A19,'Points - Hattrick'!$A$5:$A$95,0),MATCH(X$8,'Points - Hattrick'!$A$5:$Z$5,0)))*100)+((INDEX('Points - Fielding'!$A$5:$Z$95,MATCH($A19,'Points - Fielding'!$A$5:$A$95,0),MATCH(X$8,'Points - Fielding'!$A$5:$Z$5,0)))*10)+((INDEX('Points - 7 fers'!$A$5:$Z$95,MATCH($A19,'Points - 7 fers'!$A$5:$A$95,0),MATCH(X$8,'Points - 7 fers'!$A$5:$Z$5,0)))*50)+((INDEX('Points - Fielding Bonus'!$A$5:$Z$95,MATCH($A19,'Points - Fielding Bonus'!$A$5:$A$95,0),MATCH(X$8,'Points - Fielding Bonus'!$A$5:$Z$5,0)))*25)</f>
        <v>0</v>
      </c>
      <c r="Y19" s="365">
        <f>(INDEX('Points - Runs'!$A$5:$Z$95,MATCH($A19,'Points - Runs'!$A$5:$A$95,0),MATCH(Y$8,'Points - Runs'!$A$5:$Z$5,0)))+((INDEX('Points - Runs 50s'!$A$5:$Z$95,MATCH($A19,'Points - Runs 50s'!$A$5:$A$95,0),MATCH(Y$8,'Points - Runs 50s'!$A$5:$Z$5,0)))*25)+((INDEX('Points - Runs 100s'!$A$5:$Z$95,MATCH($A19,'Points - Runs 100s'!$A$5:$A$95,0),MATCH(Y$8,'Points - Runs 100s'!$A$5:$Z$5,0)))*50)+((INDEX('Points - Wickets'!$A$5:$Z$95,MATCH($A19,'Points - Wickets'!$A$5:$A$95,0),MATCH(Y$8,'Points - Wickets'!$A$5:$Z$5,0)))*15)+((INDEX('Points - 4 fers'!$A$5:$Z$95,MATCH($A19,'Points - 4 fers'!$A$5:$A$95,0),MATCH(Y$8,'Points - 4 fers'!$A$5:$Z$5,0)))*25)+((INDEX('Points - Hattrick'!$A$5:$Z$95,MATCH($A19,'Points - Hattrick'!$A$5:$A$95,0),MATCH(Y$8,'Points - Hattrick'!$A$5:$Z$5,0)))*100)+((INDEX('Points - Fielding'!$A$5:$Z$95,MATCH($A19,'Points - Fielding'!$A$5:$A$95,0),MATCH(Y$8,'Points - Fielding'!$A$5:$Z$5,0)))*10)+((INDEX('Points - 7 fers'!$A$5:$Z$95,MATCH($A19,'Points - 7 fers'!$A$5:$A$95,0),MATCH(Y$8,'Points - 7 fers'!$A$5:$Z$5,0)))*50)+((INDEX('Points - Fielding Bonus'!$A$5:$Z$95,MATCH($A19,'Points - Fielding Bonus'!$A$5:$A$95,0),MATCH(Y$8,'Points - Fielding Bonus'!$A$5:$Z$5,0)))*25)</f>
        <v>0</v>
      </c>
      <c r="Z19" s="365">
        <f>(INDEX('Points - Runs'!$A$5:$Z$95,MATCH($A19,'Points - Runs'!$A$5:$A$95,0),MATCH(Z$8,'Points - Runs'!$A$5:$Z$5,0)))+((INDEX('Points - Runs 50s'!$A$5:$Z$95,MATCH($A19,'Points - Runs 50s'!$A$5:$A$95,0),MATCH(Z$8,'Points - Runs 50s'!$A$5:$Z$5,0)))*25)+((INDEX('Points - Runs 100s'!$A$5:$Z$95,MATCH($A19,'Points - Runs 100s'!$A$5:$A$95,0),MATCH(Z$8,'Points - Runs 100s'!$A$5:$Z$5,0)))*50)+((INDEX('Points - Wickets'!$A$5:$Z$95,MATCH($A19,'Points - Wickets'!$A$5:$A$95,0),MATCH(Z$8,'Points - Wickets'!$A$5:$Z$5,0)))*15)+((INDEX('Points - 4 fers'!$A$5:$Z$95,MATCH($A19,'Points - 4 fers'!$A$5:$A$95,0),MATCH(Z$8,'Points - 4 fers'!$A$5:$Z$5,0)))*25)+((INDEX('Points - Hattrick'!$A$5:$Z$95,MATCH($A19,'Points - Hattrick'!$A$5:$A$95,0),MATCH(Z$8,'Points - Hattrick'!$A$5:$Z$5,0)))*100)+((INDEX('Points - Fielding'!$A$5:$Z$95,MATCH($A19,'Points - Fielding'!$A$5:$A$95,0),MATCH(Z$8,'Points - Fielding'!$A$5:$Z$5,0)))*10)+((INDEX('Points - 7 fers'!$A$5:$Z$95,MATCH($A19,'Points - 7 fers'!$A$5:$A$95,0),MATCH(Z$8,'Points - 7 fers'!$A$5:$Z$5,0)))*50)+((INDEX('Points - Fielding Bonus'!$A$5:$Z$95,MATCH($A19,'Points - Fielding Bonus'!$A$5:$A$95,0),MATCH(Z$8,'Points - Fielding Bonus'!$A$5:$Z$5,0)))*25)</f>
        <v>0</v>
      </c>
      <c r="AA19" s="452">
        <f t="shared" si="0"/>
        <v>352</v>
      </c>
      <c r="AB19" s="445">
        <f t="shared" si="1"/>
        <v>40</v>
      </c>
      <c r="AC19" s="479">
        <f t="shared" si="2"/>
        <v>0</v>
      </c>
      <c r="AD19" s="453">
        <f t="shared" si="3"/>
        <v>392</v>
      </c>
    </row>
    <row r="20" spans="1:30" s="58" customFormat="1" ht="18.75" customHeight="1" x14ac:dyDescent="0.25">
      <c r="A20" s="476" t="s">
        <v>14</v>
      </c>
      <c r="B20" s="447" t="s">
        <v>53</v>
      </c>
      <c r="C20" s="448" t="s">
        <v>68</v>
      </c>
      <c r="D20" s="364">
        <f>(INDEX('Points - Runs'!$A$5:$Z$95,MATCH($A20,'Points - Runs'!$A$5:$A$95,0),MATCH(D$8,'Points - Runs'!$A$5:$Z$5,0)))+((INDEX('Points - Runs 50s'!$A$5:$Z$95,MATCH($A20,'Points - Runs 50s'!$A$5:$A$95,0),MATCH(D$8,'Points - Runs 50s'!$A$5:$Z$5,0)))*25)+((INDEX('Points - Runs 100s'!$A$5:$Z$95,MATCH($A20,'Points - Runs 100s'!$A$5:$A$95,0),MATCH(D$8,'Points - Runs 100s'!$A$5:$Z$5,0)))*50)+((INDEX('Points - Wickets'!$A$5:$Z$95,MATCH($A20,'Points - Wickets'!$A$5:$A$95,0),MATCH(D$8,'Points - Wickets'!$A$5:$Z$5,0)))*15)+((INDEX('Points - 4 fers'!$A$5:$Z$95,MATCH($A20,'Points - 4 fers'!$A$5:$A$95,0),MATCH(D$8,'Points - 4 fers'!$A$5:$Z$5,0)))*25)+((INDEX('Points - Hattrick'!$A$5:$Z$95,MATCH($A20,'Points - Hattrick'!$A$5:$A$95,0),MATCH(D$8,'Points - Hattrick'!$A$5:$Z$5,0)))*100)+((INDEX('Points - Fielding'!$A$5:$Z$95,MATCH($A20,'Points - Fielding'!$A$5:$A$95,0),MATCH(D$8,'Points - Fielding'!$A$5:$Z$5,0)))*10)+((INDEX('Points - 7 fers'!$A$5:$Z$95,MATCH($A20,'Points - 7 fers'!$A$5:$A$95,0),MATCH(D$8,'Points - 7 fers'!$A$5:$Z$5,0)))*50)+((INDEX('Points - Fielding Bonus'!$A$5:$Z$95,MATCH($A20,'Points - Fielding Bonus'!$A$5:$A$95,0),MATCH(D$8,'Points - Fielding Bonus'!$A$5:$Z$5,0)))*25)</f>
        <v>0</v>
      </c>
      <c r="E20" s="365">
        <f>(INDEX('Points - Runs'!$A$5:$Z$95,MATCH($A20,'Points - Runs'!$A$5:$A$95,0),MATCH(E$8,'Points - Runs'!$A$5:$Z$5,0)))+((INDEX('Points - Runs 50s'!$A$5:$Z$95,MATCH($A20,'Points - Runs 50s'!$A$5:$A$95,0),MATCH(E$8,'Points - Runs 50s'!$A$5:$Z$5,0)))*25)+((INDEX('Points - Runs 100s'!$A$5:$Z$95,MATCH($A20,'Points - Runs 100s'!$A$5:$A$95,0),MATCH(E$8,'Points - Runs 100s'!$A$5:$Z$5,0)))*50)+((INDEX('Points - Wickets'!$A$5:$Z$95,MATCH($A20,'Points - Wickets'!$A$5:$A$95,0),MATCH(E$8,'Points - Wickets'!$A$5:$Z$5,0)))*15)+((INDEX('Points - 4 fers'!$A$5:$Z$95,MATCH($A20,'Points - 4 fers'!$A$5:$A$95,0),MATCH(E$8,'Points - 4 fers'!$A$5:$Z$5,0)))*25)+((INDEX('Points - Hattrick'!$A$5:$Z$95,MATCH($A20,'Points - Hattrick'!$A$5:$A$95,0),MATCH(E$8,'Points - Hattrick'!$A$5:$Z$5,0)))*100)+((INDEX('Points - Fielding'!$A$5:$Z$95,MATCH($A20,'Points - Fielding'!$A$5:$A$95,0),MATCH(E$8,'Points - Fielding'!$A$5:$Z$5,0)))*10)+((INDEX('Points - 7 fers'!$A$5:$Z$95,MATCH($A20,'Points - 7 fers'!$A$5:$A$95,0),MATCH(E$8,'Points - 7 fers'!$A$5:$Z$5,0)))*50)+((INDEX('Points - Fielding Bonus'!$A$5:$Z$95,MATCH($A20,'Points - Fielding Bonus'!$A$5:$A$95,0),MATCH(E$8,'Points - Fielding Bonus'!$A$5:$Z$5,0)))*25)</f>
        <v>0</v>
      </c>
      <c r="F20" s="365">
        <f>(INDEX('Points - Runs'!$A$5:$Z$95,MATCH($A20,'Points - Runs'!$A$5:$A$95,0),MATCH(F$8,'Points - Runs'!$A$5:$Z$5,0)))+((INDEX('Points - Runs 50s'!$A$5:$Z$95,MATCH($A20,'Points - Runs 50s'!$A$5:$A$95,0),MATCH(F$8,'Points - Runs 50s'!$A$5:$Z$5,0)))*25)+((INDEX('Points - Runs 100s'!$A$5:$Z$95,MATCH($A20,'Points - Runs 100s'!$A$5:$A$95,0),MATCH(F$8,'Points - Runs 100s'!$A$5:$Z$5,0)))*50)+((INDEX('Points - Wickets'!$A$5:$Z$95,MATCH($A20,'Points - Wickets'!$A$5:$A$95,0),MATCH(F$8,'Points - Wickets'!$A$5:$Z$5,0)))*15)+((INDEX('Points - 4 fers'!$A$5:$Z$95,MATCH($A20,'Points - 4 fers'!$A$5:$A$95,0),MATCH(F$8,'Points - 4 fers'!$A$5:$Z$5,0)))*25)+((INDEX('Points - Hattrick'!$A$5:$Z$95,MATCH($A20,'Points - Hattrick'!$A$5:$A$95,0),MATCH(F$8,'Points - Hattrick'!$A$5:$Z$5,0)))*100)+((INDEX('Points - Fielding'!$A$5:$Z$95,MATCH($A20,'Points - Fielding'!$A$5:$A$95,0),MATCH(F$8,'Points - Fielding'!$A$5:$Z$5,0)))*10)+((INDEX('Points - 7 fers'!$A$5:$Z$95,MATCH($A20,'Points - 7 fers'!$A$5:$A$95,0),MATCH(F$8,'Points - 7 fers'!$A$5:$Z$5,0)))*50)+((INDEX('Points - Fielding Bonus'!$A$5:$Z$95,MATCH($A20,'Points - Fielding Bonus'!$A$5:$A$95,0),MATCH(F$8,'Points - Fielding Bonus'!$A$5:$Z$5,0)))*25)</f>
        <v>0</v>
      </c>
      <c r="G20" s="365">
        <f>(INDEX('Points - Runs'!$A$5:$Z$95,MATCH($A20,'Points - Runs'!$A$5:$A$95,0),MATCH(G$8,'Points - Runs'!$A$5:$Z$5,0)))+((INDEX('Points - Runs 50s'!$A$5:$Z$95,MATCH($A20,'Points - Runs 50s'!$A$5:$A$95,0),MATCH(G$8,'Points - Runs 50s'!$A$5:$Z$5,0)))*25)+((INDEX('Points - Runs 100s'!$A$5:$Z$95,MATCH($A20,'Points - Runs 100s'!$A$5:$A$95,0),MATCH(G$8,'Points - Runs 100s'!$A$5:$Z$5,0)))*50)+((INDEX('Points - Wickets'!$A$5:$Z$95,MATCH($A20,'Points - Wickets'!$A$5:$A$95,0),MATCH(G$8,'Points - Wickets'!$A$5:$Z$5,0)))*15)+((INDEX('Points - 4 fers'!$A$5:$Z$95,MATCH($A20,'Points - 4 fers'!$A$5:$A$95,0),MATCH(G$8,'Points - 4 fers'!$A$5:$Z$5,0)))*25)+((INDEX('Points - Hattrick'!$A$5:$Z$95,MATCH($A20,'Points - Hattrick'!$A$5:$A$95,0),MATCH(G$8,'Points - Hattrick'!$A$5:$Z$5,0)))*100)+((INDEX('Points - Fielding'!$A$5:$Z$95,MATCH($A20,'Points - Fielding'!$A$5:$A$95,0),MATCH(G$8,'Points - Fielding'!$A$5:$Z$5,0)))*10)+((INDEX('Points - 7 fers'!$A$5:$Z$95,MATCH($A20,'Points - 7 fers'!$A$5:$A$95,0),MATCH(G$8,'Points - 7 fers'!$A$5:$Z$5,0)))*50)+((INDEX('Points - Fielding Bonus'!$A$5:$Z$95,MATCH($A20,'Points - Fielding Bonus'!$A$5:$A$95,0),MATCH(G$8,'Points - Fielding Bonus'!$A$5:$Z$5,0)))*25)</f>
        <v>0</v>
      </c>
      <c r="H20" s="365">
        <f>(INDEX('Points - Runs'!$A$5:$Z$95,MATCH($A20,'Points - Runs'!$A$5:$A$95,0),MATCH(H$8,'Points - Runs'!$A$5:$Z$5,0)))+((INDEX('Points - Runs 50s'!$A$5:$Z$95,MATCH($A20,'Points - Runs 50s'!$A$5:$A$95,0),MATCH(H$8,'Points - Runs 50s'!$A$5:$Z$5,0)))*25)+((INDEX('Points - Runs 100s'!$A$5:$Z$95,MATCH($A20,'Points - Runs 100s'!$A$5:$A$95,0),MATCH(H$8,'Points - Runs 100s'!$A$5:$Z$5,0)))*50)+((INDEX('Points - Wickets'!$A$5:$Z$95,MATCH($A20,'Points - Wickets'!$A$5:$A$95,0),MATCH(H$8,'Points - Wickets'!$A$5:$Z$5,0)))*15)+((INDEX('Points - 4 fers'!$A$5:$Z$95,MATCH($A20,'Points - 4 fers'!$A$5:$A$95,0),MATCH(H$8,'Points - 4 fers'!$A$5:$Z$5,0)))*25)+((INDEX('Points - Hattrick'!$A$5:$Z$95,MATCH($A20,'Points - Hattrick'!$A$5:$A$95,0),MATCH(H$8,'Points - Hattrick'!$A$5:$Z$5,0)))*100)+((INDEX('Points - Fielding'!$A$5:$Z$95,MATCH($A20,'Points - Fielding'!$A$5:$A$95,0),MATCH(H$8,'Points - Fielding'!$A$5:$Z$5,0)))*10)+((INDEX('Points - 7 fers'!$A$5:$Z$95,MATCH($A20,'Points - 7 fers'!$A$5:$A$95,0),MATCH(H$8,'Points - 7 fers'!$A$5:$Z$5,0)))*50)+((INDEX('Points - Fielding Bonus'!$A$5:$Z$95,MATCH($A20,'Points - Fielding Bonus'!$A$5:$A$95,0),MATCH(H$8,'Points - Fielding Bonus'!$A$5:$Z$5,0)))*25)</f>
        <v>0</v>
      </c>
      <c r="I20" s="365">
        <f>(INDEX('Points - Runs'!$A$5:$Z$95,MATCH($A20,'Points - Runs'!$A$5:$A$95,0),MATCH(I$8,'Points - Runs'!$A$5:$Z$5,0)))+((INDEX('Points - Runs 50s'!$A$5:$Z$95,MATCH($A20,'Points - Runs 50s'!$A$5:$A$95,0),MATCH(I$8,'Points - Runs 50s'!$A$5:$Z$5,0)))*25)+((INDEX('Points - Runs 100s'!$A$5:$Z$95,MATCH($A20,'Points - Runs 100s'!$A$5:$A$95,0),MATCH(I$8,'Points - Runs 100s'!$A$5:$Z$5,0)))*50)+((INDEX('Points - Wickets'!$A$5:$Z$95,MATCH($A20,'Points - Wickets'!$A$5:$A$95,0),MATCH(I$8,'Points - Wickets'!$A$5:$Z$5,0)))*15)+((INDEX('Points - 4 fers'!$A$5:$Z$95,MATCH($A20,'Points - 4 fers'!$A$5:$A$95,0),MATCH(I$8,'Points - 4 fers'!$A$5:$Z$5,0)))*25)+((INDEX('Points - Hattrick'!$A$5:$Z$95,MATCH($A20,'Points - Hattrick'!$A$5:$A$95,0),MATCH(I$8,'Points - Hattrick'!$A$5:$Z$5,0)))*100)+((INDEX('Points - Fielding'!$A$5:$Z$95,MATCH($A20,'Points - Fielding'!$A$5:$A$95,0),MATCH(I$8,'Points - Fielding'!$A$5:$Z$5,0)))*10)+((INDEX('Points - 7 fers'!$A$5:$Z$95,MATCH($A20,'Points - 7 fers'!$A$5:$A$95,0),MATCH(I$8,'Points - 7 fers'!$A$5:$Z$5,0)))*50)+((INDEX('Points - Fielding Bonus'!$A$5:$Z$95,MATCH($A20,'Points - Fielding Bonus'!$A$5:$A$95,0),MATCH(I$8,'Points - Fielding Bonus'!$A$5:$Z$5,0)))*25)</f>
        <v>0</v>
      </c>
      <c r="J20" s="365">
        <f>(INDEX('Points - Runs'!$A$5:$Z$95,MATCH($A20,'Points - Runs'!$A$5:$A$95,0),MATCH(J$8,'Points - Runs'!$A$5:$Z$5,0)))+((INDEX('Points - Runs 50s'!$A$5:$Z$95,MATCH($A20,'Points - Runs 50s'!$A$5:$A$95,0),MATCH(J$8,'Points - Runs 50s'!$A$5:$Z$5,0)))*25)+((INDEX('Points - Runs 100s'!$A$5:$Z$95,MATCH($A20,'Points - Runs 100s'!$A$5:$A$95,0),MATCH(J$8,'Points - Runs 100s'!$A$5:$Z$5,0)))*50)+((INDEX('Points - Wickets'!$A$5:$Z$95,MATCH($A20,'Points - Wickets'!$A$5:$A$95,0),MATCH(J$8,'Points - Wickets'!$A$5:$Z$5,0)))*15)+((INDEX('Points - 4 fers'!$A$5:$Z$95,MATCH($A20,'Points - 4 fers'!$A$5:$A$95,0),MATCH(J$8,'Points - 4 fers'!$A$5:$Z$5,0)))*25)+((INDEX('Points - Hattrick'!$A$5:$Z$95,MATCH($A20,'Points - Hattrick'!$A$5:$A$95,0),MATCH(J$8,'Points - Hattrick'!$A$5:$Z$5,0)))*100)+((INDEX('Points - Fielding'!$A$5:$Z$95,MATCH($A20,'Points - Fielding'!$A$5:$A$95,0),MATCH(J$8,'Points - Fielding'!$A$5:$Z$5,0)))*10)+((INDEX('Points - 7 fers'!$A$5:$Z$95,MATCH($A20,'Points - 7 fers'!$A$5:$A$95,0),MATCH(J$8,'Points - 7 fers'!$A$5:$Z$5,0)))*50)+((INDEX('Points - Fielding Bonus'!$A$5:$Z$95,MATCH($A20,'Points - Fielding Bonus'!$A$5:$A$95,0),MATCH(J$8,'Points - Fielding Bonus'!$A$5:$Z$5,0)))*25)</f>
        <v>0</v>
      </c>
      <c r="K20" s="516">
        <f>(INDEX('Points - Runs'!$A$5:$Z$95,MATCH($A20,'Points - Runs'!$A$5:$A$95,0),MATCH(K$8,'Points - Runs'!$A$5:$Z$5,0)))+((INDEX('Points - Runs 50s'!$A$5:$Z$95,MATCH($A20,'Points - Runs 50s'!$A$5:$A$95,0),MATCH(K$8,'Points - Runs 50s'!$A$5:$Z$5,0)))*25)+((INDEX('Points - Runs 100s'!$A$5:$Z$95,MATCH($A20,'Points - Runs 100s'!$A$5:$A$95,0),MATCH(K$8,'Points - Runs 100s'!$A$5:$Z$5,0)))*50)+((INDEX('Points - Wickets'!$A$5:$Z$95,MATCH($A20,'Points - Wickets'!$A$5:$A$95,0),MATCH(K$8,'Points - Wickets'!$A$5:$Z$5,0)))*15)+((INDEX('Points - 4 fers'!$A$5:$Z$95,MATCH($A20,'Points - 4 fers'!$A$5:$A$95,0),MATCH(K$8,'Points - 4 fers'!$A$5:$Z$5,0)))*25)+((INDEX('Points - Hattrick'!$A$5:$Z$95,MATCH($A20,'Points - Hattrick'!$A$5:$A$95,0),MATCH(K$8,'Points - Hattrick'!$A$5:$Z$5,0)))*100)+((INDEX('Points - Fielding'!$A$5:$Z$95,MATCH($A20,'Points - Fielding'!$A$5:$A$95,0),MATCH(K$8,'Points - Fielding'!$A$5:$Z$5,0)))*10)+((INDEX('Points - 7 fers'!$A$5:$Z$95,MATCH($A20,'Points - 7 fers'!$A$5:$A$95,0),MATCH(K$8,'Points - 7 fers'!$A$5:$Z$5,0)))*50)+((INDEX('Points - Fielding Bonus'!$A$5:$Z$95,MATCH($A20,'Points - Fielding Bonus'!$A$5:$A$95,0),MATCH(K$8,'Points - Fielding Bonus'!$A$5:$Z$5,0)))*25)</f>
        <v>0</v>
      </c>
      <c r="L20" s="364">
        <f>(INDEX('Points - Runs'!$A$5:$Z$95,MATCH($A20,'Points - Runs'!$A$5:$A$95,0),MATCH(L$8,'Points - Runs'!$A$5:$Z$5,0)))+((INDEX('Points - Runs 50s'!$A$5:$Z$95,MATCH($A20,'Points - Runs 50s'!$A$5:$A$95,0),MATCH(L$8,'Points - Runs 50s'!$A$5:$Z$5,0)))*25)+((INDEX('Points - Runs 100s'!$A$5:$Z$95,MATCH($A20,'Points - Runs 100s'!$A$5:$A$95,0),MATCH(L$8,'Points - Runs 100s'!$A$5:$Z$5,0)))*50)+((INDEX('Points - Wickets'!$A$5:$Z$95,MATCH($A20,'Points - Wickets'!$A$5:$A$95,0),MATCH(L$8,'Points - Wickets'!$A$5:$Z$5,0)))*15)+((INDEX('Points - 4 fers'!$A$5:$Z$95,MATCH($A20,'Points - 4 fers'!$A$5:$A$95,0),MATCH(L$8,'Points - 4 fers'!$A$5:$Z$5,0)))*25)+((INDEX('Points - Hattrick'!$A$5:$Z$95,MATCH($A20,'Points - Hattrick'!$A$5:$A$95,0),MATCH(L$8,'Points - Hattrick'!$A$5:$Z$5,0)))*100)+((INDEX('Points - Fielding'!$A$5:$Z$95,MATCH($A20,'Points - Fielding'!$A$5:$A$95,0),MATCH(L$8,'Points - Fielding'!$A$5:$Z$5,0)))*10)+((INDEX('Points - 7 fers'!$A$5:$Z$95,MATCH($A20,'Points - 7 fers'!$A$5:$A$95,0),MATCH(L$8,'Points - 7 fers'!$A$5:$Z$5,0)))*50)+((INDEX('Points - Fielding Bonus'!$A$5:$Z$95,MATCH($A20,'Points - Fielding Bonus'!$A$5:$A$95,0),MATCH(L$8,'Points - Fielding Bonus'!$A$5:$Z$5,0)))*25)</f>
        <v>0</v>
      </c>
      <c r="M20" s="365">
        <f>(INDEX('Points - Runs'!$A$5:$Z$95,MATCH($A20,'Points - Runs'!$A$5:$A$95,0),MATCH(M$8,'Points - Runs'!$A$5:$Z$5,0)))+((INDEX('Points - Runs 50s'!$A$5:$Z$95,MATCH($A20,'Points - Runs 50s'!$A$5:$A$95,0),MATCH(M$8,'Points - Runs 50s'!$A$5:$Z$5,0)))*25)+((INDEX('Points - Runs 100s'!$A$5:$Z$95,MATCH($A20,'Points - Runs 100s'!$A$5:$A$95,0),MATCH(M$8,'Points - Runs 100s'!$A$5:$Z$5,0)))*50)+((INDEX('Points - Wickets'!$A$5:$Z$95,MATCH($A20,'Points - Wickets'!$A$5:$A$95,0),MATCH(M$8,'Points - Wickets'!$A$5:$Z$5,0)))*15)+((INDEX('Points - 4 fers'!$A$5:$Z$95,MATCH($A20,'Points - 4 fers'!$A$5:$A$95,0),MATCH(M$8,'Points - 4 fers'!$A$5:$Z$5,0)))*25)+((INDEX('Points - Hattrick'!$A$5:$Z$95,MATCH($A20,'Points - Hattrick'!$A$5:$A$95,0),MATCH(M$8,'Points - Hattrick'!$A$5:$Z$5,0)))*100)+((INDEX('Points - Fielding'!$A$5:$Z$95,MATCH($A20,'Points - Fielding'!$A$5:$A$95,0),MATCH(M$8,'Points - Fielding'!$A$5:$Z$5,0)))*10)+((INDEX('Points - 7 fers'!$A$5:$Z$95,MATCH($A20,'Points - 7 fers'!$A$5:$A$95,0),MATCH(M$8,'Points - 7 fers'!$A$5:$Z$5,0)))*50)+((INDEX('Points - Fielding Bonus'!$A$5:$Z$95,MATCH($A20,'Points - Fielding Bonus'!$A$5:$A$95,0),MATCH(M$8,'Points - Fielding Bonus'!$A$5:$Z$5,0)))*25)</f>
        <v>0</v>
      </c>
      <c r="N20" s="365">
        <f>(INDEX('Points - Runs'!$A$5:$Z$95,MATCH($A20,'Points - Runs'!$A$5:$A$95,0),MATCH(N$8,'Points - Runs'!$A$5:$Z$5,0)))+((INDEX('Points - Runs 50s'!$A$5:$Z$95,MATCH($A20,'Points - Runs 50s'!$A$5:$A$95,0),MATCH(N$8,'Points - Runs 50s'!$A$5:$Z$5,0)))*25)+((INDEX('Points - Runs 100s'!$A$5:$Z$95,MATCH($A20,'Points - Runs 100s'!$A$5:$A$95,0),MATCH(N$8,'Points - Runs 100s'!$A$5:$Z$5,0)))*50)+((INDEX('Points - Wickets'!$A$5:$Z$95,MATCH($A20,'Points - Wickets'!$A$5:$A$95,0),MATCH(N$8,'Points - Wickets'!$A$5:$Z$5,0)))*15)+((INDEX('Points - 4 fers'!$A$5:$Z$95,MATCH($A20,'Points - 4 fers'!$A$5:$A$95,0),MATCH(N$8,'Points - 4 fers'!$A$5:$Z$5,0)))*25)+((INDEX('Points - Hattrick'!$A$5:$Z$95,MATCH($A20,'Points - Hattrick'!$A$5:$A$95,0),MATCH(N$8,'Points - Hattrick'!$A$5:$Z$5,0)))*100)+((INDEX('Points - Fielding'!$A$5:$Z$95,MATCH($A20,'Points - Fielding'!$A$5:$A$95,0),MATCH(N$8,'Points - Fielding'!$A$5:$Z$5,0)))*10)+((INDEX('Points - 7 fers'!$A$5:$Z$95,MATCH($A20,'Points - 7 fers'!$A$5:$A$95,0),MATCH(N$8,'Points - 7 fers'!$A$5:$Z$5,0)))*50)+((INDEX('Points - Fielding Bonus'!$A$5:$Z$95,MATCH($A20,'Points - Fielding Bonus'!$A$5:$A$95,0),MATCH(N$8,'Points - Fielding Bonus'!$A$5:$Z$5,0)))*25)</f>
        <v>0</v>
      </c>
      <c r="O20" s="365">
        <f>(INDEX('Points - Runs'!$A$5:$Z$95,MATCH($A20,'Points - Runs'!$A$5:$A$95,0),MATCH(O$8,'Points - Runs'!$A$5:$Z$5,0)))+((INDEX('Points - Runs 50s'!$A$5:$Z$95,MATCH($A20,'Points - Runs 50s'!$A$5:$A$95,0),MATCH(O$8,'Points - Runs 50s'!$A$5:$Z$5,0)))*25)+((INDEX('Points - Runs 100s'!$A$5:$Z$95,MATCH($A20,'Points - Runs 100s'!$A$5:$A$95,0),MATCH(O$8,'Points - Runs 100s'!$A$5:$Z$5,0)))*50)+((INDEX('Points - Wickets'!$A$5:$Z$95,MATCH($A20,'Points - Wickets'!$A$5:$A$95,0),MATCH(O$8,'Points - Wickets'!$A$5:$Z$5,0)))*15)+((INDEX('Points - 4 fers'!$A$5:$Z$95,MATCH($A20,'Points - 4 fers'!$A$5:$A$95,0),MATCH(O$8,'Points - 4 fers'!$A$5:$Z$5,0)))*25)+((INDEX('Points - Hattrick'!$A$5:$Z$95,MATCH($A20,'Points - Hattrick'!$A$5:$A$95,0),MATCH(O$8,'Points - Hattrick'!$A$5:$Z$5,0)))*100)+((INDEX('Points - Fielding'!$A$5:$Z$95,MATCH($A20,'Points - Fielding'!$A$5:$A$95,0),MATCH(O$8,'Points - Fielding'!$A$5:$Z$5,0)))*10)+((INDEX('Points - 7 fers'!$A$5:$Z$95,MATCH($A20,'Points - 7 fers'!$A$5:$A$95,0),MATCH(O$8,'Points - 7 fers'!$A$5:$Z$5,0)))*50)+((INDEX('Points - Fielding Bonus'!$A$5:$Z$95,MATCH($A20,'Points - Fielding Bonus'!$A$5:$A$95,0),MATCH(O$8,'Points - Fielding Bonus'!$A$5:$Z$5,0)))*25)</f>
        <v>0</v>
      </c>
      <c r="P20" s="365">
        <f>(INDEX('Points - Runs'!$A$5:$Z$95,MATCH($A20,'Points - Runs'!$A$5:$A$95,0),MATCH(P$8,'Points - Runs'!$A$5:$Z$5,0)))+((INDEX('Points - Runs 50s'!$A$5:$Z$95,MATCH($A20,'Points - Runs 50s'!$A$5:$A$95,0),MATCH(P$8,'Points - Runs 50s'!$A$5:$Z$5,0)))*25)+((INDEX('Points - Runs 100s'!$A$5:$Z$95,MATCH($A20,'Points - Runs 100s'!$A$5:$A$95,0),MATCH(P$8,'Points - Runs 100s'!$A$5:$Z$5,0)))*50)+((INDEX('Points - Wickets'!$A$5:$Z$95,MATCH($A20,'Points - Wickets'!$A$5:$A$95,0),MATCH(P$8,'Points - Wickets'!$A$5:$Z$5,0)))*15)+((INDEX('Points - 4 fers'!$A$5:$Z$95,MATCH($A20,'Points - 4 fers'!$A$5:$A$95,0),MATCH(P$8,'Points - 4 fers'!$A$5:$Z$5,0)))*25)+((INDEX('Points - Hattrick'!$A$5:$Z$95,MATCH($A20,'Points - Hattrick'!$A$5:$A$95,0),MATCH(P$8,'Points - Hattrick'!$A$5:$Z$5,0)))*100)+((INDEX('Points - Fielding'!$A$5:$Z$95,MATCH($A20,'Points - Fielding'!$A$5:$A$95,0),MATCH(P$8,'Points - Fielding'!$A$5:$Z$5,0)))*10)+((INDEX('Points - 7 fers'!$A$5:$Z$95,MATCH($A20,'Points - 7 fers'!$A$5:$A$95,0),MATCH(P$8,'Points - 7 fers'!$A$5:$Z$5,0)))*50)+((INDEX('Points - Fielding Bonus'!$A$5:$Z$95,MATCH($A20,'Points - Fielding Bonus'!$A$5:$A$95,0),MATCH(P$8,'Points - Fielding Bonus'!$A$5:$Z$5,0)))*25)</f>
        <v>0</v>
      </c>
      <c r="Q20" s="365">
        <f>(INDEX('Points - Runs'!$A$5:$Z$95,MATCH($A20,'Points - Runs'!$A$5:$A$95,0),MATCH(Q$8,'Points - Runs'!$A$5:$Z$5,0)))+((INDEX('Points - Runs 50s'!$A$5:$Z$95,MATCH($A20,'Points - Runs 50s'!$A$5:$A$95,0),MATCH(Q$8,'Points - Runs 50s'!$A$5:$Z$5,0)))*25)+((INDEX('Points - Runs 100s'!$A$5:$Z$95,MATCH($A20,'Points - Runs 100s'!$A$5:$A$95,0),MATCH(Q$8,'Points - Runs 100s'!$A$5:$Z$5,0)))*50)+((INDEX('Points - Wickets'!$A$5:$Z$95,MATCH($A20,'Points - Wickets'!$A$5:$A$95,0),MATCH(Q$8,'Points - Wickets'!$A$5:$Z$5,0)))*15)+((INDEX('Points - 4 fers'!$A$5:$Z$95,MATCH($A20,'Points - 4 fers'!$A$5:$A$95,0),MATCH(Q$8,'Points - 4 fers'!$A$5:$Z$5,0)))*25)+((INDEX('Points - Hattrick'!$A$5:$Z$95,MATCH($A20,'Points - Hattrick'!$A$5:$A$95,0),MATCH(Q$8,'Points - Hattrick'!$A$5:$Z$5,0)))*100)+((INDEX('Points - Fielding'!$A$5:$Z$95,MATCH($A20,'Points - Fielding'!$A$5:$A$95,0),MATCH(Q$8,'Points - Fielding'!$A$5:$Z$5,0)))*10)+((INDEX('Points - 7 fers'!$A$5:$Z$95,MATCH($A20,'Points - 7 fers'!$A$5:$A$95,0),MATCH(Q$8,'Points - 7 fers'!$A$5:$Z$5,0)))*50)+((INDEX('Points - Fielding Bonus'!$A$5:$Z$95,MATCH($A20,'Points - Fielding Bonus'!$A$5:$A$95,0),MATCH(Q$8,'Points - Fielding Bonus'!$A$5:$Z$5,0)))*25)</f>
        <v>0</v>
      </c>
      <c r="R20" s="365">
        <f>(INDEX('Points - Runs'!$A$5:$Z$95,MATCH($A20,'Points - Runs'!$A$5:$A$95,0),MATCH(R$8,'Points - Runs'!$A$5:$Z$5,0)))+((INDEX('Points - Runs 50s'!$A$5:$Z$95,MATCH($A20,'Points - Runs 50s'!$A$5:$A$95,0),MATCH(R$8,'Points - Runs 50s'!$A$5:$Z$5,0)))*25)+((INDEX('Points - Runs 100s'!$A$5:$Z$95,MATCH($A20,'Points - Runs 100s'!$A$5:$A$95,0),MATCH(R$8,'Points - Runs 100s'!$A$5:$Z$5,0)))*50)+((INDEX('Points - Wickets'!$A$5:$Z$95,MATCH($A20,'Points - Wickets'!$A$5:$A$95,0),MATCH(R$8,'Points - Wickets'!$A$5:$Z$5,0)))*15)+((INDEX('Points - 4 fers'!$A$5:$Z$95,MATCH($A20,'Points - 4 fers'!$A$5:$A$95,0),MATCH(R$8,'Points - 4 fers'!$A$5:$Z$5,0)))*25)+((INDEX('Points - Hattrick'!$A$5:$Z$95,MATCH($A20,'Points - Hattrick'!$A$5:$A$95,0),MATCH(R$8,'Points - Hattrick'!$A$5:$Z$5,0)))*100)+((INDEX('Points - Fielding'!$A$5:$Z$95,MATCH($A20,'Points - Fielding'!$A$5:$A$95,0),MATCH(R$8,'Points - Fielding'!$A$5:$Z$5,0)))*10)+((INDEX('Points - 7 fers'!$A$5:$Z$95,MATCH($A20,'Points - 7 fers'!$A$5:$A$95,0),MATCH(R$8,'Points - 7 fers'!$A$5:$Z$5,0)))*50)+((INDEX('Points - Fielding Bonus'!$A$5:$Z$95,MATCH($A20,'Points - Fielding Bonus'!$A$5:$A$95,0),MATCH(R$8,'Points - Fielding Bonus'!$A$5:$Z$5,0)))*25)</f>
        <v>0</v>
      </c>
      <c r="S20" s="566">
        <f>(INDEX('Points - Runs'!$A$5:$Z$95,MATCH($A20,'Points - Runs'!$A$5:$A$95,0),MATCH(S$8,'Points - Runs'!$A$5:$Z$5,0)))+((INDEX('Points - Runs 50s'!$A$5:$Z$95,MATCH($A20,'Points - Runs 50s'!$A$5:$A$95,0),MATCH(S$8,'Points - Runs 50s'!$A$5:$Z$5,0)))*25)+((INDEX('Points - Runs 100s'!$A$5:$Z$95,MATCH($A20,'Points - Runs 100s'!$A$5:$A$95,0),MATCH(S$8,'Points - Runs 100s'!$A$5:$Z$5,0)))*50)+((INDEX('Points - Wickets'!$A$5:$Z$95,MATCH($A20,'Points - Wickets'!$A$5:$A$95,0),MATCH(S$8,'Points - Wickets'!$A$5:$Z$5,0)))*15)+((INDEX('Points - 4 fers'!$A$5:$Z$95,MATCH($A20,'Points - 4 fers'!$A$5:$A$95,0),MATCH(S$8,'Points - 4 fers'!$A$5:$Z$5,0)))*25)+((INDEX('Points - Hattrick'!$A$5:$Z$95,MATCH($A20,'Points - Hattrick'!$A$5:$A$95,0),MATCH(S$8,'Points - Hattrick'!$A$5:$Z$5,0)))*100)+((INDEX('Points - Fielding'!$A$5:$Z$95,MATCH($A20,'Points - Fielding'!$A$5:$A$95,0),MATCH(S$8,'Points - Fielding'!$A$5:$Z$5,0)))*10)+((INDEX('Points - 7 fers'!$A$5:$Z$95,MATCH($A20,'Points - 7 fers'!$A$5:$A$95,0),MATCH(S$8,'Points - 7 fers'!$A$5:$Z$5,0)))*50)+((INDEX('Points - Fielding Bonus'!$A$5:$Z$95,MATCH($A20,'Points - Fielding Bonus'!$A$5:$A$95,0),MATCH(S$8,'Points - Fielding Bonus'!$A$5:$Z$5,0)))*25)</f>
        <v>0</v>
      </c>
      <c r="T20" s="571">
        <f>(INDEX('Points - Runs'!$A$5:$Z$95,MATCH($A20,'Points - Runs'!$A$5:$A$95,0),MATCH(T$8,'Points - Runs'!$A$5:$Z$5,0)))+((INDEX('Points - Runs 50s'!$A$5:$Z$95,MATCH($A20,'Points - Runs 50s'!$A$5:$A$95,0),MATCH(T$8,'Points - Runs 50s'!$A$5:$Z$5,0)))*25)+((INDEX('Points - Runs 100s'!$A$5:$Z$95,MATCH($A20,'Points - Runs 100s'!$A$5:$A$95,0),MATCH(T$8,'Points - Runs 100s'!$A$5:$Z$5,0)))*50)+((INDEX('Points - Wickets'!$A$5:$Z$95,MATCH($A20,'Points - Wickets'!$A$5:$A$95,0),MATCH(T$8,'Points - Wickets'!$A$5:$Z$5,0)))*15)+((INDEX('Points - 4 fers'!$A$5:$Z$95,MATCH($A20,'Points - 4 fers'!$A$5:$A$95,0),MATCH(T$8,'Points - 4 fers'!$A$5:$Z$5,0)))*25)+((INDEX('Points - Hattrick'!$A$5:$Z$95,MATCH($A20,'Points - Hattrick'!$A$5:$A$95,0),MATCH(T$8,'Points - Hattrick'!$A$5:$Z$5,0)))*100)+((INDEX('Points - Fielding'!$A$5:$Z$95,MATCH($A20,'Points - Fielding'!$A$5:$A$95,0),MATCH(T$8,'Points - Fielding'!$A$5:$Z$5,0)))*10)+((INDEX('Points - 7 fers'!$A$5:$Z$95,MATCH($A20,'Points - 7 fers'!$A$5:$A$95,0),MATCH(T$8,'Points - 7 fers'!$A$5:$Z$5,0)))*50)+((INDEX('Points - Fielding Bonus'!$A$5:$Z$95,MATCH($A20,'Points - Fielding Bonus'!$A$5:$A$95,0),MATCH(T$8,'Points - Fielding Bonus'!$A$5:$Z$5,0)))*25)</f>
        <v>0</v>
      </c>
      <c r="U20" s="365">
        <f>(INDEX('Points - Runs'!$A$5:$Z$95,MATCH($A20,'Points - Runs'!$A$5:$A$95,0),MATCH(U$8,'Points - Runs'!$A$5:$Z$5,0)))+((INDEX('Points - Runs 50s'!$A$5:$Z$95,MATCH($A20,'Points - Runs 50s'!$A$5:$A$95,0),MATCH(U$8,'Points - Runs 50s'!$A$5:$Z$5,0)))*25)+((INDEX('Points - Runs 100s'!$A$5:$Z$95,MATCH($A20,'Points - Runs 100s'!$A$5:$A$95,0),MATCH(U$8,'Points - Runs 100s'!$A$5:$Z$5,0)))*50)+((INDEX('Points - Wickets'!$A$5:$Z$95,MATCH($A20,'Points - Wickets'!$A$5:$A$95,0),MATCH(U$8,'Points - Wickets'!$A$5:$Z$5,0)))*15)+((INDEX('Points - 4 fers'!$A$5:$Z$95,MATCH($A20,'Points - 4 fers'!$A$5:$A$95,0),MATCH(U$8,'Points - 4 fers'!$A$5:$Z$5,0)))*25)+((INDEX('Points - Hattrick'!$A$5:$Z$95,MATCH($A20,'Points - Hattrick'!$A$5:$A$95,0),MATCH(U$8,'Points - Hattrick'!$A$5:$Z$5,0)))*100)+((INDEX('Points - Fielding'!$A$5:$Z$95,MATCH($A20,'Points - Fielding'!$A$5:$A$95,0),MATCH(U$8,'Points - Fielding'!$A$5:$Z$5,0)))*10)+((INDEX('Points - 7 fers'!$A$5:$Z$95,MATCH($A20,'Points - 7 fers'!$A$5:$A$95,0),MATCH(U$8,'Points - 7 fers'!$A$5:$Z$5,0)))*50)+((INDEX('Points - Fielding Bonus'!$A$5:$Z$95,MATCH($A20,'Points - Fielding Bonus'!$A$5:$A$95,0),MATCH(U$8,'Points - Fielding Bonus'!$A$5:$Z$5,0)))*25)</f>
        <v>0</v>
      </c>
      <c r="V20" s="365">
        <f>(INDEX('Points - Runs'!$A$5:$Z$95,MATCH($A20,'Points - Runs'!$A$5:$A$95,0),MATCH(V$8,'Points - Runs'!$A$5:$Z$5,0)))+((INDEX('Points - Runs 50s'!$A$5:$Z$95,MATCH($A20,'Points - Runs 50s'!$A$5:$A$95,0),MATCH(V$8,'Points - Runs 50s'!$A$5:$Z$5,0)))*25)+((INDEX('Points - Runs 100s'!$A$5:$Z$95,MATCH($A20,'Points - Runs 100s'!$A$5:$A$95,0),MATCH(V$8,'Points - Runs 100s'!$A$5:$Z$5,0)))*50)+((INDEX('Points - Wickets'!$A$5:$Z$95,MATCH($A20,'Points - Wickets'!$A$5:$A$95,0),MATCH(V$8,'Points - Wickets'!$A$5:$Z$5,0)))*15)+((INDEX('Points - 4 fers'!$A$5:$Z$95,MATCH($A20,'Points - 4 fers'!$A$5:$A$95,0),MATCH(V$8,'Points - 4 fers'!$A$5:$Z$5,0)))*25)+((INDEX('Points - Hattrick'!$A$5:$Z$95,MATCH($A20,'Points - Hattrick'!$A$5:$A$95,0),MATCH(V$8,'Points - Hattrick'!$A$5:$Z$5,0)))*100)+((INDEX('Points - Fielding'!$A$5:$Z$95,MATCH($A20,'Points - Fielding'!$A$5:$A$95,0),MATCH(V$8,'Points - Fielding'!$A$5:$Z$5,0)))*10)+((INDEX('Points - 7 fers'!$A$5:$Z$95,MATCH($A20,'Points - 7 fers'!$A$5:$A$95,0),MATCH(V$8,'Points - 7 fers'!$A$5:$Z$5,0)))*50)+((INDEX('Points - Fielding Bonus'!$A$5:$Z$95,MATCH($A20,'Points - Fielding Bonus'!$A$5:$A$95,0),MATCH(V$8,'Points - Fielding Bonus'!$A$5:$Z$5,0)))*25)</f>
        <v>0</v>
      </c>
      <c r="W20" s="365">
        <f>(INDEX('Points - Runs'!$A$5:$Z$95,MATCH($A20,'Points - Runs'!$A$5:$A$95,0),MATCH(W$8,'Points - Runs'!$A$5:$Z$5,0)))+((INDEX('Points - Runs 50s'!$A$5:$Z$95,MATCH($A20,'Points - Runs 50s'!$A$5:$A$95,0),MATCH(W$8,'Points - Runs 50s'!$A$5:$Z$5,0)))*25)+((INDEX('Points - Runs 100s'!$A$5:$Z$95,MATCH($A20,'Points - Runs 100s'!$A$5:$A$95,0),MATCH(W$8,'Points - Runs 100s'!$A$5:$Z$5,0)))*50)+((INDEX('Points - Wickets'!$A$5:$Z$95,MATCH($A20,'Points - Wickets'!$A$5:$A$95,0),MATCH(W$8,'Points - Wickets'!$A$5:$Z$5,0)))*15)+((INDEX('Points - 4 fers'!$A$5:$Z$95,MATCH($A20,'Points - 4 fers'!$A$5:$A$95,0),MATCH(W$8,'Points - 4 fers'!$A$5:$Z$5,0)))*25)+((INDEX('Points - Hattrick'!$A$5:$Z$95,MATCH($A20,'Points - Hattrick'!$A$5:$A$95,0),MATCH(W$8,'Points - Hattrick'!$A$5:$Z$5,0)))*100)+((INDEX('Points - Fielding'!$A$5:$Z$95,MATCH($A20,'Points - Fielding'!$A$5:$A$95,0),MATCH(W$8,'Points - Fielding'!$A$5:$Z$5,0)))*10)+((INDEX('Points - 7 fers'!$A$5:$Z$95,MATCH($A20,'Points - 7 fers'!$A$5:$A$95,0),MATCH(W$8,'Points - 7 fers'!$A$5:$Z$5,0)))*50)+((INDEX('Points - Fielding Bonus'!$A$5:$Z$95,MATCH($A20,'Points - Fielding Bonus'!$A$5:$A$95,0),MATCH(W$8,'Points - Fielding Bonus'!$A$5:$Z$5,0)))*25)</f>
        <v>0</v>
      </c>
      <c r="X20" s="365">
        <f>(INDEX('Points - Runs'!$A$5:$Z$95,MATCH($A20,'Points - Runs'!$A$5:$A$95,0),MATCH(X$8,'Points - Runs'!$A$5:$Z$5,0)))+((INDEX('Points - Runs 50s'!$A$5:$Z$95,MATCH($A20,'Points - Runs 50s'!$A$5:$A$95,0),MATCH(X$8,'Points - Runs 50s'!$A$5:$Z$5,0)))*25)+((INDEX('Points - Runs 100s'!$A$5:$Z$95,MATCH($A20,'Points - Runs 100s'!$A$5:$A$95,0),MATCH(X$8,'Points - Runs 100s'!$A$5:$Z$5,0)))*50)+((INDEX('Points - Wickets'!$A$5:$Z$95,MATCH($A20,'Points - Wickets'!$A$5:$A$95,0),MATCH(X$8,'Points - Wickets'!$A$5:$Z$5,0)))*15)+((INDEX('Points - 4 fers'!$A$5:$Z$95,MATCH($A20,'Points - 4 fers'!$A$5:$A$95,0),MATCH(X$8,'Points - 4 fers'!$A$5:$Z$5,0)))*25)+((INDEX('Points - Hattrick'!$A$5:$Z$95,MATCH($A20,'Points - Hattrick'!$A$5:$A$95,0),MATCH(X$8,'Points - Hattrick'!$A$5:$Z$5,0)))*100)+((INDEX('Points - Fielding'!$A$5:$Z$95,MATCH($A20,'Points - Fielding'!$A$5:$A$95,0),MATCH(X$8,'Points - Fielding'!$A$5:$Z$5,0)))*10)+((INDEX('Points - 7 fers'!$A$5:$Z$95,MATCH($A20,'Points - 7 fers'!$A$5:$A$95,0),MATCH(X$8,'Points - 7 fers'!$A$5:$Z$5,0)))*50)+((INDEX('Points - Fielding Bonus'!$A$5:$Z$95,MATCH($A20,'Points - Fielding Bonus'!$A$5:$A$95,0),MATCH(X$8,'Points - Fielding Bonus'!$A$5:$Z$5,0)))*25)</f>
        <v>0</v>
      </c>
      <c r="Y20" s="365">
        <f>(INDEX('Points - Runs'!$A$5:$Z$95,MATCH($A20,'Points - Runs'!$A$5:$A$95,0),MATCH(Y$8,'Points - Runs'!$A$5:$Z$5,0)))+((INDEX('Points - Runs 50s'!$A$5:$Z$95,MATCH($A20,'Points - Runs 50s'!$A$5:$A$95,0),MATCH(Y$8,'Points - Runs 50s'!$A$5:$Z$5,0)))*25)+((INDEX('Points - Runs 100s'!$A$5:$Z$95,MATCH($A20,'Points - Runs 100s'!$A$5:$A$95,0),MATCH(Y$8,'Points - Runs 100s'!$A$5:$Z$5,0)))*50)+((INDEX('Points - Wickets'!$A$5:$Z$95,MATCH($A20,'Points - Wickets'!$A$5:$A$95,0),MATCH(Y$8,'Points - Wickets'!$A$5:$Z$5,0)))*15)+((INDEX('Points - 4 fers'!$A$5:$Z$95,MATCH($A20,'Points - 4 fers'!$A$5:$A$95,0),MATCH(Y$8,'Points - 4 fers'!$A$5:$Z$5,0)))*25)+((INDEX('Points - Hattrick'!$A$5:$Z$95,MATCH($A20,'Points - Hattrick'!$A$5:$A$95,0),MATCH(Y$8,'Points - Hattrick'!$A$5:$Z$5,0)))*100)+((INDEX('Points - Fielding'!$A$5:$Z$95,MATCH($A20,'Points - Fielding'!$A$5:$A$95,0),MATCH(Y$8,'Points - Fielding'!$A$5:$Z$5,0)))*10)+((INDEX('Points - 7 fers'!$A$5:$Z$95,MATCH($A20,'Points - 7 fers'!$A$5:$A$95,0),MATCH(Y$8,'Points - 7 fers'!$A$5:$Z$5,0)))*50)+((INDEX('Points - Fielding Bonus'!$A$5:$Z$95,MATCH($A20,'Points - Fielding Bonus'!$A$5:$A$95,0),MATCH(Y$8,'Points - Fielding Bonus'!$A$5:$Z$5,0)))*25)</f>
        <v>0</v>
      </c>
      <c r="Z20" s="365">
        <f>(INDEX('Points - Runs'!$A$5:$Z$95,MATCH($A20,'Points - Runs'!$A$5:$A$95,0),MATCH(Z$8,'Points - Runs'!$A$5:$Z$5,0)))+((INDEX('Points - Runs 50s'!$A$5:$Z$95,MATCH($A20,'Points - Runs 50s'!$A$5:$A$95,0),MATCH(Z$8,'Points - Runs 50s'!$A$5:$Z$5,0)))*25)+((INDEX('Points - Runs 100s'!$A$5:$Z$95,MATCH($A20,'Points - Runs 100s'!$A$5:$A$95,0),MATCH(Z$8,'Points - Runs 100s'!$A$5:$Z$5,0)))*50)+((INDEX('Points - Wickets'!$A$5:$Z$95,MATCH($A20,'Points - Wickets'!$A$5:$A$95,0),MATCH(Z$8,'Points - Wickets'!$A$5:$Z$5,0)))*15)+((INDEX('Points - 4 fers'!$A$5:$Z$95,MATCH($A20,'Points - 4 fers'!$A$5:$A$95,0),MATCH(Z$8,'Points - 4 fers'!$A$5:$Z$5,0)))*25)+((INDEX('Points - Hattrick'!$A$5:$Z$95,MATCH($A20,'Points - Hattrick'!$A$5:$A$95,0),MATCH(Z$8,'Points - Hattrick'!$A$5:$Z$5,0)))*100)+((INDEX('Points - Fielding'!$A$5:$Z$95,MATCH($A20,'Points - Fielding'!$A$5:$A$95,0),MATCH(Z$8,'Points - Fielding'!$A$5:$Z$5,0)))*10)+((INDEX('Points - 7 fers'!$A$5:$Z$95,MATCH($A20,'Points - 7 fers'!$A$5:$A$95,0),MATCH(Z$8,'Points - 7 fers'!$A$5:$Z$5,0)))*50)+((INDEX('Points - Fielding Bonus'!$A$5:$Z$95,MATCH($A20,'Points - Fielding Bonus'!$A$5:$A$95,0),MATCH(Z$8,'Points - Fielding Bonus'!$A$5:$Z$5,0)))*25)</f>
        <v>0</v>
      </c>
      <c r="AA20" s="452">
        <f t="shared" si="0"/>
        <v>0</v>
      </c>
      <c r="AB20" s="445">
        <f t="shared" si="1"/>
        <v>0</v>
      </c>
      <c r="AC20" s="479">
        <f t="shared" si="2"/>
        <v>0</v>
      </c>
      <c r="AD20" s="453">
        <f t="shared" si="3"/>
        <v>0</v>
      </c>
    </row>
    <row r="21" spans="1:30" s="58" customFormat="1" ht="18.75" customHeight="1" x14ac:dyDescent="0.25">
      <c r="A21" s="476" t="s">
        <v>231</v>
      </c>
      <c r="B21" s="447" t="s">
        <v>54</v>
      </c>
      <c r="C21" s="448" t="s">
        <v>68</v>
      </c>
      <c r="D21" s="364">
        <f>(INDEX('Points - Runs'!$A$5:$Z$95,MATCH($A21,'Points - Runs'!$A$5:$A$95,0),MATCH(D$8,'Points - Runs'!$A$5:$Z$5,0)))+((INDEX('Points - Runs 50s'!$A$5:$Z$95,MATCH($A21,'Points - Runs 50s'!$A$5:$A$95,0),MATCH(D$8,'Points - Runs 50s'!$A$5:$Z$5,0)))*25)+((INDEX('Points - Runs 100s'!$A$5:$Z$95,MATCH($A21,'Points - Runs 100s'!$A$5:$A$95,0),MATCH(D$8,'Points - Runs 100s'!$A$5:$Z$5,0)))*50)+((INDEX('Points - Wickets'!$A$5:$Z$95,MATCH($A21,'Points - Wickets'!$A$5:$A$95,0),MATCH(D$8,'Points - Wickets'!$A$5:$Z$5,0)))*15)+((INDEX('Points - 4 fers'!$A$5:$Z$95,MATCH($A21,'Points - 4 fers'!$A$5:$A$95,0),MATCH(D$8,'Points - 4 fers'!$A$5:$Z$5,0)))*25)+((INDEX('Points - Hattrick'!$A$5:$Z$95,MATCH($A21,'Points - Hattrick'!$A$5:$A$95,0),MATCH(D$8,'Points - Hattrick'!$A$5:$Z$5,0)))*100)+((INDEX('Points - Fielding'!$A$5:$Z$95,MATCH($A21,'Points - Fielding'!$A$5:$A$95,0),MATCH(D$8,'Points - Fielding'!$A$5:$Z$5,0)))*10)+((INDEX('Points - 7 fers'!$A$5:$Z$95,MATCH($A21,'Points - 7 fers'!$A$5:$A$95,0),MATCH(D$8,'Points - 7 fers'!$A$5:$Z$5,0)))*50)+((INDEX('Points - Fielding Bonus'!$A$5:$Z$95,MATCH($A21,'Points - Fielding Bonus'!$A$5:$A$95,0),MATCH(D$8,'Points - Fielding Bonus'!$A$5:$Z$5,0)))*25)</f>
        <v>116</v>
      </c>
      <c r="E21" s="365">
        <f>(INDEX('Points - Runs'!$A$5:$Z$95,MATCH($A21,'Points - Runs'!$A$5:$A$95,0),MATCH(E$8,'Points - Runs'!$A$5:$Z$5,0)))+((INDEX('Points - Runs 50s'!$A$5:$Z$95,MATCH($A21,'Points - Runs 50s'!$A$5:$A$95,0),MATCH(E$8,'Points - Runs 50s'!$A$5:$Z$5,0)))*25)+((INDEX('Points - Runs 100s'!$A$5:$Z$95,MATCH($A21,'Points - Runs 100s'!$A$5:$A$95,0),MATCH(E$8,'Points - Runs 100s'!$A$5:$Z$5,0)))*50)+((INDEX('Points - Wickets'!$A$5:$Z$95,MATCH($A21,'Points - Wickets'!$A$5:$A$95,0),MATCH(E$8,'Points - Wickets'!$A$5:$Z$5,0)))*15)+((INDEX('Points - 4 fers'!$A$5:$Z$95,MATCH($A21,'Points - 4 fers'!$A$5:$A$95,0),MATCH(E$8,'Points - 4 fers'!$A$5:$Z$5,0)))*25)+((INDEX('Points - Hattrick'!$A$5:$Z$95,MATCH($A21,'Points - Hattrick'!$A$5:$A$95,0),MATCH(E$8,'Points - Hattrick'!$A$5:$Z$5,0)))*100)+((INDEX('Points - Fielding'!$A$5:$Z$95,MATCH($A21,'Points - Fielding'!$A$5:$A$95,0),MATCH(E$8,'Points - Fielding'!$A$5:$Z$5,0)))*10)+((INDEX('Points - 7 fers'!$A$5:$Z$95,MATCH($A21,'Points - 7 fers'!$A$5:$A$95,0),MATCH(E$8,'Points - 7 fers'!$A$5:$Z$5,0)))*50)+((INDEX('Points - Fielding Bonus'!$A$5:$Z$95,MATCH($A21,'Points - Fielding Bonus'!$A$5:$A$95,0),MATCH(E$8,'Points - Fielding Bonus'!$A$5:$Z$5,0)))*25)</f>
        <v>0</v>
      </c>
      <c r="F21" s="365">
        <f>(INDEX('Points - Runs'!$A$5:$Z$95,MATCH($A21,'Points - Runs'!$A$5:$A$95,0),MATCH(F$8,'Points - Runs'!$A$5:$Z$5,0)))+((INDEX('Points - Runs 50s'!$A$5:$Z$95,MATCH($A21,'Points - Runs 50s'!$A$5:$A$95,0),MATCH(F$8,'Points - Runs 50s'!$A$5:$Z$5,0)))*25)+((INDEX('Points - Runs 100s'!$A$5:$Z$95,MATCH($A21,'Points - Runs 100s'!$A$5:$A$95,0),MATCH(F$8,'Points - Runs 100s'!$A$5:$Z$5,0)))*50)+((INDEX('Points - Wickets'!$A$5:$Z$95,MATCH($A21,'Points - Wickets'!$A$5:$A$95,0),MATCH(F$8,'Points - Wickets'!$A$5:$Z$5,0)))*15)+((INDEX('Points - 4 fers'!$A$5:$Z$95,MATCH($A21,'Points - 4 fers'!$A$5:$A$95,0),MATCH(F$8,'Points - 4 fers'!$A$5:$Z$5,0)))*25)+((INDEX('Points - Hattrick'!$A$5:$Z$95,MATCH($A21,'Points - Hattrick'!$A$5:$A$95,0),MATCH(F$8,'Points - Hattrick'!$A$5:$Z$5,0)))*100)+((INDEX('Points - Fielding'!$A$5:$Z$95,MATCH($A21,'Points - Fielding'!$A$5:$A$95,0),MATCH(F$8,'Points - Fielding'!$A$5:$Z$5,0)))*10)+((INDEX('Points - 7 fers'!$A$5:$Z$95,MATCH($A21,'Points - 7 fers'!$A$5:$A$95,0),MATCH(F$8,'Points - 7 fers'!$A$5:$Z$5,0)))*50)+((INDEX('Points - Fielding Bonus'!$A$5:$Z$95,MATCH($A21,'Points - Fielding Bonus'!$A$5:$A$95,0),MATCH(F$8,'Points - Fielding Bonus'!$A$5:$Z$5,0)))*25)</f>
        <v>8</v>
      </c>
      <c r="G21" s="365">
        <f>(INDEX('Points - Runs'!$A$5:$Z$95,MATCH($A21,'Points - Runs'!$A$5:$A$95,0),MATCH(G$8,'Points - Runs'!$A$5:$Z$5,0)))+((INDEX('Points - Runs 50s'!$A$5:$Z$95,MATCH($A21,'Points - Runs 50s'!$A$5:$A$95,0),MATCH(G$8,'Points - Runs 50s'!$A$5:$Z$5,0)))*25)+((INDEX('Points - Runs 100s'!$A$5:$Z$95,MATCH($A21,'Points - Runs 100s'!$A$5:$A$95,0),MATCH(G$8,'Points - Runs 100s'!$A$5:$Z$5,0)))*50)+((INDEX('Points - Wickets'!$A$5:$Z$95,MATCH($A21,'Points - Wickets'!$A$5:$A$95,0),MATCH(G$8,'Points - Wickets'!$A$5:$Z$5,0)))*15)+((INDEX('Points - 4 fers'!$A$5:$Z$95,MATCH($A21,'Points - 4 fers'!$A$5:$A$95,0),MATCH(G$8,'Points - 4 fers'!$A$5:$Z$5,0)))*25)+((INDEX('Points - Hattrick'!$A$5:$Z$95,MATCH($A21,'Points - Hattrick'!$A$5:$A$95,0),MATCH(G$8,'Points - Hattrick'!$A$5:$Z$5,0)))*100)+((INDEX('Points - Fielding'!$A$5:$Z$95,MATCH($A21,'Points - Fielding'!$A$5:$A$95,0),MATCH(G$8,'Points - Fielding'!$A$5:$Z$5,0)))*10)+((INDEX('Points - 7 fers'!$A$5:$Z$95,MATCH($A21,'Points - 7 fers'!$A$5:$A$95,0),MATCH(G$8,'Points - 7 fers'!$A$5:$Z$5,0)))*50)+((INDEX('Points - Fielding Bonus'!$A$5:$Z$95,MATCH($A21,'Points - Fielding Bonus'!$A$5:$A$95,0),MATCH(G$8,'Points - Fielding Bonus'!$A$5:$Z$5,0)))*25)</f>
        <v>0</v>
      </c>
      <c r="H21" s="365">
        <f>(INDEX('Points - Runs'!$A$5:$Z$95,MATCH($A21,'Points - Runs'!$A$5:$A$95,0),MATCH(H$8,'Points - Runs'!$A$5:$Z$5,0)))+((INDEX('Points - Runs 50s'!$A$5:$Z$95,MATCH($A21,'Points - Runs 50s'!$A$5:$A$95,0),MATCH(H$8,'Points - Runs 50s'!$A$5:$Z$5,0)))*25)+((INDEX('Points - Runs 100s'!$A$5:$Z$95,MATCH($A21,'Points - Runs 100s'!$A$5:$A$95,0),MATCH(H$8,'Points - Runs 100s'!$A$5:$Z$5,0)))*50)+((INDEX('Points - Wickets'!$A$5:$Z$95,MATCH($A21,'Points - Wickets'!$A$5:$A$95,0),MATCH(H$8,'Points - Wickets'!$A$5:$Z$5,0)))*15)+((INDEX('Points - 4 fers'!$A$5:$Z$95,MATCH($A21,'Points - 4 fers'!$A$5:$A$95,0),MATCH(H$8,'Points - 4 fers'!$A$5:$Z$5,0)))*25)+((INDEX('Points - Hattrick'!$A$5:$Z$95,MATCH($A21,'Points - Hattrick'!$A$5:$A$95,0),MATCH(H$8,'Points - Hattrick'!$A$5:$Z$5,0)))*100)+((INDEX('Points - Fielding'!$A$5:$Z$95,MATCH($A21,'Points - Fielding'!$A$5:$A$95,0),MATCH(H$8,'Points - Fielding'!$A$5:$Z$5,0)))*10)+((INDEX('Points - 7 fers'!$A$5:$Z$95,MATCH($A21,'Points - 7 fers'!$A$5:$A$95,0),MATCH(H$8,'Points - 7 fers'!$A$5:$Z$5,0)))*50)+((INDEX('Points - Fielding Bonus'!$A$5:$Z$95,MATCH($A21,'Points - Fielding Bonus'!$A$5:$A$95,0),MATCH(H$8,'Points - Fielding Bonus'!$A$5:$Z$5,0)))*25)</f>
        <v>6</v>
      </c>
      <c r="I21" s="365">
        <f>(INDEX('Points - Runs'!$A$5:$Z$95,MATCH($A21,'Points - Runs'!$A$5:$A$95,0),MATCH(I$8,'Points - Runs'!$A$5:$Z$5,0)))+((INDEX('Points - Runs 50s'!$A$5:$Z$95,MATCH($A21,'Points - Runs 50s'!$A$5:$A$95,0),MATCH(I$8,'Points - Runs 50s'!$A$5:$Z$5,0)))*25)+((INDEX('Points - Runs 100s'!$A$5:$Z$95,MATCH($A21,'Points - Runs 100s'!$A$5:$A$95,0),MATCH(I$8,'Points - Runs 100s'!$A$5:$Z$5,0)))*50)+((INDEX('Points - Wickets'!$A$5:$Z$95,MATCH($A21,'Points - Wickets'!$A$5:$A$95,0),MATCH(I$8,'Points - Wickets'!$A$5:$Z$5,0)))*15)+((INDEX('Points - 4 fers'!$A$5:$Z$95,MATCH($A21,'Points - 4 fers'!$A$5:$A$95,0),MATCH(I$8,'Points - 4 fers'!$A$5:$Z$5,0)))*25)+((INDEX('Points - Hattrick'!$A$5:$Z$95,MATCH($A21,'Points - Hattrick'!$A$5:$A$95,0),MATCH(I$8,'Points - Hattrick'!$A$5:$Z$5,0)))*100)+((INDEX('Points - Fielding'!$A$5:$Z$95,MATCH($A21,'Points - Fielding'!$A$5:$A$95,0),MATCH(I$8,'Points - Fielding'!$A$5:$Z$5,0)))*10)+((INDEX('Points - 7 fers'!$A$5:$Z$95,MATCH($A21,'Points - 7 fers'!$A$5:$A$95,0),MATCH(I$8,'Points - 7 fers'!$A$5:$Z$5,0)))*50)+((INDEX('Points - Fielding Bonus'!$A$5:$Z$95,MATCH($A21,'Points - Fielding Bonus'!$A$5:$A$95,0),MATCH(I$8,'Points - Fielding Bonus'!$A$5:$Z$5,0)))*25)</f>
        <v>0</v>
      </c>
      <c r="J21" s="365">
        <f>(INDEX('Points - Runs'!$A$5:$Z$95,MATCH($A21,'Points - Runs'!$A$5:$A$95,0),MATCH(J$8,'Points - Runs'!$A$5:$Z$5,0)))+((INDEX('Points - Runs 50s'!$A$5:$Z$95,MATCH($A21,'Points - Runs 50s'!$A$5:$A$95,0),MATCH(J$8,'Points - Runs 50s'!$A$5:$Z$5,0)))*25)+((INDEX('Points - Runs 100s'!$A$5:$Z$95,MATCH($A21,'Points - Runs 100s'!$A$5:$A$95,0),MATCH(J$8,'Points - Runs 100s'!$A$5:$Z$5,0)))*50)+((INDEX('Points - Wickets'!$A$5:$Z$95,MATCH($A21,'Points - Wickets'!$A$5:$A$95,0),MATCH(J$8,'Points - Wickets'!$A$5:$Z$5,0)))*15)+((INDEX('Points - 4 fers'!$A$5:$Z$95,MATCH($A21,'Points - 4 fers'!$A$5:$A$95,0),MATCH(J$8,'Points - 4 fers'!$A$5:$Z$5,0)))*25)+((INDEX('Points - Hattrick'!$A$5:$Z$95,MATCH($A21,'Points - Hattrick'!$A$5:$A$95,0),MATCH(J$8,'Points - Hattrick'!$A$5:$Z$5,0)))*100)+((INDEX('Points - Fielding'!$A$5:$Z$95,MATCH($A21,'Points - Fielding'!$A$5:$A$95,0),MATCH(J$8,'Points - Fielding'!$A$5:$Z$5,0)))*10)+((INDEX('Points - 7 fers'!$A$5:$Z$95,MATCH($A21,'Points - 7 fers'!$A$5:$A$95,0),MATCH(J$8,'Points - 7 fers'!$A$5:$Z$5,0)))*50)+((INDEX('Points - Fielding Bonus'!$A$5:$Z$95,MATCH($A21,'Points - Fielding Bonus'!$A$5:$A$95,0),MATCH(J$8,'Points - Fielding Bonus'!$A$5:$Z$5,0)))*25)</f>
        <v>20</v>
      </c>
      <c r="K21" s="516">
        <f>(INDEX('Points - Runs'!$A$5:$Z$95,MATCH($A21,'Points - Runs'!$A$5:$A$95,0),MATCH(K$8,'Points - Runs'!$A$5:$Z$5,0)))+((INDEX('Points - Runs 50s'!$A$5:$Z$95,MATCH($A21,'Points - Runs 50s'!$A$5:$A$95,0),MATCH(K$8,'Points - Runs 50s'!$A$5:$Z$5,0)))*25)+((INDEX('Points - Runs 100s'!$A$5:$Z$95,MATCH($A21,'Points - Runs 100s'!$A$5:$A$95,0),MATCH(K$8,'Points - Runs 100s'!$A$5:$Z$5,0)))*50)+((INDEX('Points - Wickets'!$A$5:$Z$95,MATCH($A21,'Points - Wickets'!$A$5:$A$95,0),MATCH(K$8,'Points - Wickets'!$A$5:$Z$5,0)))*15)+((INDEX('Points - 4 fers'!$A$5:$Z$95,MATCH($A21,'Points - 4 fers'!$A$5:$A$95,0),MATCH(K$8,'Points - 4 fers'!$A$5:$Z$5,0)))*25)+((INDEX('Points - Hattrick'!$A$5:$Z$95,MATCH($A21,'Points - Hattrick'!$A$5:$A$95,0),MATCH(K$8,'Points - Hattrick'!$A$5:$Z$5,0)))*100)+((INDEX('Points - Fielding'!$A$5:$Z$95,MATCH($A21,'Points - Fielding'!$A$5:$A$95,0),MATCH(K$8,'Points - Fielding'!$A$5:$Z$5,0)))*10)+((INDEX('Points - 7 fers'!$A$5:$Z$95,MATCH($A21,'Points - 7 fers'!$A$5:$A$95,0),MATCH(K$8,'Points - 7 fers'!$A$5:$Z$5,0)))*50)+((INDEX('Points - Fielding Bonus'!$A$5:$Z$95,MATCH($A21,'Points - Fielding Bonus'!$A$5:$A$95,0),MATCH(K$8,'Points - Fielding Bonus'!$A$5:$Z$5,0)))*25)</f>
        <v>30</v>
      </c>
      <c r="L21" s="364">
        <f>(INDEX('Points - Runs'!$A$5:$Z$95,MATCH($A21,'Points - Runs'!$A$5:$A$95,0),MATCH(L$8,'Points - Runs'!$A$5:$Z$5,0)))+((INDEX('Points - Runs 50s'!$A$5:$Z$95,MATCH($A21,'Points - Runs 50s'!$A$5:$A$95,0),MATCH(L$8,'Points - Runs 50s'!$A$5:$Z$5,0)))*25)+((INDEX('Points - Runs 100s'!$A$5:$Z$95,MATCH($A21,'Points - Runs 100s'!$A$5:$A$95,0),MATCH(L$8,'Points - Runs 100s'!$A$5:$Z$5,0)))*50)+((INDEX('Points - Wickets'!$A$5:$Z$95,MATCH($A21,'Points - Wickets'!$A$5:$A$95,0),MATCH(L$8,'Points - Wickets'!$A$5:$Z$5,0)))*15)+((INDEX('Points - 4 fers'!$A$5:$Z$95,MATCH($A21,'Points - 4 fers'!$A$5:$A$95,0),MATCH(L$8,'Points - 4 fers'!$A$5:$Z$5,0)))*25)+((INDEX('Points - Hattrick'!$A$5:$Z$95,MATCH($A21,'Points - Hattrick'!$A$5:$A$95,0),MATCH(L$8,'Points - Hattrick'!$A$5:$Z$5,0)))*100)+((INDEX('Points - Fielding'!$A$5:$Z$95,MATCH($A21,'Points - Fielding'!$A$5:$A$95,0),MATCH(L$8,'Points - Fielding'!$A$5:$Z$5,0)))*10)+((INDEX('Points - 7 fers'!$A$5:$Z$95,MATCH($A21,'Points - 7 fers'!$A$5:$A$95,0),MATCH(L$8,'Points - 7 fers'!$A$5:$Z$5,0)))*50)+((INDEX('Points - Fielding Bonus'!$A$5:$Z$95,MATCH($A21,'Points - Fielding Bonus'!$A$5:$A$95,0),MATCH(L$8,'Points - Fielding Bonus'!$A$5:$Z$5,0)))*25)</f>
        <v>11</v>
      </c>
      <c r="M21" s="365">
        <f>(INDEX('Points - Runs'!$A$5:$Z$95,MATCH($A21,'Points - Runs'!$A$5:$A$95,0),MATCH(M$8,'Points - Runs'!$A$5:$Z$5,0)))+((INDEX('Points - Runs 50s'!$A$5:$Z$95,MATCH($A21,'Points - Runs 50s'!$A$5:$A$95,0),MATCH(M$8,'Points - Runs 50s'!$A$5:$Z$5,0)))*25)+((INDEX('Points - Runs 100s'!$A$5:$Z$95,MATCH($A21,'Points - Runs 100s'!$A$5:$A$95,0),MATCH(M$8,'Points - Runs 100s'!$A$5:$Z$5,0)))*50)+((INDEX('Points - Wickets'!$A$5:$Z$95,MATCH($A21,'Points - Wickets'!$A$5:$A$95,0),MATCH(M$8,'Points - Wickets'!$A$5:$Z$5,0)))*15)+((INDEX('Points - 4 fers'!$A$5:$Z$95,MATCH($A21,'Points - 4 fers'!$A$5:$A$95,0),MATCH(M$8,'Points - 4 fers'!$A$5:$Z$5,0)))*25)+((INDEX('Points - Hattrick'!$A$5:$Z$95,MATCH($A21,'Points - Hattrick'!$A$5:$A$95,0),MATCH(M$8,'Points - Hattrick'!$A$5:$Z$5,0)))*100)+((INDEX('Points - Fielding'!$A$5:$Z$95,MATCH($A21,'Points - Fielding'!$A$5:$A$95,0),MATCH(M$8,'Points - Fielding'!$A$5:$Z$5,0)))*10)+((INDEX('Points - 7 fers'!$A$5:$Z$95,MATCH($A21,'Points - 7 fers'!$A$5:$A$95,0),MATCH(M$8,'Points - 7 fers'!$A$5:$Z$5,0)))*50)+((INDEX('Points - Fielding Bonus'!$A$5:$Z$95,MATCH($A21,'Points - Fielding Bonus'!$A$5:$A$95,0),MATCH(M$8,'Points - Fielding Bonus'!$A$5:$Z$5,0)))*25)</f>
        <v>0</v>
      </c>
      <c r="N21" s="365">
        <f>(INDEX('Points - Runs'!$A$5:$Z$95,MATCH($A21,'Points - Runs'!$A$5:$A$95,0),MATCH(N$8,'Points - Runs'!$A$5:$Z$5,0)))+((INDEX('Points - Runs 50s'!$A$5:$Z$95,MATCH($A21,'Points - Runs 50s'!$A$5:$A$95,0),MATCH(N$8,'Points - Runs 50s'!$A$5:$Z$5,0)))*25)+((INDEX('Points - Runs 100s'!$A$5:$Z$95,MATCH($A21,'Points - Runs 100s'!$A$5:$A$95,0),MATCH(N$8,'Points - Runs 100s'!$A$5:$Z$5,0)))*50)+((INDEX('Points - Wickets'!$A$5:$Z$95,MATCH($A21,'Points - Wickets'!$A$5:$A$95,0),MATCH(N$8,'Points - Wickets'!$A$5:$Z$5,0)))*15)+((INDEX('Points - 4 fers'!$A$5:$Z$95,MATCH($A21,'Points - 4 fers'!$A$5:$A$95,0),MATCH(N$8,'Points - 4 fers'!$A$5:$Z$5,0)))*25)+((INDEX('Points - Hattrick'!$A$5:$Z$95,MATCH($A21,'Points - Hattrick'!$A$5:$A$95,0),MATCH(N$8,'Points - Hattrick'!$A$5:$Z$5,0)))*100)+((INDEX('Points - Fielding'!$A$5:$Z$95,MATCH($A21,'Points - Fielding'!$A$5:$A$95,0),MATCH(N$8,'Points - Fielding'!$A$5:$Z$5,0)))*10)+((INDEX('Points - 7 fers'!$A$5:$Z$95,MATCH($A21,'Points - 7 fers'!$A$5:$A$95,0),MATCH(N$8,'Points - 7 fers'!$A$5:$Z$5,0)))*50)+((INDEX('Points - Fielding Bonus'!$A$5:$Z$95,MATCH($A21,'Points - Fielding Bonus'!$A$5:$A$95,0),MATCH(N$8,'Points - Fielding Bonus'!$A$5:$Z$5,0)))*25)</f>
        <v>0</v>
      </c>
      <c r="O21" s="365">
        <f>(INDEX('Points - Runs'!$A$5:$Z$95,MATCH($A21,'Points - Runs'!$A$5:$A$95,0),MATCH(O$8,'Points - Runs'!$A$5:$Z$5,0)))+((INDEX('Points - Runs 50s'!$A$5:$Z$95,MATCH($A21,'Points - Runs 50s'!$A$5:$A$95,0),MATCH(O$8,'Points - Runs 50s'!$A$5:$Z$5,0)))*25)+((INDEX('Points - Runs 100s'!$A$5:$Z$95,MATCH($A21,'Points - Runs 100s'!$A$5:$A$95,0),MATCH(O$8,'Points - Runs 100s'!$A$5:$Z$5,0)))*50)+((INDEX('Points - Wickets'!$A$5:$Z$95,MATCH($A21,'Points - Wickets'!$A$5:$A$95,0),MATCH(O$8,'Points - Wickets'!$A$5:$Z$5,0)))*15)+((INDEX('Points - 4 fers'!$A$5:$Z$95,MATCH($A21,'Points - 4 fers'!$A$5:$A$95,0),MATCH(O$8,'Points - 4 fers'!$A$5:$Z$5,0)))*25)+((INDEX('Points - Hattrick'!$A$5:$Z$95,MATCH($A21,'Points - Hattrick'!$A$5:$A$95,0),MATCH(O$8,'Points - Hattrick'!$A$5:$Z$5,0)))*100)+((INDEX('Points - Fielding'!$A$5:$Z$95,MATCH($A21,'Points - Fielding'!$A$5:$A$95,0),MATCH(O$8,'Points - Fielding'!$A$5:$Z$5,0)))*10)+((INDEX('Points - 7 fers'!$A$5:$Z$95,MATCH($A21,'Points - 7 fers'!$A$5:$A$95,0),MATCH(O$8,'Points - 7 fers'!$A$5:$Z$5,0)))*50)+((INDEX('Points - Fielding Bonus'!$A$5:$Z$95,MATCH($A21,'Points - Fielding Bonus'!$A$5:$A$95,0),MATCH(O$8,'Points - Fielding Bonus'!$A$5:$Z$5,0)))*25)</f>
        <v>0</v>
      </c>
      <c r="P21" s="365">
        <f>(INDEX('Points - Runs'!$A$5:$Z$95,MATCH($A21,'Points - Runs'!$A$5:$A$95,0),MATCH(P$8,'Points - Runs'!$A$5:$Z$5,0)))+((INDEX('Points - Runs 50s'!$A$5:$Z$95,MATCH($A21,'Points - Runs 50s'!$A$5:$A$95,0),MATCH(P$8,'Points - Runs 50s'!$A$5:$Z$5,0)))*25)+((INDEX('Points - Runs 100s'!$A$5:$Z$95,MATCH($A21,'Points - Runs 100s'!$A$5:$A$95,0),MATCH(P$8,'Points - Runs 100s'!$A$5:$Z$5,0)))*50)+((INDEX('Points - Wickets'!$A$5:$Z$95,MATCH($A21,'Points - Wickets'!$A$5:$A$95,0),MATCH(P$8,'Points - Wickets'!$A$5:$Z$5,0)))*15)+((INDEX('Points - 4 fers'!$A$5:$Z$95,MATCH($A21,'Points - 4 fers'!$A$5:$A$95,0),MATCH(P$8,'Points - 4 fers'!$A$5:$Z$5,0)))*25)+((INDEX('Points - Hattrick'!$A$5:$Z$95,MATCH($A21,'Points - Hattrick'!$A$5:$A$95,0),MATCH(P$8,'Points - Hattrick'!$A$5:$Z$5,0)))*100)+((INDEX('Points - Fielding'!$A$5:$Z$95,MATCH($A21,'Points - Fielding'!$A$5:$A$95,0),MATCH(P$8,'Points - Fielding'!$A$5:$Z$5,0)))*10)+((INDEX('Points - 7 fers'!$A$5:$Z$95,MATCH($A21,'Points - 7 fers'!$A$5:$A$95,0),MATCH(P$8,'Points - 7 fers'!$A$5:$Z$5,0)))*50)+((INDEX('Points - Fielding Bonus'!$A$5:$Z$95,MATCH($A21,'Points - Fielding Bonus'!$A$5:$A$95,0),MATCH(P$8,'Points - Fielding Bonus'!$A$5:$Z$5,0)))*25)</f>
        <v>18</v>
      </c>
      <c r="Q21" s="365">
        <f>(INDEX('Points - Runs'!$A$5:$Z$95,MATCH($A21,'Points - Runs'!$A$5:$A$95,0),MATCH(Q$8,'Points - Runs'!$A$5:$Z$5,0)))+((INDEX('Points - Runs 50s'!$A$5:$Z$95,MATCH($A21,'Points - Runs 50s'!$A$5:$A$95,0),MATCH(Q$8,'Points - Runs 50s'!$A$5:$Z$5,0)))*25)+((INDEX('Points - Runs 100s'!$A$5:$Z$95,MATCH($A21,'Points - Runs 100s'!$A$5:$A$95,0),MATCH(Q$8,'Points - Runs 100s'!$A$5:$Z$5,0)))*50)+((INDEX('Points - Wickets'!$A$5:$Z$95,MATCH($A21,'Points - Wickets'!$A$5:$A$95,0),MATCH(Q$8,'Points - Wickets'!$A$5:$Z$5,0)))*15)+((INDEX('Points - 4 fers'!$A$5:$Z$95,MATCH($A21,'Points - 4 fers'!$A$5:$A$95,0),MATCH(Q$8,'Points - 4 fers'!$A$5:$Z$5,0)))*25)+((INDEX('Points - Hattrick'!$A$5:$Z$95,MATCH($A21,'Points - Hattrick'!$A$5:$A$95,0),MATCH(Q$8,'Points - Hattrick'!$A$5:$Z$5,0)))*100)+((INDEX('Points - Fielding'!$A$5:$Z$95,MATCH($A21,'Points - Fielding'!$A$5:$A$95,0),MATCH(Q$8,'Points - Fielding'!$A$5:$Z$5,0)))*10)+((INDEX('Points - 7 fers'!$A$5:$Z$95,MATCH($A21,'Points - 7 fers'!$A$5:$A$95,0),MATCH(Q$8,'Points - 7 fers'!$A$5:$Z$5,0)))*50)+((INDEX('Points - Fielding Bonus'!$A$5:$Z$95,MATCH($A21,'Points - Fielding Bonus'!$A$5:$A$95,0),MATCH(Q$8,'Points - Fielding Bonus'!$A$5:$Z$5,0)))*25)</f>
        <v>0</v>
      </c>
      <c r="R21" s="365">
        <f>(INDEX('Points - Runs'!$A$5:$Z$95,MATCH($A21,'Points - Runs'!$A$5:$A$95,0),MATCH(R$8,'Points - Runs'!$A$5:$Z$5,0)))+((INDEX('Points - Runs 50s'!$A$5:$Z$95,MATCH($A21,'Points - Runs 50s'!$A$5:$A$95,0),MATCH(R$8,'Points - Runs 50s'!$A$5:$Z$5,0)))*25)+((INDEX('Points - Runs 100s'!$A$5:$Z$95,MATCH($A21,'Points - Runs 100s'!$A$5:$A$95,0),MATCH(R$8,'Points - Runs 100s'!$A$5:$Z$5,0)))*50)+((INDEX('Points - Wickets'!$A$5:$Z$95,MATCH($A21,'Points - Wickets'!$A$5:$A$95,0),MATCH(R$8,'Points - Wickets'!$A$5:$Z$5,0)))*15)+((INDEX('Points - 4 fers'!$A$5:$Z$95,MATCH($A21,'Points - 4 fers'!$A$5:$A$95,0),MATCH(R$8,'Points - 4 fers'!$A$5:$Z$5,0)))*25)+((INDEX('Points - Hattrick'!$A$5:$Z$95,MATCH($A21,'Points - Hattrick'!$A$5:$A$95,0),MATCH(R$8,'Points - Hattrick'!$A$5:$Z$5,0)))*100)+((INDEX('Points - Fielding'!$A$5:$Z$95,MATCH($A21,'Points - Fielding'!$A$5:$A$95,0),MATCH(R$8,'Points - Fielding'!$A$5:$Z$5,0)))*10)+((INDEX('Points - 7 fers'!$A$5:$Z$95,MATCH($A21,'Points - 7 fers'!$A$5:$A$95,0),MATCH(R$8,'Points - 7 fers'!$A$5:$Z$5,0)))*50)+((INDEX('Points - Fielding Bonus'!$A$5:$Z$95,MATCH($A21,'Points - Fielding Bonus'!$A$5:$A$95,0),MATCH(R$8,'Points - Fielding Bonus'!$A$5:$Z$5,0)))*25)</f>
        <v>0</v>
      </c>
      <c r="S21" s="566">
        <f>(INDEX('Points - Runs'!$A$5:$Z$95,MATCH($A21,'Points - Runs'!$A$5:$A$95,0),MATCH(S$8,'Points - Runs'!$A$5:$Z$5,0)))+((INDEX('Points - Runs 50s'!$A$5:$Z$95,MATCH($A21,'Points - Runs 50s'!$A$5:$A$95,0),MATCH(S$8,'Points - Runs 50s'!$A$5:$Z$5,0)))*25)+((INDEX('Points - Runs 100s'!$A$5:$Z$95,MATCH($A21,'Points - Runs 100s'!$A$5:$A$95,0),MATCH(S$8,'Points - Runs 100s'!$A$5:$Z$5,0)))*50)+((INDEX('Points - Wickets'!$A$5:$Z$95,MATCH($A21,'Points - Wickets'!$A$5:$A$95,0),MATCH(S$8,'Points - Wickets'!$A$5:$Z$5,0)))*15)+((INDEX('Points - 4 fers'!$A$5:$Z$95,MATCH($A21,'Points - 4 fers'!$A$5:$A$95,0),MATCH(S$8,'Points - 4 fers'!$A$5:$Z$5,0)))*25)+((INDEX('Points - Hattrick'!$A$5:$Z$95,MATCH($A21,'Points - Hattrick'!$A$5:$A$95,0),MATCH(S$8,'Points - Hattrick'!$A$5:$Z$5,0)))*100)+((INDEX('Points - Fielding'!$A$5:$Z$95,MATCH($A21,'Points - Fielding'!$A$5:$A$95,0),MATCH(S$8,'Points - Fielding'!$A$5:$Z$5,0)))*10)+((INDEX('Points - 7 fers'!$A$5:$Z$95,MATCH($A21,'Points - 7 fers'!$A$5:$A$95,0),MATCH(S$8,'Points - 7 fers'!$A$5:$Z$5,0)))*50)+((INDEX('Points - Fielding Bonus'!$A$5:$Z$95,MATCH($A21,'Points - Fielding Bonus'!$A$5:$A$95,0),MATCH(S$8,'Points - Fielding Bonus'!$A$5:$Z$5,0)))*25)</f>
        <v>0</v>
      </c>
      <c r="T21" s="571">
        <f>(INDEX('Points - Runs'!$A$5:$Z$95,MATCH($A21,'Points - Runs'!$A$5:$A$95,0),MATCH(T$8,'Points - Runs'!$A$5:$Z$5,0)))+((INDEX('Points - Runs 50s'!$A$5:$Z$95,MATCH($A21,'Points - Runs 50s'!$A$5:$A$95,0),MATCH(T$8,'Points - Runs 50s'!$A$5:$Z$5,0)))*25)+((INDEX('Points - Runs 100s'!$A$5:$Z$95,MATCH($A21,'Points - Runs 100s'!$A$5:$A$95,0),MATCH(T$8,'Points - Runs 100s'!$A$5:$Z$5,0)))*50)+((INDEX('Points - Wickets'!$A$5:$Z$95,MATCH($A21,'Points - Wickets'!$A$5:$A$95,0),MATCH(T$8,'Points - Wickets'!$A$5:$Z$5,0)))*15)+((INDEX('Points - 4 fers'!$A$5:$Z$95,MATCH($A21,'Points - 4 fers'!$A$5:$A$95,0),MATCH(T$8,'Points - 4 fers'!$A$5:$Z$5,0)))*25)+((INDEX('Points - Hattrick'!$A$5:$Z$95,MATCH($A21,'Points - Hattrick'!$A$5:$A$95,0),MATCH(T$8,'Points - Hattrick'!$A$5:$Z$5,0)))*100)+((INDEX('Points - Fielding'!$A$5:$Z$95,MATCH($A21,'Points - Fielding'!$A$5:$A$95,0),MATCH(T$8,'Points - Fielding'!$A$5:$Z$5,0)))*10)+((INDEX('Points - 7 fers'!$A$5:$Z$95,MATCH($A21,'Points - 7 fers'!$A$5:$A$95,0),MATCH(T$8,'Points - 7 fers'!$A$5:$Z$5,0)))*50)+((INDEX('Points - Fielding Bonus'!$A$5:$Z$95,MATCH($A21,'Points - Fielding Bonus'!$A$5:$A$95,0),MATCH(T$8,'Points - Fielding Bonus'!$A$5:$Z$5,0)))*25)</f>
        <v>0</v>
      </c>
      <c r="U21" s="365">
        <f>(INDEX('Points - Runs'!$A$5:$Z$95,MATCH($A21,'Points - Runs'!$A$5:$A$95,0),MATCH(U$8,'Points - Runs'!$A$5:$Z$5,0)))+((INDEX('Points - Runs 50s'!$A$5:$Z$95,MATCH($A21,'Points - Runs 50s'!$A$5:$A$95,0),MATCH(U$8,'Points - Runs 50s'!$A$5:$Z$5,0)))*25)+((INDEX('Points - Runs 100s'!$A$5:$Z$95,MATCH($A21,'Points - Runs 100s'!$A$5:$A$95,0),MATCH(U$8,'Points - Runs 100s'!$A$5:$Z$5,0)))*50)+((INDEX('Points - Wickets'!$A$5:$Z$95,MATCH($A21,'Points - Wickets'!$A$5:$A$95,0),MATCH(U$8,'Points - Wickets'!$A$5:$Z$5,0)))*15)+((INDEX('Points - 4 fers'!$A$5:$Z$95,MATCH($A21,'Points - 4 fers'!$A$5:$A$95,0),MATCH(U$8,'Points - 4 fers'!$A$5:$Z$5,0)))*25)+((INDEX('Points - Hattrick'!$A$5:$Z$95,MATCH($A21,'Points - Hattrick'!$A$5:$A$95,0),MATCH(U$8,'Points - Hattrick'!$A$5:$Z$5,0)))*100)+((INDEX('Points - Fielding'!$A$5:$Z$95,MATCH($A21,'Points - Fielding'!$A$5:$A$95,0),MATCH(U$8,'Points - Fielding'!$A$5:$Z$5,0)))*10)+((INDEX('Points - 7 fers'!$A$5:$Z$95,MATCH($A21,'Points - 7 fers'!$A$5:$A$95,0),MATCH(U$8,'Points - 7 fers'!$A$5:$Z$5,0)))*50)+((INDEX('Points - Fielding Bonus'!$A$5:$Z$95,MATCH($A21,'Points - Fielding Bonus'!$A$5:$A$95,0),MATCH(U$8,'Points - Fielding Bonus'!$A$5:$Z$5,0)))*25)</f>
        <v>0</v>
      </c>
      <c r="V21" s="365">
        <f>(INDEX('Points - Runs'!$A$5:$Z$95,MATCH($A21,'Points - Runs'!$A$5:$A$95,0),MATCH(V$8,'Points - Runs'!$A$5:$Z$5,0)))+((INDEX('Points - Runs 50s'!$A$5:$Z$95,MATCH($A21,'Points - Runs 50s'!$A$5:$A$95,0),MATCH(V$8,'Points - Runs 50s'!$A$5:$Z$5,0)))*25)+((INDEX('Points - Runs 100s'!$A$5:$Z$95,MATCH($A21,'Points - Runs 100s'!$A$5:$A$95,0),MATCH(V$8,'Points - Runs 100s'!$A$5:$Z$5,0)))*50)+((INDEX('Points - Wickets'!$A$5:$Z$95,MATCH($A21,'Points - Wickets'!$A$5:$A$95,0),MATCH(V$8,'Points - Wickets'!$A$5:$Z$5,0)))*15)+((INDEX('Points - 4 fers'!$A$5:$Z$95,MATCH($A21,'Points - 4 fers'!$A$5:$A$95,0),MATCH(V$8,'Points - 4 fers'!$A$5:$Z$5,0)))*25)+((INDEX('Points - Hattrick'!$A$5:$Z$95,MATCH($A21,'Points - Hattrick'!$A$5:$A$95,0),MATCH(V$8,'Points - Hattrick'!$A$5:$Z$5,0)))*100)+((INDEX('Points - Fielding'!$A$5:$Z$95,MATCH($A21,'Points - Fielding'!$A$5:$A$95,0),MATCH(V$8,'Points - Fielding'!$A$5:$Z$5,0)))*10)+((INDEX('Points - 7 fers'!$A$5:$Z$95,MATCH($A21,'Points - 7 fers'!$A$5:$A$95,0),MATCH(V$8,'Points - 7 fers'!$A$5:$Z$5,0)))*50)+((INDEX('Points - Fielding Bonus'!$A$5:$Z$95,MATCH($A21,'Points - Fielding Bonus'!$A$5:$A$95,0),MATCH(V$8,'Points - Fielding Bonus'!$A$5:$Z$5,0)))*25)</f>
        <v>0</v>
      </c>
      <c r="W21" s="365">
        <f>(INDEX('Points - Runs'!$A$5:$Z$95,MATCH($A21,'Points - Runs'!$A$5:$A$95,0),MATCH(W$8,'Points - Runs'!$A$5:$Z$5,0)))+((INDEX('Points - Runs 50s'!$A$5:$Z$95,MATCH($A21,'Points - Runs 50s'!$A$5:$A$95,0),MATCH(W$8,'Points - Runs 50s'!$A$5:$Z$5,0)))*25)+((INDEX('Points - Runs 100s'!$A$5:$Z$95,MATCH($A21,'Points - Runs 100s'!$A$5:$A$95,0),MATCH(W$8,'Points - Runs 100s'!$A$5:$Z$5,0)))*50)+((INDEX('Points - Wickets'!$A$5:$Z$95,MATCH($A21,'Points - Wickets'!$A$5:$A$95,0),MATCH(W$8,'Points - Wickets'!$A$5:$Z$5,0)))*15)+((INDEX('Points - 4 fers'!$A$5:$Z$95,MATCH($A21,'Points - 4 fers'!$A$5:$A$95,0),MATCH(W$8,'Points - 4 fers'!$A$5:$Z$5,0)))*25)+((INDEX('Points - Hattrick'!$A$5:$Z$95,MATCH($A21,'Points - Hattrick'!$A$5:$A$95,0),MATCH(W$8,'Points - Hattrick'!$A$5:$Z$5,0)))*100)+((INDEX('Points - Fielding'!$A$5:$Z$95,MATCH($A21,'Points - Fielding'!$A$5:$A$95,0),MATCH(W$8,'Points - Fielding'!$A$5:$Z$5,0)))*10)+((INDEX('Points - 7 fers'!$A$5:$Z$95,MATCH($A21,'Points - 7 fers'!$A$5:$A$95,0),MATCH(W$8,'Points - 7 fers'!$A$5:$Z$5,0)))*50)+((INDEX('Points - Fielding Bonus'!$A$5:$Z$95,MATCH($A21,'Points - Fielding Bonus'!$A$5:$A$95,0),MATCH(W$8,'Points - Fielding Bonus'!$A$5:$Z$5,0)))*25)</f>
        <v>0</v>
      </c>
      <c r="X21" s="365">
        <f>(INDEX('Points - Runs'!$A$5:$Z$95,MATCH($A21,'Points - Runs'!$A$5:$A$95,0),MATCH(X$8,'Points - Runs'!$A$5:$Z$5,0)))+((INDEX('Points - Runs 50s'!$A$5:$Z$95,MATCH($A21,'Points - Runs 50s'!$A$5:$A$95,0),MATCH(X$8,'Points - Runs 50s'!$A$5:$Z$5,0)))*25)+((INDEX('Points - Runs 100s'!$A$5:$Z$95,MATCH($A21,'Points - Runs 100s'!$A$5:$A$95,0),MATCH(X$8,'Points - Runs 100s'!$A$5:$Z$5,0)))*50)+((INDEX('Points - Wickets'!$A$5:$Z$95,MATCH($A21,'Points - Wickets'!$A$5:$A$95,0),MATCH(X$8,'Points - Wickets'!$A$5:$Z$5,0)))*15)+((INDEX('Points - 4 fers'!$A$5:$Z$95,MATCH($A21,'Points - 4 fers'!$A$5:$A$95,0),MATCH(X$8,'Points - 4 fers'!$A$5:$Z$5,0)))*25)+((INDEX('Points - Hattrick'!$A$5:$Z$95,MATCH($A21,'Points - Hattrick'!$A$5:$A$95,0),MATCH(X$8,'Points - Hattrick'!$A$5:$Z$5,0)))*100)+((INDEX('Points - Fielding'!$A$5:$Z$95,MATCH($A21,'Points - Fielding'!$A$5:$A$95,0),MATCH(X$8,'Points - Fielding'!$A$5:$Z$5,0)))*10)+((INDEX('Points - 7 fers'!$A$5:$Z$95,MATCH($A21,'Points - 7 fers'!$A$5:$A$95,0),MATCH(X$8,'Points - 7 fers'!$A$5:$Z$5,0)))*50)+((INDEX('Points - Fielding Bonus'!$A$5:$Z$95,MATCH($A21,'Points - Fielding Bonus'!$A$5:$A$95,0),MATCH(X$8,'Points - Fielding Bonus'!$A$5:$Z$5,0)))*25)</f>
        <v>0</v>
      </c>
      <c r="Y21" s="365">
        <f>(INDEX('Points - Runs'!$A$5:$Z$95,MATCH($A21,'Points - Runs'!$A$5:$A$95,0),MATCH(Y$8,'Points - Runs'!$A$5:$Z$5,0)))+((INDEX('Points - Runs 50s'!$A$5:$Z$95,MATCH($A21,'Points - Runs 50s'!$A$5:$A$95,0),MATCH(Y$8,'Points - Runs 50s'!$A$5:$Z$5,0)))*25)+((INDEX('Points - Runs 100s'!$A$5:$Z$95,MATCH($A21,'Points - Runs 100s'!$A$5:$A$95,0),MATCH(Y$8,'Points - Runs 100s'!$A$5:$Z$5,0)))*50)+((INDEX('Points - Wickets'!$A$5:$Z$95,MATCH($A21,'Points - Wickets'!$A$5:$A$95,0),MATCH(Y$8,'Points - Wickets'!$A$5:$Z$5,0)))*15)+((INDEX('Points - 4 fers'!$A$5:$Z$95,MATCH($A21,'Points - 4 fers'!$A$5:$A$95,0),MATCH(Y$8,'Points - 4 fers'!$A$5:$Z$5,0)))*25)+((INDEX('Points - Hattrick'!$A$5:$Z$95,MATCH($A21,'Points - Hattrick'!$A$5:$A$95,0),MATCH(Y$8,'Points - Hattrick'!$A$5:$Z$5,0)))*100)+((INDEX('Points - Fielding'!$A$5:$Z$95,MATCH($A21,'Points - Fielding'!$A$5:$A$95,0),MATCH(Y$8,'Points - Fielding'!$A$5:$Z$5,0)))*10)+((INDEX('Points - 7 fers'!$A$5:$Z$95,MATCH($A21,'Points - 7 fers'!$A$5:$A$95,0),MATCH(Y$8,'Points - 7 fers'!$A$5:$Z$5,0)))*50)+((INDEX('Points - Fielding Bonus'!$A$5:$Z$95,MATCH($A21,'Points - Fielding Bonus'!$A$5:$A$95,0),MATCH(Y$8,'Points - Fielding Bonus'!$A$5:$Z$5,0)))*25)</f>
        <v>0</v>
      </c>
      <c r="Z21" s="365">
        <f>(INDEX('Points - Runs'!$A$5:$Z$95,MATCH($A21,'Points - Runs'!$A$5:$A$95,0),MATCH(Z$8,'Points - Runs'!$A$5:$Z$5,0)))+((INDEX('Points - Runs 50s'!$A$5:$Z$95,MATCH($A21,'Points - Runs 50s'!$A$5:$A$95,0),MATCH(Z$8,'Points - Runs 50s'!$A$5:$Z$5,0)))*25)+((INDEX('Points - Runs 100s'!$A$5:$Z$95,MATCH($A21,'Points - Runs 100s'!$A$5:$A$95,0),MATCH(Z$8,'Points - Runs 100s'!$A$5:$Z$5,0)))*50)+((INDEX('Points - Wickets'!$A$5:$Z$95,MATCH($A21,'Points - Wickets'!$A$5:$A$95,0),MATCH(Z$8,'Points - Wickets'!$A$5:$Z$5,0)))*15)+((INDEX('Points - 4 fers'!$A$5:$Z$95,MATCH($A21,'Points - 4 fers'!$A$5:$A$95,0),MATCH(Z$8,'Points - 4 fers'!$A$5:$Z$5,0)))*25)+((INDEX('Points - Hattrick'!$A$5:$Z$95,MATCH($A21,'Points - Hattrick'!$A$5:$A$95,0),MATCH(Z$8,'Points - Hattrick'!$A$5:$Z$5,0)))*100)+((INDEX('Points - Fielding'!$A$5:$Z$95,MATCH($A21,'Points - Fielding'!$A$5:$A$95,0),MATCH(Z$8,'Points - Fielding'!$A$5:$Z$5,0)))*10)+((INDEX('Points - 7 fers'!$A$5:$Z$95,MATCH($A21,'Points - 7 fers'!$A$5:$A$95,0),MATCH(Z$8,'Points - 7 fers'!$A$5:$Z$5,0)))*50)+((INDEX('Points - Fielding Bonus'!$A$5:$Z$95,MATCH($A21,'Points - Fielding Bonus'!$A$5:$A$95,0),MATCH(Z$8,'Points - Fielding Bonus'!$A$5:$Z$5,0)))*25)</f>
        <v>0</v>
      </c>
      <c r="AA21" s="452">
        <f t="shared" si="0"/>
        <v>180</v>
      </c>
      <c r="AB21" s="445">
        <f t="shared" si="1"/>
        <v>29</v>
      </c>
      <c r="AC21" s="479">
        <f t="shared" si="2"/>
        <v>0</v>
      </c>
      <c r="AD21" s="453">
        <f t="shared" si="3"/>
        <v>209</v>
      </c>
    </row>
    <row r="22" spans="1:30" s="58" customFormat="1" ht="18.75" customHeight="1" x14ac:dyDescent="0.25">
      <c r="A22" s="476" t="s">
        <v>10</v>
      </c>
      <c r="B22" s="447" t="s">
        <v>54</v>
      </c>
      <c r="C22" s="448" t="s">
        <v>68</v>
      </c>
      <c r="D22" s="364">
        <f>(INDEX('Points - Runs'!$A$5:$Z$95,MATCH($A22,'Points - Runs'!$A$5:$A$95,0),MATCH(D$8,'Points - Runs'!$A$5:$Z$5,0)))+((INDEX('Points - Runs 50s'!$A$5:$Z$95,MATCH($A22,'Points - Runs 50s'!$A$5:$A$95,0),MATCH(D$8,'Points - Runs 50s'!$A$5:$Z$5,0)))*25)+((INDEX('Points - Runs 100s'!$A$5:$Z$95,MATCH($A22,'Points - Runs 100s'!$A$5:$A$95,0),MATCH(D$8,'Points - Runs 100s'!$A$5:$Z$5,0)))*50)+((INDEX('Points - Wickets'!$A$5:$Z$95,MATCH($A22,'Points - Wickets'!$A$5:$A$95,0),MATCH(D$8,'Points - Wickets'!$A$5:$Z$5,0)))*15)+((INDEX('Points - 4 fers'!$A$5:$Z$95,MATCH($A22,'Points - 4 fers'!$A$5:$A$95,0),MATCH(D$8,'Points - 4 fers'!$A$5:$Z$5,0)))*25)+((INDEX('Points - Hattrick'!$A$5:$Z$95,MATCH($A22,'Points - Hattrick'!$A$5:$A$95,0),MATCH(D$8,'Points - Hattrick'!$A$5:$Z$5,0)))*100)+((INDEX('Points - Fielding'!$A$5:$Z$95,MATCH($A22,'Points - Fielding'!$A$5:$A$95,0),MATCH(D$8,'Points - Fielding'!$A$5:$Z$5,0)))*10)+((INDEX('Points - 7 fers'!$A$5:$Z$95,MATCH($A22,'Points - 7 fers'!$A$5:$A$95,0),MATCH(D$8,'Points - 7 fers'!$A$5:$Z$5,0)))*50)+((INDEX('Points - Fielding Bonus'!$A$5:$Z$95,MATCH($A22,'Points - Fielding Bonus'!$A$5:$A$95,0),MATCH(D$8,'Points - Fielding Bonus'!$A$5:$Z$5,0)))*25)</f>
        <v>9</v>
      </c>
      <c r="E22" s="365">
        <f>(INDEX('Points - Runs'!$A$5:$Z$95,MATCH($A22,'Points - Runs'!$A$5:$A$95,0),MATCH(E$8,'Points - Runs'!$A$5:$Z$5,0)))+((INDEX('Points - Runs 50s'!$A$5:$Z$95,MATCH($A22,'Points - Runs 50s'!$A$5:$A$95,0),MATCH(E$8,'Points - Runs 50s'!$A$5:$Z$5,0)))*25)+((INDEX('Points - Runs 100s'!$A$5:$Z$95,MATCH($A22,'Points - Runs 100s'!$A$5:$A$95,0),MATCH(E$8,'Points - Runs 100s'!$A$5:$Z$5,0)))*50)+((INDEX('Points - Wickets'!$A$5:$Z$95,MATCH($A22,'Points - Wickets'!$A$5:$A$95,0),MATCH(E$8,'Points - Wickets'!$A$5:$Z$5,0)))*15)+((INDEX('Points - 4 fers'!$A$5:$Z$95,MATCH($A22,'Points - 4 fers'!$A$5:$A$95,0),MATCH(E$8,'Points - 4 fers'!$A$5:$Z$5,0)))*25)+((INDEX('Points - Hattrick'!$A$5:$Z$95,MATCH($A22,'Points - Hattrick'!$A$5:$A$95,0),MATCH(E$8,'Points - Hattrick'!$A$5:$Z$5,0)))*100)+((INDEX('Points - Fielding'!$A$5:$Z$95,MATCH($A22,'Points - Fielding'!$A$5:$A$95,0),MATCH(E$8,'Points - Fielding'!$A$5:$Z$5,0)))*10)+((INDEX('Points - 7 fers'!$A$5:$Z$95,MATCH($A22,'Points - 7 fers'!$A$5:$A$95,0),MATCH(E$8,'Points - 7 fers'!$A$5:$Z$5,0)))*50)+((INDEX('Points - Fielding Bonus'!$A$5:$Z$95,MATCH($A22,'Points - Fielding Bonus'!$A$5:$A$95,0),MATCH(E$8,'Points - Fielding Bonus'!$A$5:$Z$5,0)))*25)</f>
        <v>0</v>
      </c>
      <c r="F22" s="365">
        <f>(INDEX('Points - Runs'!$A$5:$Z$95,MATCH($A22,'Points - Runs'!$A$5:$A$95,0),MATCH(F$8,'Points - Runs'!$A$5:$Z$5,0)))+((INDEX('Points - Runs 50s'!$A$5:$Z$95,MATCH($A22,'Points - Runs 50s'!$A$5:$A$95,0),MATCH(F$8,'Points - Runs 50s'!$A$5:$Z$5,0)))*25)+((INDEX('Points - Runs 100s'!$A$5:$Z$95,MATCH($A22,'Points - Runs 100s'!$A$5:$A$95,0),MATCH(F$8,'Points - Runs 100s'!$A$5:$Z$5,0)))*50)+((INDEX('Points - Wickets'!$A$5:$Z$95,MATCH($A22,'Points - Wickets'!$A$5:$A$95,0),MATCH(F$8,'Points - Wickets'!$A$5:$Z$5,0)))*15)+((INDEX('Points - 4 fers'!$A$5:$Z$95,MATCH($A22,'Points - 4 fers'!$A$5:$A$95,0),MATCH(F$8,'Points - 4 fers'!$A$5:$Z$5,0)))*25)+((INDEX('Points - Hattrick'!$A$5:$Z$95,MATCH($A22,'Points - Hattrick'!$A$5:$A$95,0),MATCH(F$8,'Points - Hattrick'!$A$5:$Z$5,0)))*100)+((INDEX('Points - Fielding'!$A$5:$Z$95,MATCH($A22,'Points - Fielding'!$A$5:$A$95,0),MATCH(F$8,'Points - Fielding'!$A$5:$Z$5,0)))*10)+((INDEX('Points - 7 fers'!$A$5:$Z$95,MATCH($A22,'Points - 7 fers'!$A$5:$A$95,0),MATCH(F$8,'Points - 7 fers'!$A$5:$Z$5,0)))*50)+((INDEX('Points - Fielding Bonus'!$A$5:$Z$95,MATCH($A22,'Points - Fielding Bonus'!$A$5:$A$95,0),MATCH(F$8,'Points - Fielding Bonus'!$A$5:$Z$5,0)))*25)</f>
        <v>13</v>
      </c>
      <c r="G22" s="365">
        <f>(INDEX('Points - Runs'!$A$5:$Z$95,MATCH($A22,'Points - Runs'!$A$5:$A$95,0),MATCH(G$8,'Points - Runs'!$A$5:$Z$5,0)))+((INDEX('Points - Runs 50s'!$A$5:$Z$95,MATCH($A22,'Points - Runs 50s'!$A$5:$A$95,0),MATCH(G$8,'Points - Runs 50s'!$A$5:$Z$5,0)))*25)+((INDEX('Points - Runs 100s'!$A$5:$Z$95,MATCH($A22,'Points - Runs 100s'!$A$5:$A$95,0),MATCH(G$8,'Points - Runs 100s'!$A$5:$Z$5,0)))*50)+((INDEX('Points - Wickets'!$A$5:$Z$95,MATCH($A22,'Points - Wickets'!$A$5:$A$95,0),MATCH(G$8,'Points - Wickets'!$A$5:$Z$5,0)))*15)+((INDEX('Points - 4 fers'!$A$5:$Z$95,MATCH($A22,'Points - 4 fers'!$A$5:$A$95,0),MATCH(G$8,'Points - 4 fers'!$A$5:$Z$5,0)))*25)+((INDEX('Points - Hattrick'!$A$5:$Z$95,MATCH($A22,'Points - Hattrick'!$A$5:$A$95,0),MATCH(G$8,'Points - Hattrick'!$A$5:$Z$5,0)))*100)+((INDEX('Points - Fielding'!$A$5:$Z$95,MATCH($A22,'Points - Fielding'!$A$5:$A$95,0),MATCH(G$8,'Points - Fielding'!$A$5:$Z$5,0)))*10)+((INDEX('Points - 7 fers'!$A$5:$Z$95,MATCH($A22,'Points - 7 fers'!$A$5:$A$95,0),MATCH(G$8,'Points - 7 fers'!$A$5:$Z$5,0)))*50)+((INDEX('Points - Fielding Bonus'!$A$5:$Z$95,MATCH($A22,'Points - Fielding Bonus'!$A$5:$A$95,0),MATCH(G$8,'Points - Fielding Bonus'!$A$5:$Z$5,0)))*25)</f>
        <v>9</v>
      </c>
      <c r="H22" s="365">
        <f>(INDEX('Points - Runs'!$A$5:$Z$95,MATCH($A22,'Points - Runs'!$A$5:$A$95,0),MATCH(H$8,'Points - Runs'!$A$5:$Z$5,0)))+((INDEX('Points - Runs 50s'!$A$5:$Z$95,MATCH($A22,'Points - Runs 50s'!$A$5:$A$95,0),MATCH(H$8,'Points - Runs 50s'!$A$5:$Z$5,0)))*25)+((INDEX('Points - Runs 100s'!$A$5:$Z$95,MATCH($A22,'Points - Runs 100s'!$A$5:$A$95,0),MATCH(H$8,'Points - Runs 100s'!$A$5:$Z$5,0)))*50)+((INDEX('Points - Wickets'!$A$5:$Z$95,MATCH($A22,'Points - Wickets'!$A$5:$A$95,0),MATCH(H$8,'Points - Wickets'!$A$5:$Z$5,0)))*15)+((INDEX('Points - 4 fers'!$A$5:$Z$95,MATCH($A22,'Points - 4 fers'!$A$5:$A$95,0),MATCH(H$8,'Points - 4 fers'!$A$5:$Z$5,0)))*25)+((INDEX('Points - Hattrick'!$A$5:$Z$95,MATCH($A22,'Points - Hattrick'!$A$5:$A$95,0),MATCH(H$8,'Points - Hattrick'!$A$5:$Z$5,0)))*100)+((INDEX('Points - Fielding'!$A$5:$Z$95,MATCH($A22,'Points - Fielding'!$A$5:$A$95,0),MATCH(H$8,'Points - Fielding'!$A$5:$Z$5,0)))*10)+((INDEX('Points - 7 fers'!$A$5:$Z$95,MATCH($A22,'Points - 7 fers'!$A$5:$A$95,0),MATCH(H$8,'Points - 7 fers'!$A$5:$Z$5,0)))*50)+((INDEX('Points - Fielding Bonus'!$A$5:$Z$95,MATCH($A22,'Points - Fielding Bonus'!$A$5:$A$95,0),MATCH(H$8,'Points - Fielding Bonus'!$A$5:$Z$5,0)))*25)</f>
        <v>0</v>
      </c>
      <c r="I22" s="365">
        <f>(INDEX('Points - Runs'!$A$5:$Z$95,MATCH($A22,'Points - Runs'!$A$5:$A$95,0),MATCH(I$8,'Points - Runs'!$A$5:$Z$5,0)))+((INDEX('Points - Runs 50s'!$A$5:$Z$95,MATCH($A22,'Points - Runs 50s'!$A$5:$A$95,0),MATCH(I$8,'Points - Runs 50s'!$A$5:$Z$5,0)))*25)+((INDEX('Points - Runs 100s'!$A$5:$Z$95,MATCH($A22,'Points - Runs 100s'!$A$5:$A$95,0),MATCH(I$8,'Points - Runs 100s'!$A$5:$Z$5,0)))*50)+((INDEX('Points - Wickets'!$A$5:$Z$95,MATCH($A22,'Points - Wickets'!$A$5:$A$95,0),MATCH(I$8,'Points - Wickets'!$A$5:$Z$5,0)))*15)+((INDEX('Points - 4 fers'!$A$5:$Z$95,MATCH($A22,'Points - 4 fers'!$A$5:$A$95,0),MATCH(I$8,'Points - 4 fers'!$A$5:$Z$5,0)))*25)+((INDEX('Points - Hattrick'!$A$5:$Z$95,MATCH($A22,'Points - Hattrick'!$A$5:$A$95,0),MATCH(I$8,'Points - Hattrick'!$A$5:$Z$5,0)))*100)+((INDEX('Points - Fielding'!$A$5:$Z$95,MATCH($A22,'Points - Fielding'!$A$5:$A$95,0),MATCH(I$8,'Points - Fielding'!$A$5:$Z$5,0)))*10)+((INDEX('Points - 7 fers'!$A$5:$Z$95,MATCH($A22,'Points - 7 fers'!$A$5:$A$95,0),MATCH(I$8,'Points - 7 fers'!$A$5:$Z$5,0)))*50)+((INDEX('Points - Fielding Bonus'!$A$5:$Z$95,MATCH($A22,'Points - Fielding Bonus'!$A$5:$A$95,0),MATCH(I$8,'Points - Fielding Bonus'!$A$5:$Z$5,0)))*25)</f>
        <v>0</v>
      </c>
      <c r="J22" s="365">
        <f>(INDEX('Points - Runs'!$A$5:$Z$95,MATCH($A22,'Points - Runs'!$A$5:$A$95,0),MATCH(J$8,'Points - Runs'!$A$5:$Z$5,0)))+((INDEX('Points - Runs 50s'!$A$5:$Z$95,MATCH($A22,'Points - Runs 50s'!$A$5:$A$95,0),MATCH(J$8,'Points - Runs 50s'!$A$5:$Z$5,0)))*25)+((INDEX('Points - Runs 100s'!$A$5:$Z$95,MATCH($A22,'Points - Runs 100s'!$A$5:$A$95,0),MATCH(J$8,'Points - Runs 100s'!$A$5:$Z$5,0)))*50)+((INDEX('Points - Wickets'!$A$5:$Z$95,MATCH($A22,'Points - Wickets'!$A$5:$A$95,0),MATCH(J$8,'Points - Wickets'!$A$5:$Z$5,0)))*15)+((INDEX('Points - 4 fers'!$A$5:$Z$95,MATCH($A22,'Points - 4 fers'!$A$5:$A$95,0),MATCH(J$8,'Points - 4 fers'!$A$5:$Z$5,0)))*25)+((INDEX('Points - Hattrick'!$A$5:$Z$95,MATCH($A22,'Points - Hattrick'!$A$5:$A$95,0),MATCH(J$8,'Points - Hattrick'!$A$5:$Z$5,0)))*100)+((INDEX('Points - Fielding'!$A$5:$Z$95,MATCH($A22,'Points - Fielding'!$A$5:$A$95,0),MATCH(J$8,'Points - Fielding'!$A$5:$Z$5,0)))*10)+((INDEX('Points - 7 fers'!$A$5:$Z$95,MATCH($A22,'Points - 7 fers'!$A$5:$A$95,0),MATCH(J$8,'Points - 7 fers'!$A$5:$Z$5,0)))*50)+((INDEX('Points - Fielding Bonus'!$A$5:$Z$95,MATCH($A22,'Points - Fielding Bonus'!$A$5:$A$95,0),MATCH(J$8,'Points - Fielding Bonus'!$A$5:$Z$5,0)))*25)</f>
        <v>0</v>
      </c>
      <c r="K22" s="516">
        <f>(INDEX('Points - Runs'!$A$5:$Z$95,MATCH($A22,'Points - Runs'!$A$5:$A$95,0),MATCH(K$8,'Points - Runs'!$A$5:$Z$5,0)))+((INDEX('Points - Runs 50s'!$A$5:$Z$95,MATCH($A22,'Points - Runs 50s'!$A$5:$A$95,0),MATCH(K$8,'Points - Runs 50s'!$A$5:$Z$5,0)))*25)+((INDEX('Points - Runs 100s'!$A$5:$Z$95,MATCH($A22,'Points - Runs 100s'!$A$5:$A$95,0),MATCH(K$8,'Points - Runs 100s'!$A$5:$Z$5,0)))*50)+((INDEX('Points - Wickets'!$A$5:$Z$95,MATCH($A22,'Points - Wickets'!$A$5:$A$95,0),MATCH(K$8,'Points - Wickets'!$A$5:$Z$5,0)))*15)+((INDEX('Points - 4 fers'!$A$5:$Z$95,MATCH($A22,'Points - 4 fers'!$A$5:$A$95,0),MATCH(K$8,'Points - 4 fers'!$A$5:$Z$5,0)))*25)+((INDEX('Points - Hattrick'!$A$5:$Z$95,MATCH($A22,'Points - Hattrick'!$A$5:$A$95,0),MATCH(K$8,'Points - Hattrick'!$A$5:$Z$5,0)))*100)+((INDEX('Points - Fielding'!$A$5:$Z$95,MATCH($A22,'Points - Fielding'!$A$5:$A$95,0),MATCH(K$8,'Points - Fielding'!$A$5:$Z$5,0)))*10)+((INDEX('Points - 7 fers'!$A$5:$Z$95,MATCH($A22,'Points - 7 fers'!$A$5:$A$95,0),MATCH(K$8,'Points - 7 fers'!$A$5:$Z$5,0)))*50)+((INDEX('Points - Fielding Bonus'!$A$5:$Z$95,MATCH($A22,'Points - Fielding Bonus'!$A$5:$A$95,0),MATCH(K$8,'Points - Fielding Bonus'!$A$5:$Z$5,0)))*25)</f>
        <v>0</v>
      </c>
      <c r="L22" s="364">
        <f>(INDEX('Points - Runs'!$A$5:$Z$95,MATCH($A22,'Points - Runs'!$A$5:$A$95,0),MATCH(L$8,'Points - Runs'!$A$5:$Z$5,0)))+((INDEX('Points - Runs 50s'!$A$5:$Z$95,MATCH($A22,'Points - Runs 50s'!$A$5:$A$95,0),MATCH(L$8,'Points - Runs 50s'!$A$5:$Z$5,0)))*25)+((INDEX('Points - Runs 100s'!$A$5:$Z$95,MATCH($A22,'Points - Runs 100s'!$A$5:$A$95,0),MATCH(L$8,'Points - Runs 100s'!$A$5:$Z$5,0)))*50)+((INDEX('Points - Wickets'!$A$5:$Z$95,MATCH($A22,'Points - Wickets'!$A$5:$A$95,0),MATCH(L$8,'Points - Wickets'!$A$5:$Z$5,0)))*15)+((INDEX('Points - 4 fers'!$A$5:$Z$95,MATCH($A22,'Points - 4 fers'!$A$5:$A$95,0),MATCH(L$8,'Points - 4 fers'!$A$5:$Z$5,0)))*25)+((INDEX('Points - Hattrick'!$A$5:$Z$95,MATCH($A22,'Points - Hattrick'!$A$5:$A$95,0),MATCH(L$8,'Points - Hattrick'!$A$5:$Z$5,0)))*100)+((INDEX('Points - Fielding'!$A$5:$Z$95,MATCH($A22,'Points - Fielding'!$A$5:$A$95,0),MATCH(L$8,'Points - Fielding'!$A$5:$Z$5,0)))*10)+((INDEX('Points - 7 fers'!$A$5:$Z$95,MATCH($A22,'Points - 7 fers'!$A$5:$A$95,0),MATCH(L$8,'Points - 7 fers'!$A$5:$Z$5,0)))*50)+((INDEX('Points - Fielding Bonus'!$A$5:$Z$95,MATCH($A22,'Points - Fielding Bonus'!$A$5:$A$95,0),MATCH(L$8,'Points - Fielding Bonus'!$A$5:$Z$5,0)))*25)</f>
        <v>0</v>
      </c>
      <c r="M22" s="365">
        <f>(INDEX('Points - Runs'!$A$5:$Z$95,MATCH($A22,'Points - Runs'!$A$5:$A$95,0),MATCH(M$8,'Points - Runs'!$A$5:$Z$5,0)))+((INDEX('Points - Runs 50s'!$A$5:$Z$95,MATCH($A22,'Points - Runs 50s'!$A$5:$A$95,0),MATCH(M$8,'Points - Runs 50s'!$A$5:$Z$5,0)))*25)+((INDEX('Points - Runs 100s'!$A$5:$Z$95,MATCH($A22,'Points - Runs 100s'!$A$5:$A$95,0),MATCH(M$8,'Points - Runs 100s'!$A$5:$Z$5,0)))*50)+((INDEX('Points - Wickets'!$A$5:$Z$95,MATCH($A22,'Points - Wickets'!$A$5:$A$95,0),MATCH(M$8,'Points - Wickets'!$A$5:$Z$5,0)))*15)+((INDEX('Points - 4 fers'!$A$5:$Z$95,MATCH($A22,'Points - 4 fers'!$A$5:$A$95,0),MATCH(M$8,'Points - 4 fers'!$A$5:$Z$5,0)))*25)+((INDEX('Points - Hattrick'!$A$5:$Z$95,MATCH($A22,'Points - Hattrick'!$A$5:$A$95,0),MATCH(M$8,'Points - Hattrick'!$A$5:$Z$5,0)))*100)+((INDEX('Points - Fielding'!$A$5:$Z$95,MATCH($A22,'Points - Fielding'!$A$5:$A$95,0),MATCH(M$8,'Points - Fielding'!$A$5:$Z$5,0)))*10)+((INDEX('Points - 7 fers'!$A$5:$Z$95,MATCH($A22,'Points - 7 fers'!$A$5:$A$95,0),MATCH(M$8,'Points - 7 fers'!$A$5:$Z$5,0)))*50)+((INDEX('Points - Fielding Bonus'!$A$5:$Z$95,MATCH($A22,'Points - Fielding Bonus'!$A$5:$A$95,0),MATCH(M$8,'Points - Fielding Bonus'!$A$5:$Z$5,0)))*25)</f>
        <v>0</v>
      </c>
      <c r="N22" s="365">
        <f>(INDEX('Points - Runs'!$A$5:$Z$95,MATCH($A22,'Points - Runs'!$A$5:$A$95,0),MATCH(N$8,'Points - Runs'!$A$5:$Z$5,0)))+((INDEX('Points - Runs 50s'!$A$5:$Z$95,MATCH($A22,'Points - Runs 50s'!$A$5:$A$95,0),MATCH(N$8,'Points - Runs 50s'!$A$5:$Z$5,0)))*25)+((INDEX('Points - Runs 100s'!$A$5:$Z$95,MATCH($A22,'Points - Runs 100s'!$A$5:$A$95,0),MATCH(N$8,'Points - Runs 100s'!$A$5:$Z$5,0)))*50)+((INDEX('Points - Wickets'!$A$5:$Z$95,MATCH($A22,'Points - Wickets'!$A$5:$A$95,0),MATCH(N$8,'Points - Wickets'!$A$5:$Z$5,0)))*15)+((INDEX('Points - 4 fers'!$A$5:$Z$95,MATCH($A22,'Points - 4 fers'!$A$5:$A$95,0),MATCH(N$8,'Points - 4 fers'!$A$5:$Z$5,0)))*25)+((INDEX('Points - Hattrick'!$A$5:$Z$95,MATCH($A22,'Points - Hattrick'!$A$5:$A$95,0),MATCH(N$8,'Points - Hattrick'!$A$5:$Z$5,0)))*100)+((INDEX('Points - Fielding'!$A$5:$Z$95,MATCH($A22,'Points - Fielding'!$A$5:$A$95,0),MATCH(N$8,'Points - Fielding'!$A$5:$Z$5,0)))*10)+((INDEX('Points - 7 fers'!$A$5:$Z$95,MATCH($A22,'Points - 7 fers'!$A$5:$A$95,0),MATCH(N$8,'Points - 7 fers'!$A$5:$Z$5,0)))*50)+((INDEX('Points - Fielding Bonus'!$A$5:$Z$95,MATCH($A22,'Points - Fielding Bonus'!$A$5:$A$95,0),MATCH(N$8,'Points - Fielding Bonus'!$A$5:$Z$5,0)))*25)</f>
        <v>0</v>
      </c>
      <c r="O22" s="365">
        <f>(INDEX('Points - Runs'!$A$5:$Z$95,MATCH($A22,'Points - Runs'!$A$5:$A$95,0),MATCH(O$8,'Points - Runs'!$A$5:$Z$5,0)))+((INDEX('Points - Runs 50s'!$A$5:$Z$95,MATCH($A22,'Points - Runs 50s'!$A$5:$A$95,0),MATCH(O$8,'Points - Runs 50s'!$A$5:$Z$5,0)))*25)+((INDEX('Points - Runs 100s'!$A$5:$Z$95,MATCH($A22,'Points - Runs 100s'!$A$5:$A$95,0),MATCH(O$8,'Points - Runs 100s'!$A$5:$Z$5,0)))*50)+((INDEX('Points - Wickets'!$A$5:$Z$95,MATCH($A22,'Points - Wickets'!$A$5:$A$95,0),MATCH(O$8,'Points - Wickets'!$A$5:$Z$5,0)))*15)+((INDEX('Points - 4 fers'!$A$5:$Z$95,MATCH($A22,'Points - 4 fers'!$A$5:$A$95,0),MATCH(O$8,'Points - 4 fers'!$A$5:$Z$5,0)))*25)+((INDEX('Points - Hattrick'!$A$5:$Z$95,MATCH($A22,'Points - Hattrick'!$A$5:$A$95,0),MATCH(O$8,'Points - Hattrick'!$A$5:$Z$5,0)))*100)+((INDEX('Points - Fielding'!$A$5:$Z$95,MATCH($A22,'Points - Fielding'!$A$5:$A$95,0),MATCH(O$8,'Points - Fielding'!$A$5:$Z$5,0)))*10)+((INDEX('Points - 7 fers'!$A$5:$Z$95,MATCH($A22,'Points - 7 fers'!$A$5:$A$95,0),MATCH(O$8,'Points - 7 fers'!$A$5:$Z$5,0)))*50)+((INDEX('Points - Fielding Bonus'!$A$5:$Z$95,MATCH($A22,'Points - Fielding Bonus'!$A$5:$A$95,0),MATCH(O$8,'Points - Fielding Bonus'!$A$5:$Z$5,0)))*25)</f>
        <v>0</v>
      </c>
      <c r="P22" s="365">
        <f>(INDEX('Points - Runs'!$A$5:$Z$95,MATCH($A22,'Points - Runs'!$A$5:$A$95,0),MATCH(P$8,'Points - Runs'!$A$5:$Z$5,0)))+((INDEX('Points - Runs 50s'!$A$5:$Z$95,MATCH($A22,'Points - Runs 50s'!$A$5:$A$95,0),MATCH(P$8,'Points - Runs 50s'!$A$5:$Z$5,0)))*25)+((INDEX('Points - Runs 100s'!$A$5:$Z$95,MATCH($A22,'Points - Runs 100s'!$A$5:$A$95,0),MATCH(P$8,'Points - Runs 100s'!$A$5:$Z$5,0)))*50)+((INDEX('Points - Wickets'!$A$5:$Z$95,MATCH($A22,'Points - Wickets'!$A$5:$A$95,0),MATCH(P$8,'Points - Wickets'!$A$5:$Z$5,0)))*15)+((INDEX('Points - 4 fers'!$A$5:$Z$95,MATCH($A22,'Points - 4 fers'!$A$5:$A$95,0),MATCH(P$8,'Points - 4 fers'!$A$5:$Z$5,0)))*25)+((INDEX('Points - Hattrick'!$A$5:$Z$95,MATCH($A22,'Points - Hattrick'!$A$5:$A$95,0),MATCH(P$8,'Points - Hattrick'!$A$5:$Z$5,0)))*100)+((INDEX('Points - Fielding'!$A$5:$Z$95,MATCH($A22,'Points - Fielding'!$A$5:$A$95,0),MATCH(P$8,'Points - Fielding'!$A$5:$Z$5,0)))*10)+((INDEX('Points - 7 fers'!$A$5:$Z$95,MATCH($A22,'Points - 7 fers'!$A$5:$A$95,0),MATCH(P$8,'Points - 7 fers'!$A$5:$Z$5,0)))*50)+((INDEX('Points - Fielding Bonus'!$A$5:$Z$95,MATCH($A22,'Points - Fielding Bonus'!$A$5:$A$95,0),MATCH(P$8,'Points - Fielding Bonus'!$A$5:$Z$5,0)))*25)</f>
        <v>0</v>
      </c>
      <c r="Q22" s="365">
        <f>(INDEX('Points - Runs'!$A$5:$Z$95,MATCH($A22,'Points - Runs'!$A$5:$A$95,0),MATCH(Q$8,'Points - Runs'!$A$5:$Z$5,0)))+((INDEX('Points - Runs 50s'!$A$5:$Z$95,MATCH($A22,'Points - Runs 50s'!$A$5:$A$95,0),MATCH(Q$8,'Points - Runs 50s'!$A$5:$Z$5,0)))*25)+((INDEX('Points - Runs 100s'!$A$5:$Z$95,MATCH($A22,'Points - Runs 100s'!$A$5:$A$95,0),MATCH(Q$8,'Points - Runs 100s'!$A$5:$Z$5,0)))*50)+((INDEX('Points - Wickets'!$A$5:$Z$95,MATCH($A22,'Points - Wickets'!$A$5:$A$95,0),MATCH(Q$8,'Points - Wickets'!$A$5:$Z$5,0)))*15)+((INDEX('Points - 4 fers'!$A$5:$Z$95,MATCH($A22,'Points - 4 fers'!$A$5:$A$95,0),MATCH(Q$8,'Points - 4 fers'!$A$5:$Z$5,0)))*25)+((INDEX('Points - Hattrick'!$A$5:$Z$95,MATCH($A22,'Points - Hattrick'!$A$5:$A$95,0),MATCH(Q$8,'Points - Hattrick'!$A$5:$Z$5,0)))*100)+((INDEX('Points - Fielding'!$A$5:$Z$95,MATCH($A22,'Points - Fielding'!$A$5:$A$95,0),MATCH(Q$8,'Points - Fielding'!$A$5:$Z$5,0)))*10)+((INDEX('Points - 7 fers'!$A$5:$Z$95,MATCH($A22,'Points - 7 fers'!$A$5:$A$95,0),MATCH(Q$8,'Points - 7 fers'!$A$5:$Z$5,0)))*50)+((INDEX('Points - Fielding Bonus'!$A$5:$Z$95,MATCH($A22,'Points - Fielding Bonus'!$A$5:$A$95,0),MATCH(Q$8,'Points - Fielding Bonus'!$A$5:$Z$5,0)))*25)</f>
        <v>0</v>
      </c>
      <c r="R22" s="365">
        <f>(INDEX('Points - Runs'!$A$5:$Z$95,MATCH($A22,'Points - Runs'!$A$5:$A$95,0),MATCH(R$8,'Points - Runs'!$A$5:$Z$5,0)))+((INDEX('Points - Runs 50s'!$A$5:$Z$95,MATCH($A22,'Points - Runs 50s'!$A$5:$A$95,0),MATCH(R$8,'Points - Runs 50s'!$A$5:$Z$5,0)))*25)+((INDEX('Points - Runs 100s'!$A$5:$Z$95,MATCH($A22,'Points - Runs 100s'!$A$5:$A$95,0),MATCH(R$8,'Points - Runs 100s'!$A$5:$Z$5,0)))*50)+((INDEX('Points - Wickets'!$A$5:$Z$95,MATCH($A22,'Points - Wickets'!$A$5:$A$95,0),MATCH(R$8,'Points - Wickets'!$A$5:$Z$5,0)))*15)+((INDEX('Points - 4 fers'!$A$5:$Z$95,MATCH($A22,'Points - 4 fers'!$A$5:$A$95,0),MATCH(R$8,'Points - 4 fers'!$A$5:$Z$5,0)))*25)+((INDEX('Points - Hattrick'!$A$5:$Z$95,MATCH($A22,'Points - Hattrick'!$A$5:$A$95,0),MATCH(R$8,'Points - Hattrick'!$A$5:$Z$5,0)))*100)+((INDEX('Points - Fielding'!$A$5:$Z$95,MATCH($A22,'Points - Fielding'!$A$5:$A$95,0),MATCH(R$8,'Points - Fielding'!$A$5:$Z$5,0)))*10)+((INDEX('Points - 7 fers'!$A$5:$Z$95,MATCH($A22,'Points - 7 fers'!$A$5:$A$95,0),MATCH(R$8,'Points - 7 fers'!$A$5:$Z$5,0)))*50)+((INDEX('Points - Fielding Bonus'!$A$5:$Z$95,MATCH($A22,'Points - Fielding Bonus'!$A$5:$A$95,0),MATCH(R$8,'Points - Fielding Bonus'!$A$5:$Z$5,0)))*25)</f>
        <v>0</v>
      </c>
      <c r="S22" s="566">
        <f>(INDEX('Points - Runs'!$A$5:$Z$95,MATCH($A22,'Points - Runs'!$A$5:$A$95,0),MATCH(S$8,'Points - Runs'!$A$5:$Z$5,0)))+((INDEX('Points - Runs 50s'!$A$5:$Z$95,MATCH($A22,'Points - Runs 50s'!$A$5:$A$95,0),MATCH(S$8,'Points - Runs 50s'!$A$5:$Z$5,0)))*25)+((INDEX('Points - Runs 100s'!$A$5:$Z$95,MATCH($A22,'Points - Runs 100s'!$A$5:$A$95,0),MATCH(S$8,'Points - Runs 100s'!$A$5:$Z$5,0)))*50)+((INDEX('Points - Wickets'!$A$5:$Z$95,MATCH($A22,'Points - Wickets'!$A$5:$A$95,0),MATCH(S$8,'Points - Wickets'!$A$5:$Z$5,0)))*15)+((INDEX('Points - 4 fers'!$A$5:$Z$95,MATCH($A22,'Points - 4 fers'!$A$5:$A$95,0),MATCH(S$8,'Points - 4 fers'!$A$5:$Z$5,0)))*25)+((INDEX('Points - Hattrick'!$A$5:$Z$95,MATCH($A22,'Points - Hattrick'!$A$5:$A$95,0),MATCH(S$8,'Points - Hattrick'!$A$5:$Z$5,0)))*100)+((INDEX('Points - Fielding'!$A$5:$Z$95,MATCH($A22,'Points - Fielding'!$A$5:$A$95,0),MATCH(S$8,'Points - Fielding'!$A$5:$Z$5,0)))*10)+((INDEX('Points - 7 fers'!$A$5:$Z$95,MATCH($A22,'Points - 7 fers'!$A$5:$A$95,0),MATCH(S$8,'Points - 7 fers'!$A$5:$Z$5,0)))*50)+((INDEX('Points - Fielding Bonus'!$A$5:$Z$95,MATCH($A22,'Points - Fielding Bonus'!$A$5:$A$95,0),MATCH(S$8,'Points - Fielding Bonus'!$A$5:$Z$5,0)))*25)</f>
        <v>14</v>
      </c>
      <c r="T22" s="571">
        <f>(INDEX('Points - Runs'!$A$5:$Z$95,MATCH($A22,'Points - Runs'!$A$5:$A$95,0),MATCH(T$8,'Points - Runs'!$A$5:$Z$5,0)))+((INDEX('Points - Runs 50s'!$A$5:$Z$95,MATCH($A22,'Points - Runs 50s'!$A$5:$A$95,0),MATCH(T$8,'Points - Runs 50s'!$A$5:$Z$5,0)))*25)+((INDEX('Points - Runs 100s'!$A$5:$Z$95,MATCH($A22,'Points - Runs 100s'!$A$5:$A$95,0),MATCH(T$8,'Points - Runs 100s'!$A$5:$Z$5,0)))*50)+((INDEX('Points - Wickets'!$A$5:$Z$95,MATCH($A22,'Points - Wickets'!$A$5:$A$95,0),MATCH(T$8,'Points - Wickets'!$A$5:$Z$5,0)))*15)+((INDEX('Points - 4 fers'!$A$5:$Z$95,MATCH($A22,'Points - 4 fers'!$A$5:$A$95,0),MATCH(T$8,'Points - 4 fers'!$A$5:$Z$5,0)))*25)+((INDEX('Points - Hattrick'!$A$5:$Z$95,MATCH($A22,'Points - Hattrick'!$A$5:$A$95,0),MATCH(T$8,'Points - Hattrick'!$A$5:$Z$5,0)))*100)+((INDEX('Points - Fielding'!$A$5:$Z$95,MATCH($A22,'Points - Fielding'!$A$5:$A$95,0),MATCH(T$8,'Points - Fielding'!$A$5:$Z$5,0)))*10)+((INDEX('Points - 7 fers'!$A$5:$Z$95,MATCH($A22,'Points - 7 fers'!$A$5:$A$95,0),MATCH(T$8,'Points - 7 fers'!$A$5:$Z$5,0)))*50)+((INDEX('Points - Fielding Bonus'!$A$5:$Z$95,MATCH($A22,'Points - Fielding Bonus'!$A$5:$A$95,0),MATCH(T$8,'Points - Fielding Bonus'!$A$5:$Z$5,0)))*25)</f>
        <v>0</v>
      </c>
      <c r="U22" s="365">
        <f>(INDEX('Points - Runs'!$A$5:$Z$95,MATCH($A22,'Points - Runs'!$A$5:$A$95,0),MATCH(U$8,'Points - Runs'!$A$5:$Z$5,0)))+((INDEX('Points - Runs 50s'!$A$5:$Z$95,MATCH($A22,'Points - Runs 50s'!$A$5:$A$95,0),MATCH(U$8,'Points - Runs 50s'!$A$5:$Z$5,0)))*25)+((INDEX('Points - Runs 100s'!$A$5:$Z$95,MATCH($A22,'Points - Runs 100s'!$A$5:$A$95,0),MATCH(U$8,'Points - Runs 100s'!$A$5:$Z$5,0)))*50)+((INDEX('Points - Wickets'!$A$5:$Z$95,MATCH($A22,'Points - Wickets'!$A$5:$A$95,0),MATCH(U$8,'Points - Wickets'!$A$5:$Z$5,0)))*15)+((INDEX('Points - 4 fers'!$A$5:$Z$95,MATCH($A22,'Points - 4 fers'!$A$5:$A$95,0),MATCH(U$8,'Points - 4 fers'!$A$5:$Z$5,0)))*25)+((INDEX('Points - Hattrick'!$A$5:$Z$95,MATCH($A22,'Points - Hattrick'!$A$5:$A$95,0),MATCH(U$8,'Points - Hattrick'!$A$5:$Z$5,0)))*100)+((INDEX('Points - Fielding'!$A$5:$Z$95,MATCH($A22,'Points - Fielding'!$A$5:$A$95,0),MATCH(U$8,'Points - Fielding'!$A$5:$Z$5,0)))*10)+((INDEX('Points - 7 fers'!$A$5:$Z$95,MATCH($A22,'Points - 7 fers'!$A$5:$A$95,0),MATCH(U$8,'Points - 7 fers'!$A$5:$Z$5,0)))*50)+((INDEX('Points - Fielding Bonus'!$A$5:$Z$95,MATCH($A22,'Points - Fielding Bonus'!$A$5:$A$95,0),MATCH(U$8,'Points - Fielding Bonus'!$A$5:$Z$5,0)))*25)</f>
        <v>0</v>
      </c>
      <c r="V22" s="365">
        <f>(INDEX('Points - Runs'!$A$5:$Z$95,MATCH($A22,'Points - Runs'!$A$5:$A$95,0),MATCH(V$8,'Points - Runs'!$A$5:$Z$5,0)))+((INDEX('Points - Runs 50s'!$A$5:$Z$95,MATCH($A22,'Points - Runs 50s'!$A$5:$A$95,0),MATCH(V$8,'Points - Runs 50s'!$A$5:$Z$5,0)))*25)+((INDEX('Points - Runs 100s'!$A$5:$Z$95,MATCH($A22,'Points - Runs 100s'!$A$5:$A$95,0),MATCH(V$8,'Points - Runs 100s'!$A$5:$Z$5,0)))*50)+((INDEX('Points - Wickets'!$A$5:$Z$95,MATCH($A22,'Points - Wickets'!$A$5:$A$95,0),MATCH(V$8,'Points - Wickets'!$A$5:$Z$5,0)))*15)+((INDEX('Points - 4 fers'!$A$5:$Z$95,MATCH($A22,'Points - 4 fers'!$A$5:$A$95,0),MATCH(V$8,'Points - 4 fers'!$A$5:$Z$5,0)))*25)+((INDEX('Points - Hattrick'!$A$5:$Z$95,MATCH($A22,'Points - Hattrick'!$A$5:$A$95,0),MATCH(V$8,'Points - Hattrick'!$A$5:$Z$5,0)))*100)+((INDEX('Points - Fielding'!$A$5:$Z$95,MATCH($A22,'Points - Fielding'!$A$5:$A$95,0),MATCH(V$8,'Points - Fielding'!$A$5:$Z$5,0)))*10)+((INDEX('Points - 7 fers'!$A$5:$Z$95,MATCH($A22,'Points - 7 fers'!$A$5:$A$95,0),MATCH(V$8,'Points - 7 fers'!$A$5:$Z$5,0)))*50)+((INDEX('Points - Fielding Bonus'!$A$5:$Z$95,MATCH($A22,'Points - Fielding Bonus'!$A$5:$A$95,0),MATCH(V$8,'Points - Fielding Bonus'!$A$5:$Z$5,0)))*25)</f>
        <v>0</v>
      </c>
      <c r="W22" s="365">
        <f>(INDEX('Points - Runs'!$A$5:$Z$95,MATCH($A22,'Points - Runs'!$A$5:$A$95,0),MATCH(W$8,'Points - Runs'!$A$5:$Z$5,0)))+((INDEX('Points - Runs 50s'!$A$5:$Z$95,MATCH($A22,'Points - Runs 50s'!$A$5:$A$95,0),MATCH(W$8,'Points - Runs 50s'!$A$5:$Z$5,0)))*25)+((INDEX('Points - Runs 100s'!$A$5:$Z$95,MATCH($A22,'Points - Runs 100s'!$A$5:$A$95,0),MATCH(W$8,'Points - Runs 100s'!$A$5:$Z$5,0)))*50)+((INDEX('Points - Wickets'!$A$5:$Z$95,MATCH($A22,'Points - Wickets'!$A$5:$A$95,0),MATCH(W$8,'Points - Wickets'!$A$5:$Z$5,0)))*15)+((INDEX('Points - 4 fers'!$A$5:$Z$95,MATCH($A22,'Points - 4 fers'!$A$5:$A$95,0),MATCH(W$8,'Points - 4 fers'!$A$5:$Z$5,0)))*25)+((INDEX('Points - Hattrick'!$A$5:$Z$95,MATCH($A22,'Points - Hattrick'!$A$5:$A$95,0),MATCH(W$8,'Points - Hattrick'!$A$5:$Z$5,0)))*100)+((INDEX('Points - Fielding'!$A$5:$Z$95,MATCH($A22,'Points - Fielding'!$A$5:$A$95,0),MATCH(W$8,'Points - Fielding'!$A$5:$Z$5,0)))*10)+((INDEX('Points - 7 fers'!$A$5:$Z$95,MATCH($A22,'Points - 7 fers'!$A$5:$A$95,0),MATCH(W$8,'Points - 7 fers'!$A$5:$Z$5,0)))*50)+((INDEX('Points - Fielding Bonus'!$A$5:$Z$95,MATCH($A22,'Points - Fielding Bonus'!$A$5:$A$95,0),MATCH(W$8,'Points - Fielding Bonus'!$A$5:$Z$5,0)))*25)</f>
        <v>0</v>
      </c>
      <c r="X22" s="365">
        <f>(INDEX('Points - Runs'!$A$5:$Z$95,MATCH($A22,'Points - Runs'!$A$5:$A$95,0),MATCH(X$8,'Points - Runs'!$A$5:$Z$5,0)))+((INDEX('Points - Runs 50s'!$A$5:$Z$95,MATCH($A22,'Points - Runs 50s'!$A$5:$A$95,0),MATCH(X$8,'Points - Runs 50s'!$A$5:$Z$5,0)))*25)+((INDEX('Points - Runs 100s'!$A$5:$Z$95,MATCH($A22,'Points - Runs 100s'!$A$5:$A$95,0),MATCH(X$8,'Points - Runs 100s'!$A$5:$Z$5,0)))*50)+((INDEX('Points - Wickets'!$A$5:$Z$95,MATCH($A22,'Points - Wickets'!$A$5:$A$95,0),MATCH(X$8,'Points - Wickets'!$A$5:$Z$5,0)))*15)+((INDEX('Points - 4 fers'!$A$5:$Z$95,MATCH($A22,'Points - 4 fers'!$A$5:$A$95,0),MATCH(X$8,'Points - 4 fers'!$A$5:$Z$5,0)))*25)+((INDEX('Points - Hattrick'!$A$5:$Z$95,MATCH($A22,'Points - Hattrick'!$A$5:$A$95,0),MATCH(X$8,'Points - Hattrick'!$A$5:$Z$5,0)))*100)+((INDEX('Points - Fielding'!$A$5:$Z$95,MATCH($A22,'Points - Fielding'!$A$5:$A$95,0),MATCH(X$8,'Points - Fielding'!$A$5:$Z$5,0)))*10)+((INDEX('Points - 7 fers'!$A$5:$Z$95,MATCH($A22,'Points - 7 fers'!$A$5:$A$95,0),MATCH(X$8,'Points - 7 fers'!$A$5:$Z$5,0)))*50)+((INDEX('Points - Fielding Bonus'!$A$5:$Z$95,MATCH($A22,'Points - Fielding Bonus'!$A$5:$A$95,0),MATCH(X$8,'Points - Fielding Bonus'!$A$5:$Z$5,0)))*25)</f>
        <v>0</v>
      </c>
      <c r="Y22" s="365">
        <f>(INDEX('Points - Runs'!$A$5:$Z$95,MATCH($A22,'Points - Runs'!$A$5:$A$95,0),MATCH(Y$8,'Points - Runs'!$A$5:$Z$5,0)))+((INDEX('Points - Runs 50s'!$A$5:$Z$95,MATCH($A22,'Points - Runs 50s'!$A$5:$A$95,0),MATCH(Y$8,'Points - Runs 50s'!$A$5:$Z$5,0)))*25)+((INDEX('Points - Runs 100s'!$A$5:$Z$95,MATCH($A22,'Points - Runs 100s'!$A$5:$A$95,0),MATCH(Y$8,'Points - Runs 100s'!$A$5:$Z$5,0)))*50)+((INDEX('Points - Wickets'!$A$5:$Z$95,MATCH($A22,'Points - Wickets'!$A$5:$A$95,0),MATCH(Y$8,'Points - Wickets'!$A$5:$Z$5,0)))*15)+((INDEX('Points - 4 fers'!$A$5:$Z$95,MATCH($A22,'Points - 4 fers'!$A$5:$A$95,0),MATCH(Y$8,'Points - 4 fers'!$A$5:$Z$5,0)))*25)+((INDEX('Points - Hattrick'!$A$5:$Z$95,MATCH($A22,'Points - Hattrick'!$A$5:$A$95,0),MATCH(Y$8,'Points - Hattrick'!$A$5:$Z$5,0)))*100)+((INDEX('Points - Fielding'!$A$5:$Z$95,MATCH($A22,'Points - Fielding'!$A$5:$A$95,0),MATCH(Y$8,'Points - Fielding'!$A$5:$Z$5,0)))*10)+((INDEX('Points - 7 fers'!$A$5:$Z$95,MATCH($A22,'Points - 7 fers'!$A$5:$A$95,0),MATCH(Y$8,'Points - 7 fers'!$A$5:$Z$5,0)))*50)+((INDEX('Points - Fielding Bonus'!$A$5:$Z$95,MATCH($A22,'Points - Fielding Bonus'!$A$5:$A$95,0),MATCH(Y$8,'Points - Fielding Bonus'!$A$5:$Z$5,0)))*25)</f>
        <v>0</v>
      </c>
      <c r="Z22" s="365">
        <f>(INDEX('Points - Runs'!$A$5:$Z$95,MATCH($A22,'Points - Runs'!$A$5:$A$95,0),MATCH(Z$8,'Points - Runs'!$A$5:$Z$5,0)))+((INDEX('Points - Runs 50s'!$A$5:$Z$95,MATCH($A22,'Points - Runs 50s'!$A$5:$A$95,0),MATCH(Z$8,'Points - Runs 50s'!$A$5:$Z$5,0)))*25)+((INDEX('Points - Runs 100s'!$A$5:$Z$95,MATCH($A22,'Points - Runs 100s'!$A$5:$A$95,0),MATCH(Z$8,'Points - Runs 100s'!$A$5:$Z$5,0)))*50)+((INDEX('Points - Wickets'!$A$5:$Z$95,MATCH($A22,'Points - Wickets'!$A$5:$A$95,0),MATCH(Z$8,'Points - Wickets'!$A$5:$Z$5,0)))*15)+((INDEX('Points - 4 fers'!$A$5:$Z$95,MATCH($A22,'Points - 4 fers'!$A$5:$A$95,0),MATCH(Z$8,'Points - 4 fers'!$A$5:$Z$5,0)))*25)+((INDEX('Points - Hattrick'!$A$5:$Z$95,MATCH($A22,'Points - Hattrick'!$A$5:$A$95,0),MATCH(Z$8,'Points - Hattrick'!$A$5:$Z$5,0)))*100)+((INDEX('Points - Fielding'!$A$5:$Z$95,MATCH($A22,'Points - Fielding'!$A$5:$A$95,0),MATCH(Z$8,'Points - Fielding'!$A$5:$Z$5,0)))*10)+((INDEX('Points - 7 fers'!$A$5:$Z$95,MATCH($A22,'Points - 7 fers'!$A$5:$A$95,0),MATCH(Z$8,'Points - 7 fers'!$A$5:$Z$5,0)))*50)+((INDEX('Points - Fielding Bonus'!$A$5:$Z$95,MATCH($A22,'Points - Fielding Bonus'!$A$5:$A$95,0),MATCH(Z$8,'Points - Fielding Bonus'!$A$5:$Z$5,0)))*25)</f>
        <v>0</v>
      </c>
      <c r="AA22" s="452">
        <f t="shared" si="0"/>
        <v>31</v>
      </c>
      <c r="AB22" s="445">
        <f t="shared" si="1"/>
        <v>14</v>
      </c>
      <c r="AC22" s="479">
        <f t="shared" si="2"/>
        <v>0</v>
      </c>
      <c r="AD22" s="453">
        <f t="shared" si="3"/>
        <v>45</v>
      </c>
    </row>
    <row r="23" spans="1:30" s="58" customFormat="1" ht="18.75" customHeight="1" x14ac:dyDescent="0.25">
      <c r="A23" s="476" t="s">
        <v>230</v>
      </c>
      <c r="B23" s="447" t="s">
        <v>251</v>
      </c>
      <c r="C23" s="448" t="s">
        <v>68</v>
      </c>
      <c r="D23" s="364">
        <f>(INDEX('Points - Runs'!$A$5:$Z$95,MATCH($A23,'Points - Runs'!$A$5:$A$95,0),MATCH(D$8,'Points - Runs'!$A$5:$Z$5,0)))+((INDEX('Points - Runs 50s'!$A$5:$Z$95,MATCH($A23,'Points - Runs 50s'!$A$5:$A$95,0),MATCH(D$8,'Points - Runs 50s'!$A$5:$Z$5,0)))*25)+((INDEX('Points - Runs 100s'!$A$5:$Z$95,MATCH($A23,'Points - Runs 100s'!$A$5:$A$95,0),MATCH(D$8,'Points - Runs 100s'!$A$5:$Z$5,0)))*50)+((INDEX('Points - Wickets'!$A$5:$Z$95,MATCH($A23,'Points - Wickets'!$A$5:$A$95,0),MATCH(D$8,'Points - Wickets'!$A$5:$Z$5,0)))*15)+((INDEX('Points - 4 fers'!$A$5:$Z$95,MATCH($A23,'Points - 4 fers'!$A$5:$A$95,0),MATCH(D$8,'Points - 4 fers'!$A$5:$Z$5,0)))*25)+((INDEX('Points - Hattrick'!$A$5:$Z$95,MATCH($A23,'Points - Hattrick'!$A$5:$A$95,0),MATCH(D$8,'Points - Hattrick'!$A$5:$Z$5,0)))*100)+((INDEX('Points - Fielding'!$A$5:$Z$95,MATCH($A23,'Points - Fielding'!$A$5:$A$95,0),MATCH(D$8,'Points - Fielding'!$A$5:$Z$5,0)))*10)+((INDEX('Points - 7 fers'!$A$5:$Z$95,MATCH($A23,'Points - 7 fers'!$A$5:$A$95,0),MATCH(D$8,'Points - 7 fers'!$A$5:$Z$5,0)))*50)+((INDEX('Points - Fielding Bonus'!$A$5:$Z$95,MATCH($A23,'Points - Fielding Bonus'!$A$5:$A$95,0),MATCH(D$8,'Points - Fielding Bonus'!$A$5:$Z$5,0)))*25)</f>
        <v>0</v>
      </c>
      <c r="E23" s="365">
        <f>(INDEX('Points - Runs'!$A$5:$Z$95,MATCH($A23,'Points - Runs'!$A$5:$A$95,0),MATCH(E$8,'Points - Runs'!$A$5:$Z$5,0)))+((INDEX('Points - Runs 50s'!$A$5:$Z$95,MATCH($A23,'Points - Runs 50s'!$A$5:$A$95,0),MATCH(E$8,'Points - Runs 50s'!$A$5:$Z$5,0)))*25)+((INDEX('Points - Runs 100s'!$A$5:$Z$95,MATCH($A23,'Points - Runs 100s'!$A$5:$A$95,0),MATCH(E$8,'Points - Runs 100s'!$A$5:$Z$5,0)))*50)+((INDEX('Points - Wickets'!$A$5:$Z$95,MATCH($A23,'Points - Wickets'!$A$5:$A$95,0),MATCH(E$8,'Points - Wickets'!$A$5:$Z$5,0)))*15)+((INDEX('Points - 4 fers'!$A$5:$Z$95,MATCH($A23,'Points - 4 fers'!$A$5:$A$95,0),MATCH(E$8,'Points - 4 fers'!$A$5:$Z$5,0)))*25)+((INDEX('Points - Hattrick'!$A$5:$Z$95,MATCH($A23,'Points - Hattrick'!$A$5:$A$95,0),MATCH(E$8,'Points - Hattrick'!$A$5:$Z$5,0)))*100)+((INDEX('Points - Fielding'!$A$5:$Z$95,MATCH($A23,'Points - Fielding'!$A$5:$A$95,0),MATCH(E$8,'Points - Fielding'!$A$5:$Z$5,0)))*10)+((INDEX('Points - 7 fers'!$A$5:$Z$95,MATCH($A23,'Points - 7 fers'!$A$5:$A$95,0),MATCH(E$8,'Points - 7 fers'!$A$5:$Z$5,0)))*50)+((INDEX('Points - Fielding Bonus'!$A$5:$Z$95,MATCH($A23,'Points - Fielding Bonus'!$A$5:$A$95,0),MATCH(E$8,'Points - Fielding Bonus'!$A$5:$Z$5,0)))*25)</f>
        <v>0</v>
      </c>
      <c r="F23" s="365">
        <f>(INDEX('Points - Runs'!$A$5:$Z$95,MATCH($A23,'Points - Runs'!$A$5:$A$95,0),MATCH(F$8,'Points - Runs'!$A$5:$Z$5,0)))+((INDEX('Points - Runs 50s'!$A$5:$Z$95,MATCH($A23,'Points - Runs 50s'!$A$5:$A$95,0),MATCH(F$8,'Points - Runs 50s'!$A$5:$Z$5,0)))*25)+((INDEX('Points - Runs 100s'!$A$5:$Z$95,MATCH($A23,'Points - Runs 100s'!$A$5:$A$95,0),MATCH(F$8,'Points - Runs 100s'!$A$5:$Z$5,0)))*50)+((INDEX('Points - Wickets'!$A$5:$Z$95,MATCH($A23,'Points - Wickets'!$A$5:$A$95,0),MATCH(F$8,'Points - Wickets'!$A$5:$Z$5,0)))*15)+((INDEX('Points - 4 fers'!$A$5:$Z$95,MATCH($A23,'Points - 4 fers'!$A$5:$A$95,0),MATCH(F$8,'Points - 4 fers'!$A$5:$Z$5,0)))*25)+((INDEX('Points - Hattrick'!$A$5:$Z$95,MATCH($A23,'Points - Hattrick'!$A$5:$A$95,0),MATCH(F$8,'Points - Hattrick'!$A$5:$Z$5,0)))*100)+((INDEX('Points - Fielding'!$A$5:$Z$95,MATCH($A23,'Points - Fielding'!$A$5:$A$95,0),MATCH(F$8,'Points - Fielding'!$A$5:$Z$5,0)))*10)+((INDEX('Points - 7 fers'!$A$5:$Z$95,MATCH($A23,'Points - 7 fers'!$A$5:$A$95,0),MATCH(F$8,'Points - 7 fers'!$A$5:$Z$5,0)))*50)+((INDEX('Points - Fielding Bonus'!$A$5:$Z$95,MATCH($A23,'Points - Fielding Bonus'!$A$5:$A$95,0),MATCH(F$8,'Points - Fielding Bonus'!$A$5:$Z$5,0)))*25)</f>
        <v>78</v>
      </c>
      <c r="G23" s="365">
        <f>(INDEX('Points - Runs'!$A$5:$Z$95,MATCH($A23,'Points - Runs'!$A$5:$A$95,0),MATCH(G$8,'Points - Runs'!$A$5:$Z$5,0)))+((INDEX('Points - Runs 50s'!$A$5:$Z$95,MATCH($A23,'Points - Runs 50s'!$A$5:$A$95,0),MATCH(G$8,'Points - Runs 50s'!$A$5:$Z$5,0)))*25)+((INDEX('Points - Runs 100s'!$A$5:$Z$95,MATCH($A23,'Points - Runs 100s'!$A$5:$A$95,0),MATCH(G$8,'Points - Runs 100s'!$A$5:$Z$5,0)))*50)+((INDEX('Points - Wickets'!$A$5:$Z$95,MATCH($A23,'Points - Wickets'!$A$5:$A$95,0),MATCH(G$8,'Points - Wickets'!$A$5:$Z$5,0)))*15)+((INDEX('Points - 4 fers'!$A$5:$Z$95,MATCH($A23,'Points - 4 fers'!$A$5:$A$95,0),MATCH(G$8,'Points - 4 fers'!$A$5:$Z$5,0)))*25)+((INDEX('Points - Hattrick'!$A$5:$Z$95,MATCH($A23,'Points - Hattrick'!$A$5:$A$95,0),MATCH(G$8,'Points - Hattrick'!$A$5:$Z$5,0)))*100)+((INDEX('Points - Fielding'!$A$5:$Z$95,MATCH($A23,'Points - Fielding'!$A$5:$A$95,0),MATCH(G$8,'Points - Fielding'!$A$5:$Z$5,0)))*10)+((INDEX('Points - 7 fers'!$A$5:$Z$95,MATCH($A23,'Points - 7 fers'!$A$5:$A$95,0),MATCH(G$8,'Points - 7 fers'!$A$5:$Z$5,0)))*50)+((INDEX('Points - Fielding Bonus'!$A$5:$Z$95,MATCH($A23,'Points - Fielding Bonus'!$A$5:$A$95,0),MATCH(G$8,'Points - Fielding Bonus'!$A$5:$Z$5,0)))*25)</f>
        <v>1</v>
      </c>
      <c r="H23" s="365">
        <f>(INDEX('Points - Runs'!$A$5:$Z$95,MATCH($A23,'Points - Runs'!$A$5:$A$95,0),MATCH(H$8,'Points - Runs'!$A$5:$Z$5,0)))+((INDEX('Points - Runs 50s'!$A$5:$Z$95,MATCH($A23,'Points - Runs 50s'!$A$5:$A$95,0),MATCH(H$8,'Points - Runs 50s'!$A$5:$Z$5,0)))*25)+((INDEX('Points - Runs 100s'!$A$5:$Z$95,MATCH($A23,'Points - Runs 100s'!$A$5:$A$95,0),MATCH(H$8,'Points - Runs 100s'!$A$5:$Z$5,0)))*50)+((INDEX('Points - Wickets'!$A$5:$Z$95,MATCH($A23,'Points - Wickets'!$A$5:$A$95,0),MATCH(H$8,'Points - Wickets'!$A$5:$Z$5,0)))*15)+((INDEX('Points - 4 fers'!$A$5:$Z$95,MATCH($A23,'Points - 4 fers'!$A$5:$A$95,0),MATCH(H$8,'Points - 4 fers'!$A$5:$Z$5,0)))*25)+((INDEX('Points - Hattrick'!$A$5:$Z$95,MATCH($A23,'Points - Hattrick'!$A$5:$A$95,0),MATCH(H$8,'Points - Hattrick'!$A$5:$Z$5,0)))*100)+((INDEX('Points - Fielding'!$A$5:$Z$95,MATCH($A23,'Points - Fielding'!$A$5:$A$95,0),MATCH(H$8,'Points - Fielding'!$A$5:$Z$5,0)))*10)+((INDEX('Points - 7 fers'!$A$5:$Z$95,MATCH($A23,'Points - 7 fers'!$A$5:$A$95,0),MATCH(H$8,'Points - 7 fers'!$A$5:$Z$5,0)))*50)+((INDEX('Points - Fielding Bonus'!$A$5:$Z$95,MATCH($A23,'Points - Fielding Bonus'!$A$5:$A$95,0),MATCH(H$8,'Points - Fielding Bonus'!$A$5:$Z$5,0)))*25)</f>
        <v>0</v>
      </c>
      <c r="I23" s="365">
        <f>(INDEX('Points - Runs'!$A$5:$Z$95,MATCH($A23,'Points - Runs'!$A$5:$A$95,0),MATCH(I$8,'Points - Runs'!$A$5:$Z$5,0)))+((INDEX('Points - Runs 50s'!$A$5:$Z$95,MATCH($A23,'Points - Runs 50s'!$A$5:$A$95,0),MATCH(I$8,'Points - Runs 50s'!$A$5:$Z$5,0)))*25)+((INDEX('Points - Runs 100s'!$A$5:$Z$95,MATCH($A23,'Points - Runs 100s'!$A$5:$A$95,0),MATCH(I$8,'Points - Runs 100s'!$A$5:$Z$5,0)))*50)+((INDEX('Points - Wickets'!$A$5:$Z$95,MATCH($A23,'Points - Wickets'!$A$5:$A$95,0),MATCH(I$8,'Points - Wickets'!$A$5:$Z$5,0)))*15)+((INDEX('Points - 4 fers'!$A$5:$Z$95,MATCH($A23,'Points - 4 fers'!$A$5:$A$95,0),MATCH(I$8,'Points - 4 fers'!$A$5:$Z$5,0)))*25)+((INDEX('Points - Hattrick'!$A$5:$Z$95,MATCH($A23,'Points - Hattrick'!$A$5:$A$95,0),MATCH(I$8,'Points - Hattrick'!$A$5:$Z$5,0)))*100)+((INDEX('Points - Fielding'!$A$5:$Z$95,MATCH($A23,'Points - Fielding'!$A$5:$A$95,0),MATCH(I$8,'Points - Fielding'!$A$5:$Z$5,0)))*10)+((INDEX('Points - 7 fers'!$A$5:$Z$95,MATCH($A23,'Points - 7 fers'!$A$5:$A$95,0),MATCH(I$8,'Points - 7 fers'!$A$5:$Z$5,0)))*50)+((INDEX('Points - Fielding Bonus'!$A$5:$Z$95,MATCH($A23,'Points - Fielding Bonus'!$A$5:$A$95,0),MATCH(I$8,'Points - Fielding Bonus'!$A$5:$Z$5,0)))*25)</f>
        <v>13</v>
      </c>
      <c r="J23" s="365">
        <f>(INDEX('Points - Runs'!$A$5:$Z$95,MATCH($A23,'Points - Runs'!$A$5:$A$95,0),MATCH(J$8,'Points - Runs'!$A$5:$Z$5,0)))+((INDEX('Points - Runs 50s'!$A$5:$Z$95,MATCH($A23,'Points - Runs 50s'!$A$5:$A$95,0),MATCH(J$8,'Points - Runs 50s'!$A$5:$Z$5,0)))*25)+((INDEX('Points - Runs 100s'!$A$5:$Z$95,MATCH($A23,'Points - Runs 100s'!$A$5:$A$95,0),MATCH(J$8,'Points - Runs 100s'!$A$5:$Z$5,0)))*50)+((INDEX('Points - Wickets'!$A$5:$Z$95,MATCH($A23,'Points - Wickets'!$A$5:$A$95,0),MATCH(J$8,'Points - Wickets'!$A$5:$Z$5,0)))*15)+((INDEX('Points - 4 fers'!$A$5:$Z$95,MATCH($A23,'Points - 4 fers'!$A$5:$A$95,0),MATCH(J$8,'Points - 4 fers'!$A$5:$Z$5,0)))*25)+((INDEX('Points - Hattrick'!$A$5:$Z$95,MATCH($A23,'Points - Hattrick'!$A$5:$A$95,0),MATCH(J$8,'Points - Hattrick'!$A$5:$Z$5,0)))*100)+((INDEX('Points - Fielding'!$A$5:$Z$95,MATCH($A23,'Points - Fielding'!$A$5:$A$95,0),MATCH(J$8,'Points - Fielding'!$A$5:$Z$5,0)))*10)+((INDEX('Points - 7 fers'!$A$5:$Z$95,MATCH($A23,'Points - 7 fers'!$A$5:$A$95,0),MATCH(J$8,'Points - 7 fers'!$A$5:$Z$5,0)))*50)+((INDEX('Points - Fielding Bonus'!$A$5:$Z$95,MATCH($A23,'Points - Fielding Bonus'!$A$5:$A$95,0),MATCH(J$8,'Points - Fielding Bonus'!$A$5:$Z$5,0)))*25)</f>
        <v>4</v>
      </c>
      <c r="K23" s="516">
        <f>(INDEX('Points - Runs'!$A$5:$Z$95,MATCH($A23,'Points - Runs'!$A$5:$A$95,0),MATCH(K$8,'Points - Runs'!$A$5:$Z$5,0)))+((INDEX('Points - Runs 50s'!$A$5:$Z$95,MATCH($A23,'Points - Runs 50s'!$A$5:$A$95,0),MATCH(K$8,'Points - Runs 50s'!$A$5:$Z$5,0)))*25)+((INDEX('Points - Runs 100s'!$A$5:$Z$95,MATCH($A23,'Points - Runs 100s'!$A$5:$A$95,0),MATCH(K$8,'Points - Runs 100s'!$A$5:$Z$5,0)))*50)+((INDEX('Points - Wickets'!$A$5:$Z$95,MATCH($A23,'Points - Wickets'!$A$5:$A$95,0),MATCH(K$8,'Points - Wickets'!$A$5:$Z$5,0)))*15)+((INDEX('Points - 4 fers'!$A$5:$Z$95,MATCH($A23,'Points - 4 fers'!$A$5:$A$95,0),MATCH(K$8,'Points - 4 fers'!$A$5:$Z$5,0)))*25)+((INDEX('Points - Hattrick'!$A$5:$Z$95,MATCH($A23,'Points - Hattrick'!$A$5:$A$95,0),MATCH(K$8,'Points - Hattrick'!$A$5:$Z$5,0)))*100)+((INDEX('Points - Fielding'!$A$5:$Z$95,MATCH($A23,'Points - Fielding'!$A$5:$A$95,0),MATCH(K$8,'Points - Fielding'!$A$5:$Z$5,0)))*10)+((INDEX('Points - 7 fers'!$A$5:$Z$95,MATCH($A23,'Points - 7 fers'!$A$5:$A$95,0),MATCH(K$8,'Points - 7 fers'!$A$5:$Z$5,0)))*50)+((INDEX('Points - Fielding Bonus'!$A$5:$Z$95,MATCH($A23,'Points - Fielding Bonus'!$A$5:$A$95,0),MATCH(K$8,'Points - Fielding Bonus'!$A$5:$Z$5,0)))*25)</f>
        <v>0</v>
      </c>
      <c r="L23" s="364">
        <f>(INDEX('Points - Runs'!$A$5:$Z$95,MATCH($A23,'Points - Runs'!$A$5:$A$95,0),MATCH(L$8,'Points - Runs'!$A$5:$Z$5,0)))+((INDEX('Points - Runs 50s'!$A$5:$Z$95,MATCH($A23,'Points - Runs 50s'!$A$5:$A$95,0),MATCH(L$8,'Points - Runs 50s'!$A$5:$Z$5,0)))*25)+((INDEX('Points - Runs 100s'!$A$5:$Z$95,MATCH($A23,'Points - Runs 100s'!$A$5:$A$95,0),MATCH(L$8,'Points - Runs 100s'!$A$5:$Z$5,0)))*50)+((INDEX('Points - Wickets'!$A$5:$Z$95,MATCH($A23,'Points - Wickets'!$A$5:$A$95,0),MATCH(L$8,'Points - Wickets'!$A$5:$Z$5,0)))*15)+((INDEX('Points - 4 fers'!$A$5:$Z$95,MATCH($A23,'Points - 4 fers'!$A$5:$A$95,0),MATCH(L$8,'Points - 4 fers'!$A$5:$Z$5,0)))*25)+((INDEX('Points - Hattrick'!$A$5:$Z$95,MATCH($A23,'Points - Hattrick'!$A$5:$A$95,0),MATCH(L$8,'Points - Hattrick'!$A$5:$Z$5,0)))*100)+((INDEX('Points - Fielding'!$A$5:$Z$95,MATCH($A23,'Points - Fielding'!$A$5:$A$95,0),MATCH(L$8,'Points - Fielding'!$A$5:$Z$5,0)))*10)+((INDEX('Points - 7 fers'!$A$5:$Z$95,MATCH($A23,'Points - 7 fers'!$A$5:$A$95,0),MATCH(L$8,'Points - 7 fers'!$A$5:$Z$5,0)))*50)+((INDEX('Points - Fielding Bonus'!$A$5:$Z$95,MATCH($A23,'Points - Fielding Bonus'!$A$5:$A$95,0),MATCH(L$8,'Points - Fielding Bonus'!$A$5:$Z$5,0)))*25)</f>
        <v>0</v>
      </c>
      <c r="M23" s="365">
        <f>(INDEX('Points - Runs'!$A$5:$Z$95,MATCH($A23,'Points - Runs'!$A$5:$A$95,0),MATCH(M$8,'Points - Runs'!$A$5:$Z$5,0)))+((INDEX('Points - Runs 50s'!$A$5:$Z$95,MATCH($A23,'Points - Runs 50s'!$A$5:$A$95,0),MATCH(M$8,'Points - Runs 50s'!$A$5:$Z$5,0)))*25)+((INDEX('Points - Runs 100s'!$A$5:$Z$95,MATCH($A23,'Points - Runs 100s'!$A$5:$A$95,0),MATCH(M$8,'Points - Runs 100s'!$A$5:$Z$5,0)))*50)+((INDEX('Points - Wickets'!$A$5:$Z$95,MATCH($A23,'Points - Wickets'!$A$5:$A$95,0),MATCH(M$8,'Points - Wickets'!$A$5:$Z$5,0)))*15)+((INDEX('Points - 4 fers'!$A$5:$Z$95,MATCH($A23,'Points - 4 fers'!$A$5:$A$95,0),MATCH(M$8,'Points - 4 fers'!$A$5:$Z$5,0)))*25)+((INDEX('Points - Hattrick'!$A$5:$Z$95,MATCH($A23,'Points - Hattrick'!$A$5:$A$95,0),MATCH(M$8,'Points - Hattrick'!$A$5:$Z$5,0)))*100)+((INDEX('Points - Fielding'!$A$5:$Z$95,MATCH($A23,'Points - Fielding'!$A$5:$A$95,0),MATCH(M$8,'Points - Fielding'!$A$5:$Z$5,0)))*10)+((INDEX('Points - 7 fers'!$A$5:$Z$95,MATCH($A23,'Points - 7 fers'!$A$5:$A$95,0),MATCH(M$8,'Points - 7 fers'!$A$5:$Z$5,0)))*50)+((INDEX('Points - Fielding Bonus'!$A$5:$Z$95,MATCH($A23,'Points - Fielding Bonus'!$A$5:$A$95,0),MATCH(M$8,'Points - Fielding Bonus'!$A$5:$Z$5,0)))*25)</f>
        <v>0</v>
      </c>
      <c r="N23" s="365">
        <f>(INDEX('Points - Runs'!$A$5:$Z$95,MATCH($A23,'Points - Runs'!$A$5:$A$95,0),MATCH(N$8,'Points - Runs'!$A$5:$Z$5,0)))+((INDEX('Points - Runs 50s'!$A$5:$Z$95,MATCH($A23,'Points - Runs 50s'!$A$5:$A$95,0),MATCH(N$8,'Points - Runs 50s'!$A$5:$Z$5,0)))*25)+((INDEX('Points - Runs 100s'!$A$5:$Z$95,MATCH($A23,'Points - Runs 100s'!$A$5:$A$95,0),MATCH(N$8,'Points - Runs 100s'!$A$5:$Z$5,0)))*50)+((INDEX('Points - Wickets'!$A$5:$Z$95,MATCH($A23,'Points - Wickets'!$A$5:$A$95,0),MATCH(N$8,'Points - Wickets'!$A$5:$Z$5,0)))*15)+((INDEX('Points - 4 fers'!$A$5:$Z$95,MATCH($A23,'Points - 4 fers'!$A$5:$A$95,0),MATCH(N$8,'Points - 4 fers'!$A$5:$Z$5,0)))*25)+((INDEX('Points - Hattrick'!$A$5:$Z$95,MATCH($A23,'Points - Hattrick'!$A$5:$A$95,0),MATCH(N$8,'Points - Hattrick'!$A$5:$Z$5,0)))*100)+((INDEX('Points - Fielding'!$A$5:$Z$95,MATCH($A23,'Points - Fielding'!$A$5:$A$95,0),MATCH(N$8,'Points - Fielding'!$A$5:$Z$5,0)))*10)+((INDEX('Points - 7 fers'!$A$5:$Z$95,MATCH($A23,'Points - 7 fers'!$A$5:$A$95,0),MATCH(N$8,'Points - 7 fers'!$A$5:$Z$5,0)))*50)+((INDEX('Points - Fielding Bonus'!$A$5:$Z$95,MATCH($A23,'Points - Fielding Bonus'!$A$5:$A$95,0),MATCH(N$8,'Points - Fielding Bonus'!$A$5:$Z$5,0)))*25)</f>
        <v>0</v>
      </c>
      <c r="O23" s="365">
        <f>(INDEX('Points - Runs'!$A$5:$Z$95,MATCH($A23,'Points - Runs'!$A$5:$A$95,0),MATCH(O$8,'Points - Runs'!$A$5:$Z$5,0)))+((INDEX('Points - Runs 50s'!$A$5:$Z$95,MATCH($A23,'Points - Runs 50s'!$A$5:$A$95,0),MATCH(O$8,'Points - Runs 50s'!$A$5:$Z$5,0)))*25)+((INDEX('Points - Runs 100s'!$A$5:$Z$95,MATCH($A23,'Points - Runs 100s'!$A$5:$A$95,0),MATCH(O$8,'Points - Runs 100s'!$A$5:$Z$5,0)))*50)+((INDEX('Points - Wickets'!$A$5:$Z$95,MATCH($A23,'Points - Wickets'!$A$5:$A$95,0),MATCH(O$8,'Points - Wickets'!$A$5:$Z$5,0)))*15)+((INDEX('Points - 4 fers'!$A$5:$Z$95,MATCH($A23,'Points - 4 fers'!$A$5:$A$95,0),MATCH(O$8,'Points - 4 fers'!$A$5:$Z$5,0)))*25)+((INDEX('Points - Hattrick'!$A$5:$Z$95,MATCH($A23,'Points - Hattrick'!$A$5:$A$95,0),MATCH(O$8,'Points - Hattrick'!$A$5:$Z$5,0)))*100)+((INDEX('Points - Fielding'!$A$5:$Z$95,MATCH($A23,'Points - Fielding'!$A$5:$A$95,0),MATCH(O$8,'Points - Fielding'!$A$5:$Z$5,0)))*10)+((INDEX('Points - 7 fers'!$A$5:$Z$95,MATCH($A23,'Points - 7 fers'!$A$5:$A$95,0),MATCH(O$8,'Points - 7 fers'!$A$5:$Z$5,0)))*50)+((INDEX('Points - Fielding Bonus'!$A$5:$Z$95,MATCH($A23,'Points - Fielding Bonus'!$A$5:$A$95,0),MATCH(O$8,'Points - Fielding Bonus'!$A$5:$Z$5,0)))*25)</f>
        <v>0</v>
      </c>
      <c r="P23" s="365">
        <f>(INDEX('Points - Runs'!$A$5:$Z$95,MATCH($A23,'Points - Runs'!$A$5:$A$95,0),MATCH(P$8,'Points - Runs'!$A$5:$Z$5,0)))+((INDEX('Points - Runs 50s'!$A$5:$Z$95,MATCH($A23,'Points - Runs 50s'!$A$5:$A$95,0),MATCH(P$8,'Points - Runs 50s'!$A$5:$Z$5,0)))*25)+((INDEX('Points - Runs 100s'!$A$5:$Z$95,MATCH($A23,'Points - Runs 100s'!$A$5:$A$95,0),MATCH(P$8,'Points - Runs 100s'!$A$5:$Z$5,0)))*50)+((INDEX('Points - Wickets'!$A$5:$Z$95,MATCH($A23,'Points - Wickets'!$A$5:$A$95,0),MATCH(P$8,'Points - Wickets'!$A$5:$Z$5,0)))*15)+((INDEX('Points - 4 fers'!$A$5:$Z$95,MATCH($A23,'Points - 4 fers'!$A$5:$A$95,0),MATCH(P$8,'Points - 4 fers'!$A$5:$Z$5,0)))*25)+((INDEX('Points - Hattrick'!$A$5:$Z$95,MATCH($A23,'Points - Hattrick'!$A$5:$A$95,0),MATCH(P$8,'Points - Hattrick'!$A$5:$Z$5,0)))*100)+((INDEX('Points - Fielding'!$A$5:$Z$95,MATCH($A23,'Points - Fielding'!$A$5:$A$95,0),MATCH(P$8,'Points - Fielding'!$A$5:$Z$5,0)))*10)+((INDEX('Points - 7 fers'!$A$5:$Z$95,MATCH($A23,'Points - 7 fers'!$A$5:$A$95,0),MATCH(P$8,'Points - 7 fers'!$A$5:$Z$5,0)))*50)+((INDEX('Points - Fielding Bonus'!$A$5:$Z$95,MATCH($A23,'Points - Fielding Bonus'!$A$5:$A$95,0),MATCH(P$8,'Points - Fielding Bonus'!$A$5:$Z$5,0)))*25)</f>
        <v>0</v>
      </c>
      <c r="Q23" s="365">
        <f>(INDEX('Points - Runs'!$A$5:$Z$95,MATCH($A23,'Points - Runs'!$A$5:$A$95,0),MATCH(Q$8,'Points - Runs'!$A$5:$Z$5,0)))+((INDEX('Points - Runs 50s'!$A$5:$Z$95,MATCH($A23,'Points - Runs 50s'!$A$5:$A$95,0),MATCH(Q$8,'Points - Runs 50s'!$A$5:$Z$5,0)))*25)+((INDEX('Points - Runs 100s'!$A$5:$Z$95,MATCH($A23,'Points - Runs 100s'!$A$5:$A$95,0),MATCH(Q$8,'Points - Runs 100s'!$A$5:$Z$5,0)))*50)+((INDEX('Points - Wickets'!$A$5:$Z$95,MATCH($A23,'Points - Wickets'!$A$5:$A$95,0),MATCH(Q$8,'Points - Wickets'!$A$5:$Z$5,0)))*15)+((INDEX('Points - 4 fers'!$A$5:$Z$95,MATCH($A23,'Points - 4 fers'!$A$5:$A$95,0),MATCH(Q$8,'Points - 4 fers'!$A$5:$Z$5,0)))*25)+((INDEX('Points - Hattrick'!$A$5:$Z$95,MATCH($A23,'Points - Hattrick'!$A$5:$A$95,0),MATCH(Q$8,'Points - Hattrick'!$A$5:$Z$5,0)))*100)+((INDEX('Points - Fielding'!$A$5:$Z$95,MATCH($A23,'Points - Fielding'!$A$5:$A$95,0),MATCH(Q$8,'Points - Fielding'!$A$5:$Z$5,0)))*10)+((INDEX('Points - 7 fers'!$A$5:$Z$95,MATCH($A23,'Points - 7 fers'!$A$5:$A$95,0),MATCH(Q$8,'Points - 7 fers'!$A$5:$Z$5,0)))*50)+((INDEX('Points - Fielding Bonus'!$A$5:$Z$95,MATCH($A23,'Points - Fielding Bonus'!$A$5:$A$95,0),MATCH(Q$8,'Points - Fielding Bonus'!$A$5:$Z$5,0)))*25)</f>
        <v>0</v>
      </c>
      <c r="R23" s="365">
        <f>(INDEX('Points - Runs'!$A$5:$Z$95,MATCH($A23,'Points - Runs'!$A$5:$A$95,0),MATCH(R$8,'Points - Runs'!$A$5:$Z$5,0)))+((INDEX('Points - Runs 50s'!$A$5:$Z$95,MATCH($A23,'Points - Runs 50s'!$A$5:$A$95,0),MATCH(R$8,'Points - Runs 50s'!$A$5:$Z$5,0)))*25)+((INDEX('Points - Runs 100s'!$A$5:$Z$95,MATCH($A23,'Points - Runs 100s'!$A$5:$A$95,0),MATCH(R$8,'Points - Runs 100s'!$A$5:$Z$5,0)))*50)+((INDEX('Points - Wickets'!$A$5:$Z$95,MATCH($A23,'Points - Wickets'!$A$5:$A$95,0),MATCH(R$8,'Points - Wickets'!$A$5:$Z$5,0)))*15)+((INDEX('Points - 4 fers'!$A$5:$Z$95,MATCH($A23,'Points - 4 fers'!$A$5:$A$95,0),MATCH(R$8,'Points - 4 fers'!$A$5:$Z$5,0)))*25)+((INDEX('Points - Hattrick'!$A$5:$Z$95,MATCH($A23,'Points - Hattrick'!$A$5:$A$95,0),MATCH(R$8,'Points - Hattrick'!$A$5:$Z$5,0)))*100)+((INDEX('Points - Fielding'!$A$5:$Z$95,MATCH($A23,'Points - Fielding'!$A$5:$A$95,0),MATCH(R$8,'Points - Fielding'!$A$5:$Z$5,0)))*10)+((INDEX('Points - 7 fers'!$A$5:$Z$95,MATCH($A23,'Points - 7 fers'!$A$5:$A$95,0),MATCH(R$8,'Points - 7 fers'!$A$5:$Z$5,0)))*50)+((INDEX('Points - Fielding Bonus'!$A$5:$Z$95,MATCH($A23,'Points - Fielding Bonus'!$A$5:$A$95,0),MATCH(R$8,'Points - Fielding Bonus'!$A$5:$Z$5,0)))*25)</f>
        <v>0</v>
      </c>
      <c r="S23" s="566">
        <f>(INDEX('Points - Runs'!$A$5:$Z$95,MATCH($A23,'Points - Runs'!$A$5:$A$95,0),MATCH(S$8,'Points - Runs'!$A$5:$Z$5,0)))+((INDEX('Points - Runs 50s'!$A$5:$Z$95,MATCH($A23,'Points - Runs 50s'!$A$5:$A$95,0),MATCH(S$8,'Points - Runs 50s'!$A$5:$Z$5,0)))*25)+((INDEX('Points - Runs 100s'!$A$5:$Z$95,MATCH($A23,'Points - Runs 100s'!$A$5:$A$95,0),MATCH(S$8,'Points - Runs 100s'!$A$5:$Z$5,0)))*50)+((INDEX('Points - Wickets'!$A$5:$Z$95,MATCH($A23,'Points - Wickets'!$A$5:$A$95,0),MATCH(S$8,'Points - Wickets'!$A$5:$Z$5,0)))*15)+((INDEX('Points - 4 fers'!$A$5:$Z$95,MATCH($A23,'Points - 4 fers'!$A$5:$A$95,0),MATCH(S$8,'Points - 4 fers'!$A$5:$Z$5,0)))*25)+((INDEX('Points - Hattrick'!$A$5:$Z$95,MATCH($A23,'Points - Hattrick'!$A$5:$A$95,0),MATCH(S$8,'Points - Hattrick'!$A$5:$Z$5,0)))*100)+((INDEX('Points - Fielding'!$A$5:$Z$95,MATCH($A23,'Points - Fielding'!$A$5:$A$95,0),MATCH(S$8,'Points - Fielding'!$A$5:$Z$5,0)))*10)+((INDEX('Points - 7 fers'!$A$5:$Z$95,MATCH($A23,'Points - 7 fers'!$A$5:$A$95,0),MATCH(S$8,'Points - 7 fers'!$A$5:$Z$5,0)))*50)+((INDEX('Points - Fielding Bonus'!$A$5:$Z$95,MATCH($A23,'Points - Fielding Bonus'!$A$5:$A$95,0),MATCH(S$8,'Points - Fielding Bonus'!$A$5:$Z$5,0)))*25)</f>
        <v>8</v>
      </c>
      <c r="T23" s="571">
        <f>(INDEX('Points - Runs'!$A$5:$Z$95,MATCH($A23,'Points - Runs'!$A$5:$A$95,0),MATCH(T$8,'Points - Runs'!$A$5:$Z$5,0)))+((INDEX('Points - Runs 50s'!$A$5:$Z$95,MATCH($A23,'Points - Runs 50s'!$A$5:$A$95,0),MATCH(T$8,'Points - Runs 50s'!$A$5:$Z$5,0)))*25)+((INDEX('Points - Runs 100s'!$A$5:$Z$95,MATCH($A23,'Points - Runs 100s'!$A$5:$A$95,0),MATCH(T$8,'Points - Runs 100s'!$A$5:$Z$5,0)))*50)+((INDEX('Points - Wickets'!$A$5:$Z$95,MATCH($A23,'Points - Wickets'!$A$5:$A$95,0),MATCH(T$8,'Points - Wickets'!$A$5:$Z$5,0)))*15)+((INDEX('Points - 4 fers'!$A$5:$Z$95,MATCH($A23,'Points - 4 fers'!$A$5:$A$95,0),MATCH(T$8,'Points - 4 fers'!$A$5:$Z$5,0)))*25)+((INDEX('Points - Hattrick'!$A$5:$Z$95,MATCH($A23,'Points - Hattrick'!$A$5:$A$95,0),MATCH(T$8,'Points - Hattrick'!$A$5:$Z$5,0)))*100)+((INDEX('Points - Fielding'!$A$5:$Z$95,MATCH($A23,'Points - Fielding'!$A$5:$A$95,0),MATCH(T$8,'Points - Fielding'!$A$5:$Z$5,0)))*10)+((INDEX('Points - 7 fers'!$A$5:$Z$95,MATCH($A23,'Points - 7 fers'!$A$5:$A$95,0),MATCH(T$8,'Points - 7 fers'!$A$5:$Z$5,0)))*50)+((INDEX('Points - Fielding Bonus'!$A$5:$Z$95,MATCH($A23,'Points - Fielding Bonus'!$A$5:$A$95,0),MATCH(T$8,'Points - Fielding Bonus'!$A$5:$Z$5,0)))*25)</f>
        <v>0</v>
      </c>
      <c r="U23" s="365">
        <f>(INDEX('Points - Runs'!$A$5:$Z$95,MATCH($A23,'Points - Runs'!$A$5:$A$95,0),MATCH(U$8,'Points - Runs'!$A$5:$Z$5,0)))+((INDEX('Points - Runs 50s'!$A$5:$Z$95,MATCH($A23,'Points - Runs 50s'!$A$5:$A$95,0),MATCH(U$8,'Points - Runs 50s'!$A$5:$Z$5,0)))*25)+((INDEX('Points - Runs 100s'!$A$5:$Z$95,MATCH($A23,'Points - Runs 100s'!$A$5:$A$95,0),MATCH(U$8,'Points - Runs 100s'!$A$5:$Z$5,0)))*50)+((INDEX('Points - Wickets'!$A$5:$Z$95,MATCH($A23,'Points - Wickets'!$A$5:$A$95,0),MATCH(U$8,'Points - Wickets'!$A$5:$Z$5,0)))*15)+((INDEX('Points - 4 fers'!$A$5:$Z$95,MATCH($A23,'Points - 4 fers'!$A$5:$A$95,0),MATCH(U$8,'Points - 4 fers'!$A$5:$Z$5,0)))*25)+((INDEX('Points - Hattrick'!$A$5:$Z$95,MATCH($A23,'Points - Hattrick'!$A$5:$A$95,0),MATCH(U$8,'Points - Hattrick'!$A$5:$Z$5,0)))*100)+((INDEX('Points - Fielding'!$A$5:$Z$95,MATCH($A23,'Points - Fielding'!$A$5:$A$95,0),MATCH(U$8,'Points - Fielding'!$A$5:$Z$5,0)))*10)+((INDEX('Points - 7 fers'!$A$5:$Z$95,MATCH($A23,'Points - 7 fers'!$A$5:$A$95,0),MATCH(U$8,'Points - 7 fers'!$A$5:$Z$5,0)))*50)+((INDEX('Points - Fielding Bonus'!$A$5:$Z$95,MATCH($A23,'Points - Fielding Bonus'!$A$5:$A$95,0),MATCH(U$8,'Points - Fielding Bonus'!$A$5:$Z$5,0)))*25)</f>
        <v>0</v>
      </c>
      <c r="V23" s="365">
        <f>(INDEX('Points - Runs'!$A$5:$Z$95,MATCH($A23,'Points - Runs'!$A$5:$A$95,0),MATCH(V$8,'Points - Runs'!$A$5:$Z$5,0)))+((INDEX('Points - Runs 50s'!$A$5:$Z$95,MATCH($A23,'Points - Runs 50s'!$A$5:$A$95,0),MATCH(V$8,'Points - Runs 50s'!$A$5:$Z$5,0)))*25)+((INDEX('Points - Runs 100s'!$A$5:$Z$95,MATCH($A23,'Points - Runs 100s'!$A$5:$A$95,0),MATCH(V$8,'Points - Runs 100s'!$A$5:$Z$5,0)))*50)+((INDEX('Points - Wickets'!$A$5:$Z$95,MATCH($A23,'Points - Wickets'!$A$5:$A$95,0),MATCH(V$8,'Points - Wickets'!$A$5:$Z$5,0)))*15)+((INDEX('Points - 4 fers'!$A$5:$Z$95,MATCH($A23,'Points - 4 fers'!$A$5:$A$95,0),MATCH(V$8,'Points - 4 fers'!$A$5:$Z$5,0)))*25)+((INDEX('Points - Hattrick'!$A$5:$Z$95,MATCH($A23,'Points - Hattrick'!$A$5:$A$95,0),MATCH(V$8,'Points - Hattrick'!$A$5:$Z$5,0)))*100)+((INDEX('Points - Fielding'!$A$5:$Z$95,MATCH($A23,'Points - Fielding'!$A$5:$A$95,0),MATCH(V$8,'Points - Fielding'!$A$5:$Z$5,0)))*10)+((INDEX('Points - 7 fers'!$A$5:$Z$95,MATCH($A23,'Points - 7 fers'!$A$5:$A$95,0),MATCH(V$8,'Points - 7 fers'!$A$5:$Z$5,0)))*50)+((INDEX('Points - Fielding Bonus'!$A$5:$Z$95,MATCH($A23,'Points - Fielding Bonus'!$A$5:$A$95,0),MATCH(V$8,'Points - Fielding Bonus'!$A$5:$Z$5,0)))*25)</f>
        <v>0</v>
      </c>
      <c r="W23" s="365">
        <f>(INDEX('Points - Runs'!$A$5:$Z$95,MATCH($A23,'Points - Runs'!$A$5:$A$95,0),MATCH(W$8,'Points - Runs'!$A$5:$Z$5,0)))+((INDEX('Points - Runs 50s'!$A$5:$Z$95,MATCH($A23,'Points - Runs 50s'!$A$5:$A$95,0),MATCH(W$8,'Points - Runs 50s'!$A$5:$Z$5,0)))*25)+((INDEX('Points - Runs 100s'!$A$5:$Z$95,MATCH($A23,'Points - Runs 100s'!$A$5:$A$95,0),MATCH(W$8,'Points - Runs 100s'!$A$5:$Z$5,0)))*50)+((INDEX('Points - Wickets'!$A$5:$Z$95,MATCH($A23,'Points - Wickets'!$A$5:$A$95,0),MATCH(W$8,'Points - Wickets'!$A$5:$Z$5,0)))*15)+((INDEX('Points - 4 fers'!$A$5:$Z$95,MATCH($A23,'Points - 4 fers'!$A$5:$A$95,0),MATCH(W$8,'Points - 4 fers'!$A$5:$Z$5,0)))*25)+((INDEX('Points - Hattrick'!$A$5:$Z$95,MATCH($A23,'Points - Hattrick'!$A$5:$A$95,0),MATCH(W$8,'Points - Hattrick'!$A$5:$Z$5,0)))*100)+((INDEX('Points - Fielding'!$A$5:$Z$95,MATCH($A23,'Points - Fielding'!$A$5:$A$95,0),MATCH(W$8,'Points - Fielding'!$A$5:$Z$5,0)))*10)+((INDEX('Points - 7 fers'!$A$5:$Z$95,MATCH($A23,'Points - 7 fers'!$A$5:$A$95,0),MATCH(W$8,'Points - 7 fers'!$A$5:$Z$5,0)))*50)+((INDEX('Points - Fielding Bonus'!$A$5:$Z$95,MATCH($A23,'Points - Fielding Bonus'!$A$5:$A$95,0),MATCH(W$8,'Points - Fielding Bonus'!$A$5:$Z$5,0)))*25)</f>
        <v>0</v>
      </c>
      <c r="X23" s="365">
        <f>(INDEX('Points - Runs'!$A$5:$Z$95,MATCH($A23,'Points - Runs'!$A$5:$A$95,0),MATCH(X$8,'Points - Runs'!$A$5:$Z$5,0)))+((INDEX('Points - Runs 50s'!$A$5:$Z$95,MATCH($A23,'Points - Runs 50s'!$A$5:$A$95,0),MATCH(X$8,'Points - Runs 50s'!$A$5:$Z$5,0)))*25)+((INDEX('Points - Runs 100s'!$A$5:$Z$95,MATCH($A23,'Points - Runs 100s'!$A$5:$A$95,0),MATCH(X$8,'Points - Runs 100s'!$A$5:$Z$5,0)))*50)+((INDEX('Points - Wickets'!$A$5:$Z$95,MATCH($A23,'Points - Wickets'!$A$5:$A$95,0),MATCH(X$8,'Points - Wickets'!$A$5:$Z$5,0)))*15)+((INDEX('Points - 4 fers'!$A$5:$Z$95,MATCH($A23,'Points - 4 fers'!$A$5:$A$95,0),MATCH(X$8,'Points - 4 fers'!$A$5:$Z$5,0)))*25)+((INDEX('Points - Hattrick'!$A$5:$Z$95,MATCH($A23,'Points - Hattrick'!$A$5:$A$95,0),MATCH(X$8,'Points - Hattrick'!$A$5:$Z$5,0)))*100)+((INDEX('Points - Fielding'!$A$5:$Z$95,MATCH($A23,'Points - Fielding'!$A$5:$A$95,0),MATCH(X$8,'Points - Fielding'!$A$5:$Z$5,0)))*10)+((INDEX('Points - 7 fers'!$A$5:$Z$95,MATCH($A23,'Points - 7 fers'!$A$5:$A$95,0),MATCH(X$8,'Points - 7 fers'!$A$5:$Z$5,0)))*50)+((INDEX('Points - Fielding Bonus'!$A$5:$Z$95,MATCH($A23,'Points - Fielding Bonus'!$A$5:$A$95,0),MATCH(X$8,'Points - Fielding Bonus'!$A$5:$Z$5,0)))*25)</f>
        <v>0</v>
      </c>
      <c r="Y23" s="365">
        <f>(INDEX('Points - Runs'!$A$5:$Z$95,MATCH($A23,'Points - Runs'!$A$5:$A$95,0),MATCH(Y$8,'Points - Runs'!$A$5:$Z$5,0)))+((INDEX('Points - Runs 50s'!$A$5:$Z$95,MATCH($A23,'Points - Runs 50s'!$A$5:$A$95,0),MATCH(Y$8,'Points - Runs 50s'!$A$5:$Z$5,0)))*25)+((INDEX('Points - Runs 100s'!$A$5:$Z$95,MATCH($A23,'Points - Runs 100s'!$A$5:$A$95,0),MATCH(Y$8,'Points - Runs 100s'!$A$5:$Z$5,0)))*50)+((INDEX('Points - Wickets'!$A$5:$Z$95,MATCH($A23,'Points - Wickets'!$A$5:$A$95,0),MATCH(Y$8,'Points - Wickets'!$A$5:$Z$5,0)))*15)+((INDEX('Points - 4 fers'!$A$5:$Z$95,MATCH($A23,'Points - 4 fers'!$A$5:$A$95,0),MATCH(Y$8,'Points - 4 fers'!$A$5:$Z$5,0)))*25)+((INDEX('Points - Hattrick'!$A$5:$Z$95,MATCH($A23,'Points - Hattrick'!$A$5:$A$95,0),MATCH(Y$8,'Points - Hattrick'!$A$5:$Z$5,0)))*100)+((INDEX('Points - Fielding'!$A$5:$Z$95,MATCH($A23,'Points - Fielding'!$A$5:$A$95,0),MATCH(Y$8,'Points - Fielding'!$A$5:$Z$5,0)))*10)+((INDEX('Points - 7 fers'!$A$5:$Z$95,MATCH($A23,'Points - 7 fers'!$A$5:$A$95,0),MATCH(Y$8,'Points - 7 fers'!$A$5:$Z$5,0)))*50)+((INDEX('Points - Fielding Bonus'!$A$5:$Z$95,MATCH($A23,'Points - Fielding Bonus'!$A$5:$A$95,0),MATCH(Y$8,'Points - Fielding Bonus'!$A$5:$Z$5,0)))*25)</f>
        <v>0</v>
      </c>
      <c r="Z23" s="365">
        <f>(INDEX('Points - Runs'!$A$5:$Z$95,MATCH($A23,'Points - Runs'!$A$5:$A$95,0),MATCH(Z$8,'Points - Runs'!$A$5:$Z$5,0)))+((INDEX('Points - Runs 50s'!$A$5:$Z$95,MATCH($A23,'Points - Runs 50s'!$A$5:$A$95,0),MATCH(Z$8,'Points - Runs 50s'!$A$5:$Z$5,0)))*25)+((INDEX('Points - Runs 100s'!$A$5:$Z$95,MATCH($A23,'Points - Runs 100s'!$A$5:$A$95,0),MATCH(Z$8,'Points - Runs 100s'!$A$5:$Z$5,0)))*50)+((INDEX('Points - Wickets'!$A$5:$Z$95,MATCH($A23,'Points - Wickets'!$A$5:$A$95,0),MATCH(Z$8,'Points - Wickets'!$A$5:$Z$5,0)))*15)+((INDEX('Points - 4 fers'!$A$5:$Z$95,MATCH($A23,'Points - 4 fers'!$A$5:$A$95,0),MATCH(Z$8,'Points - 4 fers'!$A$5:$Z$5,0)))*25)+((INDEX('Points - Hattrick'!$A$5:$Z$95,MATCH($A23,'Points - Hattrick'!$A$5:$A$95,0),MATCH(Z$8,'Points - Hattrick'!$A$5:$Z$5,0)))*100)+((INDEX('Points - Fielding'!$A$5:$Z$95,MATCH($A23,'Points - Fielding'!$A$5:$A$95,0),MATCH(Z$8,'Points - Fielding'!$A$5:$Z$5,0)))*10)+((INDEX('Points - 7 fers'!$A$5:$Z$95,MATCH($A23,'Points - 7 fers'!$A$5:$A$95,0),MATCH(Z$8,'Points - 7 fers'!$A$5:$Z$5,0)))*50)+((INDEX('Points - Fielding Bonus'!$A$5:$Z$95,MATCH($A23,'Points - Fielding Bonus'!$A$5:$A$95,0),MATCH(Z$8,'Points - Fielding Bonus'!$A$5:$Z$5,0)))*25)</f>
        <v>0</v>
      </c>
      <c r="AA23" s="452">
        <f t="shared" si="0"/>
        <v>96</v>
      </c>
      <c r="AB23" s="445">
        <f t="shared" si="1"/>
        <v>8</v>
      </c>
      <c r="AC23" s="479">
        <f t="shared" si="2"/>
        <v>0</v>
      </c>
      <c r="AD23" s="453">
        <f t="shared" si="3"/>
        <v>104</v>
      </c>
    </row>
    <row r="24" spans="1:30" s="58" customFormat="1" ht="18.75" customHeight="1" x14ac:dyDescent="0.25">
      <c r="A24" s="476" t="s">
        <v>38</v>
      </c>
      <c r="B24" s="447" t="s">
        <v>251</v>
      </c>
      <c r="C24" s="448" t="s">
        <v>68</v>
      </c>
      <c r="D24" s="364">
        <f>(INDEX('Points - Runs'!$A$5:$Z$95,MATCH($A24,'Points - Runs'!$A$5:$A$95,0),MATCH(D$8,'Points - Runs'!$A$5:$Z$5,0)))+((INDEX('Points - Runs 50s'!$A$5:$Z$95,MATCH($A24,'Points - Runs 50s'!$A$5:$A$95,0),MATCH(D$8,'Points - Runs 50s'!$A$5:$Z$5,0)))*25)+((INDEX('Points - Runs 100s'!$A$5:$Z$95,MATCH($A24,'Points - Runs 100s'!$A$5:$A$95,0),MATCH(D$8,'Points - Runs 100s'!$A$5:$Z$5,0)))*50)+((INDEX('Points - Wickets'!$A$5:$Z$95,MATCH($A24,'Points - Wickets'!$A$5:$A$95,0),MATCH(D$8,'Points - Wickets'!$A$5:$Z$5,0)))*15)+((INDEX('Points - 4 fers'!$A$5:$Z$95,MATCH($A24,'Points - 4 fers'!$A$5:$A$95,0),MATCH(D$8,'Points - 4 fers'!$A$5:$Z$5,0)))*25)+((INDEX('Points - Hattrick'!$A$5:$Z$95,MATCH($A24,'Points - Hattrick'!$A$5:$A$95,0),MATCH(D$8,'Points - Hattrick'!$A$5:$Z$5,0)))*100)+((INDEX('Points - Fielding'!$A$5:$Z$95,MATCH($A24,'Points - Fielding'!$A$5:$A$95,0),MATCH(D$8,'Points - Fielding'!$A$5:$Z$5,0)))*10)+((INDEX('Points - 7 fers'!$A$5:$Z$95,MATCH($A24,'Points - 7 fers'!$A$5:$A$95,0),MATCH(D$8,'Points - 7 fers'!$A$5:$Z$5,0)))*50)+((INDEX('Points - Fielding Bonus'!$A$5:$Z$95,MATCH($A24,'Points - Fielding Bonus'!$A$5:$A$95,0),MATCH(D$8,'Points - Fielding Bonus'!$A$5:$Z$5,0)))*25)</f>
        <v>2</v>
      </c>
      <c r="E24" s="365">
        <f>(INDEX('Points - Runs'!$A$5:$Z$95,MATCH($A24,'Points - Runs'!$A$5:$A$95,0),MATCH(E$8,'Points - Runs'!$A$5:$Z$5,0)))+((INDEX('Points - Runs 50s'!$A$5:$Z$95,MATCH($A24,'Points - Runs 50s'!$A$5:$A$95,0),MATCH(E$8,'Points - Runs 50s'!$A$5:$Z$5,0)))*25)+((INDEX('Points - Runs 100s'!$A$5:$Z$95,MATCH($A24,'Points - Runs 100s'!$A$5:$A$95,0),MATCH(E$8,'Points - Runs 100s'!$A$5:$Z$5,0)))*50)+((INDEX('Points - Wickets'!$A$5:$Z$95,MATCH($A24,'Points - Wickets'!$A$5:$A$95,0),MATCH(E$8,'Points - Wickets'!$A$5:$Z$5,0)))*15)+((INDEX('Points - 4 fers'!$A$5:$Z$95,MATCH($A24,'Points - 4 fers'!$A$5:$A$95,0),MATCH(E$8,'Points - 4 fers'!$A$5:$Z$5,0)))*25)+((INDEX('Points - Hattrick'!$A$5:$Z$95,MATCH($A24,'Points - Hattrick'!$A$5:$A$95,0),MATCH(E$8,'Points - Hattrick'!$A$5:$Z$5,0)))*100)+((INDEX('Points - Fielding'!$A$5:$Z$95,MATCH($A24,'Points - Fielding'!$A$5:$A$95,0),MATCH(E$8,'Points - Fielding'!$A$5:$Z$5,0)))*10)+((INDEX('Points - 7 fers'!$A$5:$Z$95,MATCH($A24,'Points - 7 fers'!$A$5:$A$95,0),MATCH(E$8,'Points - 7 fers'!$A$5:$Z$5,0)))*50)+((INDEX('Points - Fielding Bonus'!$A$5:$Z$95,MATCH($A24,'Points - Fielding Bonus'!$A$5:$A$95,0),MATCH(E$8,'Points - Fielding Bonus'!$A$5:$Z$5,0)))*25)</f>
        <v>0</v>
      </c>
      <c r="F24" s="365">
        <f>(INDEX('Points - Runs'!$A$5:$Z$95,MATCH($A24,'Points - Runs'!$A$5:$A$95,0),MATCH(F$8,'Points - Runs'!$A$5:$Z$5,0)))+((INDEX('Points - Runs 50s'!$A$5:$Z$95,MATCH($A24,'Points - Runs 50s'!$A$5:$A$95,0),MATCH(F$8,'Points - Runs 50s'!$A$5:$Z$5,0)))*25)+((INDEX('Points - Runs 100s'!$A$5:$Z$95,MATCH($A24,'Points - Runs 100s'!$A$5:$A$95,0),MATCH(F$8,'Points - Runs 100s'!$A$5:$Z$5,0)))*50)+((INDEX('Points - Wickets'!$A$5:$Z$95,MATCH($A24,'Points - Wickets'!$A$5:$A$95,0),MATCH(F$8,'Points - Wickets'!$A$5:$Z$5,0)))*15)+((INDEX('Points - 4 fers'!$A$5:$Z$95,MATCH($A24,'Points - 4 fers'!$A$5:$A$95,0),MATCH(F$8,'Points - 4 fers'!$A$5:$Z$5,0)))*25)+((INDEX('Points - Hattrick'!$A$5:$Z$95,MATCH($A24,'Points - Hattrick'!$A$5:$A$95,0),MATCH(F$8,'Points - Hattrick'!$A$5:$Z$5,0)))*100)+((INDEX('Points - Fielding'!$A$5:$Z$95,MATCH($A24,'Points - Fielding'!$A$5:$A$95,0),MATCH(F$8,'Points - Fielding'!$A$5:$Z$5,0)))*10)+((INDEX('Points - 7 fers'!$A$5:$Z$95,MATCH($A24,'Points - 7 fers'!$A$5:$A$95,0),MATCH(F$8,'Points - 7 fers'!$A$5:$Z$5,0)))*50)+((INDEX('Points - Fielding Bonus'!$A$5:$Z$95,MATCH($A24,'Points - Fielding Bonus'!$A$5:$A$95,0),MATCH(F$8,'Points - Fielding Bonus'!$A$5:$Z$5,0)))*25)</f>
        <v>10</v>
      </c>
      <c r="G24" s="365">
        <f>(INDEX('Points - Runs'!$A$5:$Z$95,MATCH($A24,'Points - Runs'!$A$5:$A$95,0),MATCH(G$8,'Points - Runs'!$A$5:$Z$5,0)))+((INDEX('Points - Runs 50s'!$A$5:$Z$95,MATCH($A24,'Points - Runs 50s'!$A$5:$A$95,0),MATCH(G$8,'Points - Runs 50s'!$A$5:$Z$5,0)))*25)+((INDEX('Points - Runs 100s'!$A$5:$Z$95,MATCH($A24,'Points - Runs 100s'!$A$5:$A$95,0),MATCH(G$8,'Points - Runs 100s'!$A$5:$Z$5,0)))*50)+((INDEX('Points - Wickets'!$A$5:$Z$95,MATCH($A24,'Points - Wickets'!$A$5:$A$95,0),MATCH(G$8,'Points - Wickets'!$A$5:$Z$5,0)))*15)+((INDEX('Points - 4 fers'!$A$5:$Z$95,MATCH($A24,'Points - 4 fers'!$A$5:$A$95,0),MATCH(G$8,'Points - 4 fers'!$A$5:$Z$5,0)))*25)+((INDEX('Points - Hattrick'!$A$5:$Z$95,MATCH($A24,'Points - Hattrick'!$A$5:$A$95,0),MATCH(G$8,'Points - Hattrick'!$A$5:$Z$5,0)))*100)+((INDEX('Points - Fielding'!$A$5:$Z$95,MATCH($A24,'Points - Fielding'!$A$5:$A$95,0),MATCH(G$8,'Points - Fielding'!$A$5:$Z$5,0)))*10)+((INDEX('Points - 7 fers'!$A$5:$Z$95,MATCH($A24,'Points - 7 fers'!$A$5:$A$95,0),MATCH(G$8,'Points - 7 fers'!$A$5:$Z$5,0)))*50)+((INDEX('Points - Fielding Bonus'!$A$5:$Z$95,MATCH($A24,'Points - Fielding Bonus'!$A$5:$A$95,0),MATCH(G$8,'Points - Fielding Bonus'!$A$5:$Z$5,0)))*25)</f>
        <v>0</v>
      </c>
      <c r="H24" s="365">
        <f>(INDEX('Points - Runs'!$A$5:$Z$95,MATCH($A24,'Points - Runs'!$A$5:$A$95,0),MATCH(H$8,'Points - Runs'!$A$5:$Z$5,0)))+((INDEX('Points - Runs 50s'!$A$5:$Z$95,MATCH($A24,'Points - Runs 50s'!$A$5:$A$95,0),MATCH(H$8,'Points - Runs 50s'!$A$5:$Z$5,0)))*25)+((INDEX('Points - Runs 100s'!$A$5:$Z$95,MATCH($A24,'Points - Runs 100s'!$A$5:$A$95,0),MATCH(H$8,'Points - Runs 100s'!$A$5:$Z$5,0)))*50)+((INDEX('Points - Wickets'!$A$5:$Z$95,MATCH($A24,'Points - Wickets'!$A$5:$A$95,0),MATCH(H$8,'Points - Wickets'!$A$5:$Z$5,0)))*15)+((INDEX('Points - 4 fers'!$A$5:$Z$95,MATCH($A24,'Points - 4 fers'!$A$5:$A$95,0),MATCH(H$8,'Points - 4 fers'!$A$5:$Z$5,0)))*25)+((INDEX('Points - Hattrick'!$A$5:$Z$95,MATCH($A24,'Points - Hattrick'!$A$5:$A$95,0),MATCH(H$8,'Points - Hattrick'!$A$5:$Z$5,0)))*100)+((INDEX('Points - Fielding'!$A$5:$Z$95,MATCH($A24,'Points - Fielding'!$A$5:$A$95,0),MATCH(H$8,'Points - Fielding'!$A$5:$Z$5,0)))*10)+((INDEX('Points - 7 fers'!$A$5:$Z$95,MATCH($A24,'Points - 7 fers'!$A$5:$A$95,0),MATCH(H$8,'Points - 7 fers'!$A$5:$Z$5,0)))*50)+((INDEX('Points - Fielding Bonus'!$A$5:$Z$95,MATCH($A24,'Points - Fielding Bonus'!$A$5:$A$95,0),MATCH(H$8,'Points - Fielding Bonus'!$A$5:$Z$5,0)))*25)</f>
        <v>0</v>
      </c>
      <c r="I24" s="365">
        <f>(INDEX('Points - Runs'!$A$5:$Z$95,MATCH($A24,'Points - Runs'!$A$5:$A$95,0),MATCH(I$8,'Points - Runs'!$A$5:$Z$5,0)))+((INDEX('Points - Runs 50s'!$A$5:$Z$95,MATCH($A24,'Points - Runs 50s'!$A$5:$A$95,0),MATCH(I$8,'Points - Runs 50s'!$A$5:$Z$5,0)))*25)+((INDEX('Points - Runs 100s'!$A$5:$Z$95,MATCH($A24,'Points - Runs 100s'!$A$5:$A$95,0),MATCH(I$8,'Points - Runs 100s'!$A$5:$Z$5,0)))*50)+((INDEX('Points - Wickets'!$A$5:$Z$95,MATCH($A24,'Points - Wickets'!$A$5:$A$95,0),MATCH(I$8,'Points - Wickets'!$A$5:$Z$5,0)))*15)+((INDEX('Points - 4 fers'!$A$5:$Z$95,MATCH($A24,'Points - 4 fers'!$A$5:$A$95,0),MATCH(I$8,'Points - 4 fers'!$A$5:$Z$5,0)))*25)+((INDEX('Points - Hattrick'!$A$5:$Z$95,MATCH($A24,'Points - Hattrick'!$A$5:$A$95,0),MATCH(I$8,'Points - Hattrick'!$A$5:$Z$5,0)))*100)+((INDEX('Points - Fielding'!$A$5:$Z$95,MATCH($A24,'Points - Fielding'!$A$5:$A$95,0),MATCH(I$8,'Points - Fielding'!$A$5:$Z$5,0)))*10)+((INDEX('Points - 7 fers'!$A$5:$Z$95,MATCH($A24,'Points - 7 fers'!$A$5:$A$95,0),MATCH(I$8,'Points - 7 fers'!$A$5:$Z$5,0)))*50)+((INDEX('Points - Fielding Bonus'!$A$5:$Z$95,MATCH($A24,'Points - Fielding Bonus'!$A$5:$A$95,0),MATCH(I$8,'Points - Fielding Bonus'!$A$5:$Z$5,0)))*25)</f>
        <v>5</v>
      </c>
      <c r="J24" s="365">
        <f>(INDEX('Points - Runs'!$A$5:$Z$95,MATCH($A24,'Points - Runs'!$A$5:$A$95,0),MATCH(J$8,'Points - Runs'!$A$5:$Z$5,0)))+((INDEX('Points - Runs 50s'!$A$5:$Z$95,MATCH($A24,'Points - Runs 50s'!$A$5:$A$95,0),MATCH(J$8,'Points - Runs 50s'!$A$5:$Z$5,0)))*25)+((INDEX('Points - Runs 100s'!$A$5:$Z$95,MATCH($A24,'Points - Runs 100s'!$A$5:$A$95,0),MATCH(J$8,'Points - Runs 100s'!$A$5:$Z$5,0)))*50)+((INDEX('Points - Wickets'!$A$5:$Z$95,MATCH($A24,'Points - Wickets'!$A$5:$A$95,0),MATCH(J$8,'Points - Wickets'!$A$5:$Z$5,0)))*15)+((INDEX('Points - 4 fers'!$A$5:$Z$95,MATCH($A24,'Points - 4 fers'!$A$5:$A$95,0),MATCH(J$8,'Points - 4 fers'!$A$5:$Z$5,0)))*25)+((INDEX('Points - Hattrick'!$A$5:$Z$95,MATCH($A24,'Points - Hattrick'!$A$5:$A$95,0),MATCH(J$8,'Points - Hattrick'!$A$5:$Z$5,0)))*100)+((INDEX('Points - Fielding'!$A$5:$Z$95,MATCH($A24,'Points - Fielding'!$A$5:$A$95,0),MATCH(J$8,'Points - Fielding'!$A$5:$Z$5,0)))*10)+((INDEX('Points - 7 fers'!$A$5:$Z$95,MATCH($A24,'Points - 7 fers'!$A$5:$A$95,0),MATCH(J$8,'Points - 7 fers'!$A$5:$Z$5,0)))*50)+((INDEX('Points - Fielding Bonus'!$A$5:$Z$95,MATCH($A24,'Points - Fielding Bonus'!$A$5:$A$95,0),MATCH(J$8,'Points - Fielding Bonus'!$A$5:$Z$5,0)))*25)</f>
        <v>0</v>
      </c>
      <c r="K24" s="516">
        <f>(INDEX('Points - Runs'!$A$5:$Z$95,MATCH($A24,'Points - Runs'!$A$5:$A$95,0),MATCH(K$8,'Points - Runs'!$A$5:$Z$5,0)))+((INDEX('Points - Runs 50s'!$A$5:$Z$95,MATCH($A24,'Points - Runs 50s'!$A$5:$A$95,0),MATCH(K$8,'Points - Runs 50s'!$A$5:$Z$5,0)))*25)+((INDEX('Points - Runs 100s'!$A$5:$Z$95,MATCH($A24,'Points - Runs 100s'!$A$5:$A$95,0),MATCH(K$8,'Points - Runs 100s'!$A$5:$Z$5,0)))*50)+((INDEX('Points - Wickets'!$A$5:$Z$95,MATCH($A24,'Points - Wickets'!$A$5:$A$95,0),MATCH(K$8,'Points - Wickets'!$A$5:$Z$5,0)))*15)+((INDEX('Points - 4 fers'!$A$5:$Z$95,MATCH($A24,'Points - 4 fers'!$A$5:$A$95,0),MATCH(K$8,'Points - 4 fers'!$A$5:$Z$5,0)))*25)+((INDEX('Points - Hattrick'!$A$5:$Z$95,MATCH($A24,'Points - Hattrick'!$A$5:$A$95,0),MATCH(K$8,'Points - Hattrick'!$A$5:$Z$5,0)))*100)+((INDEX('Points - Fielding'!$A$5:$Z$95,MATCH($A24,'Points - Fielding'!$A$5:$A$95,0),MATCH(K$8,'Points - Fielding'!$A$5:$Z$5,0)))*10)+((INDEX('Points - 7 fers'!$A$5:$Z$95,MATCH($A24,'Points - 7 fers'!$A$5:$A$95,0),MATCH(K$8,'Points - 7 fers'!$A$5:$Z$5,0)))*50)+((INDEX('Points - Fielding Bonus'!$A$5:$Z$95,MATCH($A24,'Points - Fielding Bonus'!$A$5:$A$95,0),MATCH(K$8,'Points - Fielding Bonus'!$A$5:$Z$5,0)))*25)</f>
        <v>0</v>
      </c>
      <c r="L24" s="364">
        <f>(INDEX('Points - Runs'!$A$5:$Z$95,MATCH($A24,'Points - Runs'!$A$5:$A$95,0),MATCH(L$8,'Points - Runs'!$A$5:$Z$5,0)))+((INDEX('Points - Runs 50s'!$A$5:$Z$95,MATCH($A24,'Points - Runs 50s'!$A$5:$A$95,0),MATCH(L$8,'Points - Runs 50s'!$A$5:$Z$5,0)))*25)+((INDEX('Points - Runs 100s'!$A$5:$Z$95,MATCH($A24,'Points - Runs 100s'!$A$5:$A$95,0),MATCH(L$8,'Points - Runs 100s'!$A$5:$Z$5,0)))*50)+((INDEX('Points - Wickets'!$A$5:$Z$95,MATCH($A24,'Points - Wickets'!$A$5:$A$95,0),MATCH(L$8,'Points - Wickets'!$A$5:$Z$5,0)))*15)+((INDEX('Points - 4 fers'!$A$5:$Z$95,MATCH($A24,'Points - 4 fers'!$A$5:$A$95,0),MATCH(L$8,'Points - 4 fers'!$A$5:$Z$5,0)))*25)+((INDEX('Points - Hattrick'!$A$5:$Z$95,MATCH($A24,'Points - Hattrick'!$A$5:$A$95,0),MATCH(L$8,'Points - Hattrick'!$A$5:$Z$5,0)))*100)+((INDEX('Points - Fielding'!$A$5:$Z$95,MATCH($A24,'Points - Fielding'!$A$5:$A$95,0),MATCH(L$8,'Points - Fielding'!$A$5:$Z$5,0)))*10)+((INDEX('Points - 7 fers'!$A$5:$Z$95,MATCH($A24,'Points - 7 fers'!$A$5:$A$95,0),MATCH(L$8,'Points - 7 fers'!$A$5:$Z$5,0)))*50)+((INDEX('Points - Fielding Bonus'!$A$5:$Z$95,MATCH($A24,'Points - Fielding Bonus'!$A$5:$A$95,0),MATCH(L$8,'Points - Fielding Bonus'!$A$5:$Z$5,0)))*25)</f>
        <v>0</v>
      </c>
      <c r="M24" s="365">
        <f>(INDEX('Points - Runs'!$A$5:$Z$95,MATCH($A24,'Points - Runs'!$A$5:$A$95,0),MATCH(M$8,'Points - Runs'!$A$5:$Z$5,0)))+((INDEX('Points - Runs 50s'!$A$5:$Z$95,MATCH($A24,'Points - Runs 50s'!$A$5:$A$95,0),MATCH(M$8,'Points - Runs 50s'!$A$5:$Z$5,0)))*25)+((INDEX('Points - Runs 100s'!$A$5:$Z$95,MATCH($A24,'Points - Runs 100s'!$A$5:$A$95,0),MATCH(M$8,'Points - Runs 100s'!$A$5:$Z$5,0)))*50)+((INDEX('Points - Wickets'!$A$5:$Z$95,MATCH($A24,'Points - Wickets'!$A$5:$A$95,0),MATCH(M$8,'Points - Wickets'!$A$5:$Z$5,0)))*15)+((INDEX('Points - 4 fers'!$A$5:$Z$95,MATCH($A24,'Points - 4 fers'!$A$5:$A$95,0),MATCH(M$8,'Points - 4 fers'!$A$5:$Z$5,0)))*25)+((INDEX('Points - Hattrick'!$A$5:$Z$95,MATCH($A24,'Points - Hattrick'!$A$5:$A$95,0),MATCH(M$8,'Points - Hattrick'!$A$5:$Z$5,0)))*100)+((INDEX('Points - Fielding'!$A$5:$Z$95,MATCH($A24,'Points - Fielding'!$A$5:$A$95,0),MATCH(M$8,'Points - Fielding'!$A$5:$Z$5,0)))*10)+((INDEX('Points - 7 fers'!$A$5:$Z$95,MATCH($A24,'Points - 7 fers'!$A$5:$A$95,0),MATCH(M$8,'Points - 7 fers'!$A$5:$Z$5,0)))*50)+((INDEX('Points - Fielding Bonus'!$A$5:$Z$95,MATCH($A24,'Points - Fielding Bonus'!$A$5:$A$95,0),MATCH(M$8,'Points - Fielding Bonus'!$A$5:$Z$5,0)))*25)</f>
        <v>0</v>
      </c>
      <c r="N24" s="365">
        <f>(INDEX('Points - Runs'!$A$5:$Z$95,MATCH($A24,'Points - Runs'!$A$5:$A$95,0),MATCH(N$8,'Points - Runs'!$A$5:$Z$5,0)))+((INDEX('Points - Runs 50s'!$A$5:$Z$95,MATCH($A24,'Points - Runs 50s'!$A$5:$A$95,0),MATCH(N$8,'Points - Runs 50s'!$A$5:$Z$5,0)))*25)+((INDEX('Points - Runs 100s'!$A$5:$Z$95,MATCH($A24,'Points - Runs 100s'!$A$5:$A$95,0),MATCH(N$8,'Points - Runs 100s'!$A$5:$Z$5,0)))*50)+((INDEX('Points - Wickets'!$A$5:$Z$95,MATCH($A24,'Points - Wickets'!$A$5:$A$95,0),MATCH(N$8,'Points - Wickets'!$A$5:$Z$5,0)))*15)+((INDEX('Points - 4 fers'!$A$5:$Z$95,MATCH($A24,'Points - 4 fers'!$A$5:$A$95,0),MATCH(N$8,'Points - 4 fers'!$A$5:$Z$5,0)))*25)+((INDEX('Points - Hattrick'!$A$5:$Z$95,MATCH($A24,'Points - Hattrick'!$A$5:$A$95,0),MATCH(N$8,'Points - Hattrick'!$A$5:$Z$5,0)))*100)+((INDEX('Points - Fielding'!$A$5:$Z$95,MATCH($A24,'Points - Fielding'!$A$5:$A$95,0),MATCH(N$8,'Points - Fielding'!$A$5:$Z$5,0)))*10)+((INDEX('Points - 7 fers'!$A$5:$Z$95,MATCH($A24,'Points - 7 fers'!$A$5:$A$95,0),MATCH(N$8,'Points - 7 fers'!$A$5:$Z$5,0)))*50)+((INDEX('Points - Fielding Bonus'!$A$5:$Z$95,MATCH($A24,'Points - Fielding Bonus'!$A$5:$A$95,0),MATCH(N$8,'Points - Fielding Bonus'!$A$5:$Z$5,0)))*25)</f>
        <v>0</v>
      </c>
      <c r="O24" s="365">
        <f>(INDEX('Points - Runs'!$A$5:$Z$95,MATCH($A24,'Points - Runs'!$A$5:$A$95,0),MATCH(O$8,'Points - Runs'!$A$5:$Z$5,0)))+((INDEX('Points - Runs 50s'!$A$5:$Z$95,MATCH($A24,'Points - Runs 50s'!$A$5:$A$95,0),MATCH(O$8,'Points - Runs 50s'!$A$5:$Z$5,0)))*25)+((INDEX('Points - Runs 100s'!$A$5:$Z$95,MATCH($A24,'Points - Runs 100s'!$A$5:$A$95,0),MATCH(O$8,'Points - Runs 100s'!$A$5:$Z$5,0)))*50)+((INDEX('Points - Wickets'!$A$5:$Z$95,MATCH($A24,'Points - Wickets'!$A$5:$A$95,0),MATCH(O$8,'Points - Wickets'!$A$5:$Z$5,0)))*15)+((INDEX('Points - 4 fers'!$A$5:$Z$95,MATCH($A24,'Points - 4 fers'!$A$5:$A$95,0),MATCH(O$8,'Points - 4 fers'!$A$5:$Z$5,0)))*25)+((INDEX('Points - Hattrick'!$A$5:$Z$95,MATCH($A24,'Points - Hattrick'!$A$5:$A$95,0),MATCH(O$8,'Points - Hattrick'!$A$5:$Z$5,0)))*100)+((INDEX('Points - Fielding'!$A$5:$Z$95,MATCH($A24,'Points - Fielding'!$A$5:$A$95,0),MATCH(O$8,'Points - Fielding'!$A$5:$Z$5,0)))*10)+((INDEX('Points - 7 fers'!$A$5:$Z$95,MATCH($A24,'Points - 7 fers'!$A$5:$A$95,0),MATCH(O$8,'Points - 7 fers'!$A$5:$Z$5,0)))*50)+((INDEX('Points - Fielding Bonus'!$A$5:$Z$95,MATCH($A24,'Points - Fielding Bonus'!$A$5:$A$95,0),MATCH(O$8,'Points - Fielding Bonus'!$A$5:$Z$5,0)))*25)</f>
        <v>11</v>
      </c>
      <c r="P24" s="365">
        <f>(INDEX('Points - Runs'!$A$5:$Z$95,MATCH($A24,'Points - Runs'!$A$5:$A$95,0),MATCH(P$8,'Points - Runs'!$A$5:$Z$5,0)))+((INDEX('Points - Runs 50s'!$A$5:$Z$95,MATCH($A24,'Points - Runs 50s'!$A$5:$A$95,0),MATCH(P$8,'Points - Runs 50s'!$A$5:$Z$5,0)))*25)+((INDEX('Points - Runs 100s'!$A$5:$Z$95,MATCH($A24,'Points - Runs 100s'!$A$5:$A$95,0),MATCH(P$8,'Points - Runs 100s'!$A$5:$Z$5,0)))*50)+((INDEX('Points - Wickets'!$A$5:$Z$95,MATCH($A24,'Points - Wickets'!$A$5:$A$95,0),MATCH(P$8,'Points - Wickets'!$A$5:$Z$5,0)))*15)+((INDEX('Points - 4 fers'!$A$5:$Z$95,MATCH($A24,'Points - 4 fers'!$A$5:$A$95,0),MATCH(P$8,'Points - 4 fers'!$A$5:$Z$5,0)))*25)+((INDEX('Points - Hattrick'!$A$5:$Z$95,MATCH($A24,'Points - Hattrick'!$A$5:$A$95,0),MATCH(P$8,'Points - Hattrick'!$A$5:$Z$5,0)))*100)+((INDEX('Points - Fielding'!$A$5:$Z$95,MATCH($A24,'Points - Fielding'!$A$5:$A$95,0),MATCH(P$8,'Points - Fielding'!$A$5:$Z$5,0)))*10)+((INDEX('Points - 7 fers'!$A$5:$Z$95,MATCH($A24,'Points - 7 fers'!$A$5:$A$95,0),MATCH(P$8,'Points - 7 fers'!$A$5:$Z$5,0)))*50)+((INDEX('Points - Fielding Bonus'!$A$5:$Z$95,MATCH($A24,'Points - Fielding Bonus'!$A$5:$A$95,0),MATCH(P$8,'Points - Fielding Bonus'!$A$5:$Z$5,0)))*25)</f>
        <v>0</v>
      </c>
      <c r="Q24" s="365">
        <f>(INDEX('Points - Runs'!$A$5:$Z$95,MATCH($A24,'Points - Runs'!$A$5:$A$95,0),MATCH(Q$8,'Points - Runs'!$A$5:$Z$5,0)))+((INDEX('Points - Runs 50s'!$A$5:$Z$95,MATCH($A24,'Points - Runs 50s'!$A$5:$A$95,0),MATCH(Q$8,'Points - Runs 50s'!$A$5:$Z$5,0)))*25)+((INDEX('Points - Runs 100s'!$A$5:$Z$95,MATCH($A24,'Points - Runs 100s'!$A$5:$A$95,0),MATCH(Q$8,'Points - Runs 100s'!$A$5:$Z$5,0)))*50)+((INDEX('Points - Wickets'!$A$5:$Z$95,MATCH($A24,'Points - Wickets'!$A$5:$A$95,0),MATCH(Q$8,'Points - Wickets'!$A$5:$Z$5,0)))*15)+((INDEX('Points - 4 fers'!$A$5:$Z$95,MATCH($A24,'Points - 4 fers'!$A$5:$A$95,0),MATCH(Q$8,'Points - 4 fers'!$A$5:$Z$5,0)))*25)+((INDEX('Points - Hattrick'!$A$5:$Z$95,MATCH($A24,'Points - Hattrick'!$A$5:$A$95,0),MATCH(Q$8,'Points - Hattrick'!$A$5:$Z$5,0)))*100)+((INDEX('Points - Fielding'!$A$5:$Z$95,MATCH($A24,'Points - Fielding'!$A$5:$A$95,0),MATCH(Q$8,'Points - Fielding'!$A$5:$Z$5,0)))*10)+((INDEX('Points - 7 fers'!$A$5:$Z$95,MATCH($A24,'Points - 7 fers'!$A$5:$A$95,0),MATCH(Q$8,'Points - 7 fers'!$A$5:$Z$5,0)))*50)+((INDEX('Points - Fielding Bonus'!$A$5:$Z$95,MATCH($A24,'Points - Fielding Bonus'!$A$5:$A$95,0),MATCH(Q$8,'Points - Fielding Bonus'!$A$5:$Z$5,0)))*25)</f>
        <v>0</v>
      </c>
      <c r="R24" s="365">
        <f>(INDEX('Points - Runs'!$A$5:$Z$95,MATCH($A24,'Points - Runs'!$A$5:$A$95,0),MATCH(R$8,'Points - Runs'!$A$5:$Z$5,0)))+((INDEX('Points - Runs 50s'!$A$5:$Z$95,MATCH($A24,'Points - Runs 50s'!$A$5:$A$95,0),MATCH(R$8,'Points - Runs 50s'!$A$5:$Z$5,0)))*25)+((INDEX('Points - Runs 100s'!$A$5:$Z$95,MATCH($A24,'Points - Runs 100s'!$A$5:$A$95,0),MATCH(R$8,'Points - Runs 100s'!$A$5:$Z$5,0)))*50)+((INDEX('Points - Wickets'!$A$5:$Z$95,MATCH($A24,'Points - Wickets'!$A$5:$A$95,0),MATCH(R$8,'Points - Wickets'!$A$5:$Z$5,0)))*15)+((INDEX('Points - 4 fers'!$A$5:$Z$95,MATCH($A24,'Points - 4 fers'!$A$5:$A$95,0),MATCH(R$8,'Points - 4 fers'!$A$5:$Z$5,0)))*25)+((INDEX('Points - Hattrick'!$A$5:$Z$95,MATCH($A24,'Points - Hattrick'!$A$5:$A$95,0),MATCH(R$8,'Points - Hattrick'!$A$5:$Z$5,0)))*100)+((INDEX('Points - Fielding'!$A$5:$Z$95,MATCH($A24,'Points - Fielding'!$A$5:$A$95,0),MATCH(R$8,'Points - Fielding'!$A$5:$Z$5,0)))*10)+((INDEX('Points - 7 fers'!$A$5:$Z$95,MATCH($A24,'Points - 7 fers'!$A$5:$A$95,0),MATCH(R$8,'Points - 7 fers'!$A$5:$Z$5,0)))*50)+((INDEX('Points - Fielding Bonus'!$A$5:$Z$95,MATCH($A24,'Points - Fielding Bonus'!$A$5:$A$95,0),MATCH(R$8,'Points - Fielding Bonus'!$A$5:$Z$5,0)))*25)</f>
        <v>0</v>
      </c>
      <c r="S24" s="566">
        <f>(INDEX('Points - Runs'!$A$5:$Z$95,MATCH($A24,'Points - Runs'!$A$5:$A$95,0),MATCH(S$8,'Points - Runs'!$A$5:$Z$5,0)))+((INDEX('Points - Runs 50s'!$A$5:$Z$95,MATCH($A24,'Points - Runs 50s'!$A$5:$A$95,0),MATCH(S$8,'Points - Runs 50s'!$A$5:$Z$5,0)))*25)+((INDEX('Points - Runs 100s'!$A$5:$Z$95,MATCH($A24,'Points - Runs 100s'!$A$5:$A$95,0),MATCH(S$8,'Points - Runs 100s'!$A$5:$Z$5,0)))*50)+((INDEX('Points - Wickets'!$A$5:$Z$95,MATCH($A24,'Points - Wickets'!$A$5:$A$95,0),MATCH(S$8,'Points - Wickets'!$A$5:$Z$5,0)))*15)+((INDEX('Points - 4 fers'!$A$5:$Z$95,MATCH($A24,'Points - 4 fers'!$A$5:$A$95,0),MATCH(S$8,'Points - 4 fers'!$A$5:$Z$5,0)))*25)+((INDEX('Points - Hattrick'!$A$5:$Z$95,MATCH($A24,'Points - Hattrick'!$A$5:$A$95,0),MATCH(S$8,'Points - Hattrick'!$A$5:$Z$5,0)))*100)+((INDEX('Points - Fielding'!$A$5:$Z$95,MATCH($A24,'Points - Fielding'!$A$5:$A$95,0),MATCH(S$8,'Points - Fielding'!$A$5:$Z$5,0)))*10)+((INDEX('Points - 7 fers'!$A$5:$Z$95,MATCH($A24,'Points - 7 fers'!$A$5:$A$95,0),MATCH(S$8,'Points - 7 fers'!$A$5:$Z$5,0)))*50)+((INDEX('Points - Fielding Bonus'!$A$5:$Z$95,MATCH($A24,'Points - Fielding Bonus'!$A$5:$A$95,0),MATCH(S$8,'Points - Fielding Bonus'!$A$5:$Z$5,0)))*25)</f>
        <v>0</v>
      </c>
      <c r="T24" s="571">
        <f>(INDEX('Points - Runs'!$A$5:$Z$95,MATCH($A24,'Points - Runs'!$A$5:$A$95,0),MATCH(T$8,'Points - Runs'!$A$5:$Z$5,0)))+((INDEX('Points - Runs 50s'!$A$5:$Z$95,MATCH($A24,'Points - Runs 50s'!$A$5:$A$95,0),MATCH(T$8,'Points - Runs 50s'!$A$5:$Z$5,0)))*25)+((INDEX('Points - Runs 100s'!$A$5:$Z$95,MATCH($A24,'Points - Runs 100s'!$A$5:$A$95,0),MATCH(T$8,'Points - Runs 100s'!$A$5:$Z$5,0)))*50)+((INDEX('Points - Wickets'!$A$5:$Z$95,MATCH($A24,'Points - Wickets'!$A$5:$A$95,0),MATCH(T$8,'Points - Wickets'!$A$5:$Z$5,0)))*15)+((INDEX('Points - 4 fers'!$A$5:$Z$95,MATCH($A24,'Points - 4 fers'!$A$5:$A$95,0),MATCH(T$8,'Points - 4 fers'!$A$5:$Z$5,0)))*25)+((INDEX('Points - Hattrick'!$A$5:$Z$95,MATCH($A24,'Points - Hattrick'!$A$5:$A$95,0),MATCH(T$8,'Points - Hattrick'!$A$5:$Z$5,0)))*100)+((INDEX('Points - Fielding'!$A$5:$Z$95,MATCH($A24,'Points - Fielding'!$A$5:$A$95,0),MATCH(T$8,'Points - Fielding'!$A$5:$Z$5,0)))*10)+((INDEX('Points - 7 fers'!$A$5:$Z$95,MATCH($A24,'Points - 7 fers'!$A$5:$A$95,0),MATCH(T$8,'Points - 7 fers'!$A$5:$Z$5,0)))*50)+((INDEX('Points - Fielding Bonus'!$A$5:$Z$95,MATCH($A24,'Points - Fielding Bonus'!$A$5:$A$95,0),MATCH(T$8,'Points - Fielding Bonus'!$A$5:$Z$5,0)))*25)</f>
        <v>0</v>
      </c>
      <c r="U24" s="365">
        <f>(INDEX('Points - Runs'!$A$5:$Z$95,MATCH($A24,'Points - Runs'!$A$5:$A$95,0),MATCH(U$8,'Points - Runs'!$A$5:$Z$5,0)))+((INDEX('Points - Runs 50s'!$A$5:$Z$95,MATCH($A24,'Points - Runs 50s'!$A$5:$A$95,0),MATCH(U$8,'Points - Runs 50s'!$A$5:$Z$5,0)))*25)+((INDEX('Points - Runs 100s'!$A$5:$Z$95,MATCH($A24,'Points - Runs 100s'!$A$5:$A$95,0),MATCH(U$8,'Points - Runs 100s'!$A$5:$Z$5,0)))*50)+((INDEX('Points - Wickets'!$A$5:$Z$95,MATCH($A24,'Points - Wickets'!$A$5:$A$95,0),MATCH(U$8,'Points - Wickets'!$A$5:$Z$5,0)))*15)+((INDEX('Points - 4 fers'!$A$5:$Z$95,MATCH($A24,'Points - 4 fers'!$A$5:$A$95,0),MATCH(U$8,'Points - 4 fers'!$A$5:$Z$5,0)))*25)+((INDEX('Points - Hattrick'!$A$5:$Z$95,MATCH($A24,'Points - Hattrick'!$A$5:$A$95,0),MATCH(U$8,'Points - Hattrick'!$A$5:$Z$5,0)))*100)+((INDEX('Points - Fielding'!$A$5:$Z$95,MATCH($A24,'Points - Fielding'!$A$5:$A$95,0),MATCH(U$8,'Points - Fielding'!$A$5:$Z$5,0)))*10)+((INDEX('Points - 7 fers'!$A$5:$Z$95,MATCH($A24,'Points - 7 fers'!$A$5:$A$95,0),MATCH(U$8,'Points - 7 fers'!$A$5:$Z$5,0)))*50)+((INDEX('Points - Fielding Bonus'!$A$5:$Z$95,MATCH($A24,'Points - Fielding Bonus'!$A$5:$A$95,0),MATCH(U$8,'Points - Fielding Bonus'!$A$5:$Z$5,0)))*25)</f>
        <v>0</v>
      </c>
      <c r="V24" s="365">
        <f>(INDEX('Points - Runs'!$A$5:$Z$95,MATCH($A24,'Points - Runs'!$A$5:$A$95,0),MATCH(V$8,'Points - Runs'!$A$5:$Z$5,0)))+((INDEX('Points - Runs 50s'!$A$5:$Z$95,MATCH($A24,'Points - Runs 50s'!$A$5:$A$95,0),MATCH(V$8,'Points - Runs 50s'!$A$5:$Z$5,0)))*25)+((INDEX('Points - Runs 100s'!$A$5:$Z$95,MATCH($A24,'Points - Runs 100s'!$A$5:$A$95,0),MATCH(V$8,'Points - Runs 100s'!$A$5:$Z$5,0)))*50)+((INDEX('Points - Wickets'!$A$5:$Z$95,MATCH($A24,'Points - Wickets'!$A$5:$A$95,0),MATCH(V$8,'Points - Wickets'!$A$5:$Z$5,0)))*15)+((INDEX('Points - 4 fers'!$A$5:$Z$95,MATCH($A24,'Points - 4 fers'!$A$5:$A$95,0),MATCH(V$8,'Points - 4 fers'!$A$5:$Z$5,0)))*25)+((INDEX('Points - Hattrick'!$A$5:$Z$95,MATCH($A24,'Points - Hattrick'!$A$5:$A$95,0),MATCH(V$8,'Points - Hattrick'!$A$5:$Z$5,0)))*100)+((INDEX('Points - Fielding'!$A$5:$Z$95,MATCH($A24,'Points - Fielding'!$A$5:$A$95,0),MATCH(V$8,'Points - Fielding'!$A$5:$Z$5,0)))*10)+((INDEX('Points - 7 fers'!$A$5:$Z$95,MATCH($A24,'Points - 7 fers'!$A$5:$A$95,0),MATCH(V$8,'Points - 7 fers'!$A$5:$Z$5,0)))*50)+((INDEX('Points - Fielding Bonus'!$A$5:$Z$95,MATCH($A24,'Points - Fielding Bonus'!$A$5:$A$95,0),MATCH(V$8,'Points - Fielding Bonus'!$A$5:$Z$5,0)))*25)</f>
        <v>0</v>
      </c>
      <c r="W24" s="365">
        <f>(INDEX('Points - Runs'!$A$5:$Z$95,MATCH($A24,'Points - Runs'!$A$5:$A$95,0),MATCH(W$8,'Points - Runs'!$A$5:$Z$5,0)))+((INDEX('Points - Runs 50s'!$A$5:$Z$95,MATCH($A24,'Points - Runs 50s'!$A$5:$A$95,0),MATCH(W$8,'Points - Runs 50s'!$A$5:$Z$5,0)))*25)+((INDEX('Points - Runs 100s'!$A$5:$Z$95,MATCH($A24,'Points - Runs 100s'!$A$5:$A$95,0),MATCH(W$8,'Points - Runs 100s'!$A$5:$Z$5,0)))*50)+((INDEX('Points - Wickets'!$A$5:$Z$95,MATCH($A24,'Points - Wickets'!$A$5:$A$95,0),MATCH(W$8,'Points - Wickets'!$A$5:$Z$5,0)))*15)+((INDEX('Points - 4 fers'!$A$5:$Z$95,MATCH($A24,'Points - 4 fers'!$A$5:$A$95,0),MATCH(W$8,'Points - 4 fers'!$A$5:$Z$5,0)))*25)+((INDEX('Points - Hattrick'!$A$5:$Z$95,MATCH($A24,'Points - Hattrick'!$A$5:$A$95,0),MATCH(W$8,'Points - Hattrick'!$A$5:$Z$5,0)))*100)+((INDEX('Points - Fielding'!$A$5:$Z$95,MATCH($A24,'Points - Fielding'!$A$5:$A$95,0),MATCH(W$8,'Points - Fielding'!$A$5:$Z$5,0)))*10)+((INDEX('Points - 7 fers'!$A$5:$Z$95,MATCH($A24,'Points - 7 fers'!$A$5:$A$95,0),MATCH(W$8,'Points - 7 fers'!$A$5:$Z$5,0)))*50)+((INDEX('Points - Fielding Bonus'!$A$5:$Z$95,MATCH($A24,'Points - Fielding Bonus'!$A$5:$A$95,0),MATCH(W$8,'Points - Fielding Bonus'!$A$5:$Z$5,0)))*25)</f>
        <v>0</v>
      </c>
      <c r="X24" s="365">
        <f>(INDEX('Points - Runs'!$A$5:$Z$95,MATCH($A24,'Points - Runs'!$A$5:$A$95,0),MATCH(X$8,'Points - Runs'!$A$5:$Z$5,0)))+((INDEX('Points - Runs 50s'!$A$5:$Z$95,MATCH($A24,'Points - Runs 50s'!$A$5:$A$95,0),MATCH(X$8,'Points - Runs 50s'!$A$5:$Z$5,0)))*25)+((INDEX('Points - Runs 100s'!$A$5:$Z$95,MATCH($A24,'Points - Runs 100s'!$A$5:$A$95,0),MATCH(X$8,'Points - Runs 100s'!$A$5:$Z$5,0)))*50)+((INDEX('Points - Wickets'!$A$5:$Z$95,MATCH($A24,'Points - Wickets'!$A$5:$A$95,0),MATCH(X$8,'Points - Wickets'!$A$5:$Z$5,0)))*15)+((INDEX('Points - 4 fers'!$A$5:$Z$95,MATCH($A24,'Points - 4 fers'!$A$5:$A$95,0),MATCH(X$8,'Points - 4 fers'!$A$5:$Z$5,0)))*25)+((INDEX('Points - Hattrick'!$A$5:$Z$95,MATCH($A24,'Points - Hattrick'!$A$5:$A$95,0),MATCH(X$8,'Points - Hattrick'!$A$5:$Z$5,0)))*100)+((INDEX('Points - Fielding'!$A$5:$Z$95,MATCH($A24,'Points - Fielding'!$A$5:$A$95,0),MATCH(X$8,'Points - Fielding'!$A$5:$Z$5,0)))*10)+((INDEX('Points - 7 fers'!$A$5:$Z$95,MATCH($A24,'Points - 7 fers'!$A$5:$A$95,0),MATCH(X$8,'Points - 7 fers'!$A$5:$Z$5,0)))*50)+((INDEX('Points - Fielding Bonus'!$A$5:$Z$95,MATCH($A24,'Points - Fielding Bonus'!$A$5:$A$95,0),MATCH(X$8,'Points - Fielding Bonus'!$A$5:$Z$5,0)))*25)</f>
        <v>0</v>
      </c>
      <c r="Y24" s="365">
        <f>(INDEX('Points - Runs'!$A$5:$Z$95,MATCH($A24,'Points - Runs'!$A$5:$A$95,0),MATCH(Y$8,'Points - Runs'!$A$5:$Z$5,0)))+((INDEX('Points - Runs 50s'!$A$5:$Z$95,MATCH($A24,'Points - Runs 50s'!$A$5:$A$95,0),MATCH(Y$8,'Points - Runs 50s'!$A$5:$Z$5,0)))*25)+((INDEX('Points - Runs 100s'!$A$5:$Z$95,MATCH($A24,'Points - Runs 100s'!$A$5:$A$95,0),MATCH(Y$8,'Points - Runs 100s'!$A$5:$Z$5,0)))*50)+((INDEX('Points - Wickets'!$A$5:$Z$95,MATCH($A24,'Points - Wickets'!$A$5:$A$95,0),MATCH(Y$8,'Points - Wickets'!$A$5:$Z$5,0)))*15)+((INDEX('Points - 4 fers'!$A$5:$Z$95,MATCH($A24,'Points - 4 fers'!$A$5:$A$95,0),MATCH(Y$8,'Points - 4 fers'!$A$5:$Z$5,0)))*25)+((INDEX('Points - Hattrick'!$A$5:$Z$95,MATCH($A24,'Points - Hattrick'!$A$5:$A$95,0),MATCH(Y$8,'Points - Hattrick'!$A$5:$Z$5,0)))*100)+((INDEX('Points - Fielding'!$A$5:$Z$95,MATCH($A24,'Points - Fielding'!$A$5:$A$95,0),MATCH(Y$8,'Points - Fielding'!$A$5:$Z$5,0)))*10)+((INDEX('Points - 7 fers'!$A$5:$Z$95,MATCH($A24,'Points - 7 fers'!$A$5:$A$95,0),MATCH(Y$8,'Points - 7 fers'!$A$5:$Z$5,0)))*50)+((INDEX('Points - Fielding Bonus'!$A$5:$Z$95,MATCH($A24,'Points - Fielding Bonus'!$A$5:$A$95,0),MATCH(Y$8,'Points - Fielding Bonus'!$A$5:$Z$5,0)))*25)</f>
        <v>0</v>
      </c>
      <c r="Z24" s="365">
        <f>(INDEX('Points - Runs'!$A$5:$Z$95,MATCH($A24,'Points - Runs'!$A$5:$A$95,0),MATCH(Z$8,'Points - Runs'!$A$5:$Z$5,0)))+((INDEX('Points - Runs 50s'!$A$5:$Z$95,MATCH($A24,'Points - Runs 50s'!$A$5:$A$95,0),MATCH(Z$8,'Points - Runs 50s'!$A$5:$Z$5,0)))*25)+((INDEX('Points - Runs 100s'!$A$5:$Z$95,MATCH($A24,'Points - Runs 100s'!$A$5:$A$95,0),MATCH(Z$8,'Points - Runs 100s'!$A$5:$Z$5,0)))*50)+((INDEX('Points - Wickets'!$A$5:$Z$95,MATCH($A24,'Points - Wickets'!$A$5:$A$95,0),MATCH(Z$8,'Points - Wickets'!$A$5:$Z$5,0)))*15)+((INDEX('Points - 4 fers'!$A$5:$Z$95,MATCH($A24,'Points - 4 fers'!$A$5:$A$95,0),MATCH(Z$8,'Points - 4 fers'!$A$5:$Z$5,0)))*25)+((INDEX('Points - Hattrick'!$A$5:$Z$95,MATCH($A24,'Points - Hattrick'!$A$5:$A$95,0),MATCH(Z$8,'Points - Hattrick'!$A$5:$Z$5,0)))*100)+((INDEX('Points - Fielding'!$A$5:$Z$95,MATCH($A24,'Points - Fielding'!$A$5:$A$95,0),MATCH(Z$8,'Points - Fielding'!$A$5:$Z$5,0)))*10)+((INDEX('Points - 7 fers'!$A$5:$Z$95,MATCH($A24,'Points - 7 fers'!$A$5:$A$95,0),MATCH(Z$8,'Points - 7 fers'!$A$5:$Z$5,0)))*50)+((INDEX('Points - Fielding Bonus'!$A$5:$Z$95,MATCH($A24,'Points - Fielding Bonus'!$A$5:$A$95,0),MATCH(Z$8,'Points - Fielding Bonus'!$A$5:$Z$5,0)))*25)</f>
        <v>0</v>
      </c>
      <c r="AA24" s="452">
        <f t="shared" si="0"/>
        <v>17</v>
      </c>
      <c r="AB24" s="445">
        <f t="shared" si="1"/>
        <v>11</v>
      </c>
      <c r="AC24" s="479">
        <f t="shared" si="2"/>
        <v>0</v>
      </c>
      <c r="AD24" s="453">
        <f t="shared" si="3"/>
        <v>28</v>
      </c>
    </row>
    <row r="25" spans="1:30" s="58" customFormat="1" ht="18.75" customHeight="1" x14ac:dyDescent="0.25">
      <c r="A25" s="476" t="s">
        <v>215</v>
      </c>
      <c r="B25" s="447" t="s">
        <v>251</v>
      </c>
      <c r="C25" s="448" t="s">
        <v>68</v>
      </c>
      <c r="D25" s="364">
        <f>(INDEX('Points - Runs'!$A$5:$Z$95,MATCH($A25,'Points - Runs'!$A$5:$A$95,0),MATCH(D$8,'Points - Runs'!$A$5:$Z$5,0)))+((INDEX('Points - Runs 50s'!$A$5:$Z$95,MATCH($A25,'Points - Runs 50s'!$A$5:$A$95,0),MATCH(D$8,'Points - Runs 50s'!$A$5:$Z$5,0)))*25)+((INDEX('Points - Runs 100s'!$A$5:$Z$95,MATCH($A25,'Points - Runs 100s'!$A$5:$A$95,0),MATCH(D$8,'Points - Runs 100s'!$A$5:$Z$5,0)))*50)+((INDEX('Points - Wickets'!$A$5:$Z$95,MATCH($A25,'Points - Wickets'!$A$5:$A$95,0),MATCH(D$8,'Points - Wickets'!$A$5:$Z$5,0)))*15)+((INDEX('Points - 4 fers'!$A$5:$Z$95,MATCH($A25,'Points - 4 fers'!$A$5:$A$95,0),MATCH(D$8,'Points - 4 fers'!$A$5:$Z$5,0)))*25)+((INDEX('Points - Hattrick'!$A$5:$Z$95,MATCH($A25,'Points - Hattrick'!$A$5:$A$95,0),MATCH(D$8,'Points - Hattrick'!$A$5:$Z$5,0)))*100)+((INDEX('Points - Fielding'!$A$5:$Z$95,MATCH($A25,'Points - Fielding'!$A$5:$A$95,0),MATCH(D$8,'Points - Fielding'!$A$5:$Z$5,0)))*10)+((INDEX('Points - 7 fers'!$A$5:$Z$95,MATCH($A25,'Points - 7 fers'!$A$5:$A$95,0),MATCH(D$8,'Points - 7 fers'!$A$5:$Z$5,0)))*50)+((INDEX('Points - Fielding Bonus'!$A$5:$Z$95,MATCH($A25,'Points - Fielding Bonus'!$A$5:$A$95,0),MATCH(D$8,'Points - Fielding Bonus'!$A$5:$Z$5,0)))*25)</f>
        <v>2</v>
      </c>
      <c r="E25" s="365">
        <f>(INDEX('Points - Runs'!$A$5:$Z$95,MATCH($A25,'Points - Runs'!$A$5:$A$95,0),MATCH(E$8,'Points - Runs'!$A$5:$Z$5,0)))+((INDEX('Points - Runs 50s'!$A$5:$Z$95,MATCH($A25,'Points - Runs 50s'!$A$5:$A$95,0),MATCH(E$8,'Points - Runs 50s'!$A$5:$Z$5,0)))*25)+((INDEX('Points - Runs 100s'!$A$5:$Z$95,MATCH($A25,'Points - Runs 100s'!$A$5:$A$95,0),MATCH(E$8,'Points - Runs 100s'!$A$5:$Z$5,0)))*50)+((INDEX('Points - Wickets'!$A$5:$Z$95,MATCH($A25,'Points - Wickets'!$A$5:$A$95,0),MATCH(E$8,'Points - Wickets'!$A$5:$Z$5,0)))*15)+((INDEX('Points - 4 fers'!$A$5:$Z$95,MATCH($A25,'Points - 4 fers'!$A$5:$A$95,0),MATCH(E$8,'Points - 4 fers'!$A$5:$Z$5,0)))*25)+((INDEX('Points - Hattrick'!$A$5:$Z$95,MATCH($A25,'Points - Hattrick'!$A$5:$A$95,0),MATCH(E$8,'Points - Hattrick'!$A$5:$Z$5,0)))*100)+((INDEX('Points - Fielding'!$A$5:$Z$95,MATCH($A25,'Points - Fielding'!$A$5:$A$95,0),MATCH(E$8,'Points - Fielding'!$A$5:$Z$5,0)))*10)+((INDEX('Points - 7 fers'!$A$5:$Z$95,MATCH($A25,'Points - 7 fers'!$A$5:$A$95,0),MATCH(E$8,'Points - 7 fers'!$A$5:$Z$5,0)))*50)+((INDEX('Points - Fielding Bonus'!$A$5:$Z$95,MATCH($A25,'Points - Fielding Bonus'!$A$5:$A$95,0),MATCH(E$8,'Points - Fielding Bonus'!$A$5:$Z$5,0)))*25)</f>
        <v>0</v>
      </c>
      <c r="F25" s="365">
        <f>(INDEX('Points - Runs'!$A$5:$Z$95,MATCH($A25,'Points - Runs'!$A$5:$A$95,0),MATCH(F$8,'Points - Runs'!$A$5:$Z$5,0)))+((INDEX('Points - Runs 50s'!$A$5:$Z$95,MATCH($A25,'Points - Runs 50s'!$A$5:$A$95,0),MATCH(F$8,'Points - Runs 50s'!$A$5:$Z$5,0)))*25)+((INDEX('Points - Runs 100s'!$A$5:$Z$95,MATCH($A25,'Points - Runs 100s'!$A$5:$A$95,0),MATCH(F$8,'Points - Runs 100s'!$A$5:$Z$5,0)))*50)+((INDEX('Points - Wickets'!$A$5:$Z$95,MATCH($A25,'Points - Wickets'!$A$5:$A$95,0),MATCH(F$8,'Points - Wickets'!$A$5:$Z$5,0)))*15)+((INDEX('Points - 4 fers'!$A$5:$Z$95,MATCH($A25,'Points - 4 fers'!$A$5:$A$95,0),MATCH(F$8,'Points - 4 fers'!$A$5:$Z$5,0)))*25)+((INDEX('Points - Hattrick'!$A$5:$Z$95,MATCH($A25,'Points - Hattrick'!$A$5:$A$95,0),MATCH(F$8,'Points - Hattrick'!$A$5:$Z$5,0)))*100)+((INDEX('Points - Fielding'!$A$5:$Z$95,MATCH($A25,'Points - Fielding'!$A$5:$A$95,0),MATCH(F$8,'Points - Fielding'!$A$5:$Z$5,0)))*10)+((INDEX('Points - 7 fers'!$A$5:$Z$95,MATCH($A25,'Points - 7 fers'!$A$5:$A$95,0),MATCH(F$8,'Points - 7 fers'!$A$5:$Z$5,0)))*50)+((INDEX('Points - Fielding Bonus'!$A$5:$Z$95,MATCH($A25,'Points - Fielding Bonus'!$A$5:$A$95,0),MATCH(F$8,'Points - Fielding Bonus'!$A$5:$Z$5,0)))*25)</f>
        <v>24</v>
      </c>
      <c r="G25" s="365">
        <f>(INDEX('Points - Runs'!$A$5:$Z$95,MATCH($A25,'Points - Runs'!$A$5:$A$95,0),MATCH(G$8,'Points - Runs'!$A$5:$Z$5,0)))+((INDEX('Points - Runs 50s'!$A$5:$Z$95,MATCH($A25,'Points - Runs 50s'!$A$5:$A$95,0),MATCH(G$8,'Points - Runs 50s'!$A$5:$Z$5,0)))*25)+((INDEX('Points - Runs 100s'!$A$5:$Z$95,MATCH($A25,'Points - Runs 100s'!$A$5:$A$95,0),MATCH(G$8,'Points - Runs 100s'!$A$5:$Z$5,0)))*50)+((INDEX('Points - Wickets'!$A$5:$Z$95,MATCH($A25,'Points - Wickets'!$A$5:$A$95,0),MATCH(G$8,'Points - Wickets'!$A$5:$Z$5,0)))*15)+((INDEX('Points - 4 fers'!$A$5:$Z$95,MATCH($A25,'Points - 4 fers'!$A$5:$A$95,0),MATCH(G$8,'Points - 4 fers'!$A$5:$Z$5,0)))*25)+((INDEX('Points - Hattrick'!$A$5:$Z$95,MATCH($A25,'Points - Hattrick'!$A$5:$A$95,0),MATCH(G$8,'Points - Hattrick'!$A$5:$Z$5,0)))*100)+((INDEX('Points - Fielding'!$A$5:$Z$95,MATCH($A25,'Points - Fielding'!$A$5:$A$95,0),MATCH(G$8,'Points - Fielding'!$A$5:$Z$5,0)))*10)+((INDEX('Points - 7 fers'!$A$5:$Z$95,MATCH($A25,'Points - 7 fers'!$A$5:$A$95,0),MATCH(G$8,'Points - 7 fers'!$A$5:$Z$5,0)))*50)+((INDEX('Points - Fielding Bonus'!$A$5:$Z$95,MATCH($A25,'Points - Fielding Bonus'!$A$5:$A$95,0),MATCH(G$8,'Points - Fielding Bonus'!$A$5:$Z$5,0)))*25)</f>
        <v>14</v>
      </c>
      <c r="H25" s="365">
        <f>(INDEX('Points - Runs'!$A$5:$Z$95,MATCH($A25,'Points - Runs'!$A$5:$A$95,0),MATCH(H$8,'Points - Runs'!$A$5:$Z$5,0)))+((INDEX('Points - Runs 50s'!$A$5:$Z$95,MATCH($A25,'Points - Runs 50s'!$A$5:$A$95,0),MATCH(H$8,'Points - Runs 50s'!$A$5:$Z$5,0)))*25)+((INDEX('Points - Runs 100s'!$A$5:$Z$95,MATCH($A25,'Points - Runs 100s'!$A$5:$A$95,0),MATCH(H$8,'Points - Runs 100s'!$A$5:$Z$5,0)))*50)+((INDEX('Points - Wickets'!$A$5:$Z$95,MATCH($A25,'Points - Wickets'!$A$5:$A$95,0),MATCH(H$8,'Points - Wickets'!$A$5:$Z$5,0)))*15)+((INDEX('Points - 4 fers'!$A$5:$Z$95,MATCH($A25,'Points - 4 fers'!$A$5:$A$95,0),MATCH(H$8,'Points - 4 fers'!$A$5:$Z$5,0)))*25)+((INDEX('Points - Hattrick'!$A$5:$Z$95,MATCH($A25,'Points - Hattrick'!$A$5:$A$95,0),MATCH(H$8,'Points - Hattrick'!$A$5:$Z$5,0)))*100)+((INDEX('Points - Fielding'!$A$5:$Z$95,MATCH($A25,'Points - Fielding'!$A$5:$A$95,0),MATCH(H$8,'Points - Fielding'!$A$5:$Z$5,0)))*10)+((INDEX('Points - 7 fers'!$A$5:$Z$95,MATCH($A25,'Points - 7 fers'!$A$5:$A$95,0),MATCH(H$8,'Points - 7 fers'!$A$5:$Z$5,0)))*50)+((INDEX('Points - Fielding Bonus'!$A$5:$Z$95,MATCH($A25,'Points - Fielding Bonus'!$A$5:$A$95,0),MATCH(H$8,'Points - Fielding Bonus'!$A$5:$Z$5,0)))*25)</f>
        <v>3</v>
      </c>
      <c r="I25" s="365">
        <f>(INDEX('Points - Runs'!$A$5:$Z$95,MATCH($A25,'Points - Runs'!$A$5:$A$95,0),MATCH(I$8,'Points - Runs'!$A$5:$Z$5,0)))+((INDEX('Points - Runs 50s'!$A$5:$Z$95,MATCH($A25,'Points - Runs 50s'!$A$5:$A$95,0),MATCH(I$8,'Points - Runs 50s'!$A$5:$Z$5,0)))*25)+((INDEX('Points - Runs 100s'!$A$5:$Z$95,MATCH($A25,'Points - Runs 100s'!$A$5:$A$95,0),MATCH(I$8,'Points - Runs 100s'!$A$5:$Z$5,0)))*50)+((INDEX('Points - Wickets'!$A$5:$Z$95,MATCH($A25,'Points - Wickets'!$A$5:$A$95,0),MATCH(I$8,'Points - Wickets'!$A$5:$Z$5,0)))*15)+((INDEX('Points - 4 fers'!$A$5:$Z$95,MATCH($A25,'Points - 4 fers'!$A$5:$A$95,0),MATCH(I$8,'Points - 4 fers'!$A$5:$Z$5,0)))*25)+((INDEX('Points - Hattrick'!$A$5:$Z$95,MATCH($A25,'Points - Hattrick'!$A$5:$A$95,0),MATCH(I$8,'Points - Hattrick'!$A$5:$Z$5,0)))*100)+((INDEX('Points - Fielding'!$A$5:$Z$95,MATCH($A25,'Points - Fielding'!$A$5:$A$95,0),MATCH(I$8,'Points - Fielding'!$A$5:$Z$5,0)))*10)+((INDEX('Points - 7 fers'!$A$5:$Z$95,MATCH($A25,'Points - 7 fers'!$A$5:$A$95,0),MATCH(I$8,'Points - 7 fers'!$A$5:$Z$5,0)))*50)+((INDEX('Points - Fielding Bonus'!$A$5:$Z$95,MATCH($A25,'Points - Fielding Bonus'!$A$5:$A$95,0),MATCH(I$8,'Points - Fielding Bonus'!$A$5:$Z$5,0)))*25)</f>
        <v>97</v>
      </c>
      <c r="J25" s="365">
        <f>(INDEX('Points - Runs'!$A$5:$Z$95,MATCH($A25,'Points - Runs'!$A$5:$A$95,0),MATCH(J$8,'Points - Runs'!$A$5:$Z$5,0)))+((INDEX('Points - Runs 50s'!$A$5:$Z$95,MATCH($A25,'Points - Runs 50s'!$A$5:$A$95,0),MATCH(J$8,'Points - Runs 50s'!$A$5:$Z$5,0)))*25)+((INDEX('Points - Runs 100s'!$A$5:$Z$95,MATCH($A25,'Points - Runs 100s'!$A$5:$A$95,0),MATCH(J$8,'Points - Runs 100s'!$A$5:$Z$5,0)))*50)+((INDEX('Points - Wickets'!$A$5:$Z$95,MATCH($A25,'Points - Wickets'!$A$5:$A$95,0),MATCH(J$8,'Points - Wickets'!$A$5:$Z$5,0)))*15)+((INDEX('Points - 4 fers'!$A$5:$Z$95,MATCH($A25,'Points - 4 fers'!$A$5:$A$95,0),MATCH(J$8,'Points - 4 fers'!$A$5:$Z$5,0)))*25)+((INDEX('Points - Hattrick'!$A$5:$Z$95,MATCH($A25,'Points - Hattrick'!$A$5:$A$95,0),MATCH(J$8,'Points - Hattrick'!$A$5:$Z$5,0)))*100)+((INDEX('Points - Fielding'!$A$5:$Z$95,MATCH($A25,'Points - Fielding'!$A$5:$A$95,0),MATCH(J$8,'Points - Fielding'!$A$5:$Z$5,0)))*10)+((INDEX('Points - 7 fers'!$A$5:$Z$95,MATCH($A25,'Points - 7 fers'!$A$5:$A$95,0),MATCH(J$8,'Points - 7 fers'!$A$5:$Z$5,0)))*50)+((INDEX('Points - Fielding Bonus'!$A$5:$Z$95,MATCH($A25,'Points - Fielding Bonus'!$A$5:$A$95,0),MATCH(J$8,'Points - Fielding Bonus'!$A$5:$Z$5,0)))*25)</f>
        <v>0</v>
      </c>
      <c r="K25" s="516">
        <f>(INDEX('Points - Runs'!$A$5:$Z$95,MATCH($A25,'Points - Runs'!$A$5:$A$95,0),MATCH(K$8,'Points - Runs'!$A$5:$Z$5,0)))+((INDEX('Points - Runs 50s'!$A$5:$Z$95,MATCH($A25,'Points - Runs 50s'!$A$5:$A$95,0),MATCH(K$8,'Points - Runs 50s'!$A$5:$Z$5,0)))*25)+((INDEX('Points - Runs 100s'!$A$5:$Z$95,MATCH($A25,'Points - Runs 100s'!$A$5:$A$95,0),MATCH(K$8,'Points - Runs 100s'!$A$5:$Z$5,0)))*50)+((INDEX('Points - Wickets'!$A$5:$Z$95,MATCH($A25,'Points - Wickets'!$A$5:$A$95,0),MATCH(K$8,'Points - Wickets'!$A$5:$Z$5,0)))*15)+((INDEX('Points - 4 fers'!$A$5:$Z$95,MATCH($A25,'Points - 4 fers'!$A$5:$A$95,0),MATCH(K$8,'Points - 4 fers'!$A$5:$Z$5,0)))*25)+((INDEX('Points - Hattrick'!$A$5:$Z$95,MATCH($A25,'Points - Hattrick'!$A$5:$A$95,0),MATCH(K$8,'Points - Hattrick'!$A$5:$Z$5,0)))*100)+((INDEX('Points - Fielding'!$A$5:$Z$95,MATCH($A25,'Points - Fielding'!$A$5:$A$95,0),MATCH(K$8,'Points - Fielding'!$A$5:$Z$5,0)))*10)+((INDEX('Points - 7 fers'!$A$5:$Z$95,MATCH($A25,'Points - 7 fers'!$A$5:$A$95,0),MATCH(K$8,'Points - 7 fers'!$A$5:$Z$5,0)))*50)+((INDEX('Points - Fielding Bonus'!$A$5:$Z$95,MATCH($A25,'Points - Fielding Bonus'!$A$5:$A$95,0),MATCH(K$8,'Points - Fielding Bonus'!$A$5:$Z$5,0)))*25)</f>
        <v>0</v>
      </c>
      <c r="L25" s="364">
        <f>(INDEX('Points - Runs'!$A$5:$Z$95,MATCH($A25,'Points - Runs'!$A$5:$A$95,0),MATCH(L$8,'Points - Runs'!$A$5:$Z$5,0)))+((INDEX('Points - Runs 50s'!$A$5:$Z$95,MATCH($A25,'Points - Runs 50s'!$A$5:$A$95,0),MATCH(L$8,'Points - Runs 50s'!$A$5:$Z$5,0)))*25)+((INDEX('Points - Runs 100s'!$A$5:$Z$95,MATCH($A25,'Points - Runs 100s'!$A$5:$A$95,0),MATCH(L$8,'Points - Runs 100s'!$A$5:$Z$5,0)))*50)+((INDEX('Points - Wickets'!$A$5:$Z$95,MATCH($A25,'Points - Wickets'!$A$5:$A$95,0),MATCH(L$8,'Points - Wickets'!$A$5:$Z$5,0)))*15)+((INDEX('Points - 4 fers'!$A$5:$Z$95,MATCH($A25,'Points - 4 fers'!$A$5:$A$95,0),MATCH(L$8,'Points - 4 fers'!$A$5:$Z$5,0)))*25)+((INDEX('Points - Hattrick'!$A$5:$Z$95,MATCH($A25,'Points - Hattrick'!$A$5:$A$95,0),MATCH(L$8,'Points - Hattrick'!$A$5:$Z$5,0)))*100)+((INDEX('Points - Fielding'!$A$5:$Z$95,MATCH($A25,'Points - Fielding'!$A$5:$A$95,0),MATCH(L$8,'Points - Fielding'!$A$5:$Z$5,0)))*10)+((INDEX('Points - 7 fers'!$A$5:$Z$95,MATCH($A25,'Points - 7 fers'!$A$5:$A$95,0),MATCH(L$8,'Points - 7 fers'!$A$5:$Z$5,0)))*50)+((INDEX('Points - Fielding Bonus'!$A$5:$Z$95,MATCH($A25,'Points - Fielding Bonus'!$A$5:$A$95,0),MATCH(L$8,'Points - Fielding Bonus'!$A$5:$Z$5,0)))*25)</f>
        <v>0</v>
      </c>
      <c r="M25" s="365">
        <f>(INDEX('Points - Runs'!$A$5:$Z$95,MATCH($A25,'Points - Runs'!$A$5:$A$95,0),MATCH(M$8,'Points - Runs'!$A$5:$Z$5,0)))+((INDEX('Points - Runs 50s'!$A$5:$Z$95,MATCH($A25,'Points - Runs 50s'!$A$5:$A$95,0),MATCH(M$8,'Points - Runs 50s'!$A$5:$Z$5,0)))*25)+((INDEX('Points - Runs 100s'!$A$5:$Z$95,MATCH($A25,'Points - Runs 100s'!$A$5:$A$95,0),MATCH(M$8,'Points - Runs 100s'!$A$5:$Z$5,0)))*50)+((INDEX('Points - Wickets'!$A$5:$Z$95,MATCH($A25,'Points - Wickets'!$A$5:$A$95,0),MATCH(M$8,'Points - Wickets'!$A$5:$Z$5,0)))*15)+((INDEX('Points - 4 fers'!$A$5:$Z$95,MATCH($A25,'Points - 4 fers'!$A$5:$A$95,0),MATCH(M$8,'Points - 4 fers'!$A$5:$Z$5,0)))*25)+((INDEX('Points - Hattrick'!$A$5:$Z$95,MATCH($A25,'Points - Hattrick'!$A$5:$A$95,0),MATCH(M$8,'Points - Hattrick'!$A$5:$Z$5,0)))*100)+((INDEX('Points - Fielding'!$A$5:$Z$95,MATCH($A25,'Points - Fielding'!$A$5:$A$95,0),MATCH(M$8,'Points - Fielding'!$A$5:$Z$5,0)))*10)+((INDEX('Points - 7 fers'!$A$5:$Z$95,MATCH($A25,'Points - 7 fers'!$A$5:$A$95,0),MATCH(M$8,'Points - 7 fers'!$A$5:$Z$5,0)))*50)+((INDEX('Points - Fielding Bonus'!$A$5:$Z$95,MATCH($A25,'Points - Fielding Bonus'!$A$5:$A$95,0),MATCH(M$8,'Points - Fielding Bonus'!$A$5:$Z$5,0)))*25)</f>
        <v>18</v>
      </c>
      <c r="N25" s="365">
        <f>(INDEX('Points - Runs'!$A$5:$Z$95,MATCH($A25,'Points - Runs'!$A$5:$A$95,0),MATCH(N$8,'Points - Runs'!$A$5:$Z$5,0)))+((INDEX('Points - Runs 50s'!$A$5:$Z$95,MATCH($A25,'Points - Runs 50s'!$A$5:$A$95,0),MATCH(N$8,'Points - Runs 50s'!$A$5:$Z$5,0)))*25)+((INDEX('Points - Runs 100s'!$A$5:$Z$95,MATCH($A25,'Points - Runs 100s'!$A$5:$A$95,0),MATCH(N$8,'Points - Runs 100s'!$A$5:$Z$5,0)))*50)+((INDEX('Points - Wickets'!$A$5:$Z$95,MATCH($A25,'Points - Wickets'!$A$5:$A$95,0),MATCH(N$8,'Points - Wickets'!$A$5:$Z$5,0)))*15)+((INDEX('Points - 4 fers'!$A$5:$Z$95,MATCH($A25,'Points - 4 fers'!$A$5:$A$95,0),MATCH(N$8,'Points - 4 fers'!$A$5:$Z$5,0)))*25)+((INDEX('Points - Hattrick'!$A$5:$Z$95,MATCH($A25,'Points - Hattrick'!$A$5:$A$95,0),MATCH(N$8,'Points - Hattrick'!$A$5:$Z$5,0)))*100)+((INDEX('Points - Fielding'!$A$5:$Z$95,MATCH($A25,'Points - Fielding'!$A$5:$A$95,0),MATCH(N$8,'Points - Fielding'!$A$5:$Z$5,0)))*10)+((INDEX('Points - 7 fers'!$A$5:$Z$95,MATCH($A25,'Points - 7 fers'!$A$5:$A$95,0),MATCH(N$8,'Points - 7 fers'!$A$5:$Z$5,0)))*50)+((INDEX('Points - Fielding Bonus'!$A$5:$Z$95,MATCH($A25,'Points - Fielding Bonus'!$A$5:$A$95,0),MATCH(N$8,'Points - Fielding Bonus'!$A$5:$Z$5,0)))*25)</f>
        <v>0</v>
      </c>
      <c r="O25" s="365">
        <f>(INDEX('Points - Runs'!$A$5:$Z$95,MATCH($A25,'Points - Runs'!$A$5:$A$95,0),MATCH(O$8,'Points - Runs'!$A$5:$Z$5,0)))+((INDEX('Points - Runs 50s'!$A$5:$Z$95,MATCH($A25,'Points - Runs 50s'!$A$5:$A$95,0),MATCH(O$8,'Points - Runs 50s'!$A$5:$Z$5,0)))*25)+((INDEX('Points - Runs 100s'!$A$5:$Z$95,MATCH($A25,'Points - Runs 100s'!$A$5:$A$95,0),MATCH(O$8,'Points - Runs 100s'!$A$5:$Z$5,0)))*50)+((INDEX('Points - Wickets'!$A$5:$Z$95,MATCH($A25,'Points - Wickets'!$A$5:$A$95,0),MATCH(O$8,'Points - Wickets'!$A$5:$Z$5,0)))*15)+((INDEX('Points - 4 fers'!$A$5:$Z$95,MATCH($A25,'Points - 4 fers'!$A$5:$A$95,0),MATCH(O$8,'Points - 4 fers'!$A$5:$Z$5,0)))*25)+((INDEX('Points - Hattrick'!$A$5:$Z$95,MATCH($A25,'Points - Hattrick'!$A$5:$A$95,0),MATCH(O$8,'Points - Hattrick'!$A$5:$Z$5,0)))*100)+((INDEX('Points - Fielding'!$A$5:$Z$95,MATCH($A25,'Points - Fielding'!$A$5:$A$95,0),MATCH(O$8,'Points - Fielding'!$A$5:$Z$5,0)))*10)+((INDEX('Points - 7 fers'!$A$5:$Z$95,MATCH($A25,'Points - 7 fers'!$A$5:$A$95,0),MATCH(O$8,'Points - 7 fers'!$A$5:$Z$5,0)))*50)+((INDEX('Points - Fielding Bonus'!$A$5:$Z$95,MATCH($A25,'Points - Fielding Bonus'!$A$5:$A$95,0),MATCH(O$8,'Points - Fielding Bonus'!$A$5:$Z$5,0)))*25)</f>
        <v>11</v>
      </c>
      <c r="P25" s="365">
        <f>(INDEX('Points - Runs'!$A$5:$Z$95,MATCH($A25,'Points - Runs'!$A$5:$A$95,0),MATCH(P$8,'Points - Runs'!$A$5:$Z$5,0)))+((INDEX('Points - Runs 50s'!$A$5:$Z$95,MATCH($A25,'Points - Runs 50s'!$A$5:$A$95,0),MATCH(P$8,'Points - Runs 50s'!$A$5:$Z$5,0)))*25)+((INDEX('Points - Runs 100s'!$A$5:$Z$95,MATCH($A25,'Points - Runs 100s'!$A$5:$A$95,0),MATCH(P$8,'Points - Runs 100s'!$A$5:$Z$5,0)))*50)+((INDEX('Points - Wickets'!$A$5:$Z$95,MATCH($A25,'Points - Wickets'!$A$5:$A$95,0),MATCH(P$8,'Points - Wickets'!$A$5:$Z$5,0)))*15)+((INDEX('Points - 4 fers'!$A$5:$Z$95,MATCH($A25,'Points - 4 fers'!$A$5:$A$95,0),MATCH(P$8,'Points - 4 fers'!$A$5:$Z$5,0)))*25)+((INDEX('Points - Hattrick'!$A$5:$Z$95,MATCH($A25,'Points - Hattrick'!$A$5:$A$95,0),MATCH(P$8,'Points - Hattrick'!$A$5:$Z$5,0)))*100)+((INDEX('Points - Fielding'!$A$5:$Z$95,MATCH($A25,'Points - Fielding'!$A$5:$A$95,0),MATCH(P$8,'Points - Fielding'!$A$5:$Z$5,0)))*10)+((INDEX('Points - 7 fers'!$A$5:$Z$95,MATCH($A25,'Points - 7 fers'!$A$5:$A$95,0),MATCH(P$8,'Points - 7 fers'!$A$5:$Z$5,0)))*50)+((INDEX('Points - Fielding Bonus'!$A$5:$Z$95,MATCH($A25,'Points - Fielding Bonus'!$A$5:$A$95,0),MATCH(P$8,'Points - Fielding Bonus'!$A$5:$Z$5,0)))*25)</f>
        <v>99</v>
      </c>
      <c r="Q25" s="365">
        <f>(INDEX('Points - Runs'!$A$5:$Z$95,MATCH($A25,'Points - Runs'!$A$5:$A$95,0),MATCH(Q$8,'Points - Runs'!$A$5:$Z$5,0)))+((INDEX('Points - Runs 50s'!$A$5:$Z$95,MATCH($A25,'Points - Runs 50s'!$A$5:$A$95,0),MATCH(Q$8,'Points - Runs 50s'!$A$5:$Z$5,0)))*25)+((INDEX('Points - Runs 100s'!$A$5:$Z$95,MATCH($A25,'Points - Runs 100s'!$A$5:$A$95,0),MATCH(Q$8,'Points - Runs 100s'!$A$5:$Z$5,0)))*50)+((INDEX('Points - Wickets'!$A$5:$Z$95,MATCH($A25,'Points - Wickets'!$A$5:$A$95,0),MATCH(Q$8,'Points - Wickets'!$A$5:$Z$5,0)))*15)+((INDEX('Points - 4 fers'!$A$5:$Z$95,MATCH($A25,'Points - 4 fers'!$A$5:$A$95,0),MATCH(Q$8,'Points - 4 fers'!$A$5:$Z$5,0)))*25)+((INDEX('Points - Hattrick'!$A$5:$Z$95,MATCH($A25,'Points - Hattrick'!$A$5:$A$95,0),MATCH(Q$8,'Points - Hattrick'!$A$5:$Z$5,0)))*100)+((INDEX('Points - Fielding'!$A$5:$Z$95,MATCH($A25,'Points - Fielding'!$A$5:$A$95,0),MATCH(Q$8,'Points - Fielding'!$A$5:$Z$5,0)))*10)+((INDEX('Points - 7 fers'!$A$5:$Z$95,MATCH($A25,'Points - 7 fers'!$A$5:$A$95,0),MATCH(Q$8,'Points - 7 fers'!$A$5:$Z$5,0)))*50)+((INDEX('Points - Fielding Bonus'!$A$5:$Z$95,MATCH($A25,'Points - Fielding Bonus'!$A$5:$A$95,0),MATCH(Q$8,'Points - Fielding Bonus'!$A$5:$Z$5,0)))*25)</f>
        <v>0</v>
      </c>
      <c r="R25" s="365">
        <f>(INDEX('Points - Runs'!$A$5:$Z$95,MATCH($A25,'Points - Runs'!$A$5:$A$95,0),MATCH(R$8,'Points - Runs'!$A$5:$Z$5,0)))+((INDEX('Points - Runs 50s'!$A$5:$Z$95,MATCH($A25,'Points - Runs 50s'!$A$5:$A$95,0),MATCH(R$8,'Points - Runs 50s'!$A$5:$Z$5,0)))*25)+((INDEX('Points - Runs 100s'!$A$5:$Z$95,MATCH($A25,'Points - Runs 100s'!$A$5:$A$95,0),MATCH(R$8,'Points - Runs 100s'!$A$5:$Z$5,0)))*50)+((INDEX('Points - Wickets'!$A$5:$Z$95,MATCH($A25,'Points - Wickets'!$A$5:$A$95,0),MATCH(R$8,'Points - Wickets'!$A$5:$Z$5,0)))*15)+((INDEX('Points - 4 fers'!$A$5:$Z$95,MATCH($A25,'Points - 4 fers'!$A$5:$A$95,0),MATCH(R$8,'Points - 4 fers'!$A$5:$Z$5,0)))*25)+((INDEX('Points - Hattrick'!$A$5:$Z$95,MATCH($A25,'Points - Hattrick'!$A$5:$A$95,0),MATCH(R$8,'Points - Hattrick'!$A$5:$Z$5,0)))*100)+((INDEX('Points - Fielding'!$A$5:$Z$95,MATCH($A25,'Points - Fielding'!$A$5:$A$95,0),MATCH(R$8,'Points - Fielding'!$A$5:$Z$5,0)))*10)+((INDEX('Points - 7 fers'!$A$5:$Z$95,MATCH($A25,'Points - 7 fers'!$A$5:$A$95,0),MATCH(R$8,'Points - 7 fers'!$A$5:$Z$5,0)))*50)+((INDEX('Points - Fielding Bonus'!$A$5:$Z$95,MATCH($A25,'Points - Fielding Bonus'!$A$5:$A$95,0),MATCH(R$8,'Points - Fielding Bonus'!$A$5:$Z$5,0)))*25)</f>
        <v>0</v>
      </c>
      <c r="S25" s="566">
        <f>(INDEX('Points - Runs'!$A$5:$Z$95,MATCH($A25,'Points - Runs'!$A$5:$A$95,0),MATCH(S$8,'Points - Runs'!$A$5:$Z$5,0)))+((INDEX('Points - Runs 50s'!$A$5:$Z$95,MATCH($A25,'Points - Runs 50s'!$A$5:$A$95,0),MATCH(S$8,'Points - Runs 50s'!$A$5:$Z$5,0)))*25)+((INDEX('Points - Runs 100s'!$A$5:$Z$95,MATCH($A25,'Points - Runs 100s'!$A$5:$A$95,0),MATCH(S$8,'Points - Runs 100s'!$A$5:$Z$5,0)))*50)+((INDEX('Points - Wickets'!$A$5:$Z$95,MATCH($A25,'Points - Wickets'!$A$5:$A$95,0),MATCH(S$8,'Points - Wickets'!$A$5:$Z$5,0)))*15)+((INDEX('Points - 4 fers'!$A$5:$Z$95,MATCH($A25,'Points - 4 fers'!$A$5:$A$95,0),MATCH(S$8,'Points - 4 fers'!$A$5:$Z$5,0)))*25)+((INDEX('Points - Hattrick'!$A$5:$Z$95,MATCH($A25,'Points - Hattrick'!$A$5:$A$95,0),MATCH(S$8,'Points - Hattrick'!$A$5:$Z$5,0)))*100)+((INDEX('Points - Fielding'!$A$5:$Z$95,MATCH($A25,'Points - Fielding'!$A$5:$A$95,0),MATCH(S$8,'Points - Fielding'!$A$5:$Z$5,0)))*10)+((INDEX('Points - 7 fers'!$A$5:$Z$95,MATCH($A25,'Points - 7 fers'!$A$5:$A$95,0),MATCH(S$8,'Points - 7 fers'!$A$5:$Z$5,0)))*50)+((INDEX('Points - Fielding Bonus'!$A$5:$Z$95,MATCH($A25,'Points - Fielding Bonus'!$A$5:$A$95,0),MATCH(S$8,'Points - Fielding Bonus'!$A$5:$Z$5,0)))*25)</f>
        <v>3</v>
      </c>
      <c r="T25" s="571">
        <f>(INDEX('Points - Runs'!$A$5:$Z$95,MATCH($A25,'Points - Runs'!$A$5:$A$95,0),MATCH(T$8,'Points - Runs'!$A$5:$Z$5,0)))+((INDEX('Points - Runs 50s'!$A$5:$Z$95,MATCH($A25,'Points - Runs 50s'!$A$5:$A$95,0),MATCH(T$8,'Points - Runs 50s'!$A$5:$Z$5,0)))*25)+((INDEX('Points - Runs 100s'!$A$5:$Z$95,MATCH($A25,'Points - Runs 100s'!$A$5:$A$95,0),MATCH(T$8,'Points - Runs 100s'!$A$5:$Z$5,0)))*50)+((INDEX('Points - Wickets'!$A$5:$Z$95,MATCH($A25,'Points - Wickets'!$A$5:$A$95,0),MATCH(T$8,'Points - Wickets'!$A$5:$Z$5,0)))*15)+((INDEX('Points - 4 fers'!$A$5:$Z$95,MATCH($A25,'Points - 4 fers'!$A$5:$A$95,0),MATCH(T$8,'Points - 4 fers'!$A$5:$Z$5,0)))*25)+((INDEX('Points - Hattrick'!$A$5:$Z$95,MATCH($A25,'Points - Hattrick'!$A$5:$A$95,0),MATCH(T$8,'Points - Hattrick'!$A$5:$Z$5,0)))*100)+((INDEX('Points - Fielding'!$A$5:$Z$95,MATCH($A25,'Points - Fielding'!$A$5:$A$95,0),MATCH(T$8,'Points - Fielding'!$A$5:$Z$5,0)))*10)+((INDEX('Points - 7 fers'!$A$5:$Z$95,MATCH($A25,'Points - 7 fers'!$A$5:$A$95,0),MATCH(T$8,'Points - 7 fers'!$A$5:$Z$5,0)))*50)+((INDEX('Points - Fielding Bonus'!$A$5:$Z$95,MATCH($A25,'Points - Fielding Bonus'!$A$5:$A$95,0),MATCH(T$8,'Points - Fielding Bonus'!$A$5:$Z$5,0)))*25)</f>
        <v>0</v>
      </c>
      <c r="U25" s="365">
        <f>(INDEX('Points - Runs'!$A$5:$Z$95,MATCH($A25,'Points - Runs'!$A$5:$A$95,0),MATCH(U$8,'Points - Runs'!$A$5:$Z$5,0)))+((INDEX('Points - Runs 50s'!$A$5:$Z$95,MATCH($A25,'Points - Runs 50s'!$A$5:$A$95,0),MATCH(U$8,'Points - Runs 50s'!$A$5:$Z$5,0)))*25)+((INDEX('Points - Runs 100s'!$A$5:$Z$95,MATCH($A25,'Points - Runs 100s'!$A$5:$A$95,0),MATCH(U$8,'Points - Runs 100s'!$A$5:$Z$5,0)))*50)+((INDEX('Points - Wickets'!$A$5:$Z$95,MATCH($A25,'Points - Wickets'!$A$5:$A$95,0),MATCH(U$8,'Points - Wickets'!$A$5:$Z$5,0)))*15)+((INDEX('Points - 4 fers'!$A$5:$Z$95,MATCH($A25,'Points - 4 fers'!$A$5:$A$95,0),MATCH(U$8,'Points - 4 fers'!$A$5:$Z$5,0)))*25)+((INDEX('Points - Hattrick'!$A$5:$Z$95,MATCH($A25,'Points - Hattrick'!$A$5:$A$95,0),MATCH(U$8,'Points - Hattrick'!$A$5:$Z$5,0)))*100)+((INDEX('Points - Fielding'!$A$5:$Z$95,MATCH($A25,'Points - Fielding'!$A$5:$A$95,0),MATCH(U$8,'Points - Fielding'!$A$5:$Z$5,0)))*10)+((INDEX('Points - 7 fers'!$A$5:$Z$95,MATCH($A25,'Points - 7 fers'!$A$5:$A$95,0),MATCH(U$8,'Points - 7 fers'!$A$5:$Z$5,0)))*50)+((INDEX('Points - Fielding Bonus'!$A$5:$Z$95,MATCH($A25,'Points - Fielding Bonus'!$A$5:$A$95,0),MATCH(U$8,'Points - Fielding Bonus'!$A$5:$Z$5,0)))*25)</f>
        <v>0</v>
      </c>
      <c r="V25" s="365">
        <f>(INDEX('Points - Runs'!$A$5:$Z$95,MATCH($A25,'Points - Runs'!$A$5:$A$95,0),MATCH(V$8,'Points - Runs'!$A$5:$Z$5,0)))+((INDEX('Points - Runs 50s'!$A$5:$Z$95,MATCH($A25,'Points - Runs 50s'!$A$5:$A$95,0),MATCH(V$8,'Points - Runs 50s'!$A$5:$Z$5,0)))*25)+((INDEX('Points - Runs 100s'!$A$5:$Z$95,MATCH($A25,'Points - Runs 100s'!$A$5:$A$95,0),MATCH(V$8,'Points - Runs 100s'!$A$5:$Z$5,0)))*50)+((INDEX('Points - Wickets'!$A$5:$Z$95,MATCH($A25,'Points - Wickets'!$A$5:$A$95,0),MATCH(V$8,'Points - Wickets'!$A$5:$Z$5,0)))*15)+((INDEX('Points - 4 fers'!$A$5:$Z$95,MATCH($A25,'Points - 4 fers'!$A$5:$A$95,0),MATCH(V$8,'Points - 4 fers'!$A$5:$Z$5,0)))*25)+((INDEX('Points - Hattrick'!$A$5:$Z$95,MATCH($A25,'Points - Hattrick'!$A$5:$A$95,0),MATCH(V$8,'Points - Hattrick'!$A$5:$Z$5,0)))*100)+((INDEX('Points - Fielding'!$A$5:$Z$95,MATCH($A25,'Points - Fielding'!$A$5:$A$95,0),MATCH(V$8,'Points - Fielding'!$A$5:$Z$5,0)))*10)+((INDEX('Points - 7 fers'!$A$5:$Z$95,MATCH($A25,'Points - 7 fers'!$A$5:$A$95,0),MATCH(V$8,'Points - 7 fers'!$A$5:$Z$5,0)))*50)+((INDEX('Points - Fielding Bonus'!$A$5:$Z$95,MATCH($A25,'Points - Fielding Bonus'!$A$5:$A$95,0),MATCH(V$8,'Points - Fielding Bonus'!$A$5:$Z$5,0)))*25)</f>
        <v>0</v>
      </c>
      <c r="W25" s="365">
        <f>(INDEX('Points - Runs'!$A$5:$Z$95,MATCH($A25,'Points - Runs'!$A$5:$A$95,0),MATCH(W$8,'Points - Runs'!$A$5:$Z$5,0)))+((INDEX('Points - Runs 50s'!$A$5:$Z$95,MATCH($A25,'Points - Runs 50s'!$A$5:$A$95,0),MATCH(W$8,'Points - Runs 50s'!$A$5:$Z$5,0)))*25)+((INDEX('Points - Runs 100s'!$A$5:$Z$95,MATCH($A25,'Points - Runs 100s'!$A$5:$A$95,0),MATCH(W$8,'Points - Runs 100s'!$A$5:$Z$5,0)))*50)+((INDEX('Points - Wickets'!$A$5:$Z$95,MATCH($A25,'Points - Wickets'!$A$5:$A$95,0),MATCH(W$8,'Points - Wickets'!$A$5:$Z$5,0)))*15)+((INDEX('Points - 4 fers'!$A$5:$Z$95,MATCH($A25,'Points - 4 fers'!$A$5:$A$95,0),MATCH(W$8,'Points - 4 fers'!$A$5:$Z$5,0)))*25)+((INDEX('Points - Hattrick'!$A$5:$Z$95,MATCH($A25,'Points - Hattrick'!$A$5:$A$95,0),MATCH(W$8,'Points - Hattrick'!$A$5:$Z$5,0)))*100)+((INDEX('Points - Fielding'!$A$5:$Z$95,MATCH($A25,'Points - Fielding'!$A$5:$A$95,0),MATCH(W$8,'Points - Fielding'!$A$5:$Z$5,0)))*10)+((INDEX('Points - 7 fers'!$A$5:$Z$95,MATCH($A25,'Points - 7 fers'!$A$5:$A$95,0),MATCH(W$8,'Points - 7 fers'!$A$5:$Z$5,0)))*50)+((INDEX('Points - Fielding Bonus'!$A$5:$Z$95,MATCH($A25,'Points - Fielding Bonus'!$A$5:$A$95,0),MATCH(W$8,'Points - Fielding Bonus'!$A$5:$Z$5,0)))*25)</f>
        <v>0</v>
      </c>
      <c r="X25" s="365">
        <f>(INDEX('Points - Runs'!$A$5:$Z$95,MATCH($A25,'Points - Runs'!$A$5:$A$95,0),MATCH(X$8,'Points - Runs'!$A$5:$Z$5,0)))+((INDEX('Points - Runs 50s'!$A$5:$Z$95,MATCH($A25,'Points - Runs 50s'!$A$5:$A$95,0),MATCH(X$8,'Points - Runs 50s'!$A$5:$Z$5,0)))*25)+((INDEX('Points - Runs 100s'!$A$5:$Z$95,MATCH($A25,'Points - Runs 100s'!$A$5:$A$95,0),MATCH(X$8,'Points - Runs 100s'!$A$5:$Z$5,0)))*50)+((INDEX('Points - Wickets'!$A$5:$Z$95,MATCH($A25,'Points - Wickets'!$A$5:$A$95,0),MATCH(X$8,'Points - Wickets'!$A$5:$Z$5,0)))*15)+((INDEX('Points - 4 fers'!$A$5:$Z$95,MATCH($A25,'Points - 4 fers'!$A$5:$A$95,0),MATCH(X$8,'Points - 4 fers'!$A$5:$Z$5,0)))*25)+((INDEX('Points - Hattrick'!$A$5:$Z$95,MATCH($A25,'Points - Hattrick'!$A$5:$A$95,0),MATCH(X$8,'Points - Hattrick'!$A$5:$Z$5,0)))*100)+((INDEX('Points - Fielding'!$A$5:$Z$95,MATCH($A25,'Points - Fielding'!$A$5:$A$95,0),MATCH(X$8,'Points - Fielding'!$A$5:$Z$5,0)))*10)+((INDEX('Points - 7 fers'!$A$5:$Z$95,MATCH($A25,'Points - 7 fers'!$A$5:$A$95,0),MATCH(X$8,'Points - 7 fers'!$A$5:$Z$5,0)))*50)+((INDEX('Points - Fielding Bonus'!$A$5:$Z$95,MATCH($A25,'Points - Fielding Bonus'!$A$5:$A$95,0),MATCH(X$8,'Points - Fielding Bonus'!$A$5:$Z$5,0)))*25)</f>
        <v>0</v>
      </c>
      <c r="Y25" s="365">
        <f>(INDEX('Points - Runs'!$A$5:$Z$95,MATCH($A25,'Points - Runs'!$A$5:$A$95,0),MATCH(Y$8,'Points - Runs'!$A$5:$Z$5,0)))+((INDEX('Points - Runs 50s'!$A$5:$Z$95,MATCH($A25,'Points - Runs 50s'!$A$5:$A$95,0),MATCH(Y$8,'Points - Runs 50s'!$A$5:$Z$5,0)))*25)+((INDEX('Points - Runs 100s'!$A$5:$Z$95,MATCH($A25,'Points - Runs 100s'!$A$5:$A$95,0),MATCH(Y$8,'Points - Runs 100s'!$A$5:$Z$5,0)))*50)+((INDEX('Points - Wickets'!$A$5:$Z$95,MATCH($A25,'Points - Wickets'!$A$5:$A$95,0),MATCH(Y$8,'Points - Wickets'!$A$5:$Z$5,0)))*15)+((INDEX('Points - 4 fers'!$A$5:$Z$95,MATCH($A25,'Points - 4 fers'!$A$5:$A$95,0),MATCH(Y$8,'Points - 4 fers'!$A$5:$Z$5,0)))*25)+((INDEX('Points - Hattrick'!$A$5:$Z$95,MATCH($A25,'Points - Hattrick'!$A$5:$A$95,0),MATCH(Y$8,'Points - Hattrick'!$A$5:$Z$5,0)))*100)+((INDEX('Points - Fielding'!$A$5:$Z$95,MATCH($A25,'Points - Fielding'!$A$5:$A$95,0),MATCH(Y$8,'Points - Fielding'!$A$5:$Z$5,0)))*10)+((INDEX('Points - 7 fers'!$A$5:$Z$95,MATCH($A25,'Points - 7 fers'!$A$5:$A$95,0),MATCH(Y$8,'Points - 7 fers'!$A$5:$Z$5,0)))*50)+((INDEX('Points - Fielding Bonus'!$A$5:$Z$95,MATCH($A25,'Points - Fielding Bonus'!$A$5:$A$95,0),MATCH(Y$8,'Points - Fielding Bonus'!$A$5:$Z$5,0)))*25)</f>
        <v>0</v>
      </c>
      <c r="Z25" s="365">
        <f>(INDEX('Points - Runs'!$A$5:$Z$95,MATCH($A25,'Points - Runs'!$A$5:$A$95,0),MATCH(Z$8,'Points - Runs'!$A$5:$Z$5,0)))+((INDEX('Points - Runs 50s'!$A$5:$Z$95,MATCH($A25,'Points - Runs 50s'!$A$5:$A$95,0),MATCH(Z$8,'Points - Runs 50s'!$A$5:$Z$5,0)))*25)+((INDEX('Points - Runs 100s'!$A$5:$Z$95,MATCH($A25,'Points - Runs 100s'!$A$5:$A$95,0),MATCH(Z$8,'Points - Runs 100s'!$A$5:$Z$5,0)))*50)+((INDEX('Points - Wickets'!$A$5:$Z$95,MATCH($A25,'Points - Wickets'!$A$5:$A$95,0),MATCH(Z$8,'Points - Wickets'!$A$5:$Z$5,0)))*15)+((INDEX('Points - 4 fers'!$A$5:$Z$95,MATCH($A25,'Points - 4 fers'!$A$5:$A$95,0),MATCH(Z$8,'Points - 4 fers'!$A$5:$Z$5,0)))*25)+((INDEX('Points - Hattrick'!$A$5:$Z$95,MATCH($A25,'Points - Hattrick'!$A$5:$A$95,0),MATCH(Z$8,'Points - Hattrick'!$A$5:$Z$5,0)))*100)+((INDEX('Points - Fielding'!$A$5:$Z$95,MATCH($A25,'Points - Fielding'!$A$5:$A$95,0),MATCH(Z$8,'Points - Fielding'!$A$5:$Z$5,0)))*10)+((INDEX('Points - 7 fers'!$A$5:$Z$95,MATCH($A25,'Points - 7 fers'!$A$5:$A$95,0),MATCH(Z$8,'Points - 7 fers'!$A$5:$Z$5,0)))*50)+((INDEX('Points - Fielding Bonus'!$A$5:$Z$95,MATCH($A25,'Points - Fielding Bonus'!$A$5:$A$95,0),MATCH(Z$8,'Points - Fielding Bonus'!$A$5:$Z$5,0)))*25)</f>
        <v>0</v>
      </c>
      <c r="AA25" s="452">
        <f t="shared" si="0"/>
        <v>140</v>
      </c>
      <c r="AB25" s="445">
        <f t="shared" si="1"/>
        <v>131</v>
      </c>
      <c r="AC25" s="479">
        <f t="shared" si="2"/>
        <v>0</v>
      </c>
      <c r="AD25" s="453">
        <f t="shared" si="3"/>
        <v>271</v>
      </c>
    </row>
    <row r="26" spans="1:30" s="58" customFormat="1" ht="18.75" customHeight="1" x14ac:dyDescent="0.25">
      <c r="A26" s="476" t="s">
        <v>24</v>
      </c>
      <c r="B26" s="447" t="s">
        <v>251</v>
      </c>
      <c r="C26" s="448" t="s">
        <v>68</v>
      </c>
      <c r="D26" s="364">
        <f>(INDEX('Points - Runs'!$A$5:$Z$95,MATCH($A26,'Points - Runs'!$A$5:$A$95,0),MATCH(D$8,'Points - Runs'!$A$5:$Z$5,0)))+((INDEX('Points - Runs 50s'!$A$5:$Z$95,MATCH($A26,'Points - Runs 50s'!$A$5:$A$95,0),MATCH(D$8,'Points - Runs 50s'!$A$5:$Z$5,0)))*25)+((INDEX('Points - Runs 100s'!$A$5:$Z$95,MATCH($A26,'Points - Runs 100s'!$A$5:$A$95,0),MATCH(D$8,'Points - Runs 100s'!$A$5:$Z$5,0)))*50)+((INDEX('Points - Wickets'!$A$5:$Z$95,MATCH($A26,'Points - Wickets'!$A$5:$A$95,0),MATCH(D$8,'Points - Wickets'!$A$5:$Z$5,0)))*15)+((INDEX('Points - 4 fers'!$A$5:$Z$95,MATCH($A26,'Points - 4 fers'!$A$5:$A$95,0),MATCH(D$8,'Points - 4 fers'!$A$5:$Z$5,0)))*25)+((INDEX('Points - Hattrick'!$A$5:$Z$95,MATCH($A26,'Points - Hattrick'!$A$5:$A$95,0),MATCH(D$8,'Points - Hattrick'!$A$5:$Z$5,0)))*100)+((INDEX('Points - Fielding'!$A$5:$Z$95,MATCH($A26,'Points - Fielding'!$A$5:$A$95,0),MATCH(D$8,'Points - Fielding'!$A$5:$Z$5,0)))*10)+((INDEX('Points - 7 fers'!$A$5:$Z$95,MATCH($A26,'Points - 7 fers'!$A$5:$A$95,0),MATCH(D$8,'Points - 7 fers'!$A$5:$Z$5,0)))*50)+((INDEX('Points - Fielding Bonus'!$A$5:$Z$95,MATCH($A26,'Points - Fielding Bonus'!$A$5:$A$95,0),MATCH(D$8,'Points - Fielding Bonus'!$A$5:$Z$5,0)))*25)</f>
        <v>0</v>
      </c>
      <c r="E26" s="365">
        <f>(INDEX('Points - Runs'!$A$5:$Z$95,MATCH($A26,'Points - Runs'!$A$5:$A$95,0),MATCH(E$8,'Points - Runs'!$A$5:$Z$5,0)))+((INDEX('Points - Runs 50s'!$A$5:$Z$95,MATCH($A26,'Points - Runs 50s'!$A$5:$A$95,0),MATCH(E$8,'Points - Runs 50s'!$A$5:$Z$5,0)))*25)+((INDEX('Points - Runs 100s'!$A$5:$Z$95,MATCH($A26,'Points - Runs 100s'!$A$5:$A$95,0),MATCH(E$8,'Points - Runs 100s'!$A$5:$Z$5,0)))*50)+((INDEX('Points - Wickets'!$A$5:$Z$95,MATCH($A26,'Points - Wickets'!$A$5:$A$95,0),MATCH(E$8,'Points - Wickets'!$A$5:$Z$5,0)))*15)+((INDEX('Points - 4 fers'!$A$5:$Z$95,MATCH($A26,'Points - 4 fers'!$A$5:$A$95,0),MATCH(E$8,'Points - 4 fers'!$A$5:$Z$5,0)))*25)+((INDEX('Points - Hattrick'!$A$5:$Z$95,MATCH($A26,'Points - Hattrick'!$A$5:$A$95,0),MATCH(E$8,'Points - Hattrick'!$A$5:$Z$5,0)))*100)+((INDEX('Points - Fielding'!$A$5:$Z$95,MATCH($A26,'Points - Fielding'!$A$5:$A$95,0),MATCH(E$8,'Points - Fielding'!$A$5:$Z$5,0)))*10)+((INDEX('Points - 7 fers'!$A$5:$Z$95,MATCH($A26,'Points - 7 fers'!$A$5:$A$95,0),MATCH(E$8,'Points - 7 fers'!$A$5:$Z$5,0)))*50)+((INDEX('Points - Fielding Bonus'!$A$5:$Z$95,MATCH($A26,'Points - Fielding Bonus'!$A$5:$A$95,0),MATCH(E$8,'Points - Fielding Bonus'!$A$5:$Z$5,0)))*25)</f>
        <v>0</v>
      </c>
      <c r="F26" s="365">
        <f>(INDEX('Points - Runs'!$A$5:$Z$95,MATCH($A26,'Points - Runs'!$A$5:$A$95,0),MATCH(F$8,'Points - Runs'!$A$5:$Z$5,0)))+((INDEX('Points - Runs 50s'!$A$5:$Z$95,MATCH($A26,'Points - Runs 50s'!$A$5:$A$95,0),MATCH(F$8,'Points - Runs 50s'!$A$5:$Z$5,0)))*25)+((INDEX('Points - Runs 100s'!$A$5:$Z$95,MATCH($A26,'Points - Runs 100s'!$A$5:$A$95,0),MATCH(F$8,'Points - Runs 100s'!$A$5:$Z$5,0)))*50)+((INDEX('Points - Wickets'!$A$5:$Z$95,MATCH($A26,'Points - Wickets'!$A$5:$A$95,0),MATCH(F$8,'Points - Wickets'!$A$5:$Z$5,0)))*15)+((INDEX('Points - 4 fers'!$A$5:$Z$95,MATCH($A26,'Points - 4 fers'!$A$5:$A$95,0),MATCH(F$8,'Points - 4 fers'!$A$5:$Z$5,0)))*25)+((INDEX('Points - Hattrick'!$A$5:$Z$95,MATCH($A26,'Points - Hattrick'!$A$5:$A$95,0),MATCH(F$8,'Points - Hattrick'!$A$5:$Z$5,0)))*100)+((INDEX('Points - Fielding'!$A$5:$Z$95,MATCH($A26,'Points - Fielding'!$A$5:$A$95,0),MATCH(F$8,'Points - Fielding'!$A$5:$Z$5,0)))*10)+((INDEX('Points - 7 fers'!$A$5:$Z$95,MATCH($A26,'Points - 7 fers'!$A$5:$A$95,0),MATCH(F$8,'Points - 7 fers'!$A$5:$Z$5,0)))*50)+((INDEX('Points - Fielding Bonus'!$A$5:$Z$95,MATCH($A26,'Points - Fielding Bonus'!$A$5:$A$95,0),MATCH(F$8,'Points - Fielding Bonus'!$A$5:$Z$5,0)))*25)</f>
        <v>0</v>
      </c>
      <c r="G26" s="365">
        <f>(INDEX('Points - Runs'!$A$5:$Z$95,MATCH($A26,'Points - Runs'!$A$5:$A$95,0),MATCH(G$8,'Points - Runs'!$A$5:$Z$5,0)))+((INDEX('Points - Runs 50s'!$A$5:$Z$95,MATCH($A26,'Points - Runs 50s'!$A$5:$A$95,0),MATCH(G$8,'Points - Runs 50s'!$A$5:$Z$5,0)))*25)+((INDEX('Points - Runs 100s'!$A$5:$Z$95,MATCH($A26,'Points - Runs 100s'!$A$5:$A$95,0),MATCH(G$8,'Points - Runs 100s'!$A$5:$Z$5,0)))*50)+((INDEX('Points - Wickets'!$A$5:$Z$95,MATCH($A26,'Points - Wickets'!$A$5:$A$95,0),MATCH(G$8,'Points - Wickets'!$A$5:$Z$5,0)))*15)+((INDEX('Points - 4 fers'!$A$5:$Z$95,MATCH($A26,'Points - 4 fers'!$A$5:$A$95,0),MATCH(G$8,'Points - 4 fers'!$A$5:$Z$5,0)))*25)+((INDEX('Points - Hattrick'!$A$5:$Z$95,MATCH($A26,'Points - Hattrick'!$A$5:$A$95,0),MATCH(G$8,'Points - Hattrick'!$A$5:$Z$5,0)))*100)+((INDEX('Points - Fielding'!$A$5:$Z$95,MATCH($A26,'Points - Fielding'!$A$5:$A$95,0),MATCH(G$8,'Points - Fielding'!$A$5:$Z$5,0)))*10)+((INDEX('Points - 7 fers'!$A$5:$Z$95,MATCH($A26,'Points - 7 fers'!$A$5:$A$95,0),MATCH(G$8,'Points - 7 fers'!$A$5:$Z$5,0)))*50)+((INDEX('Points - Fielding Bonus'!$A$5:$Z$95,MATCH($A26,'Points - Fielding Bonus'!$A$5:$A$95,0),MATCH(G$8,'Points - Fielding Bonus'!$A$5:$Z$5,0)))*25)</f>
        <v>0</v>
      </c>
      <c r="H26" s="365">
        <f>(INDEX('Points - Runs'!$A$5:$Z$95,MATCH($A26,'Points - Runs'!$A$5:$A$95,0),MATCH(H$8,'Points - Runs'!$A$5:$Z$5,0)))+((INDEX('Points - Runs 50s'!$A$5:$Z$95,MATCH($A26,'Points - Runs 50s'!$A$5:$A$95,0),MATCH(H$8,'Points - Runs 50s'!$A$5:$Z$5,0)))*25)+((INDEX('Points - Runs 100s'!$A$5:$Z$95,MATCH($A26,'Points - Runs 100s'!$A$5:$A$95,0),MATCH(H$8,'Points - Runs 100s'!$A$5:$Z$5,0)))*50)+((INDEX('Points - Wickets'!$A$5:$Z$95,MATCH($A26,'Points - Wickets'!$A$5:$A$95,0),MATCH(H$8,'Points - Wickets'!$A$5:$Z$5,0)))*15)+((INDEX('Points - 4 fers'!$A$5:$Z$95,MATCH($A26,'Points - 4 fers'!$A$5:$A$95,0),MATCH(H$8,'Points - 4 fers'!$A$5:$Z$5,0)))*25)+((INDEX('Points - Hattrick'!$A$5:$Z$95,MATCH($A26,'Points - Hattrick'!$A$5:$A$95,0),MATCH(H$8,'Points - Hattrick'!$A$5:$Z$5,0)))*100)+((INDEX('Points - Fielding'!$A$5:$Z$95,MATCH($A26,'Points - Fielding'!$A$5:$A$95,0),MATCH(H$8,'Points - Fielding'!$A$5:$Z$5,0)))*10)+((INDEX('Points - 7 fers'!$A$5:$Z$95,MATCH($A26,'Points - 7 fers'!$A$5:$A$95,0),MATCH(H$8,'Points - 7 fers'!$A$5:$Z$5,0)))*50)+((INDEX('Points - Fielding Bonus'!$A$5:$Z$95,MATCH($A26,'Points - Fielding Bonus'!$A$5:$A$95,0),MATCH(H$8,'Points - Fielding Bonus'!$A$5:$Z$5,0)))*25)</f>
        <v>0</v>
      </c>
      <c r="I26" s="365">
        <f>(INDEX('Points - Runs'!$A$5:$Z$95,MATCH($A26,'Points - Runs'!$A$5:$A$95,0),MATCH(I$8,'Points - Runs'!$A$5:$Z$5,0)))+((INDEX('Points - Runs 50s'!$A$5:$Z$95,MATCH($A26,'Points - Runs 50s'!$A$5:$A$95,0),MATCH(I$8,'Points - Runs 50s'!$A$5:$Z$5,0)))*25)+((INDEX('Points - Runs 100s'!$A$5:$Z$95,MATCH($A26,'Points - Runs 100s'!$A$5:$A$95,0),MATCH(I$8,'Points - Runs 100s'!$A$5:$Z$5,0)))*50)+((INDEX('Points - Wickets'!$A$5:$Z$95,MATCH($A26,'Points - Wickets'!$A$5:$A$95,0),MATCH(I$8,'Points - Wickets'!$A$5:$Z$5,0)))*15)+((INDEX('Points - 4 fers'!$A$5:$Z$95,MATCH($A26,'Points - 4 fers'!$A$5:$A$95,0),MATCH(I$8,'Points - 4 fers'!$A$5:$Z$5,0)))*25)+((INDEX('Points - Hattrick'!$A$5:$Z$95,MATCH($A26,'Points - Hattrick'!$A$5:$A$95,0),MATCH(I$8,'Points - Hattrick'!$A$5:$Z$5,0)))*100)+((INDEX('Points - Fielding'!$A$5:$Z$95,MATCH($A26,'Points - Fielding'!$A$5:$A$95,0),MATCH(I$8,'Points - Fielding'!$A$5:$Z$5,0)))*10)+((INDEX('Points - 7 fers'!$A$5:$Z$95,MATCH($A26,'Points - 7 fers'!$A$5:$A$95,0),MATCH(I$8,'Points - 7 fers'!$A$5:$Z$5,0)))*50)+((INDEX('Points - Fielding Bonus'!$A$5:$Z$95,MATCH($A26,'Points - Fielding Bonus'!$A$5:$A$95,0),MATCH(I$8,'Points - Fielding Bonus'!$A$5:$Z$5,0)))*25)</f>
        <v>0</v>
      </c>
      <c r="J26" s="365">
        <f>(INDEX('Points - Runs'!$A$5:$Z$95,MATCH($A26,'Points - Runs'!$A$5:$A$95,0),MATCH(J$8,'Points - Runs'!$A$5:$Z$5,0)))+((INDEX('Points - Runs 50s'!$A$5:$Z$95,MATCH($A26,'Points - Runs 50s'!$A$5:$A$95,0),MATCH(J$8,'Points - Runs 50s'!$A$5:$Z$5,0)))*25)+((INDEX('Points - Runs 100s'!$A$5:$Z$95,MATCH($A26,'Points - Runs 100s'!$A$5:$A$95,0),MATCH(J$8,'Points - Runs 100s'!$A$5:$Z$5,0)))*50)+((INDEX('Points - Wickets'!$A$5:$Z$95,MATCH($A26,'Points - Wickets'!$A$5:$A$95,0),MATCH(J$8,'Points - Wickets'!$A$5:$Z$5,0)))*15)+((INDEX('Points - 4 fers'!$A$5:$Z$95,MATCH($A26,'Points - 4 fers'!$A$5:$A$95,0),MATCH(J$8,'Points - 4 fers'!$A$5:$Z$5,0)))*25)+((INDEX('Points - Hattrick'!$A$5:$Z$95,MATCH($A26,'Points - Hattrick'!$A$5:$A$95,0),MATCH(J$8,'Points - Hattrick'!$A$5:$Z$5,0)))*100)+((INDEX('Points - Fielding'!$A$5:$Z$95,MATCH($A26,'Points - Fielding'!$A$5:$A$95,0),MATCH(J$8,'Points - Fielding'!$A$5:$Z$5,0)))*10)+((INDEX('Points - 7 fers'!$A$5:$Z$95,MATCH($A26,'Points - 7 fers'!$A$5:$A$95,0),MATCH(J$8,'Points - 7 fers'!$A$5:$Z$5,0)))*50)+((INDEX('Points - Fielding Bonus'!$A$5:$Z$95,MATCH($A26,'Points - Fielding Bonus'!$A$5:$A$95,0),MATCH(J$8,'Points - Fielding Bonus'!$A$5:$Z$5,0)))*25)</f>
        <v>0</v>
      </c>
      <c r="K26" s="516">
        <f>(INDEX('Points - Runs'!$A$5:$Z$95,MATCH($A26,'Points - Runs'!$A$5:$A$95,0),MATCH(K$8,'Points - Runs'!$A$5:$Z$5,0)))+((INDEX('Points - Runs 50s'!$A$5:$Z$95,MATCH($A26,'Points - Runs 50s'!$A$5:$A$95,0),MATCH(K$8,'Points - Runs 50s'!$A$5:$Z$5,0)))*25)+((INDEX('Points - Runs 100s'!$A$5:$Z$95,MATCH($A26,'Points - Runs 100s'!$A$5:$A$95,0),MATCH(K$8,'Points - Runs 100s'!$A$5:$Z$5,0)))*50)+((INDEX('Points - Wickets'!$A$5:$Z$95,MATCH($A26,'Points - Wickets'!$A$5:$A$95,0),MATCH(K$8,'Points - Wickets'!$A$5:$Z$5,0)))*15)+((INDEX('Points - 4 fers'!$A$5:$Z$95,MATCH($A26,'Points - 4 fers'!$A$5:$A$95,0),MATCH(K$8,'Points - 4 fers'!$A$5:$Z$5,0)))*25)+((INDEX('Points - Hattrick'!$A$5:$Z$95,MATCH($A26,'Points - Hattrick'!$A$5:$A$95,0),MATCH(K$8,'Points - Hattrick'!$A$5:$Z$5,0)))*100)+((INDEX('Points - Fielding'!$A$5:$Z$95,MATCH($A26,'Points - Fielding'!$A$5:$A$95,0),MATCH(K$8,'Points - Fielding'!$A$5:$Z$5,0)))*10)+((INDEX('Points - 7 fers'!$A$5:$Z$95,MATCH($A26,'Points - 7 fers'!$A$5:$A$95,0),MATCH(K$8,'Points - 7 fers'!$A$5:$Z$5,0)))*50)+((INDEX('Points - Fielding Bonus'!$A$5:$Z$95,MATCH($A26,'Points - Fielding Bonus'!$A$5:$A$95,0),MATCH(K$8,'Points - Fielding Bonus'!$A$5:$Z$5,0)))*25)</f>
        <v>0</v>
      </c>
      <c r="L26" s="364">
        <f>(INDEX('Points - Runs'!$A$5:$Z$95,MATCH($A26,'Points - Runs'!$A$5:$A$95,0),MATCH(L$8,'Points - Runs'!$A$5:$Z$5,0)))+((INDEX('Points - Runs 50s'!$A$5:$Z$95,MATCH($A26,'Points - Runs 50s'!$A$5:$A$95,0),MATCH(L$8,'Points - Runs 50s'!$A$5:$Z$5,0)))*25)+((INDEX('Points - Runs 100s'!$A$5:$Z$95,MATCH($A26,'Points - Runs 100s'!$A$5:$A$95,0),MATCH(L$8,'Points - Runs 100s'!$A$5:$Z$5,0)))*50)+((INDEX('Points - Wickets'!$A$5:$Z$95,MATCH($A26,'Points - Wickets'!$A$5:$A$95,0),MATCH(L$8,'Points - Wickets'!$A$5:$Z$5,0)))*15)+((INDEX('Points - 4 fers'!$A$5:$Z$95,MATCH($A26,'Points - 4 fers'!$A$5:$A$95,0),MATCH(L$8,'Points - 4 fers'!$A$5:$Z$5,0)))*25)+((INDEX('Points - Hattrick'!$A$5:$Z$95,MATCH($A26,'Points - Hattrick'!$A$5:$A$95,0),MATCH(L$8,'Points - Hattrick'!$A$5:$Z$5,0)))*100)+((INDEX('Points - Fielding'!$A$5:$Z$95,MATCH($A26,'Points - Fielding'!$A$5:$A$95,0),MATCH(L$8,'Points - Fielding'!$A$5:$Z$5,0)))*10)+((INDEX('Points - 7 fers'!$A$5:$Z$95,MATCH($A26,'Points - 7 fers'!$A$5:$A$95,0),MATCH(L$8,'Points - 7 fers'!$A$5:$Z$5,0)))*50)+((INDEX('Points - Fielding Bonus'!$A$5:$Z$95,MATCH($A26,'Points - Fielding Bonus'!$A$5:$A$95,0),MATCH(L$8,'Points - Fielding Bonus'!$A$5:$Z$5,0)))*25)</f>
        <v>0</v>
      </c>
      <c r="M26" s="365">
        <f>(INDEX('Points - Runs'!$A$5:$Z$95,MATCH($A26,'Points - Runs'!$A$5:$A$95,0),MATCH(M$8,'Points - Runs'!$A$5:$Z$5,0)))+((INDEX('Points - Runs 50s'!$A$5:$Z$95,MATCH($A26,'Points - Runs 50s'!$A$5:$A$95,0),MATCH(M$8,'Points - Runs 50s'!$A$5:$Z$5,0)))*25)+((INDEX('Points - Runs 100s'!$A$5:$Z$95,MATCH($A26,'Points - Runs 100s'!$A$5:$A$95,0),MATCH(M$8,'Points - Runs 100s'!$A$5:$Z$5,0)))*50)+((INDEX('Points - Wickets'!$A$5:$Z$95,MATCH($A26,'Points - Wickets'!$A$5:$A$95,0),MATCH(M$8,'Points - Wickets'!$A$5:$Z$5,0)))*15)+((INDEX('Points - 4 fers'!$A$5:$Z$95,MATCH($A26,'Points - 4 fers'!$A$5:$A$95,0),MATCH(M$8,'Points - 4 fers'!$A$5:$Z$5,0)))*25)+((INDEX('Points - Hattrick'!$A$5:$Z$95,MATCH($A26,'Points - Hattrick'!$A$5:$A$95,0),MATCH(M$8,'Points - Hattrick'!$A$5:$Z$5,0)))*100)+((INDEX('Points - Fielding'!$A$5:$Z$95,MATCH($A26,'Points - Fielding'!$A$5:$A$95,0),MATCH(M$8,'Points - Fielding'!$A$5:$Z$5,0)))*10)+((INDEX('Points - 7 fers'!$A$5:$Z$95,MATCH($A26,'Points - 7 fers'!$A$5:$A$95,0),MATCH(M$8,'Points - 7 fers'!$A$5:$Z$5,0)))*50)+((INDEX('Points - Fielding Bonus'!$A$5:$Z$95,MATCH($A26,'Points - Fielding Bonus'!$A$5:$A$95,0),MATCH(M$8,'Points - Fielding Bonus'!$A$5:$Z$5,0)))*25)</f>
        <v>0</v>
      </c>
      <c r="N26" s="365">
        <f>(INDEX('Points - Runs'!$A$5:$Z$95,MATCH($A26,'Points - Runs'!$A$5:$A$95,0),MATCH(N$8,'Points - Runs'!$A$5:$Z$5,0)))+((INDEX('Points - Runs 50s'!$A$5:$Z$95,MATCH($A26,'Points - Runs 50s'!$A$5:$A$95,0),MATCH(N$8,'Points - Runs 50s'!$A$5:$Z$5,0)))*25)+((INDEX('Points - Runs 100s'!$A$5:$Z$95,MATCH($A26,'Points - Runs 100s'!$A$5:$A$95,0),MATCH(N$8,'Points - Runs 100s'!$A$5:$Z$5,0)))*50)+((INDEX('Points - Wickets'!$A$5:$Z$95,MATCH($A26,'Points - Wickets'!$A$5:$A$95,0),MATCH(N$8,'Points - Wickets'!$A$5:$Z$5,0)))*15)+((INDEX('Points - 4 fers'!$A$5:$Z$95,MATCH($A26,'Points - 4 fers'!$A$5:$A$95,0),MATCH(N$8,'Points - 4 fers'!$A$5:$Z$5,0)))*25)+((INDEX('Points - Hattrick'!$A$5:$Z$95,MATCH($A26,'Points - Hattrick'!$A$5:$A$95,0),MATCH(N$8,'Points - Hattrick'!$A$5:$Z$5,0)))*100)+((INDEX('Points - Fielding'!$A$5:$Z$95,MATCH($A26,'Points - Fielding'!$A$5:$A$95,0),MATCH(N$8,'Points - Fielding'!$A$5:$Z$5,0)))*10)+((INDEX('Points - 7 fers'!$A$5:$Z$95,MATCH($A26,'Points - 7 fers'!$A$5:$A$95,0),MATCH(N$8,'Points - 7 fers'!$A$5:$Z$5,0)))*50)+((INDEX('Points - Fielding Bonus'!$A$5:$Z$95,MATCH($A26,'Points - Fielding Bonus'!$A$5:$A$95,0),MATCH(N$8,'Points - Fielding Bonus'!$A$5:$Z$5,0)))*25)</f>
        <v>0</v>
      </c>
      <c r="O26" s="365">
        <f>(INDEX('Points - Runs'!$A$5:$Z$95,MATCH($A26,'Points - Runs'!$A$5:$A$95,0),MATCH(O$8,'Points - Runs'!$A$5:$Z$5,0)))+((INDEX('Points - Runs 50s'!$A$5:$Z$95,MATCH($A26,'Points - Runs 50s'!$A$5:$A$95,0),MATCH(O$8,'Points - Runs 50s'!$A$5:$Z$5,0)))*25)+((INDEX('Points - Runs 100s'!$A$5:$Z$95,MATCH($A26,'Points - Runs 100s'!$A$5:$A$95,0),MATCH(O$8,'Points - Runs 100s'!$A$5:$Z$5,0)))*50)+((INDEX('Points - Wickets'!$A$5:$Z$95,MATCH($A26,'Points - Wickets'!$A$5:$A$95,0),MATCH(O$8,'Points - Wickets'!$A$5:$Z$5,0)))*15)+((INDEX('Points - 4 fers'!$A$5:$Z$95,MATCH($A26,'Points - 4 fers'!$A$5:$A$95,0),MATCH(O$8,'Points - 4 fers'!$A$5:$Z$5,0)))*25)+((INDEX('Points - Hattrick'!$A$5:$Z$95,MATCH($A26,'Points - Hattrick'!$A$5:$A$95,0),MATCH(O$8,'Points - Hattrick'!$A$5:$Z$5,0)))*100)+((INDEX('Points - Fielding'!$A$5:$Z$95,MATCH($A26,'Points - Fielding'!$A$5:$A$95,0),MATCH(O$8,'Points - Fielding'!$A$5:$Z$5,0)))*10)+((INDEX('Points - 7 fers'!$A$5:$Z$95,MATCH($A26,'Points - 7 fers'!$A$5:$A$95,0),MATCH(O$8,'Points - 7 fers'!$A$5:$Z$5,0)))*50)+((INDEX('Points - Fielding Bonus'!$A$5:$Z$95,MATCH($A26,'Points - Fielding Bonus'!$A$5:$A$95,0),MATCH(O$8,'Points - Fielding Bonus'!$A$5:$Z$5,0)))*25)</f>
        <v>0</v>
      </c>
      <c r="P26" s="365">
        <f>(INDEX('Points - Runs'!$A$5:$Z$95,MATCH($A26,'Points - Runs'!$A$5:$A$95,0),MATCH(P$8,'Points - Runs'!$A$5:$Z$5,0)))+((INDEX('Points - Runs 50s'!$A$5:$Z$95,MATCH($A26,'Points - Runs 50s'!$A$5:$A$95,0),MATCH(P$8,'Points - Runs 50s'!$A$5:$Z$5,0)))*25)+((INDEX('Points - Runs 100s'!$A$5:$Z$95,MATCH($A26,'Points - Runs 100s'!$A$5:$A$95,0),MATCH(P$8,'Points - Runs 100s'!$A$5:$Z$5,0)))*50)+((INDEX('Points - Wickets'!$A$5:$Z$95,MATCH($A26,'Points - Wickets'!$A$5:$A$95,0),MATCH(P$8,'Points - Wickets'!$A$5:$Z$5,0)))*15)+((INDEX('Points - 4 fers'!$A$5:$Z$95,MATCH($A26,'Points - 4 fers'!$A$5:$A$95,0),MATCH(P$8,'Points - 4 fers'!$A$5:$Z$5,0)))*25)+((INDEX('Points - Hattrick'!$A$5:$Z$95,MATCH($A26,'Points - Hattrick'!$A$5:$A$95,0),MATCH(P$8,'Points - Hattrick'!$A$5:$Z$5,0)))*100)+((INDEX('Points - Fielding'!$A$5:$Z$95,MATCH($A26,'Points - Fielding'!$A$5:$A$95,0),MATCH(P$8,'Points - Fielding'!$A$5:$Z$5,0)))*10)+((INDEX('Points - 7 fers'!$A$5:$Z$95,MATCH($A26,'Points - 7 fers'!$A$5:$A$95,0),MATCH(P$8,'Points - 7 fers'!$A$5:$Z$5,0)))*50)+((INDEX('Points - Fielding Bonus'!$A$5:$Z$95,MATCH($A26,'Points - Fielding Bonus'!$A$5:$A$95,0),MATCH(P$8,'Points - Fielding Bonus'!$A$5:$Z$5,0)))*25)</f>
        <v>0</v>
      </c>
      <c r="Q26" s="365">
        <f>(INDEX('Points - Runs'!$A$5:$Z$95,MATCH($A26,'Points - Runs'!$A$5:$A$95,0),MATCH(Q$8,'Points - Runs'!$A$5:$Z$5,0)))+((INDEX('Points - Runs 50s'!$A$5:$Z$95,MATCH($A26,'Points - Runs 50s'!$A$5:$A$95,0),MATCH(Q$8,'Points - Runs 50s'!$A$5:$Z$5,0)))*25)+((INDEX('Points - Runs 100s'!$A$5:$Z$95,MATCH($A26,'Points - Runs 100s'!$A$5:$A$95,0),MATCH(Q$8,'Points - Runs 100s'!$A$5:$Z$5,0)))*50)+((INDEX('Points - Wickets'!$A$5:$Z$95,MATCH($A26,'Points - Wickets'!$A$5:$A$95,0),MATCH(Q$8,'Points - Wickets'!$A$5:$Z$5,0)))*15)+((INDEX('Points - 4 fers'!$A$5:$Z$95,MATCH($A26,'Points - 4 fers'!$A$5:$A$95,0),MATCH(Q$8,'Points - 4 fers'!$A$5:$Z$5,0)))*25)+((INDEX('Points - Hattrick'!$A$5:$Z$95,MATCH($A26,'Points - Hattrick'!$A$5:$A$95,0),MATCH(Q$8,'Points - Hattrick'!$A$5:$Z$5,0)))*100)+((INDEX('Points - Fielding'!$A$5:$Z$95,MATCH($A26,'Points - Fielding'!$A$5:$A$95,0),MATCH(Q$8,'Points - Fielding'!$A$5:$Z$5,0)))*10)+((INDEX('Points - 7 fers'!$A$5:$Z$95,MATCH($A26,'Points - 7 fers'!$A$5:$A$95,0),MATCH(Q$8,'Points - 7 fers'!$A$5:$Z$5,0)))*50)+((INDEX('Points - Fielding Bonus'!$A$5:$Z$95,MATCH($A26,'Points - Fielding Bonus'!$A$5:$A$95,0),MATCH(Q$8,'Points - Fielding Bonus'!$A$5:$Z$5,0)))*25)</f>
        <v>0</v>
      </c>
      <c r="R26" s="365">
        <f>(INDEX('Points - Runs'!$A$5:$Z$95,MATCH($A26,'Points - Runs'!$A$5:$A$95,0),MATCH(R$8,'Points - Runs'!$A$5:$Z$5,0)))+((INDEX('Points - Runs 50s'!$A$5:$Z$95,MATCH($A26,'Points - Runs 50s'!$A$5:$A$95,0),MATCH(R$8,'Points - Runs 50s'!$A$5:$Z$5,0)))*25)+((INDEX('Points - Runs 100s'!$A$5:$Z$95,MATCH($A26,'Points - Runs 100s'!$A$5:$A$95,0),MATCH(R$8,'Points - Runs 100s'!$A$5:$Z$5,0)))*50)+((INDEX('Points - Wickets'!$A$5:$Z$95,MATCH($A26,'Points - Wickets'!$A$5:$A$95,0),MATCH(R$8,'Points - Wickets'!$A$5:$Z$5,0)))*15)+((INDEX('Points - 4 fers'!$A$5:$Z$95,MATCH($A26,'Points - 4 fers'!$A$5:$A$95,0),MATCH(R$8,'Points - 4 fers'!$A$5:$Z$5,0)))*25)+((INDEX('Points - Hattrick'!$A$5:$Z$95,MATCH($A26,'Points - Hattrick'!$A$5:$A$95,0),MATCH(R$8,'Points - Hattrick'!$A$5:$Z$5,0)))*100)+((INDEX('Points - Fielding'!$A$5:$Z$95,MATCH($A26,'Points - Fielding'!$A$5:$A$95,0),MATCH(R$8,'Points - Fielding'!$A$5:$Z$5,0)))*10)+((INDEX('Points - 7 fers'!$A$5:$Z$95,MATCH($A26,'Points - 7 fers'!$A$5:$A$95,0),MATCH(R$8,'Points - 7 fers'!$A$5:$Z$5,0)))*50)+((INDEX('Points - Fielding Bonus'!$A$5:$Z$95,MATCH($A26,'Points - Fielding Bonus'!$A$5:$A$95,0),MATCH(R$8,'Points - Fielding Bonus'!$A$5:$Z$5,0)))*25)</f>
        <v>0</v>
      </c>
      <c r="S26" s="566">
        <f>(INDEX('Points - Runs'!$A$5:$Z$95,MATCH($A26,'Points - Runs'!$A$5:$A$95,0),MATCH(S$8,'Points - Runs'!$A$5:$Z$5,0)))+((INDEX('Points - Runs 50s'!$A$5:$Z$95,MATCH($A26,'Points - Runs 50s'!$A$5:$A$95,0),MATCH(S$8,'Points - Runs 50s'!$A$5:$Z$5,0)))*25)+((INDEX('Points - Runs 100s'!$A$5:$Z$95,MATCH($A26,'Points - Runs 100s'!$A$5:$A$95,0),MATCH(S$8,'Points - Runs 100s'!$A$5:$Z$5,0)))*50)+((INDEX('Points - Wickets'!$A$5:$Z$95,MATCH($A26,'Points - Wickets'!$A$5:$A$95,0),MATCH(S$8,'Points - Wickets'!$A$5:$Z$5,0)))*15)+((INDEX('Points - 4 fers'!$A$5:$Z$95,MATCH($A26,'Points - 4 fers'!$A$5:$A$95,0),MATCH(S$8,'Points - 4 fers'!$A$5:$Z$5,0)))*25)+((INDEX('Points - Hattrick'!$A$5:$Z$95,MATCH($A26,'Points - Hattrick'!$A$5:$A$95,0),MATCH(S$8,'Points - Hattrick'!$A$5:$Z$5,0)))*100)+((INDEX('Points - Fielding'!$A$5:$Z$95,MATCH($A26,'Points - Fielding'!$A$5:$A$95,0),MATCH(S$8,'Points - Fielding'!$A$5:$Z$5,0)))*10)+((INDEX('Points - 7 fers'!$A$5:$Z$95,MATCH($A26,'Points - 7 fers'!$A$5:$A$95,0),MATCH(S$8,'Points - 7 fers'!$A$5:$Z$5,0)))*50)+((INDEX('Points - Fielding Bonus'!$A$5:$Z$95,MATCH($A26,'Points - Fielding Bonus'!$A$5:$A$95,0),MATCH(S$8,'Points - Fielding Bonus'!$A$5:$Z$5,0)))*25)</f>
        <v>0</v>
      </c>
      <c r="T26" s="571">
        <f>(INDEX('Points - Runs'!$A$5:$Z$95,MATCH($A26,'Points - Runs'!$A$5:$A$95,0),MATCH(T$8,'Points - Runs'!$A$5:$Z$5,0)))+((INDEX('Points - Runs 50s'!$A$5:$Z$95,MATCH($A26,'Points - Runs 50s'!$A$5:$A$95,0),MATCH(T$8,'Points - Runs 50s'!$A$5:$Z$5,0)))*25)+((INDEX('Points - Runs 100s'!$A$5:$Z$95,MATCH($A26,'Points - Runs 100s'!$A$5:$A$95,0),MATCH(T$8,'Points - Runs 100s'!$A$5:$Z$5,0)))*50)+((INDEX('Points - Wickets'!$A$5:$Z$95,MATCH($A26,'Points - Wickets'!$A$5:$A$95,0),MATCH(T$8,'Points - Wickets'!$A$5:$Z$5,0)))*15)+((INDEX('Points - 4 fers'!$A$5:$Z$95,MATCH($A26,'Points - 4 fers'!$A$5:$A$95,0),MATCH(T$8,'Points - 4 fers'!$A$5:$Z$5,0)))*25)+((INDEX('Points - Hattrick'!$A$5:$Z$95,MATCH($A26,'Points - Hattrick'!$A$5:$A$95,0),MATCH(T$8,'Points - Hattrick'!$A$5:$Z$5,0)))*100)+((INDEX('Points - Fielding'!$A$5:$Z$95,MATCH($A26,'Points - Fielding'!$A$5:$A$95,0),MATCH(T$8,'Points - Fielding'!$A$5:$Z$5,0)))*10)+((INDEX('Points - 7 fers'!$A$5:$Z$95,MATCH($A26,'Points - 7 fers'!$A$5:$A$95,0),MATCH(T$8,'Points - 7 fers'!$A$5:$Z$5,0)))*50)+((INDEX('Points - Fielding Bonus'!$A$5:$Z$95,MATCH($A26,'Points - Fielding Bonus'!$A$5:$A$95,0),MATCH(T$8,'Points - Fielding Bonus'!$A$5:$Z$5,0)))*25)</f>
        <v>0</v>
      </c>
      <c r="U26" s="365">
        <f>(INDEX('Points - Runs'!$A$5:$Z$95,MATCH($A26,'Points - Runs'!$A$5:$A$95,0),MATCH(U$8,'Points - Runs'!$A$5:$Z$5,0)))+((INDEX('Points - Runs 50s'!$A$5:$Z$95,MATCH($A26,'Points - Runs 50s'!$A$5:$A$95,0),MATCH(U$8,'Points - Runs 50s'!$A$5:$Z$5,0)))*25)+((INDEX('Points - Runs 100s'!$A$5:$Z$95,MATCH($A26,'Points - Runs 100s'!$A$5:$A$95,0),MATCH(U$8,'Points - Runs 100s'!$A$5:$Z$5,0)))*50)+((INDEX('Points - Wickets'!$A$5:$Z$95,MATCH($A26,'Points - Wickets'!$A$5:$A$95,0),MATCH(U$8,'Points - Wickets'!$A$5:$Z$5,0)))*15)+((INDEX('Points - 4 fers'!$A$5:$Z$95,MATCH($A26,'Points - 4 fers'!$A$5:$A$95,0),MATCH(U$8,'Points - 4 fers'!$A$5:$Z$5,0)))*25)+((INDEX('Points - Hattrick'!$A$5:$Z$95,MATCH($A26,'Points - Hattrick'!$A$5:$A$95,0),MATCH(U$8,'Points - Hattrick'!$A$5:$Z$5,0)))*100)+((INDEX('Points - Fielding'!$A$5:$Z$95,MATCH($A26,'Points - Fielding'!$A$5:$A$95,0),MATCH(U$8,'Points - Fielding'!$A$5:$Z$5,0)))*10)+((INDEX('Points - 7 fers'!$A$5:$Z$95,MATCH($A26,'Points - 7 fers'!$A$5:$A$95,0),MATCH(U$8,'Points - 7 fers'!$A$5:$Z$5,0)))*50)+((INDEX('Points - Fielding Bonus'!$A$5:$Z$95,MATCH($A26,'Points - Fielding Bonus'!$A$5:$A$95,0),MATCH(U$8,'Points - Fielding Bonus'!$A$5:$Z$5,0)))*25)</f>
        <v>0</v>
      </c>
      <c r="V26" s="365">
        <f>(INDEX('Points - Runs'!$A$5:$Z$95,MATCH($A26,'Points - Runs'!$A$5:$A$95,0),MATCH(V$8,'Points - Runs'!$A$5:$Z$5,0)))+((INDEX('Points - Runs 50s'!$A$5:$Z$95,MATCH($A26,'Points - Runs 50s'!$A$5:$A$95,0),MATCH(V$8,'Points - Runs 50s'!$A$5:$Z$5,0)))*25)+((INDEX('Points - Runs 100s'!$A$5:$Z$95,MATCH($A26,'Points - Runs 100s'!$A$5:$A$95,0),MATCH(V$8,'Points - Runs 100s'!$A$5:$Z$5,0)))*50)+((INDEX('Points - Wickets'!$A$5:$Z$95,MATCH($A26,'Points - Wickets'!$A$5:$A$95,0),MATCH(V$8,'Points - Wickets'!$A$5:$Z$5,0)))*15)+((INDEX('Points - 4 fers'!$A$5:$Z$95,MATCH($A26,'Points - 4 fers'!$A$5:$A$95,0),MATCH(V$8,'Points - 4 fers'!$A$5:$Z$5,0)))*25)+((INDEX('Points - Hattrick'!$A$5:$Z$95,MATCH($A26,'Points - Hattrick'!$A$5:$A$95,0),MATCH(V$8,'Points - Hattrick'!$A$5:$Z$5,0)))*100)+((INDEX('Points - Fielding'!$A$5:$Z$95,MATCH($A26,'Points - Fielding'!$A$5:$A$95,0),MATCH(V$8,'Points - Fielding'!$A$5:$Z$5,0)))*10)+((INDEX('Points - 7 fers'!$A$5:$Z$95,MATCH($A26,'Points - 7 fers'!$A$5:$A$95,0),MATCH(V$8,'Points - 7 fers'!$A$5:$Z$5,0)))*50)+((INDEX('Points - Fielding Bonus'!$A$5:$Z$95,MATCH($A26,'Points - Fielding Bonus'!$A$5:$A$95,0),MATCH(V$8,'Points - Fielding Bonus'!$A$5:$Z$5,0)))*25)</f>
        <v>0</v>
      </c>
      <c r="W26" s="365">
        <f>(INDEX('Points - Runs'!$A$5:$Z$95,MATCH($A26,'Points - Runs'!$A$5:$A$95,0),MATCH(W$8,'Points - Runs'!$A$5:$Z$5,0)))+((INDEX('Points - Runs 50s'!$A$5:$Z$95,MATCH($A26,'Points - Runs 50s'!$A$5:$A$95,0),MATCH(W$8,'Points - Runs 50s'!$A$5:$Z$5,0)))*25)+((INDEX('Points - Runs 100s'!$A$5:$Z$95,MATCH($A26,'Points - Runs 100s'!$A$5:$A$95,0),MATCH(W$8,'Points - Runs 100s'!$A$5:$Z$5,0)))*50)+((INDEX('Points - Wickets'!$A$5:$Z$95,MATCH($A26,'Points - Wickets'!$A$5:$A$95,0),MATCH(W$8,'Points - Wickets'!$A$5:$Z$5,0)))*15)+((INDEX('Points - 4 fers'!$A$5:$Z$95,MATCH($A26,'Points - 4 fers'!$A$5:$A$95,0),MATCH(W$8,'Points - 4 fers'!$A$5:$Z$5,0)))*25)+((INDEX('Points - Hattrick'!$A$5:$Z$95,MATCH($A26,'Points - Hattrick'!$A$5:$A$95,0),MATCH(W$8,'Points - Hattrick'!$A$5:$Z$5,0)))*100)+((INDEX('Points - Fielding'!$A$5:$Z$95,MATCH($A26,'Points - Fielding'!$A$5:$A$95,0),MATCH(W$8,'Points - Fielding'!$A$5:$Z$5,0)))*10)+((INDEX('Points - 7 fers'!$A$5:$Z$95,MATCH($A26,'Points - 7 fers'!$A$5:$A$95,0),MATCH(W$8,'Points - 7 fers'!$A$5:$Z$5,0)))*50)+((INDEX('Points - Fielding Bonus'!$A$5:$Z$95,MATCH($A26,'Points - Fielding Bonus'!$A$5:$A$95,0),MATCH(W$8,'Points - Fielding Bonus'!$A$5:$Z$5,0)))*25)</f>
        <v>0</v>
      </c>
      <c r="X26" s="365">
        <f>(INDEX('Points - Runs'!$A$5:$Z$95,MATCH($A26,'Points - Runs'!$A$5:$A$95,0),MATCH(X$8,'Points - Runs'!$A$5:$Z$5,0)))+((INDEX('Points - Runs 50s'!$A$5:$Z$95,MATCH($A26,'Points - Runs 50s'!$A$5:$A$95,0),MATCH(X$8,'Points - Runs 50s'!$A$5:$Z$5,0)))*25)+((INDEX('Points - Runs 100s'!$A$5:$Z$95,MATCH($A26,'Points - Runs 100s'!$A$5:$A$95,0),MATCH(X$8,'Points - Runs 100s'!$A$5:$Z$5,0)))*50)+((INDEX('Points - Wickets'!$A$5:$Z$95,MATCH($A26,'Points - Wickets'!$A$5:$A$95,0),MATCH(X$8,'Points - Wickets'!$A$5:$Z$5,0)))*15)+((INDEX('Points - 4 fers'!$A$5:$Z$95,MATCH($A26,'Points - 4 fers'!$A$5:$A$95,0),MATCH(X$8,'Points - 4 fers'!$A$5:$Z$5,0)))*25)+((INDEX('Points - Hattrick'!$A$5:$Z$95,MATCH($A26,'Points - Hattrick'!$A$5:$A$95,0),MATCH(X$8,'Points - Hattrick'!$A$5:$Z$5,0)))*100)+((INDEX('Points - Fielding'!$A$5:$Z$95,MATCH($A26,'Points - Fielding'!$A$5:$A$95,0),MATCH(X$8,'Points - Fielding'!$A$5:$Z$5,0)))*10)+((INDEX('Points - 7 fers'!$A$5:$Z$95,MATCH($A26,'Points - 7 fers'!$A$5:$A$95,0),MATCH(X$8,'Points - 7 fers'!$A$5:$Z$5,0)))*50)+((INDEX('Points - Fielding Bonus'!$A$5:$Z$95,MATCH($A26,'Points - Fielding Bonus'!$A$5:$A$95,0),MATCH(X$8,'Points - Fielding Bonus'!$A$5:$Z$5,0)))*25)</f>
        <v>0</v>
      </c>
      <c r="Y26" s="365">
        <f>(INDEX('Points - Runs'!$A$5:$Z$95,MATCH($A26,'Points - Runs'!$A$5:$A$95,0),MATCH(Y$8,'Points - Runs'!$A$5:$Z$5,0)))+((INDEX('Points - Runs 50s'!$A$5:$Z$95,MATCH($A26,'Points - Runs 50s'!$A$5:$A$95,0),MATCH(Y$8,'Points - Runs 50s'!$A$5:$Z$5,0)))*25)+((INDEX('Points - Runs 100s'!$A$5:$Z$95,MATCH($A26,'Points - Runs 100s'!$A$5:$A$95,0),MATCH(Y$8,'Points - Runs 100s'!$A$5:$Z$5,0)))*50)+((INDEX('Points - Wickets'!$A$5:$Z$95,MATCH($A26,'Points - Wickets'!$A$5:$A$95,0),MATCH(Y$8,'Points - Wickets'!$A$5:$Z$5,0)))*15)+((INDEX('Points - 4 fers'!$A$5:$Z$95,MATCH($A26,'Points - 4 fers'!$A$5:$A$95,0),MATCH(Y$8,'Points - 4 fers'!$A$5:$Z$5,0)))*25)+((INDEX('Points - Hattrick'!$A$5:$Z$95,MATCH($A26,'Points - Hattrick'!$A$5:$A$95,0),MATCH(Y$8,'Points - Hattrick'!$A$5:$Z$5,0)))*100)+((INDEX('Points - Fielding'!$A$5:$Z$95,MATCH($A26,'Points - Fielding'!$A$5:$A$95,0),MATCH(Y$8,'Points - Fielding'!$A$5:$Z$5,0)))*10)+((INDEX('Points - 7 fers'!$A$5:$Z$95,MATCH($A26,'Points - 7 fers'!$A$5:$A$95,0),MATCH(Y$8,'Points - 7 fers'!$A$5:$Z$5,0)))*50)+((INDEX('Points - Fielding Bonus'!$A$5:$Z$95,MATCH($A26,'Points - Fielding Bonus'!$A$5:$A$95,0),MATCH(Y$8,'Points - Fielding Bonus'!$A$5:$Z$5,0)))*25)</f>
        <v>0</v>
      </c>
      <c r="Z26" s="365">
        <f>(INDEX('Points - Runs'!$A$5:$Z$95,MATCH($A26,'Points - Runs'!$A$5:$A$95,0),MATCH(Z$8,'Points - Runs'!$A$5:$Z$5,0)))+((INDEX('Points - Runs 50s'!$A$5:$Z$95,MATCH($A26,'Points - Runs 50s'!$A$5:$A$95,0),MATCH(Z$8,'Points - Runs 50s'!$A$5:$Z$5,0)))*25)+((INDEX('Points - Runs 100s'!$A$5:$Z$95,MATCH($A26,'Points - Runs 100s'!$A$5:$A$95,0),MATCH(Z$8,'Points - Runs 100s'!$A$5:$Z$5,0)))*50)+((INDEX('Points - Wickets'!$A$5:$Z$95,MATCH($A26,'Points - Wickets'!$A$5:$A$95,0),MATCH(Z$8,'Points - Wickets'!$A$5:$Z$5,0)))*15)+((INDEX('Points - 4 fers'!$A$5:$Z$95,MATCH($A26,'Points - 4 fers'!$A$5:$A$95,0),MATCH(Z$8,'Points - 4 fers'!$A$5:$Z$5,0)))*25)+((INDEX('Points - Hattrick'!$A$5:$Z$95,MATCH($A26,'Points - Hattrick'!$A$5:$A$95,0),MATCH(Z$8,'Points - Hattrick'!$A$5:$Z$5,0)))*100)+((INDEX('Points - Fielding'!$A$5:$Z$95,MATCH($A26,'Points - Fielding'!$A$5:$A$95,0),MATCH(Z$8,'Points - Fielding'!$A$5:$Z$5,0)))*10)+((INDEX('Points - 7 fers'!$A$5:$Z$95,MATCH($A26,'Points - 7 fers'!$A$5:$A$95,0),MATCH(Z$8,'Points - 7 fers'!$A$5:$Z$5,0)))*50)+((INDEX('Points - Fielding Bonus'!$A$5:$Z$95,MATCH($A26,'Points - Fielding Bonus'!$A$5:$A$95,0),MATCH(Z$8,'Points - Fielding Bonus'!$A$5:$Z$5,0)))*25)</f>
        <v>0</v>
      </c>
      <c r="AA26" s="452">
        <f t="shared" si="0"/>
        <v>0</v>
      </c>
      <c r="AB26" s="445">
        <f t="shared" si="1"/>
        <v>0</v>
      </c>
      <c r="AC26" s="479">
        <f t="shared" si="2"/>
        <v>0</v>
      </c>
      <c r="AD26" s="453">
        <f t="shared" si="3"/>
        <v>0</v>
      </c>
    </row>
    <row r="27" spans="1:30" s="58" customFormat="1" ht="18.75" customHeight="1" x14ac:dyDescent="0.25">
      <c r="A27" s="476" t="s">
        <v>582</v>
      </c>
      <c r="B27" s="447" t="s">
        <v>251</v>
      </c>
      <c r="C27" s="448" t="s">
        <v>68</v>
      </c>
      <c r="D27" s="364">
        <f>(INDEX('Points - Runs'!$A$5:$Z$95,MATCH($A27,'Points - Runs'!$A$5:$A$95,0),MATCH(D$8,'Points - Runs'!$A$5:$Z$5,0)))+((INDEX('Points - Runs 50s'!$A$5:$Z$95,MATCH($A27,'Points - Runs 50s'!$A$5:$A$95,0),MATCH(D$8,'Points - Runs 50s'!$A$5:$Z$5,0)))*25)+((INDEX('Points - Runs 100s'!$A$5:$Z$95,MATCH($A27,'Points - Runs 100s'!$A$5:$A$95,0),MATCH(D$8,'Points - Runs 100s'!$A$5:$Z$5,0)))*50)+((INDEX('Points - Wickets'!$A$5:$Z$95,MATCH($A27,'Points - Wickets'!$A$5:$A$95,0),MATCH(D$8,'Points - Wickets'!$A$5:$Z$5,0)))*15)+((INDEX('Points - 4 fers'!$A$5:$Z$95,MATCH($A27,'Points - 4 fers'!$A$5:$A$95,0),MATCH(D$8,'Points - 4 fers'!$A$5:$Z$5,0)))*25)+((INDEX('Points - Hattrick'!$A$5:$Z$95,MATCH($A27,'Points - Hattrick'!$A$5:$A$95,0),MATCH(D$8,'Points - Hattrick'!$A$5:$Z$5,0)))*100)+((INDEX('Points - Fielding'!$A$5:$Z$95,MATCH($A27,'Points - Fielding'!$A$5:$A$95,0),MATCH(D$8,'Points - Fielding'!$A$5:$Z$5,0)))*10)+((INDEX('Points - 7 fers'!$A$5:$Z$95,MATCH($A27,'Points - 7 fers'!$A$5:$A$95,0),MATCH(D$8,'Points - 7 fers'!$A$5:$Z$5,0)))*50)+((INDEX('Points - Fielding Bonus'!$A$5:$Z$95,MATCH($A27,'Points - Fielding Bonus'!$A$5:$A$95,0),MATCH(D$8,'Points - Fielding Bonus'!$A$5:$Z$5,0)))*25)</f>
        <v>0</v>
      </c>
      <c r="E27" s="365">
        <f>(INDEX('Points - Runs'!$A$5:$Z$95,MATCH($A27,'Points - Runs'!$A$5:$A$95,0),MATCH(E$8,'Points - Runs'!$A$5:$Z$5,0)))+((INDEX('Points - Runs 50s'!$A$5:$Z$95,MATCH($A27,'Points - Runs 50s'!$A$5:$A$95,0),MATCH(E$8,'Points - Runs 50s'!$A$5:$Z$5,0)))*25)+((INDEX('Points - Runs 100s'!$A$5:$Z$95,MATCH($A27,'Points - Runs 100s'!$A$5:$A$95,0),MATCH(E$8,'Points - Runs 100s'!$A$5:$Z$5,0)))*50)+((INDEX('Points - Wickets'!$A$5:$Z$95,MATCH($A27,'Points - Wickets'!$A$5:$A$95,0),MATCH(E$8,'Points - Wickets'!$A$5:$Z$5,0)))*15)+((INDEX('Points - 4 fers'!$A$5:$Z$95,MATCH($A27,'Points - 4 fers'!$A$5:$A$95,0),MATCH(E$8,'Points - 4 fers'!$A$5:$Z$5,0)))*25)+((INDEX('Points - Hattrick'!$A$5:$Z$95,MATCH($A27,'Points - Hattrick'!$A$5:$A$95,0),MATCH(E$8,'Points - Hattrick'!$A$5:$Z$5,0)))*100)+((INDEX('Points - Fielding'!$A$5:$Z$95,MATCH($A27,'Points - Fielding'!$A$5:$A$95,0),MATCH(E$8,'Points - Fielding'!$A$5:$Z$5,0)))*10)+((INDEX('Points - 7 fers'!$A$5:$Z$95,MATCH($A27,'Points - 7 fers'!$A$5:$A$95,0),MATCH(E$8,'Points - 7 fers'!$A$5:$Z$5,0)))*50)+((INDEX('Points - Fielding Bonus'!$A$5:$Z$95,MATCH($A27,'Points - Fielding Bonus'!$A$5:$A$95,0),MATCH(E$8,'Points - Fielding Bonus'!$A$5:$Z$5,0)))*25)</f>
        <v>0</v>
      </c>
      <c r="F27" s="365">
        <f>(INDEX('Points - Runs'!$A$5:$Z$95,MATCH($A27,'Points - Runs'!$A$5:$A$95,0),MATCH(F$8,'Points - Runs'!$A$5:$Z$5,0)))+((INDEX('Points - Runs 50s'!$A$5:$Z$95,MATCH($A27,'Points - Runs 50s'!$A$5:$A$95,0),MATCH(F$8,'Points - Runs 50s'!$A$5:$Z$5,0)))*25)+((INDEX('Points - Runs 100s'!$A$5:$Z$95,MATCH($A27,'Points - Runs 100s'!$A$5:$A$95,0),MATCH(F$8,'Points - Runs 100s'!$A$5:$Z$5,0)))*50)+((INDEX('Points - Wickets'!$A$5:$Z$95,MATCH($A27,'Points - Wickets'!$A$5:$A$95,0),MATCH(F$8,'Points - Wickets'!$A$5:$Z$5,0)))*15)+((INDEX('Points - 4 fers'!$A$5:$Z$95,MATCH($A27,'Points - 4 fers'!$A$5:$A$95,0),MATCH(F$8,'Points - 4 fers'!$A$5:$Z$5,0)))*25)+((INDEX('Points - Hattrick'!$A$5:$Z$95,MATCH($A27,'Points - Hattrick'!$A$5:$A$95,0),MATCH(F$8,'Points - Hattrick'!$A$5:$Z$5,0)))*100)+((INDEX('Points - Fielding'!$A$5:$Z$95,MATCH($A27,'Points - Fielding'!$A$5:$A$95,0),MATCH(F$8,'Points - Fielding'!$A$5:$Z$5,0)))*10)+((INDEX('Points - 7 fers'!$A$5:$Z$95,MATCH($A27,'Points - 7 fers'!$A$5:$A$95,0),MATCH(F$8,'Points - 7 fers'!$A$5:$Z$5,0)))*50)+((INDEX('Points - Fielding Bonus'!$A$5:$Z$95,MATCH($A27,'Points - Fielding Bonus'!$A$5:$A$95,0),MATCH(F$8,'Points - Fielding Bonus'!$A$5:$Z$5,0)))*25)</f>
        <v>0</v>
      </c>
      <c r="G27" s="365">
        <f>(INDEX('Points - Runs'!$A$5:$Z$95,MATCH($A27,'Points - Runs'!$A$5:$A$95,0),MATCH(G$8,'Points - Runs'!$A$5:$Z$5,0)))+((INDEX('Points - Runs 50s'!$A$5:$Z$95,MATCH($A27,'Points - Runs 50s'!$A$5:$A$95,0),MATCH(G$8,'Points - Runs 50s'!$A$5:$Z$5,0)))*25)+((INDEX('Points - Runs 100s'!$A$5:$Z$95,MATCH($A27,'Points - Runs 100s'!$A$5:$A$95,0),MATCH(G$8,'Points - Runs 100s'!$A$5:$Z$5,0)))*50)+((INDEX('Points - Wickets'!$A$5:$Z$95,MATCH($A27,'Points - Wickets'!$A$5:$A$95,0),MATCH(G$8,'Points - Wickets'!$A$5:$Z$5,0)))*15)+((INDEX('Points - 4 fers'!$A$5:$Z$95,MATCH($A27,'Points - 4 fers'!$A$5:$A$95,0),MATCH(G$8,'Points - 4 fers'!$A$5:$Z$5,0)))*25)+((INDEX('Points - Hattrick'!$A$5:$Z$95,MATCH($A27,'Points - Hattrick'!$A$5:$A$95,0),MATCH(G$8,'Points - Hattrick'!$A$5:$Z$5,0)))*100)+((INDEX('Points - Fielding'!$A$5:$Z$95,MATCH($A27,'Points - Fielding'!$A$5:$A$95,0),MATCH(G$8,'Points - Fielding'!$A$5:$Z$5,0)))*10)+((INDEX('Points - 7 fers'!$A$5:$Z$95,MATCH($A27,'Points - 7 fers'!$A$5:$A$95,0),MATCH(G$8,'Points - 7 fers'!$A$5:$Z$5,0)))*50)+((INDEX('Points - Fielding Bonus'!$A$5:$Z$95,MATCH($A27,'Points - Fielding Bonus'!$A$5:$A$95,0),MATCH(G$8,'Points - Fielding Bonus'!$A$5:$Z$5,0)))*25)</f>
        <v>0</v>
      </c>
      <c r="H27" s="365">
        <f>(INDEX('Points - Runs'!$A$5:$Z$95,MATCH($A27,'Points - Runs'!$A$5:$A$95,0),MATCH(H$8,'Points - Runs'!$A$5:$Z$5,0)))+((INDEX('Points - Runs 50s'!$A$5:$Z$95,MATCH($A27,'Points - Runs 50s'!$A$5:$A$95,0),MATCH(H$8,'Points - Runs 50s'!$A$5:$Z$5,0)))*25)+((INDEX('Points - Runs 100s'!$A$5:$Z$95,MATCH($A27,'Points - Runs 100s'!$A$5:$A$95,0),MATCH(H$8,'Points - Runs 100s'!$A$5:$Z$5,0)))*50)+((INDEX('Points - Wickets'!$A$5:$Z$95,MATCH($A27,'Points - Wickets'!$A$5:$A$95,0),MATCH(H$8,'Points - Wickets'!$A$5:$Z$5,0)))*15)+((INDEX('Points - 4 fers'!$A$5:$Z$95,MATCH($A27,'Points - 4 fers'!$A$5:$A$95,0),MATCH(H$8,'Points - 4 fers'!$A$5:$Z$5,0)))*25)+((INDEX('Points - Hattrick'!$A$5:$Z$95,MATCH($A27,'Points - Hattrick'!$A$5:$A$95,0),MATCH(H$8,'Points - Hattrick'!$A$5:$Z$5,0)))*100)+((INDEX('Points - Fielding'!$A$5:$Z$95,MATCH($A27,'Points - Fielding'!$A$5:$A$95,0),MATCH(H$8,'Points - Fielding'!$A$5:$Z$5,0)))*10)+((INDEX('Points - 7 fers'!$A$5:$Z$95,MATCH($A27,'Points - 7 fers'!$A$5:$A$95,0),MATCH(H$8,'Points - 7 fers'!$A$5:$Z$5,0)))*50)+((INDEX('Points - Fielding Bonus'!$A$5:$Z$95,MATCH($A27,'Points - Fielding Bonus'!$A$5:$A$95,0),MATCH(H$8,'Points - Fielding Bonus'!$A$5:$Z$5,0)))*25)</f>
        <v>0</v>
      </c>
      <c r="I27" s="365">
        <f>(INDEX('Points - Runs'!$A$5:$Z$95,MATCH($A27,'Points - Runs'!$A$5:$A$95,0),MATCH(I$8,'Points - Runs'!$A$5:$Z$5,0)))+((INDEX('Points - Runs 50s'!$A$5:$Z$95,MATCH($A27,'Points - Runs 50s'!$A$5:$A$95,0),MATCH(I$8,'Points - Runs 50s'!$A$5:$Z$5,0)))*25)+((INDEX('Points - Runs 100s'!$A$5:$Z$95,MATCH($A27,'Points - Runs 100s'!$A$5:$A$95,0),MATCH(I$8,'Points - Runs 100s'!$A$5:$Z$5,0)))*50)+((INDEX('Points - Wickets'!$A$5:$Z$95,MATCH($A27,'Points - Wickets'!$A$5:$A$95,0),MATCH(I$8,'Points - Wickets'!$A$5:$Z$5,0)))*15)+((INDEX('Points - 4 fers'!$A$5:$Z$95,MATCH($A27,'Points - 4 fers'!$A$5:$A$95,0),MATCH(I$8,'Points - 4 fers'!$A$5:$Z$5,0)))*25)+((INDEX('Points - Hattrick'!$A$5:$Z$95,MATCH($A27,'Points - Hattrick'!$A$5:$A$95,0),MATCH(I$8,'Points - Hattrick'!$A$5:$Z$5,0)))*100)+((INDEX('Points - Fielding'!$A$5:$Z$95,MATCH($A27,'Points - Fielding'!$A$5:$A$95,0),MATCH(I$8,'Points - Fielding'!$A$5:$Z$5,0)))*10)+((INDEX('Points - 7 fers'!$A$5:$Z$95,MATCH($A27,'Points - 7 fers'!$A$5:$A$95,0),MATCH(I$8,'Points - 7 fers'!$A$5:$Z$5,0)))*50)+((INDEX('Points - Fielding Bonus'!$A$5:$Z$95,MATCH($A27,'Points - Fielding Bonus'!$A$5:$A$95,0),MATCH(I$8,'Points - Fielding Bonus'!$A$5:$Z$5,0)))*25)</f>
        <v>0</v>
      </c>
      <c r="J27" s="365">
        <f>(INDEX('Points - Runs'!$A$5:$Z$95,MATCH($A27,'Points - Runs'!$A$5:$A$95,0),MATCH(J$8,'Points - Runs'!$A$5:$Z$5,0)))+((INDEX('Points - Runs 50s'!$A$5:$Z$95,MATCH($A27,'Points - Runs 50s'!$A$5:$A$95,0),MATCH(J$8,'Points - Runs 50s'!$A$5:$Z$5,0)))*25)+((INDEX('Points - Runs 100s'!$A$5:$Z$95,MATCH($A27,'Points - Runs 100s'!$A$5:$A$95,0),MATCH(J$8,'Points - Runs 100s'!$A$5:$Z$5,0)))*50)+((INDEX('Points - Wickets'!$A$5:$Z$95,MATCH($A27,'Points - Wickets'!$A$5:$A$95,0),MATCH(J$8,'Points - Wickets'!$A$5:$Z$5,0)))*15)+((INDEX('Points - 4 fers'!$A$5:$Z$95,MATCH($A27,'Points - 4 fers'!$A$5:$A$95,0),MATCH(J$8,'Points - 4 fers'!$A$5:$Z$5,0)))*25)+((INDEX('Points - Hattrick'!$A$5:$Z$95,MATCH($A27,'Points - Hattrick'!$A$5:$A$95,0),MATCH(J$8,'Points - Hattrick'!$A$5:$Z$5,0)))*100)+((INDEX('Points - Fielding'!$A$5:$Z$95,MATCH($A27,'Points - Fielding'!$A$5:$A$95,0),MATCH(J$8,'Points - Fielding'!$A$5:$Z$5,0)))*10)+((INDEX('Points - 7 fers'!$A$5:$Z$95,MATCH($A27,'Points - 7 fers'!$A$5:$A$95,0),MATCH(J$8,'Points - 7 fers'!$A$5:$Z$5,0)))*50)+((INDEX('Points - Fielding Bonus'!$A$5:$Z$95,MATCH($A27,'Points - Fielding Bonus'!$A$5:$A$95,0),MATCH(J$8,'Points - Fielding Bonus'!$A$5:$Z$5,0)))*25)</f>
        <v>0</v>
      </c>
      <c r="K27" s="516">
        <f>(INDEX('Points - Runs'!$A$5:$Z$95,MATCH($A27,'Points - Runs'!$A$5:$A$95,0),MATCH(K$8,'Points - Runs'!$A$5:$Z$5,0)))+((INDEX('Points - Runs 50s'!$A$5:$Z$95,MATCH($A27,'Points - Runs 50s'!$A$5:$A$95,0),MATCH(K$8,'Points - Runs 50s'!$A$5:$Z$5,0)))*25)+((INDEX('Points - Runs 100s'!$A$5:$Z$95,MATCH($A27,'Points - Runs 100s'!$A$5:$A$95,0),MATCH(K$8,'Points - Runs 100s'!$A$5:$Z$5,0)))*50)+((INDEX('Points - Wickets'!$A$5:$Z$95,MATCH($A27,'Points - Wickets'!$A$5:$A$95,0),MATCH(K$8,'Points - Wickets'!$A$5:$Z$5,0)))*15)+((INDEX('Points - 4 fers'!$A$5:$Z$95,MATCH($A27,'Points - 4 fers'!$A$5:$A$95,0),MATCH(K$8,'Points - 4 fers'!$A$5:$Z$5,0)))*25)+((INDEX('Points - Hattrick'!$A$5:$Z$95,MATCH($A27,'Points - Hattrick'!$A$5:$A$95,0),MATCH(K$8,'Points - Hattrick'!$A$5:$Z$5,0)))*100)+((INDEX('Points - Fielding'!$A$5:$Z$95,MATCH($A27,'Points - Fielding'!$A$5:$A$95,0),MATCH(K$8,'Points - Fielding'!$A$5:$Z$5,0)))*10)+((INDEX('Points - 7 fers'!$A$5:$Z$95,MATCH($A27,'Points - 7 fers'!$A$5:$A$95,0),MATCH(K$8,'Points - 7 fers'!$A$5:$Z$5,0)))*50)+((INDEX('Points - Fielding Bonus'!$A$5:$Z$95,MATCH($A27,'Points - Fielding Bonus'!$A$5:$A$95,0),MATCH(K$8,'Points - Fielding Bonus'!$A$5:$Z$5,0)))*25)</f>
        <v>0</v>
      </c>
      <c r="L27" s="364">
        <f>(INDEX('Points - Runs'!$A$5:$Z$95,MATCH($A27,'Points - Runs'!$A$5:$A$95,0),MATCH(L$8,'Points - Runs'!$A$5:$Z$5,0)))+((INDEX('Points - Runs 50s'!$A$5:$Z$95,MATCH($A27,'Points - Runs 50s'!$A$5:$A$95,0),MATCH(L$8,'Points - Runs 50s'!$A$5:$Z$5,0)))*25)+((INDEX('Points - Runs 100s'!$A$5:$Z$95,MATCH($A27,'Points - Runs 100s'!$A$5:$A$95,0),MATCH(L$8,'Points - Runs 100s'!$A$5:$Z$5,0)))*50)+((INDEX('Points - Wickets'!$A$5:$Z$95,MATCH($A27,'Points - Wickets'!$A$5:$A$95,0),MATCH(L$8,'Points - Wickets'!$A$5:$Z$5,0)))*15)+((INDEX('Points - 4 fers'!$A$5:$Z$95,MATCH($A27,'Points - 4 fers'!$A$5:$A$95,0),MATCH(L$8,'Points - 4 fers'!$A$5:$Z$5,0)))*25)+((INDEX('Points - Hattrick'!$A$5:$Z$95,MATCH($A27,'Points - Hattrick'!$A$5:$A$95,0),MATCH(L$8,'Points - Hattrick'!$A$5:$Z$5,0)))*100)+((INDEX('Points - Fielding'!$A$5:$Z$95,MATCH($A27,'Points - Fielding'!$A$5:$A$95,0),MATCH(L$8,'Points - Fielding'!$A$5:$Z$5,0)))*10)+((INDEX('Points - 7 fers'!$A$5:$Z$95,MATCH($A27,'Points - 7 fers'!$A$5:$A$95,0),MATCH(L$8,'Points - 7 fers'!$A$5:$Z$5,0)))*50)+((INDEX('Points - Fielding Bonus'!$A$5:$Z$95,MATCH($A27,'Points - Fielding Bonus'!$A$5:$A$95,0),MATCH(L$8,'Points - Fielding Bonus'!$A$5:$Z$5,0)))*25)</f>
        <v>0</v>
      </c>
      <c r="M27" s="365">
        <f>(INDEX('Points - Runs'!$A$5:$Z$95,MATCH($A27,'Points - Runs'!$A$5:$A$95,0),MATCH(M$8,'Points - Runs'!$A$5:$Z$5,0)))+((INDEX('Points - Runs 50s'!$A$5:$Z$95,MATCH($A27,'Points - Runs 50s'!$A$5:$A$95,0),MATCH(M$8,'Points - Runs 50s'!$A$5:$Z$5,0)))*25)+((INDEX('Points - Runs 100s'!$A$5:$Z$95,MATCH($A27,'Points - Runs 100s'!$A$5:$A$95,0),MATCH(M$8,'Points - Runs 100s'!$A$5:$Z$5,0)))*50)+((INDEX('Points - Wickets'!$A$5:$Z$95,MATCH($A27,'Points - Wickets'!$A$5:$A$95,0),MATCH(M$8,'Points - Wickets'!$A$5:$Z$5,0)))*15)+((INDEX('Points - 4 fers'!$A$5:$Z$95,MATCH($A27,'Points - 4 fers'!$A$5:$A$95,0),MATCH(M$8,'Points - 4 fers'!$A$5:$Z$5,0)))*25)+((INDEX('Points - Hattrick'!$A$5:$Z$95,MATCH($A27,'Points - Hattrick'!$A$5:$A$95,0),MATCH(M$8,'Points - Hattrick'!$A$5:$Z$5,0)))*100)+((INDEX('Points - Fielding'!$A$5:$Z$95,MATCH($A27,'Points - Fielding'!$A$5:$A$95,0),MATCH(M$8,'Points - Fielding'!$A$5:$Z$5,0)))*10)+((INDEX('Points - 7 fers'!$A$5:$Z$95,MATCH($A27,'Points - 7 fers'!$A$5:$A$95,0),MATCH(M$8,'Points - 7 fers'!$A$5:$Z$5,0)))*50)+((INDEX('Points - Fielding Bonus'!$A$5:$Z$95,MATCH($A27,'Points - Fielding Bonus'!$A$5:$A$95,0),MATCH(M$8,'Points - Fielding Bonus'!$A$5:$Z$5,0)))*25)</f>
        <v>0</v>
      </c>
      <c r="N27" s="365">
        <f>(INDEX('Points - Runs'!$A$5:$Z$95,MATCH($A27,'Points - Runs'!$A$5:$A$95,0),MATCH(N$8,'Points - Runs'!$A$5:$Z$5,0)))+((INDEX('Points - Runs 50s'!$A$5:$Z$95,MATCH($A27,'Points - Runs 50s'!$A$5:$A$95,0),MATCH(N$8,'Points - Runs 50s'!$A$5:$Z$5,0)))*25)+((INDEX('Points - Runs 100s'!$A$5:$Z$95,MATCH($A27,'Points - Runs 100s'!$A$5:$A$95,0),MATCH(N$8,'Points - Runs 100s'!$A$5:$Z$5,0)))*50)+((INDEX('Points - Wickets'!$A$5:$Z$95,MATCH($A27,'Points - Wickets'!$A$5:$A$95,0),MATCH(N$8,'Points - Wickets'!$A$5:$Z$5,0)))*15)+((INDEX('Points - 4 fers'!$A$5:$Z$95,MATCH($A27,'Points - 4 fers'!$A$5:$A$95,0),MATCH(N$8,'Points - 4 fers'!$A$5:$Z$5,0)))*25)+((INDEX('Points - Hattrick'!$A$5:$Z$95,MATCH($A27,'Points - Hattrick'!$A$5:$A$95,0),MATCH(N$8,'Points - Hattrick'!$A$5:$Z$5,0)))*100)+((INDEX('Points - Fielding'!$A$5:$Z$95,MATCH($A27,'Points - Fielding'!$A$5:$A$95,0),MATCH(N$8,'Points - Fielding'!$A$5:$Z$5,0)))*10)+((INDEX('Points - 7 fers'!$A$5:$Z$95,MATCH($A27,'Points - 7 fers'!$A$5:$A$95,0),MATCH(N$8,'Points - 7 fers'!$A$5:$Z$5,0)))*50)+((INDEX('Points - Fielding Bonus'!$A$5:$Z$95,MATCH($A27,'Points - Fielding Bonus'!$A$5:$A$95,0),MATCH(N$8,'Points - Fielding Bonus'!$A$5:$Z$5,0)))*25)</f>
        <v>0</v>
      </c>
      <c r="O27" s="365">
        <f>(INDEX('Points - Runs'!$A$5:$Z$95,MATCH($A27,'Points - Runs'!$A$5:$A$95,0),MATCH(O$8,'Points - Runs'!$A$5:$Z$5,0)))+((INDEX('Points - Runs 50s'!$A$5:$Z$95,MATCH($A27,'Points - Runs 50s'!$A$5:$A$95,0),MATCH(O$8,'Points - Runs 50s'!$A$5:$Z$5,0)))*25)+((INDEX('Points - Runs 100s'!$A$5:$Z$95,MATCH($A27,'Points - Runs 100s'!$A$5:$A$95,0),MATCH(O$8,'Points - Runs 100s'!$A$5:$Z$5,0)))*50)+((INDEX('Points - Wickets'!$A$5:$Z$95,MATCH($A27,'Points - Wickets'!$A$5:$A$95,0),MATCH(O$8,'Points - Wickets'!$A$5:$Z$5,0)))*15)+((INDEX('Points - 4 fers'!$A$5:$Z$95,MATCH($A27,'Points - 4 fers'!$A$5:$A$95,0),MATCH(O$8,'Points - 4 fers'!$A$5:$Z$5,0)))*25)+((INDEX('Points - Hattrick'!$A$5:$Z$95,MATCH($A27,'Points - Hattrick'!$A$5:$A$95,0),MATCH(O$8,'Points - Hattrick'!$A$5:$Z$5,0)))*100)+((INDEX('Points - Fielding'!$A$5:$Z$95,MATCH($A27,'Points - Fielding'!$A$5:$A$95,0),MATCH(O$8,'Points - Fielding'!$A$5:$Z$5,0)))*10)+((INDEX('Points - 7 fers'!$A$5:$Z$95,MATCH($A27,'Points - 7 fers'!$A$5:$A$95,0),MATCH(O$8,'Points - 7 fers'!$A$5:$Z$5,0)))*50)+((INDEX('Points - Fielding Bonus'!$A$5:$Z$95,MATCH($A27,'Points - Fielding Bonus'!$A$5:$A$95,0),MATCH(O$8,'Points - Fielding Bonus'!$A$5:$Z$5,0)))*25)</f>
        <v>30</v>
      </c>
      <c r="P27" s="365">
        <f>(INDEX('Points - Runs'!$A$5:$Z$95,MATCH($A27,'Points - Runs'!$A$5:$A$95,0),MATCH(P$8,'Points - Runs'!$A$5:$Z$5,0)))+((INDEX('Points - Runs 50s'!$A$5:$Z$95,MATCH($A27,'Points - Runs 50s'!$A$5:$A$95,0),MATCH(P$8,'Points - Runs 50s'!$A$5:$Z$5,0)))*25)+((INDEX('Points - Runs 100s'!$A$5:$Z$95,MATCH($A27,'Points - Runs 100s'!$A$5:$A$95,0),MATCH(P$8,'Points - Runs 100s'!$A$5:$Z$5,0)))*50)+((INDEX('Points - Wickets'!$A$5:$Z$95,MATCH($A27,'Points - Wickets'!$A$5:$A$95,0),MATCH(P$8,'Points - Wickets'!$A$5:$Z$5,0)))*15)+((INDEX('Points - 4 fers'!$A$5:$Z$95,MATCH($A27,'Points - 4 fers'!$A$5:$A$95,0),MATCH(P$8,'Points - 4 fers'!$A$5:$Z$5,0)))*25)+((INDEX('Points - Hattrick'!$A$5:$Z$95,MATCH($A27,'Points - Hattrick'!$A$5:$A$95,0),MATCH(P$8,'Points - Hattrick'!$A$5:$Z$5,0)))*100)+((INDEX('Points - Fielding'!$A$5:$Z$95,MATCH($A27,'Points - Fielding'!$A$5:$A$95,0),MATCH(P$8,'Points - Fielding'!$A$5:$Z$5,0)))*10)+((INDEX('Points - 7 fers'!$A$5:$Z$95,MATCH($A27,'Points - 7 fers'!$A$5:$A$95,0),MATCH(P$8,'Points - 7 fers'!$A$5:$Z$5,0)))*50)+((INDEX('Points - Fielding Bonus'!$A$5:$Z$95,MATCH($A27,'Points - Fielding Bonus'!$A$5:$A$95,0),MATCH(P$8,'Points - Fielding Bonus'!$A$5:$Z$5,0)))*25)</f>
        <v>0</v>
      </c>
      <c r="Q27" s="365">
        <f>(INDEX('Points - Runs'!$A$5:$Z$95,MATCH($A27,'Points - Runs'!$A$5:$A$95,0),MATCH(Q$8,'Points - Runs'!$A$5:$Z$5,0)))+((INDEX('Points - Runs 50s'!$A$5:$Z$95,MATCH($A27,'Points - Runs 50s'!$A$5:$A$95,0),MATCH(Q$8,'Points - Runs 50s'!$A$5:$Z$5,0)))*25)+((INDEX('Points - Runs 100s'!$A$5:$Z$95,MATCH($A27,'Points - Runs 100s'!$A$5:$A$95,0),MATCH(Q$8,'Points - Runs 100s'!$A$5:$Z$5,0)))*50)+((INDEX('Points - Wickets'!$A$5:$Z$95,MATCH($A27,'Points - Wickets'!$A$5:$A$95,0),MATCH(Q$8,'Points - Wickets'!$A$5:$Z$5,0)))*15)+((INDEX('Points - 4 fers'!$A$5:$Z$95,MATCH($A27,'Points - 4 fers'!$A$5:$A$95,0),MATCH(Q$8,'Points - 4 fers'!$A$5:$Z$5,0)))*25)+((INDEX('Points - Hattrick'!$A$5:$Z$95,MATCH($A27,'Points - Hattrick'!$A$5:$A$95,0),MATCH(Q$8,'Points - Hattrick'!$A$5:$Z$5,0)))*100)+((INDEX('Points - Fielding'!$A$5:$Z$95,MATCH($A27,'Points - Fielding'!$A$5:$A$95,0),MATCH(Q$8,'Points - Fielding'!$A$5:$Z$5,0)))*10)+((INDEX('Points - 7 fers'!$A$5:$Z$95,MATCH($A27,'Points - 7 fers'!$A$5:$A$95,0),MATCH(Q$8,'Points - 7 fers'!$A$5:$Z$5,0)))*50)+((INDEX('Points - Fielding Bonus'!$A$5:$Z$95,MATCH($A27,'Points - Fielding Bonus'!$A$5:$A$95,0),MATCH(Q$8,'Points - Fielding Bonus'!$A$5:$Z$5,0)))*25)</f>
        <v>94</v>
      </c>
      <c r="R27" s="365">
        <f>(INDEX('Points - Runs'!$A$5:$Z$95,MATCH($A27,'Points - Runs'!$A$5:$A$95,0),MATCH(R$8,'Points - Runs'!$A$5:$Z$5,0)))+((INDEX('Points - Runs 50s'!$A$5:$Z$95,MATCH($A27,'Points - Runs 50s'!$A$5:$A$95,0),MATCH(R$8,'Points - Runs 50s'!$A$5:$Z$5,0)))*25)+((INDEX('Points - Runs 100s'!$A$5:$Z$95,MATCH($A27,'Points - Runs 100s'!$A$5:$A$95,0),MATCH(R$8,'Points - Runs 100s'!$A$5:$Z$5,0)))*50)+((INDEX('Points - Wickets'!$A$5:$Z$95,MATCH($A27,'Points - Wickets'!$A$5:$A$95,0),MATCH(R$8,'Points - Wickets'!$A$5:$Z$5,0)))*15)+((INDEX('Points - 4 fers'!$A$5:$Z$95,MATCH($A27,'Points - 4 fers'!$A$5:$A$95,0),MATCH(R$8,'Points - 4 fers'!$A$5:$Z$5,0)))*25)+((INDEX('Points - Hattrick'!$A$5:$Z$95,MATCH($A27,'Points - Hattrick'!$A$5:$A$95,0),MATCH(R$8,'Points - Hattrick'!$A$5:$Z$5,0)))*100)+((INDEX('Points - Fielding'!$A$5:$Z$95,MATCH($A27,'Points - Fielding'!$A$5:$A$95,0),MATCH(R$8,'Points - Fielding'!$A$5:$Z$5,0)))*10)+((INDEX('Points - 7 fers'!$A$5:$Z$95,MATCH($A27,'Points - 7 fers'!$A$5:$A$95,0),MATCH(R$8,'Points - 7 fers'!$A$5:$Z$5,0)))*50)+((INDEX('Points - Fielding Bonus'!$A$5:$Z$95,MATCH($A27,'Points - Fielding Bonus'!$A$5:$A$95,0),MATCH(R$8,'Points - Fielding Bonus'!$A$5:$Z$5,0)))*25)</f>
        <v>0</v>
      </c>
      <c r="S27" s="566">
        <f>(INDEX('Points - Runs'!$A$5:$Z$95,MATCH($A27,'Points - Runs'!$A$5:$A$95,0),MATCH(S$8,'Points - Runs'!$A$5:$Z$5,0)))+((INDEX('Points - Runs 50s'!$A$5:$Z$95,MATCH($A27,'Points - Runs 50s'!$A$5:$A$95,0),MATCH(S$8,'Points - Runs 50s'!$A$5:$Z$5,0)))*25)+((INDEX('Points - Runs 100s'!$A$5:$Z$95,MATCH($A27,'Points - Runs 100s'!$A$5:$A$95,0),MATCH(S$8,'Points - Runs 100s'!$A$5:$Z$5,0)))*50)+((INDEX('Points - Wickets'!$A$5:$Z$95,MATCH($A27,'Points - Wickets'!$A$5:$A$95,0),MATCH(S$8,'Points - Wickets'!$A$5:$Z$5,0)))*15)+((INDEX('Points - 4 fers'!$A$5:$Z$95,MATCH($A27,'Points - 4 fers'!$A$5:$A$95,0),MATCH(S$8,'Points - 4 fers'!$A$5:$Z$5,0)))*25)+((INDEX('Points - Hattrick'!$A$5:$Z$95,MATCH($A27,'Points - Hattrick'!$A$5:$A$95,0),MATCH(S$8,'Points - Hattrick'!$A$5:$Z$5,0)))*100)+((INDEX('Points - Fielding'!$A$5:$Z$95,MATCH($A27,'Points - Fielding'!$A$5:$A$95,0),MATCH(S$8,'Points - Fielding'!$A$5:$Z$5,0)))*10)+((INDEX('Points - 7 fers'!$A$5:$Z$95,MATCH($A27,'Points - 7 fers'!$A$5:$A$95,0),MATCH(S$8,'Points - 7 fers'!$A$5:$Z$5,0)))*50)+((INDEX('Points - Fielding Bonus'!$A$5:$Z$95,MATCH($A27,'Points - Fielding Bonus'!$A$5:$A$95,0),MATCH(S$8,'Points - Fielding Bonus'!$A$5:$Z$5,0)))*25)</f>
        <v>0</v>
      </c>
      <c r="T27" s="571">
        <f>(INDEX('Points - Runs'!$A$5:$Z$95,MATCH($A27,'Points - Runs'!$A$5:$A$95,0),MATCH(T$8,'Points - Runs'!$A$5:$Z$5,0)))+((INDEX('Points - Runs 50s'!$A$5:$Z$95,MATCH($A27,'Points - Runs 50s'!$A$5:$A$95,0),MATCH(T$8,'Points - Runs 50s'!$A$5:$Z$5,0)))*25)+((INDEX('Points - Runs 100s'!$A$5:$Z$95,MATCH($A27,'Points - Runs 100s'!$A$5:$A$95,0),MATCH(T$8,'Points - Runs 100s'!$A$5:$Z$5,0)))*50)+((INDEX('Points - Wickets'!$A$5:$Z$95,MATCH($A27,'Points - Wickets'!$A$5:$A$95,0),MATCH(T$8,'Points - Wickets'!$A$5:$Z$5,0)))*15)+((INDEX('Points - 4 fers'!$A$5:$Z$95,MATCH($A27,'Points - 4 fers'!$A$5:$A$95,0),MATCH(T$8,'Points - 4 fers'!$A$5:$Z$5,0)))*25)+((INDEX('Points - Hattrick'!$A$5:$Z$95,MATCH($A27,'Points - Hattrick'!$A$5:$A$95,0),MATCH(T$8,'Points - Hattrick'!$A$5:$Z$5,0)))*100)+((INDEX('Points - Fielding'!$A$5:$Z$95,MATCH($A27,'Points - Fielding'!$A$5:$A$95,0),MATCH(T$8,'Points - Fielding'!$A$5:$Z$5,0)))*10)+((INDEX('Points - 7 fers'!$A$5:$Z$95,MATCH($A27,'Points - 7 fers'!$A$5:$A$95,0),MATCH(T$8,'Points - 7 fers'!$A$5:$Z$5,0)))*50)+((INDEX('Points - Fielding Bonus'!$A$5:$Z$95,MATCH($A27,'Points - Fielding Bonus'!$A$5:$A$95,0),MATCH(T$8,'Points - Fielding Bonus'!$A$5:$Z$5,0)))*25)</f>
        <v>0</v>
      </c>
      <c r="U27" s="365">
        <f>(INDEX('Points - Runs'!$A$5:$Z$95,MATCH($A27,'Points - Runs'!$A$5:$A$95,0),MATCH(U$8,'Points - Runs'!$A$5:$Z$5,0)))+((INDEX('Points - Runs 50s'!$A$5:$Z$95,MATCH($A27,'Points - Runs 50s'!$A$5:$A$95,0),MATCH(U$8,'Points - Runs 50s'!$A$5:$Z$5,0)))*25)+((INDEX('Points - Runs 100s'!$A$5:$Z$95,MATCH($A27,'Points - Runs 100s'!$A$5:$A$95,0),MATCH(U$8,'Points - Runs 100s'!$A$5:$Z$5,0)))*50)+((INDEX('Points - Wickets'!$A$5:$Z$95,MATCH($A27,'Points - Wickets'!$A$5:$A$95,0),MATCH(U$8,'Points - Wickets'!$A$5:$Z$5,0)))*15)+((INDEX('Points - 4 fers'!$A$5:$Z$95,MATCH($A27,'Points - 4 fers'!$A$5:$A$95,0),MATCH(U$8,'Points - 4 fers'!$A$5:$Z$5,0)))*25)+((INDEX('Points - Hattrick'!$A$5:$Z$95,MATCH($A27,'Points - Hattrick'!$A$5:$A$95,0),MATCH(U$8,'Points - Hattrick'!$A$5:$Z$5,0)))*100)+((INDEX('Points - Fielding'!$A$5:$Z$95,MATCH($A27,'Points - Fielding'!$A$5:$A$95,0),MATCH(U$8,'Points - Fielding'!$A$5:$Z$5,0)))*10)+((INDEX('Points - 7 fers'!$A$5:$Z$95,MATCH($A27,'Points - 7 fers'!$A$5:$A$95,0),MATCH(U$8,'Points - 7 fers'!$A$5:$Z$5,0)))*50)+((INDEX('Points - Fielding Bonus'!$A$5:$Z$95,MATCH($A27,'Points - Fielding Bonus'!$A$5:$A$95,0),MATCH(U$8,'Points - Fielding Bonus'!$A$5:$Z$5,0)))*25)</f>
        <v>0</v>
      </c>
      <c r="V27" s="365">
        <f>(INDEX('Points - Runs'!$A$5:$Z$95,MATCH($A27,'Points - Runs'!$A$5:$A$95,0),MATCH(V$8,'Points - Runs'!$A$5:$Z$5,0)))+((INDEX('Points - Runs 50s'!$A$5:$Z$95,MATCH($A27,'Points - Runs 50s'!$A$5:$A$95,0),MATCH(V$8,'Points - Runs 50s'!$A$5:$Z$5,0)))*25)+((INDEX('Points - Runs 100s'!$A$5:$Z$95,MATCH($A27,'Points - Runs 100s'!$A$5:$A$95,0),MATCH(V$8,'Points - Runs 100s'!$A$5:$Z$5,0)))*50)+((INDEX('Points - Wickets'!$A$5:$Z$95,MATCH($A27,'Points - Wickets'!$A$5:$A$95,0),MATCH(V$8,'Points - Wickets'!$A$5:$Z$5,0)))*15)+((INDEX('Points - 4 fers'!$A$5:$Z$95,MATCH($A27,'Points - 4 fers'!$A$5:$A$95,0),MATCH(V$8,'Points - 4 fers'!$A$5:$Z$5,0)))*25)+((INDEX('Points - Hattrick'!$A$5:$Z$95,MATCH($A27,'Points - Hattrick'!$A$5:$A$95,0),MATCH(V$8,'Points - Hattrick'!$A$5:$Z$5,0)))*100)+((INDEX('Points - Fielding'!$A$5:$Z$95,MATCH($A27,'Points - Fielding'!$A$5:$A$95,0),MATCH(V$8,'Points - Fielding'!$A$5:$Z$5,0)))*10)+((INDEX('Points - 7 fers'!$A$5:$Z$95,MATCH($A27,'Points - 7 fers'!$A$5:$A$95,0),MATCH(V$8,'Points - 7 fers'!$A$5:$Z$5,0)))*50)+((INDEX('Points - Fielding Bonus'!$A$5:$Z$95,MATCH($A27,'Points - Fielding Bonus'!$A$5:$A$95,0),MATCH(V$8,'Points - Fielding Bonus'!$A$5:$Z$5,0)))*25)</f>
        <v>0</v>
      </c>
      <c r="W27" s="365">
        <f>(INDEX('Points - Runs'!$A$5:$Z$95,MATCH($A27,'Points - Runs'!$A$5:$A$95,0),MATCH(W$8,'Points - Runs'!$A$5:$Z$5,0)))+((INDEX('Points - Runs 50s'!$A$5:$Z$95,MATCH($A27,'Points - Runs 50s'!$A$5:$A$95,0),MATCH(W$8,'Points - Runs 50s'!$A$5:$Z$5,0)))*25)+((INDEX('Points - Runs 100s'!$A$5:$Z$95,MATCH($A27,'Points - Runs 100s'!$A$5:$A$95,0),MATCH(W$8,'Points - Runs 100s'!$A$5:$Z$5,0)))*50)+((INDEX('Points - Wickets'!$A$5:$Z$95,MATCH($A27,'Points - Wickets'!$A$5:$A$95,0),MATCH(W$8,'Points - Wickets'!$A$5:$Z$5,0)))*15)+((INDEX('Points - 4 fers'!$A$5:$Z$95,MATCH($A27,'Points - 4 fers'!$A$5:$A$95,0),MATCH(W$8,'Points - 4 fers'!$A$5:$Z$5,0)))*25)+((INDEX('Points - Hattrick'!$A$5:$Z$95,MATCH($A27,'Points - Hattrick'!$A$5:$A$95,0),MATCH(W$8,'Points - Hattrick'!$A$5:$Z$5,0)))*100)+((INDEX('Points - Fielding'!$A$5:$Z$95,MATCH($A27,'Points - Fielding'!$A$5:$A$95,0),MATCH(W$8,'Points - Fielding'!$A$5:$Z$5,0)))*10)+((INDEX('Points - 7 fers'!$A$5:$Z$95,MATCH($A27,'Points - 7 fers'!$A$5:$A$95,0),MATCH(W$8,'Points - 7 fers'!$A$5:$Z$5,0)))*50)+((INDEX('Points - Fielding Bonus'!$A$5:$Z$95,MATCH($A27,'Points - Fielding Bonus'!$A$5:$A$95,0),MATCH(W$8,'Points - Fielding Bonus'!$A$5:$Z$5,0)))*25)</f>
        <v>0</v>
      </c>
      <c r="X27" s="365">
        <f>(INDEX('Points - Runs'!$A$5:$Z$95,MATCH($A27,'Points - Runs'!$A$5:$A$95,0),MATCH(X$8,'Points - Runs'!$A$5:$Z$5,0)))+((INDEX('Points - Runs 50s'!$A$5:$Z$95,MATCH($A27,'Points - Runs 50s'!$A$5:$A$95,0),MATCH(X$8,'Points - Runs 50s'!$A$5:$Z$5,0)))*25)+((INDEX('Points - Runs 100s'!$A$5:$Z$95,MATCH($A27,'Points - Runs 100s'!$A$5:$A$95,0),MATCH(X$8,'Points - Runs 100s'!$A$5:$Z$5,0)))*50)+((INDEX('Points - Wickets'!$A$5:$Z$95,MATCH($A27,'Points - Wickets'!$A$5:$A$95,0),MATCH(X$8,'Points - Wickets'!$A$5:$Z$5,0)))*15)+((INDEX('Points - 4 fers'!$A$5:$Z$95,MATCH($A27,'Points - 4 fers'!$A$5:$A$95,0),MATCH(X$8,'Points - 4 fers'!$A$5:$Z$5,0)))*25)+((INDEX('Points - Hattrick'!$A$5:$Z$95,MATCH($A27,'Points - Hattrick'!$A$5:$A$95,0),MATCH(X$8,'Points - Hattrick'!$A$5:$Z$5,0)))*100)+((INDEX('Points - Fielding'!$A$5:$Z$95,MATCH($A27,'Points - Fielding'!$A$5:$A$95,0),MATCH(X$8,'Points - Fielding'!$A$5:$Z$5,0)))*10)+((INDEX('Points - 7 fers'!$A$5:$Z$95,MATCH($A27,'Points - 7 fers'!$A$5:$A$95,0),MATCH(X$8,'Points - 7 fers'!$A$5:$Z$5,0)))*50)+((INDEX('Points - Fielding Bonus'!$A$5:$Z$95,MATCH($A27,'Points - Fielding Bonus'!$A$5:$A$95,0),MATCH(X$8,'Points - Fielding Bonus'!$A$5:$Z$5,0)))*25)</f>
        <v>0</v>
      </c>
      <c r="Y27" s="365">
        <f>(INDEX('Points - Runs'!$A$5:$Z$95,MATCH($A27,'Points - Runs'!$A$5:$A$95,0),MATCH(Y$8,'Points - Runs'!$A$5:$Z$5,0)))+((INDEX('Points - Runs 50s'!$A$5:$Z$95,MATCH($A27,'Points - Runs 50s'!$A$5:$A$95,0),MATCH(Y$8,'Points - Runs 50s'!$A$5:$Z$5,0)))*25)+((INDEX('Points - Runs 100s'!$A$5:$Z$95,MATCH($A27,'Points - Runs 100s'!$A$5:$A$95,0),MATCH(Y$8,'Points - Runs 100s'!$A$5:$Z$5,0)))*50)+((INDEX('Points - Wickets'!$A$5:$Z$95,MATCH($A27,'Points - Wickets'!$A$5:$A$95,0),MATCH(Y$8,'Points - Wickets'!$A$5:$Z$5,0)))*15)+((INDEX('Points - 4 fers'!$A$5:$Z$95,MATCH($A27,'Points - 4 fers'!$A$5:$A$95,0),MATCH(Y$8,'Points - 4 fers'!$A$5:$Z$5,0)))*25)+((INDEX('Points - Hattrick'!$A$5:$Z$95,MATCH($A27,'Points - Hattrick'!$A$5:$A$95,0),MATCH(Y$8,'Points - Hattrick'!$A$5:$Z$5,0)))*100)+((INDEX('Points - Fielding'!$A$5:$Z$95,MATCH($A27,'Points - Fielding'!$A$5:$A$95,0),MATCH(Y$8,'Points - Fielding'!$A$5:$Z$5,0)))*10)+((INDEX('Points - 7 fers'!$A$5:$Z$95,MATCH($A27,'Points - 7 fers'!$A$5:$A$95,0),MATCH(Y$8,'Points - 7 fers'!$A$5:$Z$5,0)))*50)+((INDEX('Points - Fielding Bonus'!$A$5:$Z$95,MATCH($A27,'Points - Fielding Bonus'!$A$5:$A$95,0),MATCH(Y$8,'Points - Fielding Bonus'!$A$5:$Z$5,0)))*25)</f>
        <v>0</v>
      </c>
      <c r="Z27" s="365">
        <f>(INDEX('Points - Runs'!$A$5:$Z$95,MATCH($A27,'Points - Runs'!$A$5:$A$95,0),MATCH(Z$8,'Points - Runs'!$A$5:$Z$5,0)))+((INDEX('Points - Runs 50s'!$A$5:$Z$95,MATCH($A27,'Points - Runs 50s'!$A$5:$A$95,0),MATCH(Z$8,'Points - Runs 50s'!$A$5:$Z$5,0)))*25)+((INDEX('Points - Runs 100s'!$A$5:$Z$95,MATCH($A27,'Points - Runs 100s'!$A$5:$A$95,0),MATCH(Z$8,'Points - Runs 100s'!$A$5:$Z$5,0)))*50)+((INDEX('Points - Wickets'!$A$5:$Z$95,MATCH($A27,'Points - Wickets'!$A$5:$A$95,0),MATCH(Z$8,'Points - Wickets'!$A$5:$Z$5,0)))*15)+((INDEX('Points - 4 fers'!$A$5:$Z$95,MATCH($A27,'Points - 4 fers'!$A$5:$A$95,0),MATCH(Z$8,'Points - 4 fers'!$A$5:$Z$5,0)))*25)+((INDEX('Points - Hattrick'!$A$5:$Z$95,MATCH($A27,'Points - Hattrick'!$A$5:$A$95,0),MATCH(Z$8,'Points - Hattrick'!$A$5:$Z$5,0)))*100)+((INDEX('Points - Fielding'!$A$5:$Z$95,MATCH($A27,'Points - Fielding'!$A$5:$A$95,0),MATCH(Z$8,'Points - Fielding'!$A$5:$Z$5,0)))*10)+((INDEX('Points - 7 fers'!$A$5:$Z$95,MATCH($A27,'Points - 7 fers'!$A$5:$A$95,0),MATCH(Z$8,'Points - 7 fers'!$A$5:$Z$5,0)))*50)+((INDEX('Points - Fielding Bonus'!$A$5:$Z$95,MATCH($A27,'Points - Fielding Bonus'!$A$5:$A$95,0),MATCH(Z$8,'Points - Fielding Bonus'!$A$5:$Z$5,0)))*25)</f>
        <v>0</v>
      </c>
      <c r="AA27" s="452">
        <f t="shared" si="0"/>
        <v>0</v>
      </c>
      <c r="AB27" s="445">
        <f t="shared" si="1"/>
        <v>124</v>
      </c>
      <c r="AC27" s="479">
        <f t="shared" si="2"/>
        <v>0</v>
      </c>
      <c r="AD27" s="453">
        <f t="shared" si="3"/>
        <v>124</v>
      </c>
    </row>
    <row r="28" spans="1:30" s="58" customFormat="1" ht="18.75" hidden="1" customHeight="1" x14ac:dyDescent="0.25">
      <c r="A28" s="476" t="s">
        <v>254</v>
      </c>
      <c r="B28" s="447"/>
      <c r="C28" s="448" t="s">
        <v>68</v>
      </c>
      <c r="D28" s="364">
        <f>(INDEX('Points - Runs'!$A$5:$Z$95,MATCH($A28,'Points - Runs'!$A$5:$A$95,0),MATCH(D$8,'Points - Runs'!$A$5:$Z$5,0)))+((INDEX('Points - Runs 50s'!$A$5:$Z$95,MATCH($A28,'Points - Runs 50s'!$A$5:$A$95,0),MATCH(D$8,'Points - Runs 50s'!$A$5:$Z$5,0)))*25)+((INDEX('Points - Runs 100s'!$A$5:$Z$95,MATCH($A28,'Points - Runs 100s'!$A$5:$A$95,0),MATCH(D$8,'Points - Runs 100s'!$A$5:$Z$5,0)))*50)+((INDEX('Points - Wickets'!$A$5:$Z$95,MATCH($A28,'Points - Wickets'!$A$5:$A$95,0),MATCH(D$8,'Points - Wickets'!$A$5:$Z$5,0)))*15)+((INDEX('Points - 4 fers'!$A$5:$Z$95,MATCH($A28,'Points - 4 fers'!$A$5:$A$95,0),MATCH(D$8,'Points - 4 fers'!$A$5:$Z$5,0)))*25)+((INDEX('Points - Hattrick'!$A$5:$Z$95,MATCH($A28,'Points - Hattrick'!$A$5:$A$95,0),MATCH(D$8,'Points - Hattrick'!$A$5:$Z$5,0)))*100)+((INDEX('Points - Fielding'!$A$5:$Z$95,MATCH($A28,'Points - Fielding'!$A$5:$A$95,0),MATCH(D$8,'Points - Fielding'!$A$5:$Z$5,0)))*10)+((INDEX('Points - 7 fers'!$A$5:$Z$95,MATCH($A28,'Points - 7 fers'!$A$5:$A$95,0),MATCH(D$8,'Points - 7 fers'!$A$5:$Z$5,0)))*50)+((INDEX('Points - Fielding Bonus'!$A$5:$Z$95,MATCH($A28,'Points - Fielding Bonus'!$A$5:$A$95,0),MATCH(D$8,'Points - Fielding Bonus'!$A$5:$Z$5,0)))*25)</f>
        <v>0</v>
      </c>
      <c r="E28" s="365">
        <f>(INDEX('Points - Runs'!$A$5:$Z$95,MATCH($A28,'Points - Runs'!$A$5:$A$95,0),MATCH(E$8,'Points - Runs'!$A$5:$Z$5,0)))+((INDEX('Points - Runs 50s'!$A$5:$Z$95,MATCH($A28,'Points - Runs 50s'!$A$5:$A$95,0),MATCH(E$8,'Points - Runs 50s'!$A$5:$Z$5,0)))*25)+((INDEX('Points - Runs 100s'!$A$5:$Z$95,MATCH($A28,'Points - Runs 100s'!$A$5:$A$95,0),MATCH(E$8,'Points - Runs 100s'!$A$5:$Z$5,0)))*50)+((INDEX('Points - Wickets'!$A$5:$Z$95,MATCH($A28,'Points - Wickets'!$A$5:$A$95,0),MATCH(E$8,'Points - Wickets'!$A$5:$Z$5,0)))*15)+((INDEX('Points - 4 fers'!$A$5:$Z$95,MATCH($A28,'Points - 4 fers'!$A$5:$A$95,0),MATCH(E$8,'Points - 4 fers'!$A$5:$Z$5,0)))*25)+((INDEX('Points - Hattrick'!$A$5:$Z$95,MATCH($A28,'Points - Hattrick'!$A$5:$A$95,0),MATCH(E$8,'Points - Hattrick'!$A$5:$Z$5,0)))*100)+((INDEX('Points - Fielding'!$A$5:$Z$95,MATCH($A28,'Points - Fielding'!$A$5:$A$95,0),MATCH(E$8,'Points - Fielding'!$A$5:$Z$5,0)))*10)+((INDEX('Points - 7 fers'!$A$5:$Z$95,MATCH($A28,'Points - 7 fers'!$A$5:$A$95,0),MATCH(E$8,'Points - 7 fers'!$A$5:$Z$5,0)))*50)+((INDEX('Points - Fielding Bonus'!$A$5:$Z$95,MATCH($A28,'Points - Fielding Bonus'!$A$5:$A$95,0),MATCH(E$8,'Points - Fielding Bonus'!$A$5:$Z$5,0)))*25)</f>
        <v>0</v>
      </c>
      <c r="F28" s="365">
        <f>(INDEX('Points - Runs'!$A$5:$Z$95,MATCH($A28,'Points - Runs'!$A$5:$A$95,0),MATCH(F$8,'Points - Runs'!$A$5:$Z$5,0)))+((INDEX('Points - Runs 50s'!$A$5:$Z$95,MATCH($A28,'Points - Runs 50s'!$A$5:$A$95,0),MATCH(F$8,'Points - Runs 50s'!$A$5:$Z$5,0)))*25)+((INDEX('Points - Runs 100s'!$A$5:$Z$95,MATCH($A28,'Points - Runs 100s'!$A$5:$A$95,0),MATCH(F$8,'Points - Runs 100s'!$A$5:$Z$5,0)))*50)+((INDEX('Points - Wickets'!$A$5:$Z$95,MATCH($A28,'Points - Wickets'!$A$5:$A$95,0),MATCH(F$8,'Points - Wickets'!$A$5:$Z$5,0)))*15)+((INDEX('Points - 4 fers'!$A$5:$Z$95,MATCH($A28,'Points - 4 fers'!$A$5:$A$95,0),MATCH(F$8,'Points - 4 fers'!$A$5:$Z$5,0)))*25)+((INDEX('Points - Hattrick'!$A$5:$Z$95,MATCH($A28,'Points - Hattrick'!$A$5:$A$95,0),MATCH(F$8,'Points - Hattrick'!$A$5:$Z$5,0)))*100)+((INDEX('Points - Fielding'!$A$5:$Z$95,MATCH($A28,'Points - Fielding'!$A$5:$A$95,0),MATCH(F$8,'Points - Fielding'!$A$5:$Z$5,0)))*10)+((INDEX('Points - 7 fers'!$A$5:$Z$95,MATCH($A28,'Points - 7 fers'!$A$5:$A$95,0),MATCH(F$8,'Points - 7 fers'!$A$5:$Z$5,0)))*50)+((INDEX('Points - Fielding Bonus'!$A$5:$Z$95,MATCH($A28,'Points - Fielding Bonus'!$A$5:$A$95,0),MATCH(F$8,'Points - Fielding Bonus'!$A$5:$Z$5,0)))*25)</f>
        <v>0</v>
      </c>
      <c r="G28" s="365">
        <f>(INDEX('Points - Runs'!$A$5:$Z$95,MATCH($A28,'Points - Runs'!$A$5:$A$95,0),MATCH(G$8,'Points - Runs'!$A$5:$Z$5,0)))+((INDEX('Points - Runs 50s'!$A$5:$Z$95,MATCH($A28,'Points - Runs 50s'!$A$5:$A$95,0),MATCH(G$8,'Points - Runs 50s'!$A$5:$Z$5,0)))*25)+((INDEX('Points - Runs 100s'!$A$5:$Z$95,MATCH($A28,'Points - Runs 100s'!$A$5:$A$95,0),MATCH(G$8,'Points - Runs 100s'!$A$5:$Z$5,0)))*50)+((INDEX('Points - Wickets'!$A$5:$Z$95,MATCH($A28,'Points - Wickets'!$A$5:$A$95,0),MATCH(G$8,'Points - Wickets'!$A$5:$Z$5,0)))*15)+((INDEX('Points - 4 fers'!$A$5:$Z$95,MATCH($A28,'Points - 4 fers'!$A$5:$A$95,0),MATCH(G$8,'Points - 4 fers'!$A$5:$Z$5,0)))*25)+((INDEX('Points - Hattrick'!$A$5:$Z$95,MATCH($A28,'Points - Hattrick'!$A$5:$A$95,0),MATCH(G$8,'Points - Hattrick'!$A$5:$Z$5,0)))*100)+((INDEX('Points - Fielding'!$A$5:$Z$95,MATCH($A28,'Points - Fielding'!$A$5:$A$95,0),MATCH(G$8,'Points - Fielding'!$A$5:$Z$5,0)))*10)+((INDEX('Points - 7 fers'!$A$5:$Z$95,MATCH($A28,'Points - 7 fers'!$A$5:$A$95,0),MATCH(G$8,'Points - 7 fers'!$A$5:$Z$5,0)))*50)+((INDEX('Points - Fielding Bonus'!$A$5:$Z$95,MATCH($A28,'Points - Fielding Bonus'!$A$5:$A$95,0),MATCH(G$8,'Points - Fielding Bonus'!$A$5:$Z$5,0)))*25)</f>
        <v>0</v>
      </c>
      <c r="H28" s="365">
        <f>(INDEX('Points - Runs'!$A$5:$Z$95,MATCH($A28,'Points - Runs'!$A$5:$A$95,0),MATCH(H$8,'Points - Runs'!$A$5:$Z$5,0)))+((INDEX('Points - Runs 50s'!$A$5:$Z$95,MATCH($A28,'Points - Runs 50s'!$A$5:$A$95,0),MATCH(H$8,'Points - Runs 50s'!$A$5:$Z$5,0)))*25)+((INDEX('Points - Runs 100s'!$A$5:$Z$95,MATCH($A28,'Points - Runs 100s'!$A$5:$A$95,0),MATCH(H$8,'Points - Runs 100s'!$A$5:$Z$5,0)))*50)+((INDEX('Points - Wickets'!$A$5:$Z$95,MATCH($A28,'Points - Wickets'!$A$5:$A$95,0),MATCH(H$8,'Points - Wickets'!$A$5:$Z$5,0)))*15)+((INDEX('Points - 4 fers'!$A$5:$Z$95,MATCH($A28,'Points - 4 fers'!$A$5:$A$95,0),MATCH(H$8,'Points - 4 fers'!$A$5:$Z$5,0)))*25)+((INDEX('Points - Hattrick'!$A$5:$Z$95,MATCH($A28,'Points - Hattrick'!$A$5:$A$95,0),MATCH(H$8,'Points - Hattrick'!$A$5:$Z$5,0)))*100)+((INDEX('Points - Fielding'!$A$5:$Z$95,MATCH($A28,'Points - Fielding'!$A$5:$A$95,0),MATCH(H$8,'Points - Fielding'!$A$5:$Z$5,0)))*10)+((INDEX('Points - 7 fers'!$A$5:$Z$95,MATCH($A28,'Points - 7 fers'!$A$5:$A$95,0),MATCH(H$8,'Points - 7 fers'!$A$5:$Z$5,0)))*50)+((INDEX('Points - Fielding Bonus'!$A$5:$Z$95,MATCH($A28,'Points - Fielding Bonus'!$A$5:$A$95,0),MATCH(H$8,'Points - Fielding Bonus'!$A$5:$Z$5,0)))*25)</f>
        <v>0</v>
      </c>
      <c r="I28" s="365">
        <f>(INDEX('Points - Runs'!$A$5:$Z$95,MATCH($A28,'Points - Runs'!$A$5:$A$95,0),MATCH(I$8,'Points - Runs'!$A$5:$Z$5,0)))+((INDEX('Points - Runs 50s'!$A$5:$Z$95,MATCH($A28,'Points - Runs 50s'!$A$5:$A$95,0),MATCH(I$8,'Points - Runs 50s'!$A$5:$Z$5,0)))*25)+((INDEX('Points - Runs 100s'!$A$5:$Z$95,MATCH($A28,'Points - Runs 100s'!$A$5:$A$95,0),MATCH(I$8,'Points - Runs 100s'!$A$5:$Z$5,0)))*50)+((INDEX('Points - Wickets'!$A$5:$Z$95,MATCH($A28,'Points - Wickets'!$A$5:$A$95,0),MATCH(I$8,'Points - Wickets'!$A$5:$Z$5,0)))*15)+((INDEX('Points - 4 fers'!$A$5:$Z$95,MATCH($A28,'Points - 4 fers'!$A$5:$A$95,0),MATCH(I$8,'Points - 4 fers'!$A$5:$Z$5,0)))*25)+((INDEX('Points - Hattrick'!$A$5:$Z$95,MATCH($A28,'Points - Hattrick'!$A$5:$A$95,0),MATCH(I$8,'Points - Hattrick'!$A$5:$Z$5,0)))*100)+((INDEX('Points - Fielding'!$A$5:$Z$95,MATCH($A28,'Points - Fielding'!$A$5:$A$95,0),MATCH(I$8,'Points - Fielding'!$A$5:$Z$5,0)))*10)+((INDEX('Points - 7 fers'!$A$5:$Z$95,MATCH($A28,'Points - 7 fers'!$A$5:$A$95,0),MATCH(I$8,'Points - 7 fers'!$A$5:$Z$5,0)))*50)+((INDEX('Points - Fielding Bonus'!$A$5:$Z$95,MATCH($A28,'Points - Fielding Bonus'!$A$5:$A$95,0),MATCH(I$8,'Points - Fielding Bonus'!$A$5:$Z$5,0)))*25)</f>
        <v>0</v>
      </c>
      <c r="J28" s="365">
        <f>(INDEX('Points - Runs'!$A$5:$Z$95,MATCH($A28,'Points - Runs'!$A$5:$A$95,0),MATCH(J$8,'Points - Runs'!$A$5:$Z$5,0)))+((INDEX('Points - Runs 50s'!$A$5:$Z$95,MATCH($A28,'Points - Runs 50s'!$A$5:$A$95,0),MATCH(J$8,'Points - Runs 50s'!$A$5:$Z$5,0)))*25)+((INDEX('Points - Runs 100s'!$A$5:$Z$95,MATCH($A28,'Points - Runs 100s'!$A$5:$A$95,0),MATCH(J$8,'Points - Runs 100s'!$A$5:$Z$5,0)))*50)+((INDEX('Points - Wickets'!$A$5:$Z$95,MATCH($A28,'Points - Wickets'!$A$5:$A$95,0),MATCH(J$8,'Points - Wickets'!$A$5:$Z$5,0)))*15)+((INDEX('Points - 4 fers'!$A$5:$Z$95,MATCH($A28,'Points - 4 fers'!$A$5:$A$95,0),MATCH(J$8,'Points - 4 fers'!$A$5:$Z$5,0)))*25)+((INDEX('Points - Hattrick'!$A$5:$Z$95,MATCH($A28,'Points - Hattrick'!$A$5:$A$95,0),MATCH(J$8,'Points - Hattrick'!$A$5:$Z$5,0)))*100)+((INDEX('Points - Fielding'!$A$5:$Z$95,MATCH($A28,'Points - Fielding'!$A$5:$A$95,0),MATCH(J$8,'Points - Fielding'!$A$5:$Z$5,0)))*10)+((INDEX('Points - 7 fers'!$A$5:$Z$95,MATCH($A28,'Points - 7 fers'!$A$5:$A$95,0),MATCH(J$8,'Points - 7 fers'!$A$5:$Z$5,0)))*50)+((INDEX('Points - Fielding Bonus'!$A$5:$Z$95,MATCH($A28,'Points - Fielding Bonus'!$A$5:$A$95,0),MATCH(J$8,'Points - Fielding Bonus'!$A$5:$Z$5,0)))*25)</f>
        <v>0</v>
      </c>
      <c r="K28" s="516">
        <f>(INDEX('Points - Runs'!$A$5:$Z$95,MATCH($A28,'Points - Runs'!$A$5:$A$95,0),MATCH(K$8,'Points - Runs'!$A$5:$Z$5,0)))+((INDEX('Points - Runs 50s'!$A$5:$Z$95,MATCH($A28,'Points - Runs 50s'!$A$5:$A$95,0),MATCH(K$8,'Points - Runs 50s'!$A$5:$Z$5,0)))*25)+((INDEX('Points - Runs 100s'!$A$5:$Z$95,MATCH($A28,'Points - Runs 100s'!$A$5:$A$95,0),MATCH(K$8,'Points - Runs 100s'!$A$5:$Z$5,0)))*50)+((INDEX('Points - Wickets'!$A$5:$Z$95,MATCH($A28,'Points - Wickets'!$A$5:$A$95,0),MATCH(K$8,'Points - Wickets'!$A$5:$Z$5,0)))*15)+((INDEX('Points - 4 fers'!$A$5:$Z$95,MATCH($A28,'Points - 4 fers'!$A$5:$A$95,0),MATCH(K$8,'Points - 4 fers'!$A$5:$Z$5,0)))*25)+((INDEX('Points - Hattrick'!$A$5:$Z$95,MATCH($A28,'Points - Hattrick'!$A$5:$A$95,0),MATCH(K$8,'Points - Hattrick'!$A$5:$Z$5,0)))*100)+((INDEX('Points - Fielding'!$A$5:$Z$95,MATCH($A28,'Points - Fielding'!$A$5:$A$95,0),MATCH(K$8,'Points - Fielding'!$A$5:$Z$5,0)))*10)+((INDEX('Points - 7 fers'!$A$5:$Z$95,MATCH($A28,'Points - 7 fers'!$A$5:$A$95,0),MATCH(K$8,'Points - 7 fers'!$A$5:$Z$5,0)))*50)+((INDEX('Points - Fielding Bonus'!$A$5:$Z$95,MATCH($A28,'Points - Fielding Bonus'!$A$5:$A$95,0),MATCH(K$8,'Points - Fielding Bonus'!$A$5:$Z$5,0)))*25)</f>
        <v>0</v>
      </c>
      <c r="L28" s="364">
        <f>(INDEX('Points - Runs'!$A$5:$Z$95,MATCH($A28,'Points - Runs'!$A$5:$A$95,0),MATCH(L$8,'Points - Runs'!$A$5:$Z$5,0)))+((INDEX('Points - Runs 50s'!$A$5:$Z$95,MATCH($A28,'Points - Runs 50s'!$A$5:$A$95,0),MATCH(L$8,'Points - Runs 50s'!$A$5:$Z$5,0)))*25)+((INDEX('Points - Runs 100s'!$A$5:$Z$95,MATCH($A28,'Points - Runs 100s'!$A$5:$A$95,0),MATCH(L$8,'Points - Runs 100s'!$A$5:$Z$5,0)))*50)+((INDEX('Points - Wickets'!$A$5:$Z$95,MATCH($A28,'Points - Wickets'!$A$5:$A$95,0),MATCH(L$8,'Points - Wickets'!$A$5:$Z$5,0)))*15)+((INDEX('Points - 4 fers'!$A$5:$Z$95,MATCH($A28,'Points - 4 fers'!$A$5:$A$95,0),MATCH(L$8,'Points - 4 fers'!$A$5:$Z$5,0)))*25)+((INDEX('Points - Hattrick'!$A$5:$Z$95,MATCH($A28,'Points - Hattrick'!$A$5:$A$95,0),MATCH(L$8,'Points - Hattrick'!$A$5:$Z$5,0)))*100)+((INDEX('Points - Fielding'!$A$5:$Z$95,MATCH($A28,'Points - Fielding'!$A$5:$A$95,0),MATCH(L$8,'Points - Fielding'!$A$5:$Z$5,0)))*10)+((INDEX('Points - 7 fers'!$A$5:$Z$95,MATCH($A28,'Points - 7 fers'!$A$5:$A$95,0),MATCH(L$8,'Points - 7 fers'!$A$5:$Z$5,0)))*50)+((INDEX('Points - Fielding Bonus'!$A$5:$Z$95,MATCH($A28,'Points - Fielding Bonus'!$A$5:$A$95,0),MATCH(L$8,'Points - Fielding Bonus'!$A$5:$Z$5,0)))*25)</f>
        <v>0</v>
      </c>
      <c r="M28" s="365">
        <f>(INDEX('Points - Runs'!$A$5:$Z$95,MATCH($A28,'Points - Runs'!$A$5:$A$95,0),MATCH(M$8,'Points - Runs'!$A$5:$Z$5,0)))+((INDEX('Points - Runs 50s'!$A$5:$Z$95,MATCH($A28,'Points - Runs 50s'!$A$5:$A$95,0),MATCH(M$8,'Points - Runs 50s'!$A$5:$Z$5,0)))*25)+((INDEX('Points - Runs 100s'!$A$5:$Z$95,MATCH($A28,'Points - Runs 100s'!$A$5:$A$95,0),MATCH(M$8,'Points - Runs 100s'!$A$5:$Z$5,0)))*50)+((INDEX('Points - Wickets'!$A$5:$Z$95,MATCH($A28,'Points - Wickets'!$A$5:$A$95,0),MATCH(M$8,'Points - Wickets'!$A$5:$Z$5,0)))*15)+((INDEX('Points - 4 fers'!$A$5:$Z$95,MATCH($A28,'Points - 4 fers'!$A$5:$A$95,0),MATCH(M$8,'Points - 4 fers'!$A$5:$Z$5,0)))*25)+((INDEX('Points - Hattrick'!$A$5:$Z$95,MATCH($A28,'Points - Hattrick'!$A$5:$A$95,0),MATCH(M$8,'Points - Hattrick'!$A$5:$Z$5,0)))*100)+((INDEX('Points - Fielding'!$A$5:$Z$95,MATCH($A28,'Points - Fielding'!$A$5:$A$95,0),MATCH(M$8,'Points - Fielding'!$A$5:$Z$5,0)))*10)+((INDEX('Points - 7 fers'!$A$5:$Z$95,MATCH($A28,'Points - 7 fers'!$A$5:$A$95,0),MATCH(M$8,'Points - 7 fers'!$A$5:$Z$5,0)))*50)+((INDEX('Points - Fielding Bonus'!$A$5:$Z$95,MATCH($A28,'Points - Fielding Bonus'!$A$5:$A$95,0),MATCH(M$8,'Points - Fielding Bonus'!$A$5:$Z$5,0)))*25)</f>
        <v>0</v>
      </c>
      <c r="N28" s="365">
        <f>(INDEX('Points - Runs'!$A$5:$Z$95,MATCH($A28,'Points - Runs'!$A$5:$A$95,0),MATCH(N$8,'Points - Runs'!$A$5:$Z$5,0)))+((INDEX('Points - Runs 50s'!$A$5:$Z$95,MATCH($A28,'Points - Runs 50s'!$A$5:$A$95,0),MATCH(N$8,'Points - Runs 50s'!$A$5:$Z$5,0)))*25)+((INDEX('Points - Runs 100s'!$A$5:$Z$95,MATCH($A28,'Points - Runs 100s'!$A$5:$A$95,0),MATCH(N$8,'Points - Runs 100s'!$A$5:$Z$5,0)))*50)+((INDEX('Points - Wickets'!$A$5:$Z$95,MATCH($A28,'Points - Wickets'!$A$5:$A$95,0),MATCH(N$8,'Points - Wickets'!$A$5:$Z$5,0)))*15)+((INDEX('Points - 4 fers'!$A$5:$Z$95,MATCH($A28,'Points - 4 fers'!$A$5:$A$95,0),MATCH(N$8,'Points - 4 fers'!$A$5:$Z$5,0)))*25)+((INDEX('Points - Hattrick'!$A$5:$Z$95,MATCH($A28,'Points - Hattrick'!$A$5:$A$95,0),MATCH(N$8,'Points - Hattrick'!$A$5:$Z$5,0)))*100)+((INDEX('Points - Fielding'!$A$5:$Z$95,MATCH($A28,'Points - Fielding'!$A$5:$A$95,0),MATCH(N$8,'Points - Fielding'!$A$5:$Z$5,0)))*10)+((INDEX('Points - 7 fers'!$A$5:$Z$95,MATCH($A28,'Points - 7 fers'!$A$5:$A$95,0),MATCH(N$8,'Points - 7 fers'!$A$5:$Z$5,0)))*50)+((INDEX('Points - Fielding Bonus'!$A$5:$Z$95,MATCH($A28,'Points - Fielding Bonus'!$A$5:$A$95,0),MATCH(N$8,'Points - Fielding Bonus'!$A$5:$Z$5,0)))*25)</f>
        <v>0</v>
      </c>
      <c r="O28" s="365">
        <f>(INDEX('Points - Runs'!$A$5:$Z$95,MATCH($A28,'Points - Runs'!$A$5:$A$95,0),MATCH(O$8,'Points - Runs'!$A$5:$Z$5,0)))+((INDEX('Points - Runs 50s'!$A$5:$Z$95,MATCH($A28,'Points - Runs 50s'!$A$5:$A$95,0),MATCH(O$8,'Points - Runs 50s'!$A$5:$Z$5,0)))*25)+((INDEX('Points - Runs 100s'!$A$5:$Z$95,MATCH($A28,'Points - Runs 100s'!$A$5:$A$95,0),MATCH(O$8,'Points - Runs 100s'!$A$5:$Z$5,0)))*50)+((INDEX('Points - Wickets'!$A$5:$Z$95,MATCH($A28,'Points - Wickets'!$A$5:$A$95,0),MATCH(O$8,'Points - Wickets'!$A$5:$Z$5,0)))*15)+((INDEX('Points - 4 fers'!$A$5:$Z$95,MATCH($A28,'Points - 4 fers'!$A$5:$A$95,0),MATCH(O$8,'Points - 4 fers'!$A$5:$Z$5,0)))*25)+((INDEX('Points - Hattrick'!$A$5:$Z$95,MATCH($A28,'Points - Hattrick'!$A$5:$A$95,0),MATCH(O$8,'Points - Hattrick'!$A$5:$Z$5,0)))*100)+((INDEX('Points - Fielding'!$A$5:$Z$95,MATCH($A28,'Points - Fielding'!$A$5:$A$95,0),MATCH(O$8,'Points - Fielding'!$A$5:$Z$5,0)))*10)+((INDEX('Points - 7 fers'!$A$5:$Z$95,MATCH($A28,'Points - 7 fers'!$A$5:$A$95,0),MATCH(O$8,'Points - 7 fers'!$A$5:$Z$5,0)))*50)+((INDEX('Points - Fielding Bonus'!$A$5:$Z$95,MATCH($A28,'Points - Fielding Bonus'!$A$5:$A$95,0),MATCH(O$8,'Points - Fielding Bonus'!$A$5:$Z$5,0)))*25)</f>
        <v>0</v>
      </c>
      <c r="P28" s="365">
        <f>(INDEX('Points - Runs'!$A$5:$Z$95,MATCH($A28,'Points - Runs'!$A$5:$A$95,0),MATCH(P$8,'Points - Runs'!$A$5:$Z$5,0)))+((INDEX('Points - Runs 50s'!$A$5:$Z$95,MATCH($A28,'Points - Runs 50s'!$A$5:$A$95,0),MATCH(P$8,'Points - Runs 50s'!$A$5:$Z$5,0)))*25)+((INDEX('Points - Runs 100s'!$A$5:$Z$95,MATCH($A28,'Points - Runs 100s'!$A$5:$A$95,0),MATCH(P$8,'Points - Runs 100s'!$A$5:$Z$5,0)))*50)+((INDEX('Points - Wickets'!$A$5:$Z$95,MATCH($A28,'Points - Wickets'!$A$5:$A$95,0),MATCH(P$8,'Points - Wickets'!$A$5:$Z$5,0)))*15)+((INDEX('Points - 4 fers'!$A$5:$Z$95,MATCH($A28,'Points - 4 fers'!$A$5:$A$95,0),MATCH(P$8,'Points - 4 fers'!$A$5:$Z$5,0)))*25)+((INDEX('Points - Hattrick'!$A$5:$Z$95,MATCH($A28,'Points - Hattrick'!$A$5:$A$95,0),MATCH(P$8,'Points - Hattrick'!$A$5:$Z$5,0)))*100)+((INDEX('Points - Fielding'!$A$5:$Z$95,MATCH($A28,'Points - Fielding'!$A$5:$A$95,0),MATCH(P$8,'Points - Fielding'!$A$5:$Z$5,0)))*10)+((INDEX('Points - 7 fers'!$A$5:$Z$95,MATCH($A28,'Points - 7 fers'!$A$5:$A$95,0),MATCH(P$8,'Points - 7 fers'!$A$5:$Z$5,0)))*50)+((INDEX('Points - Fielding Bonus'!$A$5:$Z$95,MATCH($A28,'Points - Fielding Bonus'!$A$5:$A$95,0),MATCH(P$8,'Points - Fielding Bonus'!$A$5:$Z$5,0)))*25)</f>
        <v>0</v>
      </c>
      <c r="Q28" s="365">
        <f>(INDEX('Points - Runs'!$A$5:$Z$95,MATCH($A28,'Points - Runs'!$A$5:$A$95,0),MATCH(Q$8,'Points - Runs'!$A$5:$Z$5,0)))+((INDEX('Points - Runs 50s'!$A$5:$Z$95,MATCH($A28,'Points - Runs 50s'!$A$5:$A$95,0),MATCH(Q$8,'Points - Runs 50s'!$A$5:$Z$5,0)))*25)+((INDEX('Points - Runs 100s'!$A$5:$Z$95,MATCH($A28,'Points - Runs 100s'!$A$5:$A$95,0),MATCH(Q$8,'Points - Runs 100s'!$A$5:$Z$5,0)))*50)+((INDEX('Points - Wickets'!$A$5:$Z$95,MATCH($A28,'Points - Wickets'!$A$5:$A$95,0),MATCH(Q$8,'Points - Wickets'!$A$5:$Z$5,0)))*15)+((INDEX('Points - 4 fers'!$A$5:$Z$95,MATCH($A28,'Points - 4 fers'!$A$5:$A$95,0),MATCH(Q$8,'Points - 4 fers'!$A$5:$Z$5,0)))*25)+((INDEX('Points - Hattrick'!$A$5:$Z$95,MATCH($A28,'Points - Hattrick'!$A$5:$A$95,0),MATCH(Q$8,'Points - Hattrick'!$A$5:$Z$5,0)))*100)+((INDEX('Points - Fielding'!$A$5:$Z$95,MATCH($A28,'Points - Fielding'!$A$5:$A$95,0),MATCH(Q$8,'Points - Fielding'!$A$5:$Z$5,0)))*10)+((INDEX('Points - 7 fers'!$A$5:$Z$95,MATCH($A28,'Points - 7 fers'!$A$5:$A$95,0),MATCH(Q$8,'Points - 7 fers'!$A$5:$Z$5,0)))*50)+((INDEX('Points - Fielding Bonus'!$A$5:$Z$95,MATCH($A28,'Points - Fielding Bonus'!$A$5:$A$95,0),MATCH(Q$8,'Points - Fielding Bonus'!$A$5:$Z$5,0)))*25)</f>
        <v>0</v>
      </c>
      <c r="R28" s="365">
        <f>(INDEX('Points - Runs'!$A$5:$Z$95,MATCH($A28,'Points - Runs'!$A$5:$A$95,0),MATCH(R$8,'Points - Runs'!$A$5:$Z$5,0)))+((INDEX('Points - Runs 50s'!$A$5:$Z$95,MATCH($A28,'Points - Runs 50s'!$A$5:$A$95,0),MATCH(R$8,'Points - Runs 50s'!$A$5:$Z$5,0)))*25)+((INDEX('Points - Runs 100s'!$A$5:$Z$95,MATCH($A28,'Points - Runs 100s'!$A$5:$A$95,0),MATCH(R$8,'Points - Runs 100s'!$A$5:$Z$5,0)))*50)+((INDEX('Points - Wickets'!$A$5:$Z$95,MATCH($A28,'Points - Wickets'!$A$5:$A$95,0),MATCH(R$8,'Points - Wickets'!$A$5:$Z$5,0)))*15)+((INDEX('Points - 4 fers'!$A$5:$Z$95,MATCH($A28,'Points - 4 fers'!$A$5:$A$95,0),MATCH(R$8,'Points - 4 fers'!$A$5:$Z$5,0)))*25)+((INDEX('Points - Hattrick'!$A$5:$Z$95,MATCH($A28,'Points - Hattrick'!$A$5:$A$95,0),MATCH(R$8,'Points - Hattrick'!$A$5:$Z$5,0)))*100)+((INDEX('Points - Fielding'!$A$5:$Z$95,MATCH($A28,'Points - Fielding'!$A$5:$A$95,0),MATCH(R$8,'Points - Fielding'!$A$5:$Z$5,0)))*10)+((INDEX('Points - 7 fers'!$A$5:$Z$95,MATCH($A28,'Points - 7 fers'!$A$5:$A$95,0),MATCH(R$8,'Points - 7 fers'!$A$5:$Z$5,0)))*50)+((INDEX('Points - Fielding Bonus'!$A$5:$Z$95,MATCH($A28,'Points - Fielding Bonus'!$A$5:$A$95,0),MATCH(R$8,'Points - Fielding Bonus'!$A$5:$Z$5,0)))*25)</f>
        <v>0</v>
      </c>
      <c r="S28" s="566">
        <f>(INDEX('Points - Runs'!$A$5:$Z$95,MATCH($A28,'Points - Runs'!$A$5:$A$95,0),MATCH(S$8,'Points - Runs'!$A$5:$Z$5,0)))+((INDEX('Points - Runs 50s'!$A$5:$Z$95,MATCH($A28,'Points - Runs 50s'!$A$5:$A$95,0),MATCH(S$8,'Points - Runs 50s'!$A$5:$Z$5,0)))*25)+((INDEX('Points - Runs 100s'!$A$5:$Z$95,MATCH($A28,'Points - Runs 100s'!$A$5:$A$95,0),MATCH(S$8,'Points - Runs 100s'!$A$5:$Z$5,0)))*50)+((INDEX('Points - Wickets'!$A$5:$Z$95,MATCH($A28,'Points - Wickets'!$A$5:$A$95,0),MATCH(S$8,'Points - Wickets'!$A$5:$Z$5,0)))*15)+((INDEX('Points - 4 fers'!$A$5:$Z$95,MATCH($A28,'Points - 4 fers'!$A$5:$A$95,0),MATCH(S$8,'Points - 4 fers'!$A$5:$Z$5,0)))*25)+((INDEX('Points - Hattrick'!$A$5:$Z$95,MATCH($A28,'Points - Hattrick'!$A$5:$A$95,0),MATCH(S$8,'Points - Hattrick'!$A$5:$Z$5,0)))*100)+((INDEX('Points - Fielding'!$A$5:$Z$95,MATCH($A28,'Points - Fielding'!$A$5:$A$95,0),MATCH(S$8,'Points - Fielding'!$A$5:$Z$5,0)))*10)+((INDEX('Points - 7 fers'!$A$5:$Z$95,MATCH($A28,'Points - 7 fers'!$A$5:$A$95,0),MATCH(S$8,'Points - 7 fers'!$A$5:$Z$5,0)))*50)+((INDEX('Points - Fielding Bonus'!$A$5:$Z$95,MATCH($A28,'Points - Fielding Bonus'!$A$5:$A$95,0),MATCH(S$8,'Points - Fielding Bonus'!$A$5:$Z$5,0)))*25)</f>
        <v>0</v>
      </c>
      <c r="T28" s="571">
        <f>(INDEX('Points - Runs'!$A$5:$Z$95,MATCH($A28,'Points - Runs'!$A$5:$A$95,0),MATCH(T$8,'Points - Runs'!$A$5:$Z$5,0)))+((INDEX('Points - Runs 50s'!$A$5:$Z$95,MATCH($A28,'Points - Runs 50s'!$A$5:$A$95,0),MATCH(T$8,'Points - Runs 50s'!$A$5:$Z$5,0)))*25)+((INDEX('Points - Runs 100s'!$A$5:$Z$95,MATCH($A28,'Points - Runs 100s'!$A$5:$A$95,0),MATCH(T$8,'Points - Runs 100s'!$A$5:$Z$5,0)))*50)+((INDEX('Points - Wickets'!$A$5:$Z$95,MATCH($A28,'Points - Wickets'!$A$5:$A$95,0),MATCH(T$8,'Points - Wickets'!$A$5:$Z$5,0)))*15)+((INDEX('Points - 4 fers'!$A$5:$Z$95,MATCH($A28,'Points - 4 fers'!$A$5:$A$95,0),MATCH(T$8,'Points - 4 fers'!$A$5:$Z$5,0)))*25)+((INDEX('Points - Hattrick'!$A$5:$Z$95,MATCH($A28,'Points - Hattrick'!$A$5:$A$95,0),MATCH(T$8,'Points - Hattrick'!$A$5:$Z$5,0)))*100)+((INDEX('Points - Fielding'!$A$5:$Z$95,MATCH($A28,'Points - Fielding'!$A$5:$A$95,0),MATCH(T$8,'Points - Fielding'!$A$5:$Z$5,0)))*10)+((INDEX('Points - 7 fers'!$A$5:$Z$95,MATCH($A28,'Points - 7 fers'!$A$5:$A$95,0),MATCH(T$8,'Points - 7 fers'!$A$5:$Z$5,0)))*50)+((INDEX('Points - Fielding Bonus'!$A$5:$Z$95,MATCH($A28,'Points - Fielding Bonus'!$A$5:$A$95,0),MATCH(T$8,'Points - Fielding Bonus'!$A$5:$Z$5,0)))*25)</f>
        <v>0</v>
      </c>
      <c r="U28" s="365">
        <f>(INDEX('Points - Runs'!$A$5:$Z$95,MATCH($A28,'Points - Runs'!$A$5:$A$95,0),MATCH(U$8,'Points - Runs'!$A$5:$Z$5,0)))+((INDEX('Points - Runs 50s'!$A$5:$Z$95,MATCH($A28,'Points - Runs 50s'!$A$5:$A$95,0),MATCH(U$8,'Points - Runs 50s'!$A$5:$Z$5,0)))*25)+((INDEX('Points - Runs 100s'!$A$5:$Z$95,MATCH($A28,'Points - Runs 100s'!$A$5:$A$95,0),MATCH(U$8,'Points - Runs 100s'!$A$5:$Z$5,0)))*50)+((INDEX('Points - Wickets'!$A$5:$Z$95,MATCH($A28,'Points - Wickets'!$A$5:$A$95,0),MATCH(U$8,'Points - Wickets'!$A$5:$Z$5,0)))*15)+((INDEX('Points - 4 fers'!$A$5:$Z$95,MATCH($A28,'Points - 4 fers'!$A$5:$A$95,0),MATCH(U$8,'Points - 4 fers'!$A$5:$Z$5,0)))*25)+((INDEX('Points - Hattrick'!$A$5:$Z$95,MATCH($A28,'Points - Hattrick'!$A$5:$A$95,0),MATCH(U$8,'Points - Hattrick'!$A$5:$Z$5,0)))*100)+((INDEX('Points - Fielding'!$A$5:$Z$95,MATCH($A28,'Points - Fielding'!$A$5:$A$95,0),MATCH(U$8,'Points - Fielding'!$A$5:$Z$5,0)))*10)+((INDEX('Points - 7 fers'!$A$5:$Z$95,MATCH($A28,'Points - 7 fers'!$A$5:$A$95,0),MATCH(U$8,'Points - 7 fers'!$A$5:$Z$5,0)))*50)+((INDEX('Points - Fielding Bonus'!$A$5:$Z$95,MATCH($A28,'Points - Fielding Bonus'!$A$5:$A$95,0),MATCH(U$8,'Points - Fielding Bonus'!$A$5:$Z$5,0)))*25)</f>
        <v>0</v>
      </c>
      <c r="V28" s="365">
        <f>(INDEX('Points - Runs'!$A$5:$Z$95,MATCH($A28,'Points - Runs'!$A$5:$A$95,0),MATCH(V$8,'Points - Runs'!$A$5:$Z$5,0)))+((INDEX('Points - Runs 50s'!$A$5:$Z$95,MATCH($A28,'Points - Runs 50s'!$A$5:$A$95,0),MATCH(V$8,'Points - Runs 50s'!$A$5:$Z$5,0)))*25)+((INDEX('Points - Runs 100s'!$A$5:$Z$95,MATCH($A28,'Points - Runs 100s'!$A$5:$A$95,0),MATCH(V$8,'Points - Runs 100s'!$A$5:$Z$5,0)))*50)+((INDEX('Points - Wickets'!$A$5:$Z$95,MATCH($A28,'Points - Wickets'!$A$5:$A$95,0),MATCH(V$8,'Points - Wickets'!$A$5:$Z$5,0)))*15)+((INDEX('Points - 4 fers'!$A$5:$Z$95,MATCH($A28,'Points - 4 fers'!$A$5:$A$95,0),MATCH(V$8,'Points - 4 fers'!$A$5:$Z$5,0)))*25)+((INDEX('Points - Hattrick'!$A$5:$Z$95,MATCH($A28,'Points - Hattrick'!$A$5:$A$95,0),MATCH(V$8,'Points - Hattrick'!$A$5:$Z$5,0)))*100)+((INDEX('Points - Fielding'!$A$5:$Z$95,MATCH($A28,'Points - Fielding'!$A$5:$A$95,0),MATCH(V$8,'Points - Fielding'!$A$5:$Z$5,0)))*10)+((INDEX('Points - 7 fers'!$A$5:$Z$95,MATCH($A28,'Points - 7 fers'!$A$5:$A$95,0),MATCH(V$8,'Points - 7 fers'!$A$5:$Z$5,0)))*50)+((INDEX('Points - Fielding Bonus'!$A$5:$Z$95,MATCH($A28,'Points - Fielding Bonus'!$A$5:$A$95,0),MATCH(V$8,'Points - Fielding Bonus'!$A$5:$Z$5,0)))*25)</f>
        <v>0</v>
      </c>
      <c r="W28" s="365">
        <f>(INDEX('Points - Runs'!$A$5:$Z$95,MATCH($A28,'Points - Runs'!$A$5:$A$95,0),MATCH(W$8,'Points - Runs'!$A$5:$Z$5,0)))+((INDEX('Points - Runs 50s'!$A$5:$Z$95,MATCH($A28,'Points - Runs 50s'!$A$5:$A$95,0),MATCH(W$8,'Points - Runs 50s'!$A$5:$Z$5,0)))*25)+((INDEX('Points - Runs 100s'!$A$5:$Z$95,MATCH($A28,'Points - Runs 100s'!$A$5:$A$95,0),MATCH(W$8,'Points - Runs 100s'!$A$5:$Z$5,0)))*50)+((INDEX('Points - Wickets'!$A$5:$Z$95,MATCH($A28,'Points - Wickets'!$A$5:$A$95,0),MATCH(W$8,'Points - Wickets'!$A$5:$Z$5,0)))*15)+((INDEX('Points - 4 fers'!$A$5:$Z$95,MATCH($A28,'Points - 4 fers'!$A$5:$A$95,0),MATCH(W$8,'Points - 4 fers'!$A$5:$Z$5,0)))*25)+((INDEX('Points - Hattrick'!$A$5:$Z$95,MATCH($A28,'Points - Hattrick'!$A$5:$A$95,0),MATCH(W$8,'Points - Hattrick'!$A$5:$Z$5,0)))*100)+((INDEX('Points - Fielding'!$A$5:$Z$95,MATCH($A28,'Points - Fielding'!$A$5:$A$95,0),MATCH(W$8,'Points - Fielding'!$A$5:$Z$5,0)))*10)+((INDEX('Points - 7 fers'!$A$5:$Z$95,MATCH($A28,'Points - 7 fers'!$A$5:$A$95,0),MATCH(W$8,'Points - 7 fers'!$A$5:$Z$5,0)))*50)+((INDEX('Points - Fielding Bonus'!$A$5:$Z$95,MATCH($A28,'Points - Fielding Bonus'!$A$5:$A$95,0),MATCH(W$8,'Points - Fielding Bonus'!$A$5:$Z$5,0)))*25)</f>
        <v>0</v>
      </c>
      <c r="X28" s="365">
        <f>(INDEX('Points - Runs'!$A$5:$Z$95,MATCH($A28,'Points - Runs'!$A$5:$A$95,0),MATCH(X$8,'Points - Runs'!$A$5:$Z$5,0)))+((INDEX('Points - Runs 50s'!$A$5:$Z$95,MATCH($A28,'Points - Runs 50s'!$A$5:$A$95,0),MATCH(X$8,'Points - Runs 50s'!$A$5:$Z$5,0)))*25)+((INDEX('Points - Runs 100s'!$A$5:$Z$95,MATCH($A28,'Points - Runs 100s'!$A$5:$A$95,0),MATCH(X$8,'Points - Runs 100s'!$A$5:$Z$5,0)))*50)+((INDEX('Points - Wickets'!$A$5:$Z$95,MATCH($A28,'Points - Wickets'!$A$5:$A$95,0),MATCH(X$8,'Points - Wickets'!$A$5:$Z$5,0)))*15)+((INDEX('Points - 4 fers'!$A$5:$Z$95,MATCH($A28,'Points - 4 fers'!$A$5:$A$95,0),MATCH(X$8,'Points - 4 fers'!$A$5:$Z$5,0)))*25)+((INDEX('Points - Hattrick'!$A$5:$Z$95,MATCH($A28,'Points - Hattrick'!$A$5:$A$95,0),MATCH(X$8,'Points - Hattrick'!$A$5:$Z$5,0)))*100)+((INDEX('Points - Fielding'!$A$5:$Z$95,MATCH($A28,'Points - Fielding'!$A$5:$A$95,0),MATCH(X$8,'Points - Fielding'!$A$5:$Z$5,0)))*10)+((INDEX('Points - 7 fers'!$A$5:$Z$95,MATCH($A28,'Points - 7 fers'!$A$5:$A$95,0),MATCH(X$8,'Points - 7 fers'!$A$5:$Z$5,0)))*50)+((INDEX('Points - Fielding Bonus'!$A$5:$Z$95,MATCH($A28,'Points - Fielding Bonus'!$A$5:$A$95,0),MATCH(X$8,'Points - Fielding Bonus'!$A$5:$Z$5,0)))*25)</f>
        <v>0</v>
      </c>
      <c r="Y28" s="365">
        <f>(INDEX('Points - Runs'!$A$5:$Z$95,MATCH($A28,'Points - Runs'!$A$5:$A$95,0),MATCH(Y$8,'Points - Runs'!$A$5:$Z$5,0)))+((INDEX('Points - Runs 50s'!$A$5:$Z$95,MATCH($A28,'Points - Runs 50s'!$A$5:$A$95,0),MATCH(Y$8,'Points - Runs 50s'!$A$5:$Z$5,0)))*25)+((INDEX('Points - Runs 100s'!$A$5:$Z$95,MATCH($A28,'Points - Runs 100s'!$A$5:$A$95,0),MATCH(Y$8,'Points - Runs 100s'!$A$5:$Z$5,0)))*50)+((INDEX('Points - Wickets'!$A$5:$Z$95,MATCH($A28,'Points - Wickets'!$A$5:$A$95,0),MATCH(Y$8,'Points - Wickets'!$A$5:$Z$5,0)))*15)+((INDEX('Points - 4 fers'!$A$5:$Z$95,MATCH($A28,'Points - 4 fers'!$A$5:$A$95,0),MATCH(Y$8,'Points - 4 fers'!$A$5:$Z$5,0)))*25)+((INDEX('Points - Hattrick'!$A$5:$Z$95,MATCH($A28,'Points - Hattrick'!$A$5:$A$95,0),MATCH(Y$8,'Points - Hattrick'!$A$5:$Z$5,0)))*100)+((INDEX('Points - Fielding'!$A$5:$Z$95,MATCH($A28,'Points - Fielding'!$A$5:$A$95,0),MATCH(Y$8,'Points - Fielding'!$A$5:$Z$5,0)))*10)+((INDEX('Points - 7 fers'!$A$5:$Z$95,MATCH($A28,'Points - 7 fers'!$A$5:$A$95,0),MATCH(Y$8,'Points - 7 fers'!$A$5:$Z$5,0)))*50)+((INDEX('Points - Fielding Bonus'!$A$5:$Z$95,MATCH($A28,'Points - Fielding Bonus'!$A$5:$A$95,0),MATCH(Y$8,'Points - Fielding Bonus'!$A$5:$Z$5,0)))*25)</f>
        <v>0</v>
      </c>
      <c r="Z28" s="365">
        <f>(INDEX('Points - Runs'!$A$5:$Z$95,MATCH($A28,'Points - Runs'!$A$5:$A$95,0),MATCH(Z$8,'Points - Runs'!$A$5:$Z$5,0)))+((INDEX('Points - Runs 50s'!$A$5:$Z$95,MATCH($A28,'Points - Runs 50s'!$A$5:$A$95,0),MATCH(Z$8,'Points - Runs 50s'!$A$5:$Z$5,0)))*25)+((INDEX('Points - Runs 100s'!$A$5:$Z$95,MATCH($A28,'Points - Runs 100s'!$A$5:$A$95,0),MATCH(Z$8,'Points - Runs 100s'!$A$5:$Z$5,0)))*50)+((INDEX('Points - Wickets'!$A$5:$Z$95,MATCH($A28,'Points - Wickets'!$A$5:$A$95,0),MATCH(Z$8,'Points - Wickets'!$A$5:$Z$5,0)))*15)+((INDEX('Points - 4 fers'!$A$5:$Z$95,MATCH($A28,'Points - 4 fers'!$A$5:$A$95,0),MATCH(Z$8,'Points - 4 fers'!$A$5:$Z$5,0)))*25)+((INDEX('Points - Hattrick'!$A$5:$Z$95,MATCH($A28,'Points - Hattrick'!$A$5:$A$95,0),MATCH(Z$8,'Points - Hattrick'!$A$5:$Z$5,0)))*100)+((INDEX('Points - Fielding'!$A$5:$Z$95,MATCH($A28,'Points - Fielding'!$A$5:$A$95,0),MATCH(Z$8,'Points - Fielding'!$A$5:$Z$5,0)))*10)+((INDEX('Points - 7 fers'!$A$5:$Z$95,MATCH($A28,'Points - 7 fers'!$A$5:$A$95,0),MATCH(Z$8,'Points - 7 fers'!$A$5:$Z$5,0)))*50)+((INDEX('Points - Fielding Bonus'!$A$5:$Z$95,MATCH($A28,'Points - Fielding Bonus'!$A$5:$A$95,0),MATCH(Z$8,'Points - Fielding Bonus'!$A$5:$Z$5,0)))*25)</f>
        <v>0</v>
      </c>
      <c r="AA28" s="452">
        <f t="shared" si="0"/>
        <v>0</v>
      </c>
      <c r="AB28" s="445">
        <f t="shared" si="1"/>
        <v>0</v>
      </c>
      <c r="AC28" s="479">
        <f t="shared" si="2"/>
        <v>0</v>
      </c>
      <c r="AD28" s="453">
        <f t="shared" si="3"/>
        <v>0</v>
      </c>
    </row>
    <row r="29" spans="1:30" s="58" customFormat="1" ht="18.75" hidden="1" customHeight="1" x14ac:dyDescent="0.25">
      <c r="A29" s="476" t="s">
        <v>255</v>
      </c>
      <c r="B29" s="447"/>
      <c r="C29" s="448" t="s">
        <v>68</v>
      </c>
      <c r="D29" s="364">
        <f>(INDEX('Points - Runs'!$A$5:$Z$95,MATCH($A29,'Points - Runs'!$A$5:$A$95,0),MATCH(D$8,'Points - Runs'!$A$5:$Z$5,0)))+((INDEX('Points - Runs 50s'!$A$5:$Z$95,MATCH($A29,'Points - Runs 50s'!$A$5:$A$95,0),MATCH(D$8,'Points - Runs 50s'!$A$5:$Z$5,0)))*25)+((INDEX('Points - Runs 100s'!$A$5:$Z$95,MATCH($A29,'Points - Runs 100s'!$A$5:$A$95,0),MATCH(D$8,'Points - Runs 100s'!$A$5:$Z$5,0)))*50)+((INDEX('Points - Wickets'!$A$5:$Z$95,MATCH($A29,'Points - Wickets'!$A$5:$A$95,0),MATCH(D$8,'Points - Wickets'!$A$5:$Z$5,0)))*15)+((INDEX('Points - 4 fers'!$A$5:$Z$95,MATCH($A29,'Points - 4 fers'!$A$5:$A$95,0),MATCH(D$8,'Points - 4 fers'!$A$5:$Z$5,0)))*25)+((INDEX('Points - Hattrick'!$A$5:$Z$95,MATCH($A29,'Points - Hattrick'!$A$5:$A$95,0),MATCH(D$8,'Points - Hattrick'!$A$5:$Z$5,0)))*100)+((INDEX('Points - Fielding'!$A$5:$Z$95,MATCH($A29,'Points - Fielding'!$A$5:$A$95,0),MATCH(D$8,'Points - Fielding'!$A$5:$Z$5,0)))*10)+((INDEX('Points - 7 fers'!$A$5:$Z$95,MATCH($A29,'Points - 7 fers'!$A$5:$A$95,0),MATCH(D$8,'Points - 7 fers'!$A$5:$Z$5,0)))*50)+((INDEX('Points - Fielding Bonus'!$A$5:$Z$95,MATCH($A29,'Points - Fielding Bonus'!$A$5:$A$95,0),MATCH(D$8,'Points - Fielding Bonus'!$A$5:$Z$5,0)))*25)</f>
        <v>0</v>
      </c>
      <c r="E29" s="365">
        <f>(INDEX('Points - Runs'!$A$5:$Z$95,MATCH($A29,'Points - Runs'!$A$5:$A$95,0),MATCH(E$8,'Points - Runs'!$A$5:$Z$5,0)))+((INDEX('Points - Runs 50s'!$A$5:$Z$95,MATCH($A29,'Points - Runs 50s'!$A$5:$A$95,0),MATCH(E$8,'Points - Runs 50s'!$A$5:$Z$5,0)))*25)+((INDEX('Points - Runs 100s'!$A$5:$Z$95,MATCH($A29,'Points - Runs 100s'!$A$5:$A$95,0),MATCH(E$8,'Points - Runs 100s'!$A$5:$Z$5,0)))*50)+((INDEX('Points - Wickets'!$A$5:$Z$95,MATCH($A29,'Points - Wickets'!$A$5:$A$95,0),MATCH(E$8,'Points - Wickets'!$A$5:$Z$5,0)))*15)+((INDEX('Points - 4 fers'!$A$5:$Z$95,MATCH($A29,'Points - 4 fers'!$A$5:$A$95,0),MATCH(E$8,'Points - 4 fers'!$A$5:$Z$5,0)))*25)+((INDEX('Points - Hattrick'!$A$5:$Z$95,MATCH($A29,'Points - Hattrick'!$A$5:$A$95,0),MATCH(E$8,'Points - Hattrick'!$A$5:$Z$5,0)))*100)+((INDEX('Points - Fielding'!$A$5:$Z$95,MATCH($A29,'Points - Fielding'!$A$5:$A$95,0),MATCH(E$8,'Points - Fielding'!$A$5:$Z$5,0)))*10)+((INDEX('Points - 7 fers'!$A$5:$Z$95,MATCH($A29,'Points - 7 fers'!$A$5:$A$95,0),MATCH(E$8,'Points - 7 fers'!$A$5:$Z$5,0)))*50)+((INDEX('Points - Fielding Bonus'!$A$5:$Z$95,MATCH($A29,'Points - Fielding Bonus'!$A$5:$A$95,0),MATCH(E$8,'Points - Fielding Bonus'!$A$5:$Z$5,0)))*25)</f>
        <v>0</v>
      </c>
      <c r="F29" s="365">
        <f>(INDEX('Points - Runs'!$A$5:$Z$95,MATCH($A29,'Points - Runs'!$A$5:$A$95,0),MATCH(F$8,'Points - Runs'!$A$5:$Z$5,0)))+((INDEX('Points - Runs 50s'!$A$5:$Z$95,MATCH($A29,'Points - Runs 50s'!$A$5:$A$95,0),MATCH(F$8,'Points - Runs 50s'!$A$5:$Z$5,0)))*25)+((INDEX('Points - Runs 100s'!$A$5:$Z$95,MATCH($A29,'Points - Runs 100s'!$A$5:$A$95,0),MATCH(F$8,'Points - Runs 100s'!$A$5:$Z$5,0)))*50)+((INDEX('Points - Wickets'!$A$5:$Z$95,MATCH($A29,'Points - Wickets'!$A$5:$A$95,0),MATCH(F$8,'Points - Wickets'!$A$5:$Z$5,0)))*15)+((INDEX('Points - 4 fers'!$A$5:$Z$95,MATCH($A29,'Points - 4 fers'!$A$5:$A$95,0),MATCH(F$8,'Points - 4 fers'!$A$5:$Z$5,0)))*25)+((INDEX('Points - Hattrick'!$A$5:$Z$95,MATCH($A29,'Points - Hattrick'!$A$5:$A$95,0),MATCH(F$8,'Points - Hattrick'!$A$5:$Z$5,0)))*100)+((INDEX('Points - Fielding'!$A$5:$Z$95,MATCH($A29,'Points - Fielding'!$A$5:$A$95,0),MATCH(F$8,'Points - Fielding'!$A$5:$Z$5,0)))*10)+((INDEX('Points - 7 fers'!$A$5:$Z$95,MATCH($A29,'Points - 7 fers'!$A$5:$A$95,0),MATCH(F$8,'Points - 7 fers'!$A$5:$Z$5,0)))*50)+((INDEX('Points - Fielding Bonus'!$A$5:$Z$95,MATCH($A29,'Points - Fielding Bonus'!$A$5:$A$95,0),MATCH(F$8,'Points - Fielding Bonus'!$A$5:$Z$5,0)))*25)</f>
        <v>0</v>
      </c>
      <c r="G29" s="365">
        <f>(INDEX('Points - Runs'!$A$5:$Z$95,MATCH($A29,'Points - Runs'!$A$5:$A$95,0),MATCH(G$8,'Points - Runs'!$A$5:$Z$5,0)))+((INDEX('Points - Runs 50s'!$A$5:$Z$95,MATCH($A29,'Points - Runs 50s'!$A$5:$A$95,0),MATCH(G$8,'Points - Runs 50s'!$A$5:$Z$5,0)))*25)+((INDEX('Points - Runs 100s'!$A$5:$Z$95,MATCH($A29,'Points - Runs 100s'!$A$5:$A$95,0),MATCH(G$8,'Points - Runs 100s'!$A$5:$Z$5,0)))*50)+((INDEX('Points - Wickets'!$A$5:$Z$95,MATCH($A29,'Points - Wickets'!$A$5:$A$95,0),MATCH(G$8,'Points - Wickets'!$A$5:$Z$5,0)))*15)+((INDEX('Points - 4 fers'!$A$5:$Z$95,MATCH($A29,'Points - 4 fers'!$A$5:$A$95,0),MATCH(G$8,'Points - 4 fers'!$A$5:$Z$5,0)))*25)+((INDEX('Points - Hattrick'!$A$5:$Z$95,MATCH($A29,'Points - Hattrick'!$A$5:$A$95,0),MATCH(G$8,'Points - Hattrick'!$A$5:$Z$5,0)))*100)+((INDEX('Points - Fielding'!$A$5:$Z$95,MATCH($A29,'Points - Fielding'!$A$5:$A$95,0),MATCH(G$8,'Points - Fielding'!$A$5:$Z$5,0)))*10)+((INDEX('Points - 7 fers'!$A$5:$Z$95,MATCH($A29,'Points - 7 fers'!$A$5:$A$95,0),MATCH(G$8,'Points - 7 fers'!$A$5:$Z$5,0)))*50)+((INDEX('Points - Fielding Bonus'!$A$5:$Z$95,MATCH($A29,'Points - Fielding Bonus'!$A$5:$A$95,0),MATCH(G$8,'Points - Fielding Bonus'!$A$5:$Z$5,0)))*25)</f>
        <v>0</v>
      </c>
      <c r="H29" s="365">
        <f>(INDEX('Points - Runs'!$A$5:$Z$95,MATCH($A29,'Points - Runs'!$A$5:$A$95,0),MATCH(H$8,'Points - Runs'!$A$5:$Z$5,0)))+((INDEX('Points - Runs 50s'!$A$5:$Z$95,MATCH($A29,'Points - Runs 50s'!$A$5:$A$95,0),MATCH(H$8,'Points - Runs 50s'!$A$5:$Z$5,0)))*25)+((INDEX('Points - Runs 100s'!$A$5:$Z$95,MATCH($A29,'Points - Runs 100s'!$A$5:$A$95,0),MATCH(H$8,'Points - Runs 100s'!$A$5:$Z$5,0)))*50)+((INDEX('Points - Wickets'!$A$5:$Z$95,MATCH($A29,'Points - Wickets'!$A$5:$A$95,0),MATCH(H$8,'Points - Wickets'!$A$5:$Z$5,0)))*15)+((INDEX('Points - 4 fers'!$A$5:$Z$95,MATCH($A29,'Points - 4 fers'!$A$5:$A$95,0),MATCH(H$8,'Points - 4 fers'!$A$5:$Z$5,0)))*25)+((INDEX('Points - Hattrick'!$A$5:$Z$95,MATCH($A29,'Points - Hattrick'!$A$5:$A$95,0),MATCH(H$8,'Points - Hattrick'!$A$5:$Z$5,0)))*100)+((INDEX('Points - Fielding'!$A$5:$Z$95,MATCH($A29,'Points - Fielding'!$A$5:$A$95,0),MATCH(H$8,'Points - Fielding'!$A$5:$Z$5,0)))*10)+((INDEX('Points - 7 fers'!$A$5:$Z$95,MATCH($A29,'Points - 7 fers'!$A$5:$A$95,0),MATCH(H$8,'Points - 7 fers'!$A$5:$Z$5,0)))*50)+((INDEX('Points - Fielding Bonus'!$A$5:$Z$95,MATCH($A29,'Points - Fielding Bonus'!$A$5:$A$95,0),MATCH(H$8,'Points - Fielding Bonus'!$A$5:$Z$5,0)))*25)</f>
        <v>0</v>
      </c>
      <c r="I29" s="365">
        <f>(INDEX('Points - Runs'!$A$5:$Z$95,MATCH($A29,'Points - Runs'!$A$5:$A$95,0),MATCH(I$8,'Points - Runs'!$A$5:$Z$5,0)))+((INDEX('Points - Runs 50s'!$A$5:$Z$95,MATCH($A29,'Points - Runs 50s'!$A$5:$A$95,0),MATCH(I$8,'Points - Runs 50s'!$A$5:$Z$5,0)))*25)+((INDEX('Points - Runs 100s'!$A$5:$Z$95,MATCH($A29,'Points - Runs 100s'!$A$5:$A$95,0),MATCH(I$8,'Points - Runs 100s'!$A$5:$Z$5,0)))*50)+((INDEX('Points - Wickets'!$A$5:$Z$95,MATCH($A29,'Points - Wickets'!$A$5:$A$95,0),MATCH(I$8,'Points - Wickets'!$A$5:$Z$5,0)))*15)+((INDEX('Points - 4 fers'!$A$5:$Z$95,MATCH($A29,'Points - 4 fers'!$A$5:$A$95,0),MATCH(I$8,'Points - 4 fers'!$A$5:$Z$5,0)))*25)+((INDEX('Points - Hattrick'!$A$5:$Z$95,MATCH($A29,'Points - Hattrick'!$A$5:$A$95,0),MATCH(I$8,'Points - Hattrick'!$A$5:$Z$5,0)))*100)+((INDEX('Points - Fielding'!$A$5:$Z$95,MATCH($A29,'Points - Fielding'!$A$5:$A$95,0),MATCH(I$8,'Points - Fielding'!$A$5:$Z$5,0)))*10)+((INDEX('Points - 7 fers'!$A$5:$Z$95,MATCH($A29,'Points - 7 fers'!$A$5:$A$95,0),MATCH(I$8,'Points - 7 fers'!$A$5:$Z$5,0)))*50)+((INDEX('Points - Fielding Bonus'!$A$5:$Z$95,MATCH($A29,'Points - Fielding Bonus'!$A$5:$A$95,0),MATCH(I$8,'Points - Fielding Bonus'!$A$5:$Z$5,0)))*25)</f>
        <v>0</v>
      </c>
      <c r="J29" s="365">
        <f>(INDEX('Points - Runs'!$A$5:$Z$95,MATCH($A29,'Points - Runs'!$A$5:$A$95,0),MATCH(J$8,'Points - Runs'!$A$5:$Z$5,0)))+((INDEX('Points - Runs 50s'!$A$5:$Z$95,MATCH($A29,'Points - Runs 50s'!$A$5:$A$95,0),MATCH(J$8,'Points - Runs 50s'!$A$5:$Z$5,0)))*25)+((INDEX('Points - Runs 100s'!$A$5:$Z$95,MATCH($A29,'Points - Runs 100s'!$A$5:$A$95,0),MATCH(J$8,'Points - Runs 100s'!$A$5:$Z$5,0)))*50)+((INDEX('Points - Wickets'!$A$5:$Z$95,MATCH($A29,'Points - Wickets'!$A$5:$A$95,0),MATCH(J$8,'Points - Wickets'!$A$5:$Z$5,0)))*15)+((INDEX('Points - 4 fers'!$A$5:$Z$95,MATCH($A29,'Points - 4 fers'!$A$5:$A$95,0),MATCH(J$8,'Points - 4 fers'!$A$5:$Z$5,0)))*25)+((INDEX('Points - Hattrick'!$A$5:$Z$95,MATCH($A29,'Points - Hattrick'!$A$5:$A$95,0),MATCH(J$8,'Points - Hattrick'!$A$5:$Z$5,0)))*100)+((INDEX('Points - Fielding'!$A$5:$Z$95,MATCH($A29,'Points - Fielding'!$A$5:$A$95,0),MATCH(J$8,'Points - Fielding'!$A$5:$Z$5,0)))*10)+((INDEX('Points - 7 fers'!$A$5:$Z$95,MATCH($A29,'Points - 7 fers'!$A$5:$A$95,0),MATCH(J$8,'Points - 7 fers'!$A$5:$Z$5,0)))*50)+((INDEX('Points - Fielding Bonus'!$A$5:$Z$95,MATCH($A29,'Points - Fielding Bonus'!$A$5:$A$95,0),MATCH(J$8,'Points - Fielding Bonus'!$A$5:$Z$5,0)))*25)</f>
        <v>0</v>
      </c>
      <c r="K29" s="516">
        <f>(INDEX('Points - Runs'!$A$5:$Z$95,MATCH($A29,'Points - Runs'!$A$5:$A$95,0),MATCH(K$8,'Points - Runs'!$A$5:$Z$5,0)))+((INDEX('Points - Runs 50s'!$A$5:$Z$95,MATCH($A29,'Points - Runs 50s'!$A$5:$A$95,0),MATCH(K$8,'Points - Runs 50s'!$A$5:$Z$5,0)))*25)+((INDEX('Points - Runs 100s'!$A$5:$Z$95,MATCH($A29,'Points - Runs 100s'!$A$5:$A$95,0),MATCH(K$8,'Points - Runs 100s'!$A$5:$Z$5,0)))*50)+((INDEX('Points - Wickets'!$A$5:$Z$95,MATCH($A29,'Points - Wickets'!$A$5:$A$95,0),MATCH(K$8,'Points - Wickets'!$A$5:$Z$5,0)))*15)+((INDEX('Points - 4 fers'!$A$5:$Z$95,MATCH($A29,'Points - 4 fers'!$A$5:$A$95,0),MATCH(K$8,'Points - 4 fers'!$A$5:$Z$5,0)))*25)+((INDEX('Points - Hattrick'!$A$5:$Z$95,MATCH($A29,'Points - Hattrick'!$A$5:$A$95,0),MATCH(K$8,'Points - Hattrick'!$A$5:$Z$5,0)))*100)+((INDEX('Points - Fielding'!$A$5:$Z$95,MATCH($A29,'Points - Fielding'!$A$5:$A$95,0),MATCH(K$8,'Points - Fielding'!$A$5:$Z$5,0)))*10)+((INDEX('Points - 7 fers'!$A$5:$Z$95,MATCH($A29,'Points - 7 fers'!$A$5:$A$95,0),MATCH(K$8,'Points - 7 fers'!$A$5:$Z$5,0)))*50)+((INDEX('Points - Fielding Bonus'!$A$5:$Z$95,MATCH($A29,'Points - Fielding Bonus'!$A$5:$A$95,0),MATCH(K$8,'Points - Fielding Bonus'!$A$5:$Z$5,0)))*25)</f>
        <v>0</v>
      </c>
      <c r="L29" s="364">
        <f>(INDEX('Points - Runs'!$A$5:$Z$95,MATCH($A29,'Points - Runs'!$A$5:$A$95,0),MATCH(L$8,'Points - Runs'!$A$5:$Z$5,0)))+((INDEX('Points - Runs 50s'!$A$5:$Z$95,MATCH($A29,'Points - Runs 50s'!$A$5:$A$95,0),MATCH(L$8,'Points - Runs 50s'!$A$5:$Z$5,0)))*25)+((INDEX('Points - Runs 100s'!$A$5:$Z$95,MATCH($A29,'Points - Runs 100s'!$A$5:$A$95,0),MATCH(L$8,'Points - Runs 100s'!$A$5:$Z$5,0)))*50)+((INDEX('Points - Wickets'!$A$5:$Z$95,MATCH($A29,'Points - Wickets'!$A$5:$A$95,0),MATCH(L$8,'Points - Wickets'!$A$5:$Z$5,0)))*15)+((INDEX('Points - 4 fers'!$A$5:$Z$95,MATCH($A29,'Points - 4 fers'!$A$5:$A$95,0),MATCH(L$8,'Points - 4 fers'!$A$5:$Z$5,0)))*25)+((INDEX('Points - Hattrick'!$A$5:$Z$95,MATCH($A29,'Points - Hattrick'!$A$5:$A$95,0),MATCH(L$8,'Points - Hattrick'!$A$5:$Z$5,0)))*100)+((INDEX('Points - Fielding'!$A$5:$Z$95,MATCH($A29,'Points - Fielding'!$A$5:$A$95,0),MATCH(L$8,'Points - Fielding'!$A$5:$Z$5,0)))*10)+((INDEX('Points - 7 fers'!$A$5:$Z$95,MATCH($A29,'Points - 7 fers'!$A$5:$A$95,0),MATCH(L$8,'Points - 7 fers'!$A$5:$Z$5,0)))*50)+((INDEX('Points - Fielding Bonus'!$A$5:$Z$95,MATCH($A29,'Points - Fielding Bonus'!$A$5:$A$95,0),MATCH(L$8,'Points - Fielding Bonus'!$A$5:$Z$5,0)))*25)</f>
        <v>0</v>
      </c>
      <c r="M29" s="365">
        <f>(INDEX('Points - Runs'!$A$5:$Z$95,MATCH($A29,'Points - Runs'!$A$5:$A$95,0),MATCH(M$8,'Points - Runs'!$A$5:$Z$5,0)))+((INDEX('Points - Runs 50s'!$A$5:$Z$95,MATCH($A29,'Points - Runs 50s'!$A$5:$A$95,0),MATCH(M$8,'Points - Runs 50s'!$A$5:$Z$5,0)))*25)+((INDEX('Points - Runs 100s'!$A$5:$Z$95,MATCH($A29,'Points - Runs 100s'!$A$5:$A$95,0),MATCH(M$8,'Points - Runs 100s'!$A$5:$Z$5,0)))*50)+((INDEX('Points - Wickets'!$A$5:$Z$95,MATCH($A29,'Points - Wickets'!$A$5:$A$95,0),MATCH(M$8,'Points - Wickets'!$A$5:$Z$5,0)))*15)+((INDEX('Points - 4 fers'!$A$5:$Z$95,MATCH($A29,'Points - 4 fers'!$A$5:$A$95,0),MATCH(M$8,'Points - 4 fers'!$A$5:$Z$5,0)))*25)+((INDEX('Points - Hattrick'!$A$5:$Z$95,MATCH($A29,'Points - Hattrick'!$A$5:$A$95,0),MATCH(M$8,'Points - Hattrick'!$A$5:$Z$5,0)))*100)+((INDEX('Points - Fielding'!$A$5:$Z$95,MATCH($A29,'Points - Fielding'!$A$5:$A$95,0),MATCH(M$8,'Points - Fielding'!$A$5:$Z$5,0)))*10)+((INDEX('Points - 7 fers'!$A$5:$Z$95,MATCH($A29,'Points - 7 fers'!$A$5:$A$95,0),MATCH(M$8,'Points - 7 fers'!$A$5:$Z$5,0)))*50)+((INDEX('Points - Fielding Bonus'!$A$5:$Z$95,MATCH($A29,'Points - Fielding Bonus'!$A$5:$A$95,0),MATCH(M$8,'Points - Fielding Bonus'!$A$5:$Z$5,0)))*25)</f>
        <v>0</v>
      </c>
      <c r="N29" s="365">
        <f>(INDEX('Points - Runs'!$A$5:$Z$95,MATCH($A29,'Points - Runs'!$A$5:$A$95,0),MATCH(N$8,'Points - Runs'!$A$5:$Z$5,0)))+((INDEX('Points - Runs 50s'!$A$5:$Z$95,MATCH($A29,'Points - Runs 50s'!$A$5:$A$95,0),MATCH(N$8,'Points - Runs 50s'!$A$5:$Z$5,0)))*25)+((INDEX('Points - Runs 100s'!$A$5:$Z$95,MATCH($A29,'Points - Runs 100s'!$A$5:$A$95,0),MATCH(N$8,'Points - Runs 100s'!$A$5:$Z$5,0)))*50)+((INDEX('Points - Wickets'!$A$5:$Z$95,MATCH($A29,'Points - Wickets'!$A$5:$A$95,0),MATCH(N$8,'Points - Wickets'!$A$5:$Z$5,0)))*15)+((INDEX('Points - 4 fers'!$A$5:$Z$95,MATCH($A29,'Points - 4 fers'!$A$5:$A$95,0),MATCH(N$8,'Points - 4 fers'!$A$5:$Z$5,0)))*25)+((INDEX('Points - Hattrick'!$A$5:$Z$95,MATCH($A29,'Points - Hattrick'!$A$5:$A$95,0),MATCH(N$8,'Points - Hattrick'!$A$5:$Z$5,0)))*100)+((INDEX('Points - Fielding'!$A$5:$Z$95,MATCH($A29,'Points - Fielding'!$A$5:$A$95,0),MATCH(N$8,'Points - Fielding'!$A$5:$Z$5,0)))*10)+((INDEX('Points - 7 fers'!$A$5:$Z$95,MATCH($A29,'Points - 7 fers'!$A$5:$A$95,0),MATCH(N$8,'Points - 7 fers'!$A$5:$Z$5,0)))*50)+((INDEX('Points - Fielding Bonus'!$A$5:$Z$95,MATCH($A29,'Points - Fielding Bonus'!$A$5:$A$95,0),MATCH(N$8,'Points - Fielding Bonus'!$A$5:$Z$5,0)))*25)</f>
        <v>0</v>
      </c>
      <c r="O29" s="365">
        <f>(INDEX('Points - Runs'!$A$5:$Z$95,MATCH($A29,'Points - Runs'!$A$5:$A$95,0),MATCH(O$8,'Points - Runs'!$A$5:$Z$5,0)))+((INDEX('Points - Runs 50s'!$A$5:$Z$95,MATCH($A29,'Points - Runs 50s'!$A$5:$A$95,0),MATCH(O$8,'Points - Runs 50s'!$A$5:$Z$5,0)))*25)+((INDEX('Points - Runs 100s'!$A$5:$Z$95,MATCH($A29,'Points - Runs 100s'!$A$5:$A$95,0),MATCH(O$8,'Points - Runs 100s'!$A$5:$Z$5,0)))*50)+((INDEX('Points - Wickets'!$A$5:$Z$95,MATCH($A29,'Points - Wickets'!$A$5:$A$95,0),MATCH(O$8,'Points - Wickets'!$A$5:$Z$5,0)))*15)+((INDEX('Points - 4 fers'!$A$5:$Z$95,MATCH($A29,'Points - 4 fers'!$A$5:$A$95,0),MATCH(O$8,'Points - 4 fers'!$A$5:$Z$5,0)))*25)+((INDEX('Points - Hattrick'!$A$5:$Z$95,MATCH($A29,'Points - Hattrick'!$A$5:$A$95,0),MATCH(O$8,'Points - Hattrick'!$A$5:$Z$5,0)))*100)+((INDEX('Points - Fielding'!$A$5:$Z$95,MATCH($A29,'Points - Fielding'!$A$5:$A$95,0),MATCH(O$8,'Points - Fielding'!$A$5:$Z$5,0)))*10)+((INDEX('Points - 7 fers'!$A$5:$Z$95,MATCH($A29,'Points - 7 fers'!$A$5:$A$95,0),MATCH(O$8,'Points - 7 fers'!$A$5:$Z$5,0)))*50)+((INDEX('Points - Fielding Bonus'!$A$5:$Z$95,MATCH($A29,'Points - Fielding Bonus'!$A$5:$A$95,0),MATCH(O$8,'Points - Fielding Bonus'!$A$5:$Z$5,0)))*25)</f>
        <v>0</v>
      </c>
      <c r="P29" s="365">
        <f>(INDEX('Points - Runs'!$A$5:$Z$95,MATCH($A29,'Points - Runs'!$A$5:$A$95,0),MATCH(P$8,'Points - Runs'!$A$5:$Z$5,0)))+((INDEX('Points - Runs 50s'!$A$5:$Z$95,MATCH($A29,'Points - Runs 50s'!$A$5:$A$95,0),MATCH(P$8,'Points - Runs 50s'!$A$5:$Z$5,0)))*25)+((INDEX('Points - Runs 100s'!$A$5:$Z$95,MATCH($A29,'Points - Runs 100s'!$A$5:$A$95,0),MATCH(P$8,'Points - Runs 100s'!$A$5:$Z$5,0)))*50)+((INDEX('Points - Wickets'!$A$5:$Z$95,MATCH($A29,'Points - Wickets'!$A$5:$A$95,0),MATCH(P$8,'Points - Wickets'!$A$5:$Z$5,0)))*15)+((INDEX('Points - 4 fers'!$A$5:$Z$95,MATCH($A29,'Points - 4 fers'!$A$5:$A$95,0),MATCH(P$8,'Points - 4 fers'!$A$5:$Z$5,0)))*25)+((INDEX('Points - Hattrick'!$A$5:$Z$95,MATCH($A29,'Points - Hattrick'!$A$5:$A$95,0),MATCH(P$8,'Points - Hattrick'!$A$5:$Z$5,0)))*100)+((INDEX('Points - Fielding'!$A$5:$Z$95,MATCH($A29,'Points - Fielding'!$A$5:$A$95,0),MATCH(P$8,'Points - Fielding'!$A$5:$Z$5,0)))*10)+((INDEX('Points - 7 fers'!$A$5:$Z$95,MATCH($A29,'Points - 7 fers'!$A$5:$A$95,0),MATCH(P$8,'Points - 7 fers'!$A$5:$Z$5,0)))*50)+((INDEX('Points - Fielding Bonus'!$A$5:$Z$95,MATCH($A29,'Points - Fielding Bonus'!$A$5:$A$95,0),MATCH(P$8,'Points - Fielding Bonus'!$A$5:$Z$5,0)))*25)</f>
        <v>0</v>
      </c>
      <c r="Q29" s="365">
        <f>(INDEX('Points - Runs'!$A$5:$Z$95,MATCH($A29,'Points - Runs'!$A$5:$A$95,0),MATCH(Q$8,'Points - Runs'!$A$5:$Z$5,0)))+((INDEX('Points - Runs 50s'!$A$5:$Z$95,MATCH($A29,'Points - Runs 50s'!$A$5:$A$95,0),MATCH(Q$8,'Points - Runs 50s'!$A$5:$Z$5,0)))*25)+((INDEX('Points - Runs 100s'!$A$5:$Z$95,MATCH($A29,'Points - Runs 100s'!$A$5:$A$95,0),MATCH(Q$8,'Points - Runs 100s'!$A$5:$Z$5,0)))*50)+((INDEX('Points - Wickets'!$A$5:$Z$95,MATCH($A29,'Points - Wickets'!$A$5:$A$95,0),MATCH(Q$8,'Points - Wickets'!$A$5:$Z$5,0)))*15)+((INDEX('Points - 4 fers'!$A$5:$Z$95,MATCH($A29,'Points - 4 fers'!$A$5:$A$95,0),MATCH(Q$8,'Points - 4 fers'!$A$5:$Z$5,0)))*25)+((INDEX('Points - Hattrick'!$A$5:$Z$95,MATCH($A29,'Points - Hattrick'!$A$5:$A$95,0),MATCH(Q$8,'Points - Hattrick'!$A$5:$Z$5,0)))*100)+((INDEX('Points - Fielding'!$A$5:$Z$95,MATCH($A29,'Points - Fielding'!$A$5:$A$95,0),MATCH(Q$8,'Points - Fielding'!$A$5:$Z$5,0)))*10)+((INDEX('Points - 7 fers'!$A$5:$Z$95,MATCH($A29,'Points - 7 fers'!$A$5:$A$95,0),MATCH(Q$8,'Points - 7 fers'!$A$5:$Z$5,0)))*50)+((INDEX('Points - Fielding Bonus'!$A$5:$Z$95,MATCH($A29,'Points - Fielding Bonus'!$A$5:$A$95,0),MATCH(Q$8,'Points - Fielding Bonus'!$A$5:$Z$5,0)))*25)</f>
        <v>0</v>
      </c>
      <c r="R29" s="365">
        <f>(INDEX('Points - Runs'!$A$5:$Z$95,MATCH($A29,'Points - Runs'!$A$5:$A$95,0),MATCH(R$8,'Points - Runs'!$A$5:$Z$5,0)))+((INDEX('Points - Runs 50s'!$A$5:$Z$95,MATCH($A29,'Points - Runs 50s'!$A$5:$A$95,0),MATCH(R$8,'Points - Runs 50s'!$A$5:$Z$5,0)))*25)+((INDEX('Points - Runs 100s'!$A$5:$Z$95,MATCH($A29,'Points - Runs 100s'!$A$5:$A$95,0),MATCH(R$8,'Points - Runs 100s'!$A$5:$Z$5,0)))*50)+((INDEX('Points - Wickets'!$A$5:$Z$95,MATCH($A29,'Points - Wickets'!$A$5:$A$95,0),MATCH(R$8,'Points - Wickets'!$A$5:$Z$5,0)))*15)+((INDEX('Points - 4 fers'!$A$5:$Z$95,MATCH($A29,'Points - 4 fers'!$A$5:$A$95,0),MATCH(R$8,'Points - 4 fers'!$A$5:$Z$5,0)))*25)+((INDEX('Points - Hattrick'!$A$5:$Z$95,MATCH($A29,'Points - Hattrick'!$A$5:$A$95,0),MATCH(R$8,'Points - Hattrick'!$A$5:$Z$5,0)))*100)+((INDEX('Points - Fielding'!$A$5:$Z$95,MATCH($A29,'Points - Fielding'!$A$5:$A$95,0),MATCH(R$8,'Points - Fielding'!$A$5:$Z$5,0)))*10)+((INDEX('Points - 7 fers'!$A$5:$Z$95,MATCH($A29,'Points - 7 fers'!$A$5:$A$95,0),MATCH(R$8,'Points - 7 fers'!$A$5:$Z$5,0)))*50)+((INDEX('Points - Fielding Bonus'!$A$5:$Z$95,MATCH($A29,'Points - Fielding Bonus'!$A$5:$A$95,0),MATCH(R$8,'Points - Fielding Bonus'!$A$5:$Z$5,0)))*25)</f>
        <v>0</v>
      </c>
      <c r="S29" s="566">
        <f>(INDEX('Points - Runs'!$A$5:$Z$95,MATCH($A29,'Points - Runs'!$A$5:$A$95,0),MATCH(S$8,'Points - Runs'!$A$5:$Z$5,0)))+((INDEX('Points - Runs 50s'!$A$5:$Z$95,MATCH($A29,'Points - Runs 50s'!$A$5:$A$95,0),MATCH(S$8,'Points - Runs 50s'!$A$5:$Z$5,0)))*25)+((INDEX('Points - Runs 100s'!$A$5:$Z$95,MATCH($A29,'Points - Runs 100s'!$A$5:$A$95,0),MATCH(S$8,'Points - Runs 100s'!$A$5:$Z$5,0)))*50)+((INDEX('Points - Wickets'!$A$5:$Z$95,MATCH($A29,'Points - Wickets'!$A$5:$A$95,0),MATCH(S$8,'Points - Wickets'!$A$5:$Z$5,0)))*15)+((INDEX('Points - 4 fers'!$A$5:$Z$95,MATCH($A29,'Points - 4 fers'!$A$5:$A$95,0),MATCH(S$8,'Points - 4 fers'!$A$5:$Z$5,0)))*25)+((INDEX('Points - Hattrick'!$A$5:$Z$95,MATCH($A29,'Points - Hattrick'!$A$5:$A$95,0),MATCH(S$8,'Points - Hattrick'!$A$5:$Z$5,0)))*100)+((INDEX('Points - Fielding'!$A$5:$Z$95,MATCH($A29,'Points - Fielding'!$A$5:$A$95,0),MATCH(S$8,'Points - Fielding'!$A$5:$Z$5,0)))*10)+((INDEX('Points - 7 fers'!$A$5:$Z$95,MATCH($A29,'Points - 7 fers'!$A$5:$A$95,0),MATCH(S$8,'Points - 7 fers'!$A$5:$Z$5,0)))*50)+((INDEX('Points - Fielding Bonus'!$A$5:$Z$95,MATCH($A29,'Points - Fielding Bonus'!$A$5:$A$95,0),MATCH(S$8,'Points - Fielding Bonus'!$A$5:$Z$5,0)))*25)</f>
        <v>0</v>
      </c>
      <c r="T29" s="571">
        <f>(INDEX('Points - Runs'!$A$5:$Z$95,MATCH($A29,'Points - Runs'!$A$5:$A$95,0),MATCH(T$8,'Points - Runs'!$A$5:$Z$5,0)))+((INDEX('Points - Runs 50s'!$A$5:$Z$95,MATCH($A29,'Points - Runs 50s'!$A$5:$A$95,0),MATCH(T$8,'Points - Runs 50s'!$A$5:$Z$5,0)))*25)+((INDEX('Points - Runs 100s'!$A$5:$Z$95,MATCH($A29,'Points - Runs 100s'!$A$5:$A$95,0),MATCH(T$8,'Points - Runs 100s'!$A$5:$Z$5,0)))*50)+((INDEX('Points - Wickets'!$A$5:$Z$95,MATCH($A29,'Points - Wickets'!$A$5:$A$95,0),MATCH(T$8,'Points - Wickets'!$A$5:$Z$5,0)))*15)+((INDEX('Points - 4 fers'!$A$5:$Z$95,MATCH($A29,'Points - 4 fers'!$A$5:$A$95,0),MATCH(T$8,'Points - 4 fers'!$A$5:$Z$5,0)))*25)+((INDEX('Points - Hattrick'!$A$5:$Z$95,MATCH($A29,'Points - Hattrick'!$A$5:$A$95,0),MATCH(T$8,'Points - Hattrick'!$A$5:$Z$5,0)))*100)+((INDEX('Points - Fielding'!$A$5:$Z$95,MATCH($A29,'Points - Fielding'!$A$5:$A$95,0),MATCH(T$8,'Points - Fielding'!$A$5:$Z$5,0)))*10)+((INDEX('Points - 7 fers'!$A$5:$Z$95,MATCH($A29,'Points - 7 fers'!$A$5:$A$95,0),MATCH(T$8,'Points - 7 fers'!$A$5:$Z$5,0)))*50)+((INDEX('Points - Fielding Bonus'!$A$5:$Z$95,MATCH($A29,'Points - Fielding Bonus'!$A$5:$A$95,0),MATCH(T$8,'Points - Fielding Bonus'!$A$5:$Z$5,0)))*25)</f>
        <v>0</v>
      </c>
      <c r="U29" s="365">
        <f>(INDEX('Points - Runs'!$A$5:$Z$95,MATCH($A29,'Points - Runs'!$A$5:$A$95,0),MATCH(U$8,'Points - Runs'!$A$5:$Z$5,0)))+((INDEX('Points - Runs 50s'!$A$5:$Z$95,MATCH($A29,'Points - Runs 50s'!$A$5:$A$95,0),MATCH(U$8,'Points - Runs 50s'!$A$5:$Z$5,0)))*25)+((INDEX('Points - Runs 100s'!$A$5:$Z$95,MATCH($A29,'Points - Runs 100s'!$A$5:$A$95,0),MATCH(U$8,'Points - Runs 100s'!$A$5:$Z$5,0)))*50)+((INDEX('Points - Wickets'!$A$5:$Z$95,MATCH($A29,'Points - Wickets'!$A$5:$A$95,0),MATCH(U$8,'Points - Wickets'!$A$5:$Z$5,0)))*15)+((INDEX('Points - 4 fers'!$A$5:$Z$95,MATCH($A29,'Points - 4 fers'!$A$5:$A$95,0),MATCH(U$8,'Points - 4 fers'!$A$5:$Z$5,0)))*25)+((INDEX('Points - Hattrick'!$A$5:$Z$95,MATCH($A29,'Points - Hattrick'!$A$5:$A$95,0),MATCH(U$8,'Points - Hattrick'!$A$5:$Z$5,0)))*100)+((INDEX('Points - Fielding'!$A$5:$Z$95,MATCH($A29,'Points - Fielding'!$A$5:$A$95,0),MATCH(U$8,'Points - Fielding'!$A$5:$Z$5,0)))*10)+((INDEX('Points - 7 fers'!$A$5:$Z$95,MATCH($A29,'Points - 7 fers'!$A$5:$A$95,0),MATCH(U$8,'Points - 7 fers'!$A$5:$Z$5,0)))*50)+((INDEX('Points - Fielding Bonus'!$A$5:$Z$95,MATCH($A29,'Points - Fielding Bonus'!$A$5:$A$95,0),MATCH(U$8,'Points - Fielding Bonus'!$A$5:$Z$5,0)))*25)</f>
        <v>0</v>
      </c>
      <c r="V29" s="365">
        <f>(INDEX('Points - Runs'!$A$5:$Z$95,MATCH($A29,'Points - Runs'!$A$5:$A$95,0),MATCH(V$8,'Points - Runs'!$A$5:$Z$5,0)))+((INDEX('Points - Runs 50s'!$A$5:$Z$95,MATCH($A29,'Points - Runs 50s'!$A$5:$A$95,0),MATCH(V$8,'Points - Runs 50s'!$A$5:$Z$5,0)))*25)+((INDEX('Points - Runs 100s'!$A$5:$Z$95,MATCH($A29,'Points - Runs 100s'!$A$5:$A$95,0),MATCH(V$8,'Points - Runs 100s'!$A$5:$Z$5,0)))*50)+((INDEX('Points - Wickets'!$A$5:$Z$95,MATCH($A29,'Points - Wickets'!$A$5:$A$95,0),MATCH(V$8,'Points - Wickets'!$A$5:$Z$5,0)))*15)+((INDEX('Points - 4 fers'!$A$5:$Z$95,MATCH($A29,'Points - 4 fers'!$A$5:$A$95,0),MATCH(V$8,'Points - 4 fers'!$A$5:$Z$5,0)))*25)+((INDEX('Points - Hattrick'!$A$5:$Z$95,MATCH($A29,'Points - Hattrick'!$A$5:$A$95,0),MATCH(V$8,'Points - Hattrick'!$A$5:$Z$5,0)))*100)+((INDEX('Points - Fielding'!$A$5:$Z$95,MATCH($A29,'Points - Fielding'!$A$5:$A$95,0),MATCH(V$8,'Points - Fielding'!$A$5:$Z$5,0)))*10)+((INDEX('Points - 7 fers'!$A$5:$Z$95,MATCH($A29,'Points - 7 fers'!$A$5:$A$95,0),MATCH(V$8,'Points - 7 fers'!$A$5:$Z$5,0)))*50)+((INDEX('Points - Fielding Bonus'!$A$5:$Z$95,MATCH($A29,'Points - Fielding Bonus'!$A$5:$A$95,0),MATCH(V$8,'Points - Fielding Bonus'!$A$5:$Z$5,0)))*25)</f>
        <v>0</v>
      </c>
      <c r="W29" s="365">
        <f>(INDEX('Points - Runs'!$A$5:$Z$95,MATCH($A29,'Points - Runs'!$A$5:$A$95,0),MATCH(W$8,'Points - Runs'!$A$5:$Z$5,0)))+((INDEX('Points - Runs 50s'!$A$5:$Z$95,MATCH($A29,'Points - Runs 50s'!$A$5:$A$95,0),MATCH(W$8,'Points - Runs 50s'!$A$5:$Z$5,0)))*25)+((INDEX('Points - Runs 100s'!$A$5:$Z$95,MATCH($A29,'Points - Runs 100s'!$A$5:$A$95,0),MATCH(W$8,'Points - Runs 100s'!$A$5:$Z$5,0)))*50)+((INDEX('Points - Wickets'!$A$5:$Z$95,MATCH($A29,'Points - Wickets'!$A$5:$A$95,0),MATCH(W$8,'Points - Wickets'!$A$5:$Z$5,0)))*15)+((INDEX('Points - 4 fers'!$A$5:$Z$95,MATCH($A29,'Points - 4 fers'!$A$5:$A$95,0),MATCH(W$8,'Points - 4 fers'!$A$5:$Z$5,0)))*25)+((INDEX('Points - Hattrick'!$A$5:$Z$95,MATCH($A29,'Points - Hattrick'!$A$5:$A$95,0),MATCH(W$8,'Points - Hattrick'!$A$5:$Z$5,0)))*100)+((INDEX('Points - Fielding'!$A$5:$Z$95,MATCH($A29,'Points - Fielding'!$A$5:$A$95,0),MATCH(W$8,'Points - Fielding'!$A$5:$Z$5,0)))*10)+((INDEX('Points - 7 fers'!$A$5:$Z$95,MATCH($A29,'Points - 7 fers'!$A$5:$A$95,0),MATCH(W$8,'Points - 7 fers'!$A$5:$Z$5,0)))*50)+((INDEX('Points - Fielding Bonus'!$A$5:$Z$95,MATCH($A29,'Points - Fielding Bonus'!$A$5:$A$95,0),MATCH(W$8,'Points - Fielding Bonus'!$A$5:$Z$5,0)))*25)</f>
        <v>0</v>
      </c>
      <c r="X29" s="365">
        <f>(INDEX('Points - Runs'!$A$5:$Z$95,MATCH($A29,'Points - Runs'!$A$5:$A$95,0),MATCH(X$8,'Points - Runs'!$A$5:$Z$5,0)))+((INDEX('Points - Runs 50s'!$A$5:$Z$95,MATCH($A29,'Points - Runs 50s'!$A$5:$A$95,0),MATCH(X$8,'Points - Runs 50s'!$A$5:$Z$5,0)))*25)+((INDEX('Points - Runs 100s'!$A$5:$Z$95,MATCH($A29,'Points - Runs 100s'!$A$5:$A$95,0),MATCH(X$8,'Points - Runs 100s'!$A$5:$Z$5,0)))*50)+((INDEX('Points - Wickets'!$A$5:$Z$95,MATCH($A29,'Points - Wickets'!$A$5:$A$95,0),MATCH(X$8,'Points - Wickets'!$A$5:$Z$5,0)))*15)+((INDEX('Points - 4 fers'!$A$5:$Z$95,MATCH($A29,'Points - 4 fers'!$A$5:$A$95,0),MATCH(X$8,'Points - 4 fers'!$A$5:$Z$5,0)))*25)+((INDEX('Points - Hattrick'!$A$5:$Z$95,MATCH($A29,'Points - Hattrick'!$A$5:$A$95,0),MATCH(X$8,'Points - Hattrick'!$A$5:$Z$5,0)))*100)+((INDEX('Points - Fielding'!$A$5:$Z$95,MATCH($A29,'Points - Fielding'!$A$5:$A$95,0),MATCH(X$8,'Points - Fielding'!$A$5:$Z$5,0)))*10)+((INDEX('Points - 7 fers'!$A$5:$Z$95,MATCH($A29,'Points - 7 fers'!$A$5:$A$95,0),MATCH(X$8,'Points - 7 fers'!$A$5:$Z$5,0)))*50)+((INDEX('Points - Fielding Bonus'!$A$5:$Z$95,MATCH($A29,'Points - Fielding Bonus'!$A$5:$A$95,0),MATCH(X$8,'Points - Fielding Bonus'!$A$5:$Z$5,0)))*25)</f>
        <v>0</v>
      </c>
      <c r="Y29" s="365">
        <f>(INDEX('Points - Runs'!$A$5:$Z$95,MATCH($A29,'Points - Runs'!$A$5:$A$95,0),MATCH(Y$8,'Points - Runs'!$A$5:$Z$5,0)))+((INDEX('Points - Runs 50s'!$A$5:$Z$95,MATCH($A29,'Points - Runs 50s'!$A$5:$A$95,0),MATCH(Y$8,'Points - Runs 50s'!$A$5:$Z$5,0)))*25)+((INDEX('Points - Runs 100s'!$A$5:$Z$95,MATCH($A29,'Points - Runs 100s'!$A$5:$A$95,0),MATCH(Y$8,'Points - Runs 100s'!$A$5:$Z$5,0)))*50)+((INDEX('Points - Wickets'!$A$5:$Z$95,MATCH($A29,'Points - Wickets'!$A$5:$A$95,0),MATCH(Y$8,'Points - Wickets'!$A$5:$Z$5,0)))*15)+((INDEX('Points - 4 fers'!$A$5:$Z$95,MATCH($A29,'Points - 4 fers'!$A$5:$A$95,0),MATCH(Y$8,'Points - 4 fers'!$A$5:$Z$5,0)))*25)+((INDEX('Points - Hattrick'!$A$5:$Z$95,MATCH($A29,'Points - Hattrick'!$A$5:$A$95,0),MATCH(Y$8,'Points - Hattrick'!$A$5:$Z$5,0)))*100)+((INDEX('Points - Fielding'!$A$5:$Z$95,MATCH($A29,'Points - Fielding'!$A$5:$A$95,0),MATCH(Y$8,'Points - Fielding'!$A$5:$Z$5,0)))*10)+((INDEX('Points - 7 fers'!$A$5:$Z$95,MATCH($A29,'Points - 7 fers'!$A$5:$A$95,0),MATCH(Y$8,'Points - 7 fers'!$A$5:$Z$5,0)))*50)+((INDEX('Points - Fielding Bonus'!$A$5:$Z$95,MATCH($A29,'Points - Fielding Bonus'!$A$5:$A$95,0),MATCH(Y$8,'Points - Fielding Bonus'!$A$5:$Z$5,0)))*25)</f>
        <v>0</v>
      </c>
      <c r="Z29" s="365">
        <f>(INDEX('Points - Runs'!$A$5:$Z$95,MATCH($A29,'Points - Runs'!$A$5:$A$95,0),MATCH(Z$8,'Points - Runs'!$A$5:$Z$5,0)))+((INDEX('Points - Runs 50s'!$A$5:$Z$95,MATCH($A29,'Points - Runs 50s'!$A$5:$A$95,0),MATCH(Z$8,'Points - Runs 50s'!$A$5:$Z$5,0)))*25)+((INDEX('Points - Runs 100s'!$A$5:$Z$95,MATCH($A29,'Points - Runs 100s'!$A$5:$A$95,0),MATCH(Z$8,'Points - Runs 100s'!$A$5:$Z$5,0)))*50)+((INDEX('Points - Wickets'!$A$5:$Z$95,MATCH($A29,'Points - Wickets'!$A$5:$A$95,0),MATCH(Z$8,'Points - Wickets'!$A$5:$Z$5,0)))*15)+((INDEX('Points - 4 fers'!$A$5:$Z$95,MATCH($A29,'Points - 4 fers'!$A$5:$A$95,0),MATCH(Z$8,'Points - 4 fers'!$A$5:$Z$5,0)))*25)+((INDEX('Points - Hattrick'!$A$5:$Z$95,MATCH($A29,'Points - Hattrick'!$A$5:$A$95,0),MATCH(Z$8,'Points - Hattrick'!$A$5:$Z$5,0)))*100)+((INDEX('Points - Fielding'!$A$5:$Z$95,MATCH($A29,'Points - Fielding'!$A$5:$A$95,0),MATCH(Z$8,'Points - Fielding'!$A$5:$Z$5,0)))*10)+((INDEX('Points - 7 fers'!$A$5:$Z$95,MATCH($A29,'Points - 7 fers'!$A$5:$A$95,0),MATCH(Z$8,'Points - 7 fers'!$A$5:$Z$5,0)))*50)+((INDEX('Points - Fielding Bonus'!$A$5:$Z$95,MATCH($A29,'Points - Fielding Bonus'!$A$5:$A$95,0),MATCH(Z$8,'Points - Fielding Bonus'!$A$5:$Z$5,0)))*25)</f>
        <v>0</v>
      </c>
      <c r="AA29" s="452">
        <f t="shared" si="0"/>
        <v>0</v>
      </c>
      <c r="AB29" s="445">
        <f t="shared" si="1"/>
        <v>0</v>
      </c>
      <c r="AC29" s="479">
        <f t="shared" si="2"/>
        <v>0</v>
      </c>
      <c r="AD29" s="453">
        <f t="shared" si="3"/>
        <v>0</v>
      </c>
    </row>
    <row r="30" spans="1:30" s="58" customFormat="1" ht="18.75" hidden="1" customHeight="1" x14ac:dyDescent="0.25">
      <c r="A30" s="476" t="s">
        <v>256</v>
      </c>
      <c r="B30" s="447"/>
      <c r="C30" s="448" t="s">
        <v>68</v>
      </c>
      <c r="D30" s="364">
        <f>(INDEX('Points - Runs'!$A$5:$Z$95,MATCH($A30,'Points - Runs'!$A$5:$A$95,0),MATCH(D$8,'Points - Runs'!$A$5:$Z$5,0)))+((INDEX('Points - Runs 50s'!$A$5:$Z$95,MATCH($A30,'Points - Runs 50s'!$A$5:$A$95,0),MATCH(D$8,'Points - Runs 50s'!$A$5:$Z$5,0)))*25)+((INDEX('Points - Runs 100s'!$A$5:$Z$95,MATCH($A30,'Points - Runs 100s'!$A$5:$A$95,0),MATCH(D$8,'Points - Runs 100s'!$A$5:$Z$5,0)))*50)+((INDEX('Points - Wickets'!$A$5:$Z$95,MATCH($A30,'Points - Wickets'!$A$5:$A$95,0),MATCH(D$8,'Points - Wickets'!$A$5:$Z$5,0)))*15)+((INDEX('Points - 4 fers'!$A$5:$Z$95,MATCH($A30,'Points - 4 fers'!$A$5:$A$95,0),MATCH(D$8,'Points - 4 fers'!$A$5:$Z$5,0)))*25)+((INDEX('Points - Hattrick'!$A$5:$Z$95,MATCH($A30,'Points - Hattrick'!$A$5:$A$95,0),MATCH(D$8,'Points - Hattrick'!$A$5:$Z$5,0)))*100)+((INDEX('Points - Fielding'!$A$5:$Z$95,MATCH($A30,'Points - Fielding'!$A$5:$A$95,0),MATCH(D$8,'Points - Fielding'!$A$5:$Z$5,0)))*10)+((INDEX('Points - 7 fers'!$A$5:$Z$95,MATCH($A30,'Points - 7 fers'!$A$5:$A$95,0),MATCH(D$8,'Points - 7 fers'!$A$5:$Z$5,0)))*50)+((INDEX('Points - Fielding Bonus'!$A$5:$Z$95,MATCH($A30,'Points - Fielding Bonus'!$A$5:$A$95,0),MATCH(D$8,'Points - Fielding Bonus'!$A$5:$Z$5,0)))*25)</f>
        <v>0</v>
      </c>
      <c r="E30" s="365">
        <f>(INDEX('Points - Runs'!$A$5:$Z$95,MATCH($A30,'Points - Runs'!$A$5:$A$95,0),MATCH(E$8,'Points - Runs'!$A$5:$Z$5,0)))+((INDEX('Points - Runs 50s'!$A$5:$Z$95,MATCH($A30,'Points - Runs 50s'!$A$5:$A$95,0),MATCH(E$8,'Points - Runs 50s'!$A$5:$Z$5,0)))*25)+((INDEX('Points - Runs 100s'!$A$5:$Z$95,MATCH($A30,'Points - Runs 100s'!$A$5:$A$95,0),MATCH(E$8,'Points - Runs 100s'!$A$5:$Z$5,0)))*50)+((INDEX('Points - Wickets'!$A$5:$Z$95,MATCH($A30,'Points - Wickets'!$A$5:$A$95,0),MATCH(E$8,'Points - Wickets'!$A$5:$Z$5,0)))*15)+((INDEX('Points - 4 fers'!$A$5:$Z$95,MATCH($A30,'Points - 4 fers'!$A$5:$A$95,0),MATCH(E$8,'Points - 4 fers'!$A$5:$Z$5,0)))*25)+((INDEX('Points - Hattrick'!$A$5:$Z$95,MATCH($A30,'Points - Hattrick'!$A$5:$A$95,0),MATCH(E$8,'Points - Hattrick'!$A$5:$Z$5,0)))*100)+((INDEX('Points - Fielding'!$A$5:$Z$95,MATCH($A30,'Points - Fielding'!$A$5:$A$95,0),MATCH(E$8,'Points - Fielding'!$A$5:$Z$5,0)))*10)+((INDEX('Points - 7 fers'!$A$5:$Z$95,MATCH($A30,'Points - 7 fers'!$A$5:$A$95,0),MATCH(E$8,'Points - 7 fers'!$A$5:$Z$5,0)))*50)+((INDEX('Points - Fielding Bonus'!$A$5:$Z$95,MATCH($A30,'Points - Fielding Bonus'!$A$5:$A$95,0),MATCH(E$8,'Points - Fielding Bonus'!$A$5:$Z$5,0)))*25)</f>
        <v>0</v>
      </c>
      <c r="F30" s="365">
        <f>(INDEX('Points - Runs'!$A$5:$Z$95,MATCH($A30,'Points - Runs'!$A$5:$A$95,0),MATCH(F$8,'Points - Runs'!$A$5:$Z$5,0)))+((INDEX('Points - Runs 50s'!$A$5:$Z$95,MATCH($A30,'Points - Runs 50s'!$A$5:$A$95,0),MATCH(F$8,'Points - Runs 50s'!$A$5:$Z$5,0)))*25)+((INDEX('Points - Runs 100s'!$A$5:$Z$95,MATCH($A30,'Points - Runs 100s'!$A$5:$A$95,0),MATCH(F$8,'Points - Runs 100s'!$A$5:$Z$5,0)))*50)+((INDEX('Points - Wickets'!$A$5:$Z$95,MATCH($A30,'Points - Wickets'!$A$5:$A$95,0),MATCH(F$8,'Points - Wickets'!$A$5:$Z$5,0)))*15)+((INDEX('Points - 4 fers'!$A$5:$Z$95,MATCH($A30,'Points - 4 fers'!$A$5:$A$95,0),MATCH(F$8,'Points - 4 fers'!$A$5:$Z$5,0)))*25)+((INDEX('Points - Hattrick'!$A$5:$Z$95,MATCH($A30,'Points - Hattrick'!$A$5:$A$95,0),MATCH(F$8,'Points - Hattrick'!$A$5:$Z$5,0)))*100)+((INDEX('Points - Fielding'!$A$5:$Z$95,MATCH($A30,'Points - Fielding'!$A$5:$A$95,0),MATCH(F$8,'Points - Fielding'!$A$5:$Z$5,0)))*10)+((INDEX('Points - 7 fers'!$A$5:$Z$95,MATCH($A30,'Points - 7 fers'!$A$5:$A$95,0),MATCH(F$8,'Points - 7 fers'!$A$5:$Z$5,0)))*50)+((INDEX('Points - Fielding Bonus'!$A$5:$Z$95,MATCH($A30,'Points - Fielding Bonus'!$A$5:$A$95,0),MATCH(F$8,'Points - Fielding Bonus'!$A$5:$Z$5,0)))*25)</f>
        <v>0</v>
      </c>
      <c r="G30" s="365">
        <f>(INDEX('Points - Runs'!$A$5:$Z$95,MATCH($A30,'Points - Runs'!$A$5:$A$95,0),MATCH(G$8,'Points - Runs'!$A$5:$Z$5,0)))+((INDEX('Points - Runs 50s'!$A$5:$Z$95,MATCH($A30,'Points - Runs 50s'!$A$5:$A$95,0),MATCH(G$8,'Points - Runs 50s'!$A$5:$Z$5,0)))*25)+((INDEX('Points - Runs 100s'!$A$5:$Z$95,MATCH($A30,'Points - Runs 100s'!$A$5:$A$95,0),MATCH(G$8,'Points - Runs 100s'!$A$5:$Z$5,0)))*50)+((INDEX('Points - Wickets'!$A$5:$Z$95,MATCH($A30,'Points - Wickets'!$A$5:$A$95,0),MATCH(G$8,'Points - Wickets'!$A$5:$Z$5,0)))*15)+((INDEX('Points - 4 fers'!$A$5:$Z$95,MATCH($A30,'Points - 4 fers'!$A$5:$A$95,0),MATCH(G$8,'Points - 4 fers'!$A$5:$Z$5,0)))*25)+((INDEX('Points - Hattrick'!$A$5:$Z$95,MATCH($A30,'Points - Hattrick'!$A$5:$A$95,0),MATCH(G$8,'Points - Hattrick'!$A$5:$Z$5,0)))*100)+((INDEX('Points - Fielding'!$A$5:$Z$95,MATCH($A30,'Points - Fielding'!$A$5:$A$95,0),MATCH(G$8,'Points - Fielding'!$A$5:$Z$5,0)))*10)+((INDEX('Points - 7 fers'!$A$5:$Z$95,MATCH($A30,'Points - 7 fers'!$A$5:$A$95,0),MATCH(G$8,'Points - 7 fers'!$A$5:$Z$5,0)))*50)+((INDEX('Points - Fielding Bonus'!$A$5:$Z$95,MATCH($A30,'Points - Fielding Bonus'!$A$5:$A$95,0),MATCH(G$8,'Points - Fielding Bonus'!$A$5:$Z$5,0)))*25)</f>
        <v>0</v>
      </c>
      <c r="H30" s="365">
        <f>(INDEX('Points - Runs'!$A$5:$Z$95,MATCH($A30,'Points - Runs'!$A$5:$A$95,0),MATCH(H$8,'Points - Runs'!$A$5:$Z$5,0)))+((INDEX('Points - Runs 50s'!$A$5:$Z$95,MATCH($A30,'Points - Runs 50s'!$A$5:$A$95,0),MATCH(H$8,'Points - Runs 50s'!$A$5:$Z$5,0)))*25)+((INDEX('Points - Runs 100s'!$A$5:$Z$95,MATCH($A30,'Points - Runs 100s'!$A$5:$A$95,0),MATCH(H$8,'Points - Runs 100s'!$A$5:$Z$5,0)))*50)+((INDEX('Points - Wickets'!$A$5:$Z$95,MATCH($A30,'Points - Wickets'!$A$5:$A$95,0),MATCH(H$8,'Points - Wickets'!$A$5:$Z$5,0)))*15)+((INDEX('Points - 4 fers'!$A$5:$Z$95,MATCH($A30,'Points - 4 fers'!$A$5:$A$95,0),MATCH(H$8,'Points - 4 fers'!$A$5:$Z$5,0)))*25)+((INDEX('Points - Hattrick'!$A$5:$Z$95,MATCH($A30,'Points - Hattrick'!$A$5:$A$95,0),MATCH(H$8,'Points - Hattrick'!$A$5:$Z$5,0)))*100)+((INDEX('Points - Fielding'!$A$5:$Z$95,MATCH($A30,'Points - Fielding'!$A$5:$A$95,0),MATCH(H$8,'Points - Fielding'!$A$5:$Z$5,0)))*10)+((INDEX('Points - 7 fers'!$A$5:$Z$95,MATCH($A30,'Points - 7 fers'!$A$5:$A$95,0),MATCH(H$8,'Points - 7 fers'!$A$5:$Z$5,0)))*50)+((INDEX('Points - Fielding Bonus'!$A$5:$Z$95,MATCH($A30,'Points - Fielding Bonus'!$A$5:$A$95,0),MATCH(H$8,'Points - Fielding Bonus'!$A$5:$Z$5,0)))*25)</f>
        <v>0</v>
      </c>
      <c r="I30" s="365">
        <f>(INDEX('Points - Runs'!$A$5:$Z$95,MATCH($A30,'Points - Runs'!$A$5:$A$95,0),MATCH(I$8,'Points - Runs'!$A$5:$Z$5,0)))+((INDEX('Points - Runs 50s'!$A$5:$Z$95,MATCH($A30,'Points - Runs 50s'!$A$5:$A$95,0),MATCH(I$8,'Points - Runs 50s'!$A$5:$Z$5,0)))*25)+((INDEX('Points - Runs 100s'!$A$5:$Z$95,MATCH($A30,'Points - Runs 100s'!$A$5:$A$95,0),MATCH(I$8,'Points - Runs 100s'!$A$5:$Z$5,0)))*50)+((INDEX('Points - Wickets'!$A$5:$Z$95,MATCH($A30,'Points - Wickets'!$A$5:$A$95,0),MATCH(I$8,'Points - Wickets'!$A$5:$Z$5,0)))*15)+((INDEX('Points - 4 fers'!$A$5:$Z$95,MATCH($A30,'Points - 4 fers'!$A$5:$A$95,0),MATCH(I$8,'Points - 4 fers'!$A$5:$Z$5,0)))*25)+((INDEX('Points - Hattrick'!$A$5:$Z$95,MATCH($A30,'Points - Hattrick'!$A$5:$A$95,0),MATCH(I$8,'Points - Hattrick'!$A$5:$Z$5,0)))*100)+((INDEX('Points - Fielding'!$A$5:$Z$95,MATCH($A30,'Points - Fielding'!$A$5:$A$95,0),MATCH(I$8,'Points - Fielding'!$A$5:$Z$5,0)))*10)+((INDEX('Points - 7 fers'!$A$5:$Z$95,MATCH($A30,'Points - 7 fers'!$A$5:$A$95,0),MATCH(I$8,'Points - 7 fers'!$A$5:$Z$5,0)))*50)+((INDEX('Points - Fielding Bonus'!$A$5:$Z$95,MATCH($A30,'Points - Fielding Bonus'!$A$5:$A$95,0),MATCH(I$8,'Points - Fielding Bonus'!$A$5:$Z$5,0)))*25)</f>
        <v>0</v>
      </c>
      <c r="J30" s="365">
        <f>(INDEX('Points - Runs'!$A$5:$Z$95,MATCH($A30,'Points - Runs'!$A$5:$A$95,0),MATCH(J$8,'Points - Runs'!$A$5:$Z$5,0)))+((INDEX('Points - Runs 50s'!$A$5:$Z$95,MATCH($A30,'Points - Runs 50s'!$A$5:$A$95,0),MATCH(J$8,'Points - Runs 50s'!$A$5:$Z$5,0)))*25)+((INDEX('Points - Runs 100s'!$A$5:$Z$95,MATCH($A30,'Points - Runs 100s'!$A$5:$A$95,0),MATCH(J$8,'Points - Runs 100s'!$A$5:$Z$5,0)))*50)+((INDEX('Points - Wickets'!$A$5:$Z$95,MATCH($A30,'Points - Wickets'!$A$5:$A$95,0),MATCH(J$8,'Points - Wickets'!$A$5:$Z$5,0)))*15)+((INDEX('Points - 4 fers'!$A$5:$Z$95,MATCH($A30,'Points - 4 fers'!$A$5:$A$95,0),MATCH(J$8,'Points - 4 fers'!$A$5:$Z$5,0)))*25)+((INDEX('Points - Hattrick'!$A$5:$Z$95,MATCH($A30,'Points - Hattrick'!$A$5:$A$95,0),MATCH(J$8,'Points - Hattrick'!$A$5:$Z$5,0)))*100)+((INDEX('Points - Fielding'!$A$5:$Z$95,MATCH($A30,'Points - Fielding'!$A$5:$A$95,0),MATCH(J$8,'Points - Fielding'!$A$5:$Z$5,0)))*10)+((INDEX('Points - 7 fers'!$A$5:$Z$95,MATCH($A30,'Points - 7 fers'!$A$5:$A$95,0),MATCH(J$8,'Points - 7 fers'!$A$5:$Z$5,0)))*50)+((INDEX('Points - Fielding Bonus'!$A$5:$Z$95,MATCH($A30,'Points - Fielding Bonus'!$A$5:$A$95,0),MATCH(J$8,'Points - Fielding Bonus'!$A$5:$Z$5,0)))*25)</f>
        <v>0</v>
      </c>
      <c r="K30" s="516">
        <f>(INDEX('Points - Runs'!$A$5:$Z$95,MATCH($A30,'Points - Runs'!$A$5:$A$95,0),MATCH(K$8,'Points - Runs'!$A$5:$Z$5,0)))+((INDEX('Points - Runs 50s'!$A$5:$Z$95,MATCH($A30,'Points - Runs 50s'!$A$5:$A$95,0),MATCH(K$8,'Points - Runs 50s'!$A$5:$Z$5,0)))*25)+((INDEX('Points - Runs 100s'!$A$5:$Z$95,MATCH($A30,'Points - Runs 100s'!$A$5:$A$95,0),MATCH(K$8,'Points - Runs 100s'!$A$5:$Z$5,0)))*50)+((INDEX('Points - Wickets'!$A$5:$Z$95,MATCH($A30,'Points - Wickets'!$A$5:$A$95,0),MATCH(K$8,'Points - Wickets'!$A$5:$Z$5,0)))*15)+((INDEX('Points - 4 fers'!$A$5:$Z$95,MATCH($A30,'Points - 4 fers'!$A$5:$A$95,0),MATCH(K$8,'Points - 4 fers'!$A$5:$Z$5,0)))*25)+((INDEX('Points - Hattrick'!$A$5:$Z$95,MATCH($A30,'Points - Hattrick'!$A$5:$A$95,0),MATCH(K$8,'Points - Hattrick'!$A$5:$Z$5,0)))*100)+((INDEX('Points - Fielding'!$A$5:$Z$95,MATCH($A30,'Points - Fielding'!$A$5:$A$95,0),MATCH(K$8,'Points - Fielding'!$A$5:$Z$5,0)))*10)+((INDEX('Points - 7 fers'!$A$5:$Z$95,MATCH($A30,'Points - 7 fers'!$A$5:$A$95,0),MATCH(K$8,'Points - 7 fers'!$A$5:$Z$5,0)))*50)+((INDEX('Points - Fielding Bonus'!$A$5:$Z$95,MATCH($A30,'Points - Fielding Bonus'!$A$5:$A$95,0),MATCH(K$8,'Points - Fielding Bonus'!$A$5:$Z$5,0)))*25)</f>
        <v>0</v>
      </c>
      <c r="L30" s="364">
        <f>(INDEX('Points - Runs'!$A$5:$Z$95,MATCH($A30,'Points - Runs'!$A$5:$A$95,0),MATCH(L$8,'Points - Runs'!$A$5:$Z$5,0)))+((INDEX('Points - Runs 50s'!$A$5:$Z$95,MATCH($A30,'Points - Runs 50s'!$A$5:$A$95,0),MATCH(L$8,'Points - Runs 50s'!$A$5:$Z$5,0)))*25)+((INDEX('Points - Runs 100s'!$A$5:$Z$95,MATCH($A30,'Points - Runs 100s'!$A$5:$A$95,0),MATCH(L$8,'Points - Runs 100s'!$A$5:$Z$5,0)))*50)+((INDEX('Points - Wickets'!$A$5:$Z$95,MATCH($A30,'Points - Wickets'!$A$5:$A$95,0),MATCH(L$8,'Points - Wickets'!$A$5:$Z$5,0)))*15)+((INDEX('Points - 4 fers'!$A$5:$Z$95,MATCH($A30,'Points - 4 fers'!$A$5:$A$95,0),MATCH(L$8,'Points - 4 fers'!$A$5:$Z$5,0)))*25)+((INDEX('Points - Hattrick'!$A$5:$Z$95,MATCH($A30,'Points - Hattrick'!$A$5:$A$95,0),MATCH(L$8,'Points - Hattrick'!$A$5:$Z$5,0)))*100)+((INDEX('Points - Fielding'!$A$5:$Z$95,MATCH($A30,'Points - Fielding'!$A$5:$A$95,0),MATCH(L$8,'Points - Fielding'!$A$5:$Z$5,0)))*10)+((INDEX('Points - 7 fers'!$A$5:$Z$95,MATCH($A30,'Points - 7 fers'!$A$5:$A$95,0),MATCH(L$8,'Points - 7 fers'!$A$5:$Z$5,0)))*50)+((INDEX('Points - Fielding Bonus'!$A$5:$Z$95,MATCH($A30,'Points - Fielding Bonus'!$A$5:$A$95,0),MATCH(L$8,'Points - Fielding Bonus'!$A$5:$Z$5,0)))*25)</f>
        <v>0</v>
      </c>
      <c r="M30" s="365">
        <f>(INDEX('Points - Runs'!$A$5:$Z$95,MATCH($A30,'Points - Runs'!$A$5:$A$95,0),MATCH(M$8,'Points - Runs'!$A$5:$Z$5,0)))+((INDEX('Points - Runs 50s'!$A$5:$Z$95,MATCH($A30,'Points - Runs 50s'!$A$5:$A$95,0),MATCH(M$8,'Points - Runs 50s'!$A$5:$Z$5,0)))*25)+((INDEX('Points - Runs 100s'!$A$5:$Z$95,MATCH($A30,'Points - Runs 100s'!$A$5:$A$95,0),MATCH(M$8,'Points - Runs 100s'!$A$5:$Z$5,0)))*50)+((INDEX('Points - Wickets'!$A$5:$Z$95,MATCH($A30,'Points - Wickets'!$A$5:$A$95,0),MATCH(M$8,'Points - Wickets'!$A$5:$Z$5,0)))*15)+((INDEX('Points - 4 fers'!$A$5:$Z$95,MATCH($A30,'Points - 4 fers'!$A$5:$A$95,0),MATCH(M$8,'Points - 4 fers'!$A$5:$Z$5,0)))*25)+((INDEX('Points - Hattrick'!$A$5:$Z$95,MATCH($A30,'Points - Hattrick'!$A$5:$A$95,0),MATCH(M$8,'Points - Hattrick'!$A$5:$Z$5,0)))*100)+((INDEX('Points - Fielding'!$A$5:$Z$95,MATCH($A30,'Points - Fielding'!$A$5:$A$95,0),MATCH(M$8,'Points - Fielding'!$A$5:$Z$5,0)))*10)+((INDEX('Points - 7 fers'!$A$5:$Z$95,MATCH($A30,'Points - 7 fers'!$A$5:$A$95,0),MATCH(M$8,'Points - 7 fers'!$A$5:$Z$5,0)))*50)+((INDEX('Points - Fielding Bonus'!$A$5:$Z$95,MATCH($A30,'Points - Fielding Bonus'!$A$5:$A$95,0),MATCH(M$8,'Points - Fielding Bonus'!$A$5:$Z$5,0)))*25)</f>
        <v>0</v>
      </c>
      <c r="N30" s="365">
        <f>(INDEX('Points - Runs'!$A$5:$Z$95,MATCH($A30,'Points - Runs'!$A$5:$A$95,0),MATCH(N$8,'Points - Runs'!$A$5:$Z$5,0)))+((INDEX('Points - Runs 50s'!$A$5:$Z$95,MATCH($A30,'Points - Runs 50s'!$A$5:$A$95,0),MATCH(N$8,'Points - Runs 50s'!$A$5:$Z$5,0)))*25)+((INDEX('Points - Runs 100s'!$A$5:$Z$95,MATCH($A30,'Points - Runs 100s'!$A$5:$A$95,0),MATCH(N$8,'Points - Runs 100s'!$A$5:$Z$5,0)))*50)+((INDEX('Points - Wickets'!$A$5:$Z$95,MATCH($A30,'Points - Wickets'!$A$5:$A$95,0),MATCH(N$8,'Points - Wickets'!$A$5:$Z$5,0)))*15)+((INDEX('Points - 4 fers'!$A$5:$Z$95,MATCH($A30,'Points - 4 fers'!$A$5:$A$95,0),MATCH(N$8,'Points - 4 fers'!$A$5:$Z$5,0)))*25)+((INDEX('Points - Hattrick'!$A$5:$Z$95,MATCH($A30,'Points - Hattrick'!$A$5:$A$95,0),MATCH(N$8,'Points - Hattrick'!$A$5:$Z$5,0)))*100)+((INDEX('Points - Fielding'!$A$5:$Z$95,MATCH($A30,'Points - Fielding'!$A$5:$A$95,0),MATCH(N$8,'Points - Fielding'!$A$5:$Z$5,0)))*10)+((INDEX('Points - 7 fers'!$A$5:$Z$95,MATCH($A30,'Points - 7 fers'!$A$5:$A$95,0),MATCH(N$8,'Points - 7 fers'!$A$5:$Z$5,0)))*50)+((INDEX('Points - Fielding Bonus'!$A$5:$Z$95,MATCH($A30,'Points - Fielding Bonus'!$A$5:$A$95,0),MATCH(N$8,'Points - Fielding Bonus'!$A$5:$Z$5,0)))*25)</f>
        <v>0</v>
      </c>
      <c r="O30" s="365">
        <f>(INDEX('Points - Runs'!$A$5:$Z$95,MATCH($A30,'Points - Runs'!$A$5:$A$95,0),MATCH(O$8,'Points - Runs'!$A$5:$Z$5,0)))+((INDEX('Points - Runs 50s'!$A$5:$Z$95,MATCH($A30,'Points - Runs 50s'!$A$5:$A$95,0),MATCH(O$8,'Points - Runs 50s'!$A$5:$Z$5,0)))*25)+((INDEX('Points - Runs 100s'!$A$5:$Z$95,MATCH($A30,'Points - Runs 100s'!$A$5:$A$95,0),MATCH(O$8,'Points - Runs 100s'!$A$5:$Z$5,0)))*50)+((INDEX('Points - Wickets'!$A$5:$Z$95,MATCH($A30,'Points - Wickets'!$A$5:$A$95,0),MATCH(O$8,'Points - Wickets'!$A$5:$Z$5,0)))*15)+((INDEX('Points - 4 fers'!$A$5:$Z$95,MATCH($A30,'Points - 4 fers'!$A$5:$A$95,0),MATCH(O$8,'Points - 4 fers'!$A$5:$Z$5,0)))*25)+((INDEX('Points - Hattrick'!$A$5:$Z$95,MATCH($A30,'Points - Hattrick'!$A$5:$A$95,0),MATCH(O$8,'Points - Hattrick'!$A$5:$Z$5,0)))*100)+((INDEX('Points - Fielding'!$A$5:$Z$95,MATCH($A30,'Points - Fielding'!$A$5:$A$95,0),MATCH(O$8,'Points - Fielding'!$A$5:$Z$5,0)))*10)+((INDEX('Points - 7 fers'!$A$5:$Z$95,MATCH($A30,'Points - 7 fers'!$A$5:$A$95,0),MATCH(O$8,'Points - 7 fers'!$A$5:$Z$5,0)))*50)+((INDEX('Points - Fielding Bonus'!$A$5:$Z$95,MATCH($A30,'Points - Fielding Bonus'!$A$5:$A$95,0),MATCH(O$8,'Points - Fielding Bonus'!$A$5:$Z$5,0)))*25)</f>
        <v>0</v>
      </c>
      <c r="P30" s="365">
        <f>(INDEX('Points - Runs'!$A$5:$Z$95,MATCH($A30,'Points - Runs'!$A$5:$A$95,0),MATCH(P$8,'Points - Runs'!$A$5:$Z$5,0)))+((INDEX('Points - Runs 50s'!$A$5:$Z$95,MATCH($A30,'Points - Runs 50s'!$A$5:$A$95,0),MATCH(P$8,'Points - Runs 50s'!$A$5:$Z$5,0)))*25)+((INDEX('Points - Runs 100s'!$A$5:$Z$95,MATCH($A30,'Points - Runs 100s'!$A$5:$A$95,0),MATCH(P$8,'Points - Runs 100s'!$A$5:$Z$5,0)))*50)+((INDEX('Points - Wickets'!$A$5:$Z$95,MATCH($A30,'Points - Wickets'!$A$5:$A$95,0),MATCH(P$8,'Points - Wickets'!$A$5:$Z$5,0)))*15)+((INDEX('Points - 4 fers'!$A$5:$Z$95,MATCH($A30,'Points - 4 fers'!$A$5:$A$95,0),MATCH(P$8,'Points - 4 fers'!$A$5:$Z$5,0)))*25)+((INDEX('Points - Hattrick'!$A$5:$Z$95,MATCH($A30,'Points - Hattrick'!$A$5:$A$95,0),MATCH(P$8,'Points - Hattrick'!$A$5:$Z$5,0)))*100)+((INDEX('Points - Fielding'!$A$5:$Z$95,MATCH($A30,'Points - Fielding'!$A$5:$A$95,0),MATCH(P$8,'Points - Fielding'!$A$5:$Z$5,0)))*10)+((INDEX('Points - 7 fers'!$A$5:$Z$95,MATCH($A30,'Points - 7 fers'!$A$5:$A$95,0),MATCH(P$8,'Points - 7 fers'!$A$5:$Z$5,0)))*50)+((INDEX('Points - Fielding Bonus'!$A$5:$Z$95,MATCH($A30,'Points - Fielding Bonus'!$A$5:$A$95,0),MATCH(P$8,'Points - Fielding Bonus'!$A$5:$Z$5,0)))*25)</f>
        <v>0</v>
      </c>
      <c r="Q30" s="365">
        <f>(INDEX('Points - Runs'!$A$5:$Z$95,MATCH($A30,'Points - Runs'!$A$5:$A$95,0),MATCH(Q$8,'Points - Runs'!$A$5:$Z$5,0)))+((INDEX('Points - Runs 50s'!$A$5:$Z$95,MATCH($A30,'Points - Runs 50s'!$A$5:$A$95,0),MATCH(Q$8,'Points - Runs 50s'!$A$5:$Z$5,0)))*25)+((INDEX('Points - Runs 100s'!$A$5:$Z$95,MATCH($A30,'Points - Runs 100s'!$A$5:$A$95,0),MATCH(Q$8,'Points - Runs 100s'!$A$5:$Z$5,0)))*50)+((INDEX('Points - Wickets'!$A$5:$Z$95,MATCH($A30,'Points - Wickets'!$A$5:$A$95,0),MATCH(Q$8,'Points - Wickets'!$A$5:$Z$5,0)))*15)+((INDEX('Points - 4 fers'!$A$5:$Z$95,MATCH($A30,'Points - 4 fers'!$A$5:$A$95,0),MATCH(Q$8,'Points - 4 fers'!$A$5:$Z$5,0)))*25)+((INDEX('Points - Hattrick'!$A$5:$Z$95,MATCH($A30,'Points - Hattrick'!$A$5:$A$95,0),MATCH(Q$8,'Points - Hattrick'!$A$5:$Z$5,0)))*100)+((INDEX('Points - Fielding'!$A$5:$Z$95,MATCH($A30,'Points - Fielding'!$A$5:$A$95,0),MATCH(Q$8,'Points - Fielding'!$A$5:$Z$5,0)))*10)+((INDEX('Points - 7 fers'!$A$5:$Z$95,MATCH($A30,'Points - 7 fers'!$A$5:$A$95,0),MATCH(Q$8,'Points - 7 fers'!$A$5:$Z$5,0)))*50)+((INDEX('Points - Fielding Bonus'!$A$5:$Z$95,MATCH($A30,'Points - Fielding Bonus'!$A$5:$A$95,0),MATCH(Q$8,'Points - Fielding Bonus'!$A$5:$Z$5,0)))*25)</f>
        <v>0</v>
      </c>
      <c r="R30" s="365">
        <f>(INDEX('Points - Runs'!$A$5:$Z$95,MATCH($A30,'Points - Runs'!$A$5:$A$95,0),MATCH(R$8,'Points - Runs'!$A$5:$Z$5,0)))+((INDEX('Points - Runs 50s'!$A$5:$Z$95,MATCH($A30,'Points - Runs 50s'!$A$5:$A$95,0),MATCH(R$8,'Points - Runs 50s'!$A$5:$Z$5,0)))*25)+((INDEX('Points - Runs 100s'!$A$5:$Z$95,MATCH($A30,'Points - Runs 100s'!$A$5:$A$95,0),MATCH(R$8,'Points - Runs 100s'!$A$5:$Z$5,0)))*50)+((INDEX('Points - Wickets'!$A$5:$Z$95,MATCH($A30,'Points - Wickets'!$A$5:$A$95,0),MATCH(R$8,'Points - Wickets'!$A$5:$Z$5,0)))*15)+((INDEX('Points - 4 fers'!$A$5:$Z$95,MATCH($A30,'Points - 4 fers'!$A$5:$A$95,0),MATCH(R$8,'Points - 4 fers'!$A$5:$Z$5,0)))*25)+((INDEX('Points - Hattrick'!$A$5:$Z$95,MATCH($A30,'Points - Hattrick'!$A$5:$A$95,0),MATCH(R$8,'Points - Hattrick'!$A$5:$Z$5,0)))*100)+((INDEX('Points - Fielding'!$A$5:$Z$95,MATCH($A30,'Points - Fielding'!$A$5:$A$95,0),MATCH(R$8,'Points - Fielding'!$A$5:$Z$5,0)))*10)+((INDEX('Points - 7 fers'!$A$5:$Z$95,MATCH($A30,'Points - 7 fers'!$A$5:$A$95,0),MATCH(R$8,'Points - 7 fers'!$A$5:$Z$5,0)))*50)+((INDEX('Points - Fielding Bonus'!$A$5:$Z$95,MATCH($A30,'Points - Fielding Bonus'!$A$5:$A$95,0),MATCH(R$8,'Points - Fielding Bonus'!$A$5:$Z$5,0)))*25)</f>
        <v>0</v>
      </c>
      <c r="S30" s="566">
        <f>(INDEX('Points - Runs'!$A$5:$Z$95,MATCH($A30,'Points - Runs'!$A$5:$A$95,0),MATCH(S$8,'Points - Runs'!$A$5:$Z$5,0)))+((INDEX('Points - Runs 50s'!$A$5:$Z$95,MATCH($A30,'Points - Runs 50s'!$A$5:$A$95,0),MATCH(S$8,'Points - Runs 50s'!$A$5:$Z$5,0)))*25)+((INDEX('Points - Runs 100s'!$A$5:$Z$95,MATCH($A30,'Points - Runs 100s'!$A$5:$A$95,0),MATCH(S$8,'Points - Runs 100s'!$A$5:$Z$5,0)))*50)+((INDEX('Points - Wickets'!$A$5:$Z$95,MATCH($A30,'Points - Wickets'!$A$5:$A$95,0),MATCH(S$8,'Points - Wickets'!$A$5:$Z$5,0)))*15)+((INDEX('Points - 4 fers'!$A$5:$Z$95,MATCH($A30,'Points - 4 fers'!$A$5:$A$95,0),MATCH(S$8,'Points - 4 fers'!$A$5:$Z$5,0)))*25)+((INDEX('Points - Hattrick'!$A$5:$Z$95,MATCH($A30,'Points - Hattrick'!$A$5:$A$95,0),MATCH(S$8,'Points - Hattrick'!$A$5:$Z$5,0)))*100)+((INDEX('Points - Fielding'!$A$5:$Z$95,MATCH($A30,'Points - Fielding'!$A$5:$A$95,0),MATCH(S$8,'Points - Fielding'!$A$5:$Z$5,0)))*10)+((INDEX('Points - 7 fers'!$A$5:$Z$95,MATCH($A30,'Points - 7 fers'!$A$5:$A$95,0),MATCH(S$8,'Points - 7 fers'!$A$5:$Z$5,0)))*50)+((INDEX('Points - Fielding Bonus'!$A$5:$Z$95,MATCH($A30,'Points - Fielding Bonus'!$A$5:$A$95,0),MATCH(S$8,'Points - Fielding Bonus'!$A$5:$Z$5,0)))*25)</f>
        <v>0</v>
      </c>
      <c r="T30" s="571">
        <f>(INDEX('Points - Runs'!$A$5:$Z$95,MATCH($A30,'Points - Runs'!$A$5:$A$95,0),MATCH(T$8,'Points - Runs'!$A$5:$Z$5,0)))+((INDEX('Points - Runs 50s'!$A$5:$Z$95,MATCH($A30,'Points - Runs 50s'!$A$5:$A$95,0),MATCH(T$8,'Points - Runs 50s'!$A$5:$Z$5,0)))*25)+((INDEX('Points - Runs 100s'!$A$5:$Z$95,MATCH($A30,'Points - Runs 100s'!$A$5:$A$95,0),MATCH(T$8,'Points - Runs 100s'!$A$5:$Z$5,0)))*50)+((INDEX('Points - Wickets'!$A$5:$Z$95,MATCH($A30,'Points - Wickets'!$A$5:$A$95,0),MATCH(T$8,'Points - Wickets'!$A$5:$Z$5,0)))*15)+((INDEX('Points - 4 fers'!$A$5:$Z$95,MATCH($A30,'Points - 4 fers'!$A$5:$A$95,0),MATCH(T$8,'Points - 4 fers'!$A$5:$Z$5,0)))*25)+((INDEX('Points - Hattrick'!$A$5:$Z$95,MATCH($A30,'Points - Hattrick'!$A$5:$A$95,0),MATCH(T$8,'Points - Hattrick'!$A$5:$Z$5,0)))*100)+((INDEX('Points - Fielding'!$A$5:$Z$95,MATCH($A30,'Points - Fielding'!$A$5:$A$95,0),MATCH(T$8,'Points - Fielding'!$A$5:$Z$5,0)))*10)+((INDEX('Points - 7 fers'!$A$5:$Z$95,MATCH($A30,'Points - 7 fers'!$A$5:$A$95,0),MATCH(T$8,'Points - 7 fers'!$A$5:$Z$5,0)))*50)+((INDEX('Points - Fielding Bonus'!$A$5:$Z$95,MATCH($A30,'Points - Fielding Bonus'!$A$5:$A$95,0),MATCH(T$8,'Points - Fielding Bonus'!$A$5:$Z$5,0)))*25)</f>
        <v>0</v>
      </c>
      <c r="U30" s="365">
        <f>(INDEX('Points - Runs'!$A$5:$Z$95,MATCH($A30,'Points - Runs'!$A$5:$A$95,0),MATCH(U$8,'Points - Runs'!$A$5:$Z$5,0)))+((INDEX('Points - Runs 50s'!$A$5:$Z$95,MATCH($A30,'Points - Runs 50s'!$A$5:$A$95,0),MATCH(U$8,'Points - Runs 50s'!$A$5:$Z$5,0)))*25)+((INDEX('Points - Runs 100s'!$A$5:$Z$95,MATCH($A30,'Points - Runs 100s'!$A$5:$A$95,0),MATCH(U$8,'Points - Runs 100s'!$A$5:$Z$5,0)))*50)+((INDEX('Points - Wickets'!$A$5:$Z$95,MATCH($A30,'Points - Wickets'!$A$5:$A$95,0),MATCH(U$8,'Points - Wickets'!$A$5:$Z$5,0)))*15)+((INDEX('Points - 4 fers'!$A$5:$Z$95,MATCH($A30,'Points - 4 fers'!$A$5:$A$95,0),MATCH(U$8,'Points - 4 fers'!$A$5:$Z$5,0)))*25)+((INDEX('Points - Hattrick'!$A$5:$Z$95,MATCH($A30,'Points - Hattrick'!$A$5:$A$95,0),MATCH(U$8,'Points - Hattrick'!$A$5:$Z$5,0)))*100)+((INDEX('Points - Fielding'!$A$5:$Z$95,MATCH($A30,'Points - Fielding'!$A$5:$A$95,0),MATCH(U$8,'Points - Fielding'!$A$5:$Z$5,0)))*10)+((INDEX('Points - 7 fers'!$A$5:$Z$95,MATCH($A30,'Points - 7 fers'!$A$5:$A$95,0),MATCH(U$8,'Points - 7 fers'!$A$5:$Z$5,0)))*50)+((INDEX('Points - Fielding Bonus'!$A$5:$Z$95,MATCH($A30,'Points - Fielding Bonus'!$A$5:$A$95,0),MATCH(U$8,'Points - Fielding Bonus'!$A$5:$Z$5,0)))*25)</f>
        <v>0</v>
      </c>
      <c r="V30" s="365">
        <f>(INDEX('Points - Runs'!$A$5:$Z$95,MATCH($A30,'Points - Runs'!$A$5:$A$95,0),MATCH(V$8,'Points - Runs'!$A$5:$Z$5,0)))+((INDEX('Points - Runs 50s'!$A$5:$Z$95,MATCH($A30,'Points - Runs 50s'!$A$5:$A$95,0),MATCH(V$8,'Points - Runs 50s'!$A$5:$Z$5,0)))*25)+((INDEX('Points - Runs 100s'!$A$5:$Z$95,MATCH($A30,'Points - Runs 100s'!$A$5:$A$95,0),MATCH(V$8,'Points - Runs 100s'!$A$5:$Z$5,0)))*50)+((INDEX('Points - Wickets'!$A$5:$Z$95,MATCH($A30,'Points - Wickets'!$A$5:$A$95,0),MATCH(V$8,'Points - Wickets'!$A$5:$Z$5,0)))*15)+((INDEX('Points - 4 fers'!$A$5:$Z$95,MATCH($A30,'Points - 4 fers'!$A$5:$A$95,0),MATCH(V$8,'Points - 4 fers'!$A$5:$Z$5,0)))*25)+((INDEX('Points - Hattrick'!$A$5:$Z$95,MATCH($A30,'Points - Hattrick'!$A$5:$A$95,0),MATCH(V$8,'Points - Hattrick'!$A$5:$Z$5,0)))*100)+((INDEX('Points - Fielding'!$A$5:$Z$95,MATCH($A30,'Points - Fielding'!$A$5:$A$95,0),MATCH(V$8,'Points - Fielding'!$A$5:$Z$5,0)))*10)+((INDEX('Points - 7 fers'!$A$5:$Z$95,MATCH($A30,'Points - 7 fers'!$A$5:$A$95,0),MATCH(V$8,'Points - 7 fers'!$A$5:$Z$5,0)))*50)+((INDEX('Points - Fielding Bonus'!$A$5:$Z$95,MATCH($A30,'Points - Fielding Bonus'!$A$5:$A$95,0),MATCH(V$8,'Points - Fielding Bonus'!$A$5:$Z$5,0)))*25)</f>
        <v>0</v>
      </c>
      <c r="W30" s="365">
        <f>(INDEX('Points - Runs'!$A$5:$Z$95,MATCH($A30,'Points - Runs'!$A$5:$A$95,0),MATCH(W$8,'Points - Runs'!$A$5:$Z$5,0)))+((INDEX('Points - Runs 50s'!$A$5:$Z$95,MATCH($A30,'Points - Runs 50s'!$A$5:$A$95,0),MATCH(W$8,'Points - Runs 50s'!$A$5:$Z$5,0)))*25)+((INDEX('Points - Runs 100s'!$A$5:$Z$95,MATCH($A30,'Points - Runs 100s'!$A$5:$A$95,0),MATCH(W$8,'Points - Runs 100s'!$A$5:$Z$5,0)))*50)+((INDEX('Points - Wickets'!$A$5:$Z$95,MATCH($A30,'Points - Wickets'!$A$5:$A$95,0),MATCH(W$8,'Points - Wickets'!$A$5:$Z$5,0)))*15)+((INDEX('Points - 4 fers'!$A$5:$Z$95,MATCH($A30,'Points - 4 fers'!$A$5:$A$95,0),MATCH(W$8,'Points - 4 fers'!$A$5:$Z$5,0)))*25)+((INDEX('Points - Hattrick'!$A$5:$Z$95,MATCH($A30,'Points - Hattrick'!$A$5:$A$95,0),MATCH(W$8,'Points - Hattrick'!$A$5:$Z$5,0)))*100)+((INDEX('Points - Fielding'!$A$5:$Z$95,MATCH($A30,'Points - Fielding'!$A$5:$A$95,0),MATCH(W$8,'Points - Fielding'!$A$5:$Z$5,0)))*10)+((INDEX('Points - 7 fers'!$A$5:$Z$95,MATCH($A30,'Points - 7 fers'!$A$5:$A$95,0),MATCH(W$8,'Points - 7 fers'!$A$5:$Z$5,0)))*50)+((INDEX('Points - Fielding Bonus'!$A$5:$Z$95,MATCH($A30,'Points - Fielding Bonus'!$A$5:$A$95,0),MATCH(W$8,'Points - Fielding Bonus'!$A$5:$Z$5,0)))*25)</f>
        <v>0</v>
      </c>
      <c r="X30" s="365">
        <f>(INDEX('Points - Runs'!$A$5:$Z$95,MATCH($A30,'Points - Runs'!$A$5:$A$95,0),MATCH(X$8,'Points - Runs'!$A$5:$Z$5,0)))+((INDEX('Points - Runs 50s'!$A$5:$Z$95,MATCH($A30,'Points - Runs 50s'!$A$5:$A$95,0),MATCH(X$8,'Points - Runs 50s'!$A$5:$Z$5,0)))*25)+((INDEX('Points - Runs 100s'!$A$5:$Z$95,MATCH($A30,'Points - Runs 100s'!$A$5:$A$95,0),MATCH(X$8,'Points - Runs 100s'!$A$5:$Z$5,0)))*50)+((INDEX('Points - Wickets'!$A$5:$Z$95,MATCH($A30,'Points - Wickets'!$A$5:$A$95,0),MATCH(X$8,'Points - Wickets'!$A$5:$Z$5,0)))*15)+((INDEX('Points - 4 fers'!$A$5:$Z$95,MATCH($A30,'Points - 4 fers'!$A$5:$A$95,0),MATCH(X$8,'Points - 4 fers'!$A$5:$Z$5,0)))*25)+((INDEX('Points - Hattrick'!$A$5:$Z$95,MATCH($A30,'Points - Hattrick'!$A$5:$A$95,0),MATCH(X$8,'Points - Hattrick'!$A$5:$Z$5,0)))*100)+((INDEX('Points - Fielding'!$A$5:$Z$95,MATCH($A30,'Points - Fielding'!$A$5:$A$95,0),MATCH(X$8,'Points - Fielding'!$A$5:$Z$5,0)))*10)+((INDEX('Points - 7 fers'!$A$5:$Z$95,MATCH($A30,'Points - 7 fers'!$A$5:$A$95,0),MATCH(X$8,'Points - 7 fers'!$A$5:$Z$5,0)))*50)+((INDEX('Points - Fielding Bonus'!$A$5:$Z$95,MATCH($A30,'Points - Fielding Bonus'!$A$5:$A$95,0),MATCH(X$8,'Points - Fielding Bonus'!$A$5:$Z$5,0)))*25)</f>
        <v>0</v>
      </c>
      <c r="Y30" s="365">
        <f>(INDEX('Points - Runs'!$A$5:$Z$95,MATCH($A30,'Points - Runs'!$A$5:$A$95,0),MATCH(Y$8,'Points - Runs'!$A$5:$Z$5,0)))+((INDEX('Points - Runs 50s'!$A$5:$Z$95,MATCH($A30,'Points - Runs 50s'!$A$5:$A$95,0),MATCH(Y$8,'Points - Runs 50s'!$A$5:$Z$5,0)))*25)+((INDEX('Points - Runs 100s'!$A$5:$Z$95,MATCH($A30,'Points - Runs 100s'!$A$5:$A$95,0),MATCH(Y$8,'Points - Runs 100s'!$A$5:$Z$5,0)))*50)+((INDEX('Points - Wickets'!$A$5:$Z$95,MATCH($A30,'Points - Wickets'!$A$5:$A$95,0),MATCH(Y$8,'Points - Wickets'!$A$5:$Z$5,0)))*15)+((INDEX('Points - 4 fers'!$A$5:$Z$95,MATCH($A30,'Points - 4 fers'!$A$5:$A$95,0),MATCH(Y$8,'Points - 4 fers'!$A$5:$Z$5,0)))*25)+((INDEX('Points - Hattrick'!$A$5:$Z$95,MATCH($A30,'Points - Hattrick'!$A$5:$A$95,0),MATCH(Y$8,'Points - Hattrick'!$A$5:$Z$5,0)))*100)+((INDEX('Points - Fielding'!$A$5:$Z$95,MATCH($A30,'Points - Fielding'!$A$5:$A$95,0),MATCH(Y$8,'Points - Fielding'!$A$5:$Z$5,0)))*10)+((INDEX('Points - 7 fers'!$A$5:$Z$95,MATCH($A30,'Points - 7 fers'!$A$5:$A$95,0),MATCH(Y$8,'Points - 7 fers'!$A$5:$Z$5,0)))*50)+((INDEX('Points - Fielding Bonus'!$A$5:$Z$95,MATCH($A30,'Points - Fielding Bonus'!$A$5:$A$95,0),MATCH(Y$8,'Points - Fielding Bonus'!$A$5:$Z$5,0)))*25)</f>
        <v>0</v>
      </c>
      <c r="Z30" s="365">
        <f>(INDEX('Points - Runs'!$A$5:$Z$95,MATCH($A30,'Points - Runs'!$A$5:$A$95,0),MATCH(Z$8,'Points - Runs'!$A$5:$Z$5,0)))+((INDEX('Points - Runs 50s'!$A$5:$Z$95,MATCH($A30,'Points - Runs 50s'!$A$5:$A$95,0),MATCH(Z$8,'Points - Runs 50s'!$A$5:$Z$5,0)))*25)+((INDEX('Points - Runs 100s'!$A$5:$Z$95,MATCH($A30,'Points - Runs 100s'!$A$5:$A$95,0),MATCH(Z$8,'Points - Runs 100s'!$A$5:$Z$5,0)))*50)+((INDEX('Points - Wickets'!$A$5:$Z$95,MATCH($A30,'Points - Wickets'!$A$5:$A$95,0),MATCH(Z$8,'Points - Wickets'!$A$5:$Z$5,0)))*15)+((INDEX('Points - 4 fers'!$A$5:$Z$95,MATCH($A30,'Points - 4 fers'!$A$5:$A$95,0),MATCH(Z$8,'Points - 4 fers'!$A$5:$Z$5,0)))*25)+((INDEX('Points - Hattrick'!$A$5:$Z$95,MATCH($A30,'Points - Hattrick'!$A$5:$A$95,0),MATCH(Z$8,'Points - Hattrick'!$A$5:$Z$5,0)))*100)+((INDEX('Points - Fielding'!$A$5:$Z$95,MATCH($A30,'Points - Fielding'!$A$5:$A$95,0),MATCH(Z$8,'Points - Fielding'!$A$5:$Z$5,0)))*10)+((INDEX('Points - 7 fers'!$A$5:$Z$95,MATCH($A30,'Points - 7 fers'!$A$5:$A$95,0),MATCH(Z$8,'Points - 7 fers'!$A$5:$Z$5,0)))*50)+((INDEX('Points - Fielding Bonus'!$A$5:$Z$95,MATCH($A30,'Points - Fielding Bonus'!$A$5:$A$95,0),MATCH(Z$8,'Points - Fielding Bonus'!$A$5:$Z$5,0)))*25)</f>
        <v>0</v>
      </c>
      <c r="AA30" s="452">
        <f t="shared" si="0"/>
        <v>0</v>
      </c>
      <c r="AB30" s="445">
        <f t="shared" si="1"/>
        <v>0</v>
      </c>
      <c r="AC30" s="479">
        <f t="shared" si="2"/>
        <v>0</v>
      </c>
      <c r="AD30" s="453">
        <f t="shared" si="3"/>
        <v>0</v>
      </c>
    </row>
    <row r="31" spans="1:30" s="58" customFormat="1" ht="18.75" hidden="1" customHeight="1" x14ac:dyDescent="0.25">
      <c r="A31" s="477" t="s">
        <v>257</v>
      </c>
      <c r="B31" s="454"/>
      <c r="C31" s="455" t="s">
        <v>68</v>
      </c>
      <c r="D31" s="191">
        <f>(INDEX('Points - Runs'!$A$5:$Z$95,MATCH($A31,'Points - Runs'!$A$5:$A$95,0),MATCH(D$8,'Points - Runs'!$A$5:$Z$5,0)))+((INDEX('Points - Runs 50s'!$A$5:$Z$95,MATCH($A31,'Points - Runs 50s'!$A$5:$A$95,0),MATCH(D$8,'Points - Runs 50s'!$A$5:$Z$5,0)))*25)+((INDEX('Points - Runs 100s'!$A$5:$Z$95,MATCH($A31,'Points - Runs 100s'!$A$5:$A$95,0),MATCH(D$8,'Points - Runs 100s'!$A$5:$Z$5,0)))*50)+((INDEX('Points - Wickets'!$A$5:$Z$95,MATCH($A31,'Points - Wickets'!$A$5:$A$95,0),MATCH(D$8,'Points - Wickets'!$A$5:$Z$5,0)))*15)+((INDEX('Points - 4 fers'!$A$5:$Z$95,MATCH($A31,'Points - 4 fers'!$A$5:$A$95,0),MATCH(D$8,'Points - 4 fers'!$A$5:$Z$5,0)))*25)+((INDEX('Points - Hattrick'!$A$5:$Z$95,MATCH($A31,'Points - Hattrick'!$A$5:$A$95,0),MATCH(D$8,'Points - Hattrick'!$A$5:$Z$5,0)))*100)+((INDEX('Points - Fielding'!$A$5:$Z$95,MATCH($A31,'Points - Fielding'!$A$5:$A$95,0),MATCH(D$8,'Points - Fielding'!$A$5:$Z$5,0)))*10)+((INDEX('Points - 7 fers'!$A$5:$Z$95,MATCH($A31,'Points - 7 fers'!$A$5:$A$95,0),MATCH(D$8,'Points - 7 fers'!$A$5:$Z$5,0)))*50)+((INDEX('Points - Fielding Bonus'!$A$5:$Z$95,MATCH($A31,'Points - Fielding Bonus'!$A$5:$A$95,0),MATCH(D$8,'Points - Fielding Bonus'!$A$5:$Z$5,0)))*25)</f>
        <v>0</v>
      </c>
      <c r="E31" s="192">
        <f>(INDEX('Points - Runs'!$A$5:$Z$95,MATCH($A31,'Points - Runs'!$A$5:$A$95,0),MATCH(E$8,'Points - Runs'!$A$5:$Z$5,0)))+((INDEX('Points - Runs 50s'!$A$5:$Z$95,MATCH($A31,'Points - Runs 50s'!$A$5:$A$95,0),MATCH(E$8,'Points - Runs 50s'!$A$5:$Z$5,0)))*25)+((INDEX('Points - Runs 100s'!$A$5:$Z$95,MATCH($A31,'Points - Runs 100s'!$A$5:$A$95,0),MATCH(E$8,'Points - Runs 100s'!$A$5:$Z$5,0)))*50)+((INDEX('Points - Wickets'!$A$5:$Z$95,MATCH($A31,'Points - Wickets'!$A$5:$A$95,0),MATCH(E$8,'Points - Wickets'!$A$5:$Z$5,0)))*15)+((INDEX('Points - 4 fers'!$A$5:$Z$95,MATCH($A31,'Points - 4 fers'!$A$5:$A$95,0),MATCH(E$8,'Points - 4 fers'!$A$5:$Z$5,0)))*25)+((INDEX('Points - Hattrick'!$A$5:$Z$95,MATCH($A31,'Points - Hattrick'!$A$5:$A$95,0),MATCH(E$8,'Points - Hattrick'!$A$5:$Z$5,0)))*100)+((INDEX('Points - Fielding'!$A$5:$Z$95,MATCH($A31,'Points - Fielding'!$A$5:$A$95,0),MATCH(E$8,'Points - Fielding'!$A$5:$Z$5,0)))*10)+((INDEX('Points - 7 fers'!$A$5:$Z$95,MATCH($A31,'Points - 7 fers'!$A$5:$A$95,0),MATCH(E$8,'Points - 7 fers'!$A$5:$Z$5,0)))*50)+((INDEX('Points - Fielding Bonus'!$A$5:$Z$95,MATCH($A31,'Points - Fielding Bonus'!$A$5:$A$95,0),MATCH(E$8,'Points - Fielding Bonus'!$A$5:$Z$5,0)))*25)</f>
        <v>0</v>
      </c>
      <c r="F31" s="192">
        <f>(INDEX('Points - Runs'!$A$5:$Z$95,MATCH($A31,'Points - Runs'!$A$5:$A$95,0),MATCH(F$8,'Points - Runs'!$A$5:$Z$5,0)))+((INDEX('Points - Runs 50s'!$A$5:$Z$95,MATCH($A31,'Points - Runs 50s'!$A$5:$A$95,0),MATCH(F$8,'Points - Runs 50s'!$A$5:$Z$5,0)))*25)+((INDEX('Points - Runs 100s'!$A$5:$Z$95,MATCH($A31,'Points - Runs 100s'!$A$5:$A$95,0),MATCH(F$8,'Points - Runs 100s'!$A$5:$Z$5,0)))*50)+((INDEX('Points - Wickets'!$A$5:$Z$95,MATCH($A31,'Points - Wickets'!$A$5:$A$95,0),MATCH(F$8,'Points - Wickets'!$A$5:$Z$5,0)))*15)+((INDEX('Points - 4 fers'!$A$5:$Z$95,MATCH($A31,'Points - 4 fers'!$A$5:$A$95,0),MATCH(F$8,'Points - 4 fers'!$A$5:$Z$5,0)))*25)+((INDEX('Points - Hattrick'!$A$5:$Z$95,MATCH($A31,'Points - Hattrick'!$A$5:$A$95,0),MATCH(F$8,'Points - Hattrick'!$A$5:$Z$5,0)))*100)+((INDEX('Points - Fielding'!$A$5:$Z$95,MATCH($A31,'Points - Fielding'!$A$5:$A$95,0),MATCH(F$8,'Points - Fielding'!$A$5:$Z$5,0)))*10)+((INDEX('Points - 7 fers'!$A$5:$Z$95,MATCH($A31,'Points - 7 fers'!$A$5:$A$95,0),MATCH(F$8,'Points - 7 fers'!$A$5:$Z$5,0)))*50)+((INDEX('Points - Fielding Bonus'!$A$5:$Z$95,MATCH($A31,'Points - Fielding Bonus'!$A$5:$A$95,0),MATCH(F$8,'Points - Fielding Bonus'!$A$5:$Z$5,0)))*25)</f>
        <v>0</v>
      </c>
      <c r="G31" s="192">
        <f>(INDEX('Points - Runs'!$A$5:$Z$95,MATCH($A31,'Points - Runs'!$A$5:$A$95,0),MATCH(G$8,'Points - Runs'!$A$5:$Z$5,0)))+((INDEX('Points - Runs 50s'!$A$5:$Z$95,MATCH($A31,'Points - Runs 50s'!$A$5:$A$95,0),MATCH(G$8,'Points - Runs 50s'!$A$5:$Z$5,0)))*25)+((INDEX('Points - Runs 100s'!$A$5:$Z$95,MATCH($A31,'Points - Runs 100s'!$A$5:$A$95,0),MATCH(G$8,'Points - Runs 100s'!$A$5:$Z$5,0)))*50)+((INDEX('Points - Wickets'!$A$5:$Z$95,MATCH($A31,'Points - Wickets'!$A$5:$A$95,0),MATCH(G$8,'Points - Wickets'!$A$5:$Z$5,0)))*15)+((INDEX('Points - 4 fers'!$A$5:$Z$95,MATCH($A31,'Points - 4 fers'!$A$5:$A$95,0),MATCH(G$8,'Points - 4 fers'!$A$5:$Z$5,0)))*25)+((INDEX('Points - Hattrick'!$A$5:$Z$95,MATCH($A31,'Points - Hattrick'!$A$5:$A$95,0),MATCH(G$8,'Points - Hattrick'!$A$5:$Z$5,0)))*100)+((INDEX('Points - Fielding'!$A$5:$Z$95,MATCH($A31,'Points - Fielding'!$A$5:$A$95,0),MATCH(G$8,'Points - Fielding'!$A$5:$Z$5,0)))*10)+((INDEX('Points - 7 fers'!$A$5:$Z$95,MATCH($A31,'Points - 7 fers'!$A$5:$A$95,0),MATCH(G$8,'Points - 7 fers'!$A$5:$Z$5,0)))*50)+((INDEX('Points - Fielding Bonus'!$A$5:$Z$95,MATCH($A31,'Points - Fielding Bonus'!$A$5:$A$95,0),MATCH(G$8,'Points - Fielding Bonus'!$A$5:$Z$5,0)))*25)</f>
        <v>0</v>
      </c>
      <c r="H31" s="192">
        <f>(INDEX('Points - Runs'!$A$5:$Z$95,MATCH($A31,'Points - Runs'!$A$5:$A$95,0),MATCH(H$8,'Points - Runs'!$A$5:$Z$5,0)))+((INDEX('Points - Runs 50s'!$A$5:$Z$95,MATCH($A31,'Points - Runs 50s'!$A$5:$A$95,0),MATCH(H$8,'Points - Runs 50s'!$A$5:$Z$5,0)))*25)+((INDEX('Points - Runs 100s'!$A$5:$Z$95,MATCH($A31,'Points - Runs 100s'!$A$5:$A$95,0),MATCH(H$8,'Points - Runs 100s'!$A$5:$Z$5,0)))*50)+((INDEX('Points - Wickets'!$A$5:$Z$95,MATCH($A31,'Points - Wickets'!$A$5:$A$95,0),MATCH(H$8,'Points - Wickets'!$A$5:$Z$5,0)))*15)+((INDEX('Points - 4 fers'!$A$5:$Z$95,MATCH($A31,'Points - 4 fers'!$A$5:$A$95,0),MATCH(H$8,'Points - 4 fers'!$A$5:$Z$5,0)))*25)+((INDEX('Points - Hattrick'!$A$5:$Z$95,MATCH($A31,'Points - Hattrick'!$A$5:$A$95,0),MATCH(H$8,'Points - Hattrick'!$A$5:$Z$5,0)))*100)+((INDEX('Points - Fielding'!$A$5:$Z$95,MATCH($A31,'Points - Fielding'!$A$5:$A$95,0),MATCH(H$8,'Points - Fielding'!$A$5:$Z$5,0)))*10)+((INDEX('Points - 7 fers'!$A$5:$Z$95,MATCH($A31,'Points - 7 fers'!$A$5:$A$95,0),MATCH(H$8,'Points - 7 fers'!$A$5:$Z$5,0)))*50)+((INDEX('Points - Fielding Bonus'!$A$5:$Z$95,MATCH($A31,'Points - Fielding Bonus'!$A$5:$A$95,0),MATCH(H$8,'Points - Fielding Bonus'!$A$5:$Z$5,0)))*25)</f>
        <v>0</v>
      </c>
      <c r="I31" s="192">
        <f>(INDEX('Points - Runs'!$A$5:$Z$95,MATCH($A31,'Points - Runs'!$A$5:$A$95,0),MATCH(I$8,'Points - Runs'!$A$5:$Z$5,0)))+((INDEX('Points - Runs 50s'!$A$5:$Z$95,MATCH($A31,'Points - Runs 50s'!$A$5:$A$95,0),MATCH(I$8,'Points - Runs 50s'!$A$5:$Z$5,0)))*25)+((INDEX('Points - Runs 100s'!$A$5:$Z$95,MATCH($A31,'Points - Runs 100s'!$A$5:$A$95,0),MATCH(I$8,'Points - Runs 100s'!$A$5:$Z$5,0)))*50)+((INDEX('Points - Wickets'!$A$5:$Z$95,MATCH($A31,'Points - Wickets'!$A$5:$A$95,0),MATCH(I$8,'Points - Wickets'!$A$5:$Z$5,0)))*15)+((INDEX('Points - 4 fers'!$A$5:$Z$95,MATCH($A31,'Points - 4 fers'!$A$5:$A$95,0),MATCH(I$8,'Points - 4 fers'!$A$5:$Z$5,0)))*25)+((INDEX('Points - Hattrick'!$A$5:$Z$95,MATCH($A31,'Points - Hattrick'!$A$5:$A$95,0),MATCH(I$8,'Points - Hattrick'!$A$5:$Z$5,0)))*100)+((INDEX('Points - Fielding'!$A$5:$Z$95,MATCH($A31,'Points - Fielding'!$A$5:$A$95,0),MATCH(I$8,'Points - Fielding'!$A$5:$Z$5,0)))*10)+((INDEX('Points - 7 fers'!$A$5:$Z$95,MATCH($A31,'Points - 7 fers'!$A$5:$A$95,0),MATCH(I$8,'Points - 7 fers'!$A$5:$Z$5,0)))*50)+((INDEX('Points - Fielding Bonus'!$A$5:$Z$95,MATCH($A31,'Points - Fielding Bonus'!$A$5:$A$95,0),MATCH(I$8,'Points - Fielding Bonus'!$A$5:$Z$5,0)))*25)</f>
        <v>0</v>
      </c>
      <c r="J31" s="192">
        <f>(INDEX('Points - Runs'!$A$5:$Z$95,MATCH($A31,'Points - Runs'!$A$5:$A$95,0),MATCH(J$8,'Points - Runs'!$A$5:$Z$5,0)))+((INDEX('Points - Runs 50s'!$A$5:$Z$95,MATCH($A31,'Points - Runs 50s'!$A$5:$A$95,0),MATCH(J$8,'Points - Runs 50s'!$A$5:$Z$5,0)))*25)+((INDEX('Points - Runs 100s'!$A$5:$Z$95,MATCH($A31,'Points - Runs 100s'!$A$5:$A$95,0),MATCH(J$8,'Points - Runs 100s'!$A$5:$Z$5,0)))*50)+((INDEX('Points - Wickets'!$A$5:$Z$95,MATCH($A31,'Points - Wickets'!$A$5:$A$95,0),MATCH(J$8,'Points - Wickets'!$A$5:$Z$5,0)))*15)+((INDEX('Points - 4 fers'!$A$5:$Z$95,MATCH($A31,'Points - 4 fers'!$A$5:$A$95,0),MATCH(J$8,'Points - 4 fers'!$A$5:$Z$5,0)))*25)+((INDEX('Points - Hattrick'!$A$5:$Z$95,MATCH($A31,'Points - Hattrick'!$A$5:$A$95,0),MATCH(J$8,'Points - Hattrick'!$A$5:$Z$5,0)))*100)+((INDEX('Points - Fielding'!$A$5:$Z$95,MATCH($A31,'Points - Fielding'!$A$5:$A$95,0),MATCH(J$8,'Points - Fielding'!$A$5:$Z$5,0)))*10)+((INDEX('Points - 7 fers'!$A$5:$Z$95,MATCH($A31,'Points - 7 fers'!$A$5:$A$95,0),MATCH(J$8,'Points - 7 fers'!$A$5:$Z$5,0)))*50)+((INDEX('Points - Fielding Bonus'!$A$5:$Z$95,MATCH($A31,'Points - Fielding Bonus'!$A$5:$A$95,0),MATCH(J$8,'Points - Fielding Bonus'!$A$5:$Z$5,0)))*25)</f>
        <v>0</v>
      </c>
      <c r="K31" s="517">
        <f>(INDEX('Points - Runs'!$A$5:$Z$95,MATCH($A31,'Points - Runs'!$A$5:$A$95,0),MATCH(K$8,'Points - Runs'!$A$5:$Z$5,0)))+((INDEX('Points - Runs 50s'!$A$5:$Z$95,MATCH($A31,'Points - Runs 50s'!$A$5:$A$95,0),MATCH(K$8,'Points - Runs 50s'!$A$5:$Z$5,0)))*25)+((INDEX('Points - Runs 100s'!$A$5:$Z$95,MATCH($A31,'Points - Runs 100s'!$A$5:$A$95,0),MATCH(K$8,'Points - Runs 100s'!$A$5:$Z$5,0)))*50)+((INDEX('Points - Wickets'!$A$5:$Z$95,MATCH($A31,'Points - Wickets'!$A$5:$A$95,0),MATCH(K$8,'Points - Wickets'!$A$5:$Z$5,0)))*15)+((INDEX('Points - 4 fers'!$A$5:$Z$95,MATCH($A31,'Points - 4 fers'!$A$5:$A$95,0),MATCH(K$8,'Points - 4 fers'!$A$5:$Z$5,0)))*25)+((INDEX('Points - Hattrick'!$A$5:$Z$95,MATCH($A31,'Points - Hattrick'!$A$5:$A$95,0),MATCH(K$8,'Points - Hattrick'!$A$5:$Z$5,0)))*100)+((INDEX('Points - Fielding'!$A$5:$Z$95,MATCH($A31,'Points - Fielding'!$A$5:$A$95,0),MATCH(K$8,'Points - Fielding'!$A$5:$Z$5,0)))*10)+((INDEX('Points - 7 fers'!$A$5:$Z$95,MATCH($A31,'Points - 7 fers'!$A$5:$A$95,0),MATCH(K$8,'Points - 7 fers'!$A$5:$Z$5,0)))*50)+((INDEX('Points - Fielding Bonus'!$A$5:$Z$95,MATCH($A31,'Points - Fielding Bonus'!$A$5:$A$95,0),MATCH(K$8,'Points - Fielding Bonus'!$A$5:$Z$5,0)))*25)</f>
        <v>0</v>
      </c>
      <c r="L31" s="191">
        <f>(INDEX('Points - Runs'!$A$5:$Z$95,MATCH($A31,'Points - Runs'!$A$5:$A$95,0),MATCH(L$8,'Points - Runs'!$A$5:$Z$5,0)))+((INDEX('Points - Runs 50s'!$A$5:$Z$95,MATCH($A31,'Points - Runs 50s'!$A$5:$A$95,0),MATCH(L$8,'Points - Runs 50s'!$A$5:$Z$5,0)))*25)+((INDEX('Points - Runs 100s'!$A$5:$Z$95,MATCH($A31,'Points - Runs 100s'!$A$5:$A$95,0),MATCH(L$8,'Points - Runs 100s'!$A$5:$Z$5,0)))*50)+((INDEX('Points - Wickets'!$A$5:$Z$95,MATCH($A31,'Points - Wickets'!$A$5:$A$95,0),MATCH(L$8,'Points - Wickets'!$A$5:$Z$5,0)))*15)+((INDEX('Points - 4 fers'!$A$5:$Z$95,MATCH($A31,'Points - 4 fers'!$A$5:$A$95,0),MATCH(L$8,'Points - 4 fers'!$A$5:$Z$5,0)))*25)+((INDEX('Points - Hattrick'!$A$5:$Z$95,MATCH($A31,'Points - Hattrick'!$A$5:$A$95,0),MATCH(L$8,'Points - Hattrick'!$A$5:$Z$5,0)))*100)+((INDEX('Points - Fielding'!$A$5:$Z$95,MATCH($A31,'Points - Fielding'!$A$5:$A$95,0),MATCH(L$8,'Points - Fielding'!$A$5:$Z$5,0)))*10)+((INDEX('Points - 7 fers'!$A$5:$Z$95,MATCH($A31,'Points - 7 fers'!$A$5:$A$95,0),MATCH(L$8,'Points - 7 fers'!$A$5:$Z$5,0)))*50)+((INDEX('Points - Fielding Bonus'!$A$5:$Z$95,MATCH($A31,'Points - Fielding Bonus'!$A$5:$A$95,0),MATCH(L$8,'Points - Fielding Bonus'!$A$5:$Z$5,0)))*25)</f>
        <v>0</v>
      </c>
      <c r="M31" s="192">
        <f>(INDEX('Points - Runs'!$A$5:$Z$95,MATCH($A31,'Points - Runs'!$A$5:$A$95,0),MATCH(M$8,'Points - Runs'!$A$5:$Z$5,0)))+((INDEX('Points - Runs 50s'!$A$5:$Z$95,MATCH($A31,'Points - Runs 50s'!$A$5:$A$95,0),MATCH(M$8,'Points - Runs 50s'!$A$5:$Z$5,0)))*25)+((INDEX('Points - Runs 100s'!$A$5:$Z$95,MATCH($A31,'Points - Runs 100s'!$A$5:$A$95,0),MATCH(M$8,'Points - Runs 100s'!$A$5:$Z$5,0)))*50)+((INDEX('Points - Wickets'!$A$5:$Z$95,MATCH($A31,'Points - Wickets'!$A$5:$A$95,0),MATCH(M$8,'Points - Wickets'!$A$5:$Z$5,0)))*15)+((INDEX('Points - 4 fers'!$A$5:$Z$95,MATCH($A31,'Points - 4 fers'!$A$5:$A$95,0),MATCH(M$8,'Points - 4 fers'!$A$5:$Z$5,0)))*25)+((INDEX('Points - Hattrick'!$A$5:$Z$95,MATCH($A31,'Points - Hattrick'!$A$5:$A$95,0),MATCH(M$8,'Points - Hattrick'!$A$5:$Z$5,0)))*100)+((INDEX('Points - Fielding'!$A$5:$Z$95,MATCH($A31,'Points - Fielding'!$A$5:$A$95,0),MATCH(M$8,'Points - Fielding'!$A$5:$Z$5,0)))*10)+((INDEX('Points - 7 fers'!$A$5:$Z$95,MATCH($A31,'Points - 7 fers'!$A$5:$A$95,0),MATCH(M$8,'Points - 7 fers'!$A$5:$Z$5,0)))*50)+((INDEX('Points - Fielding Bonus'!$A$5:$Z$95,MATCH($A31,'Points - Fielding Bonus'!$A$5:$A$95,0),MATCH(M$8,'Points - Fielding Bonus'!$A$5:$Z$5,0)))*25)</f>
        <v>0</v>
      </c>
      <c r="N31" s="192">
        <f>(INDEX('Points - Runs'!$A$5:$Z$95,MATCH($A31,'Points - Runs'!$A$5:$A$95,0),MATCH(N$8,'Points - Runs'!$A$5:$Z$5,0)))+((INDEX('Points - Runs 50s'!$A$5:$Z$95,MATCH($A31,'Points - Runs 50s'!$A$5:$A$95,0),MATCH(N$8,'Points - Runs 50s'!$A$5:$Z$5,0)))*25)+((INDEX('Points - Runs 100s'!$A$5:$Z$95,MATCH($A31,'Points - Runs 100s'!$A$5:$A$95,0),MATCH(N$8,'Points - Runs 100s'!$A$5:$Z$5,0)))*50)+((INDEX('Points - Wickets'!$A$5:$Z$95,MATCH($A31,'Points - Wickets'!$A$5:$A$95,0),MATCH(N$8,'Points - Wickets'!$A$5:$Z$5,0)))*15)+((INDEX('Points - 4 fers'!$A$5:$Z$95,MATCH($A31,'Points - 4 fers'!$A$5:$A$95,0),MATCH(N$8,'Points - 4 fers'!$A$5:$Z$5,0)))*25)+((INDEX('Points - Hattrick'!$A$5:$Z$95,MATCH($A31,'Points - Hattrick'!$A$5:$A$95,0),MATCH(N$8,'Points - Hattrick'!$A$5:$Z$5,0)))*100)+((INDEX('Points - Fielding'!$A$5:$Z$95,MATCH($A31,'Points - Fielding'!$A$5:$A$95,0),MATCH(N$8,'Points - Fielding'!$A$5:$Z$5,0)))*10)+((INDEX('Points - 7 fers'!$A$5:$Z$95,MATCH($A31,'Points - 7 fers'!$A$5:$A$95,0),MATCH(N$8,'Points - 7 fers'!$A$5:$Z$5,0)))*50)+((INDEX('Points - Fielding Bonus'!$A$5:$Z$95,MATCH($A31,'Points - Fielding Bonus'!$A$5:$A$95,0),MATCH(N$8,'Points - Fielding Bonus'!$A$5:$Z$5,0)))*25)</f>
        <v>0</v>
      </c>
      <c r="O31" s="192">
        <f>(INDEX('Points - Runs'!$A$5:$Z$95,MATCH($A31,'Points - Runs'!$A$5:$A$95,0),MATCH(O$8,'Points - Runs'!$A$5:$Z$5,0)))+((INDEX('Points - Runs 50s'!$A$5:$Z$95,MATCH($A31,'Points - Runs 50s'!$A$5:$A$95,0),MATCH(O$8,'Points - Runs 50s'!$A$5:$Z$5,0)))*25)+((INDEX('Points - Runs 100s'!$A$5:$Z$95,MATCH($A31,'Points - Runs 100s'!$A$5:$A$95,0),MATCH(O$8,'Points - Runs 100s'!$A$5:$Z$5,0)))*50)+((INDEX('Points - Wickets'!$A$5:$Z$95,MATCH($A31,'Points - Wickets'!$A$5:$A$95,0),MATCH(O$8,'Points - Wickets'!$A$5:$Z$5,0)))*15)+((INDEX('Points - 4 fers'!$A$5:$Z$95,MATCH($A31,'Points - 4 fers'!$A$5:$A$95,0),MATCH(O$8,'Points - 4 fers'!$A$5:$Z$5,0)))*25)+((INDEX('Points - Hattrick'!$A$5:$Z$95,MATCH($A31,'Points - Hattrick'!$A$5:$A$95,0),MATCH(O$8,'Points - Hattrick'!$A$5:$Z$5,0)))*100)+((INDEX('Points - Fielding'!$A$5:$Z$95,MATCH($A31,'Points - Fielding'!$A$5:$A$95,0),MATCH(O$8,'Points - Fielding'!$A$5:$Z$5,0)))*10)+((INDEX('Points - 7 fers'!$A$5:$Z$95,MATCH($A31,'Points - 7 fers'!$A$5:$A$95,0),MATCH(O$8,'Points - 7 fers'!$A$5:$Z$5,0)))*50)+((INDEX('Points - Fielding Bonus'!$A$5:$Z$95,MATCH($A31,'Points - Fielding Bonus'!$A$5:$A$95,0),MATCH(O$8,'Points - Fielding Bonus'!$A$5:$Z$5,0)))*25)</f>
        <v>0</v>
      </c>
      <c r="P31" s="192">
        <f>(INDEX('Points - Runs'!$A$5:$Z$95,MATCH($A31,'Points - Runs'!$A$5:$A$95,0),MATCH(P$8,'Points - Runs'!$A$5:$Z$5,0)))+((INDEX('Points - Runs 50s'!$A$5:$Z$95,MATCH($A31,'Points - Runs 50s'!$A$5:$A$95,0),MATCH(P$8,'Points - Runs 50s'!$A$5:$Z$5,0)))*25)+((INDEX('Points - Runs 100s'!$A$5:$Z$95,MATCH($A31,'Points - Runs 100s'!$A$5:$A$95,0),MATCH(P$8,'Points - Runs 100s'!$A$5:$Z$5,0)))*50)+((INDEX('Points - Wickets'!$A$5:$Z$95,MATCH($A31,'Points - Wickets'!$A$5:$A$95,0),MATCH(P$8,'Points - Wickets'!$A$5:$Z$5,0)))*15)+((INDEX('Points - 4 fers'!$A$5:$Z$95,MATCH($A31,'Points - 4 fers'!$A$5:$A$95,0),MATCH(P$8,'Points - 4 fers'!$A$5:$Z$5,0)))*25)+((INDEX('Points - Hattrick'!$A$5:$Z$95,MATCH($A31,'Points - Hattrick'!$A$5:$A$95,0),MATCH(P$8,'Points - Hattrick'!$A$5:$Z$5,0)))*100)+((INDEX('Points - Fielding'!$A$5:$Z$95,MATCH($A31,'Points - Fielding'!$A$5:$A$95,0),MATCH(P$8,'Points - Fielding'!$A$5:$Z$5,0)))*10)+((INDEX('Points - 7 fers'!$A$5:$Z$95,MATCH($A31,'Points - 7 fers'!$A$5:$A$95,0),MATCH(P$8,'Points - 7 fers'!$A$5:$Z$5,0)))*50)+((INDEX('Points - Fielding Bonus'!$A$5:$Z$95,MATCH($A31,'Points - Fielding Bonus'!$A$5:$A$95,0),MATCH(P$8,'Points - Fielding Bonus'!$A$5:$Z$5,0)))*25)</f>
        <v>0</v>
      </c>
      <c r="Q31" s="192">
        <f>(INDEX('Points - Runs'!$A$5:$Z$95,MATCH($A31,'Points - Runs'!$A$5:$A$95,0),MATCH(Q$8,'Points - Runs'!$A$5:$Z$5,0)))+((INDEX('Points - Runs 50s'!$A$5:$Z$95,MATCH($A31,'Points - Runs 50s'!$A$5:$A$95,0),MATCH(Q$8,'Points - Runs 50s'!$A$5:$Z$5,0)))*25)+((INDEX('Points - Runs 100s'!$A$5:$Z$95,MATCH($A31,'Points - Runs 100s'!$A$5:$A$95,0),MATCH(Q$8,'Points - Runs 100s'!$A$5:$Z$5,0)))*50)+((INDEX('Points - Wickets'!$A$5:$Z$95,MATCH($A31,'Points - Wickets'!$A$5:$A$95,0),MATCH(Q$8,'Points - Wickets'!$A$5:$Z$5,0)))*15)+((INDEX('Points - 4 fers'!$A$5:$Z$95,MATCH($A31,'Points - 4 fers'!$A$5:$A$95,0),MATCH(Q$8,'Points - 4 fers'!$A$5:$Z$5,0)))*25)+((INDEX('Points - Hattrick'!$A$5:$Z$95,MATCH($A31,'Points - Hattrick'!$A$5:$A$95,0),MATCH(Q$8,'Points - Hattrick'!$A$5:$Z$5,0)))*100)+((INDEX('Points - Fielding'!$A$5:$Z$95,MATCH($A31,'Points - Fielding'!$A$5:$A$95,0),MATCH(Q$8,'Points - Fielding'!$A$5:$Z$5,0)))*10)+((INDEX('Points - 7 fers'!$A$5:$Z$95,MATCH($A31,'Points - 7 fers'!$A$5:$A$95,0),MATCH(Q$8,'Points - 7 fers'!$A$5:$Z$5,0)))*50)+((INDEX('Points - Fielding Bonus'!$A$5:$Z$95,MATCH($A31,'Points - Fielding Bonus'!$A$5:$A$95,0),MATCH(Q$8,'Points - Fielding Bonus'!$A$5:$Z$5,0)))*25)</f>
        <v>0</v>
      </c>
      <c r="R31" s="192">
        <f>(INDEX('Points - Runs'!$A$5:$Z$95,MATCH($A31,'Points - Runs'!$A$5:$A$95,0),MATCH(R$8,'Points - Runs'!$A$5:$Z$5,0)))+((INDEX('Points - Runs 50s'!$A$5:$Z$95,MATCH($A31,'Points - Runs 50s'!$A$5:$A$95,0),MATCH(R$8,'Points - Runs 50s'!$A$5:$Z$5,0)))*25)+((INDEX('Points - Runs 100s'!$A$5:$Z$95,MATCH($A31,'Points - Runs 100s'!$A$5:$A$95,0),MATCH(R$8,'Points - Runs 100s'!$A$5:$Z$5,0)))*50)+((INDEX('Points - Wickets'!$A$5:$Z$95,MATCH($A31,'Points - Wickets'!$A$5:$A$95,0),MATCH(R$8,'Points - Wickets'!$A$5:$Z$5,0)))*15)+((INDEX('Points - 4 fers'!$A$5:$Z$95,MATCH($A31,'Points - 4 fers'!$A$5:$A$95,0),MATCH(R$8,'Points - 4 fers'!$A$5:$Z$5,0)))*25)+((INDEX('Points - Hattrick'!$A$5:$Z$95,MATCH($A31,'Points - Hattrick'!$A$5:$A$95,0),MATCH(R$8,'Points - Hattrick'!$A$5:$Z$5,0)))*100)+((INDEX('Points - Fielding'!$A$5:$Z$95,MATCH($A31,'Points - Fielding'!$A$5:$A$95,0),MATCH(R$8,'Points - Fielding'!$A$5:$Z$5,0)))*10)+((INDEX('Points - 7 fers'!$A$5:$Z$95,MATCH($A31,'Points - 7 fers'!$A$5:$A$95,0),MATCH(R$8,'Points - 7 fers'!$A$5:$Z$5,0)))*50)+((INDEX('Points - Fielding Bonus'!$A$5:$Z$95,MATCH($A31,'Points - Fielding Bonus'!$A$5:$A$95,0),MATCH(R$8,'Points - Fielding Bonus'!$A$5:$Z$5,0)))*25)</f>
        <v>0</v>
      </c>
      <c r="S31" s="567">
        <f>(INDEX('Points - Runs'!$A$5:$Z$95,MATCH($A31,'Points - Runs'!$A$5:$A$95,0),MATCH(S$8,'Points - Runs'!$A$5:$Z$5,0)))+((INDEX('Points - Runs 50s'!$A$5:$Z$95,MATCH($A31,'Points - Runs 50s'!$A$5:$A$95,0),MATCH(S$8,'Points - Runs 50s'!$A$5:$Z$5,0)))*25)+((INDEX('Points - Runs 100s'!$A$5:$Z$95,MATCH($A31,'Points - Runs 100s'!$A$5:$A$95,0),MATCH(S$8,'Points - Runs 100s'!$A$5:$Z$5,0)))*50)+((INDEX('Points - Wickets'!$A$5:$Z$95,MATCH($A31,'Points - Wickets'!$A$5:$A$95,0),MATCH(S$8,'Points - Wickets'!$A$5:$Z$5,0)))*15)+((INDEX('Points - 4 fers'!$A$5:$Z$95,MATCH($A31,'Points - 4 fers'!$A$5:$A$95,0),MATCH(S$8,'Points - 4 fers'!$A$5:$Z$5,0)))*25)+((INDEX('Points - Hattrick'!$A$5:$Z$95,MATCH($A31,'Points - Hattrick'!$A$5:$A$95,0),MATCH(S$8,'Points - Hattrick'!$A$5:$Z$5,0)))*100)+((INDEX('Points - Fielding'!$A$5:$Z$95,MATCH($A31,'Points - Fielding'!$A$5:$A$95,0),MATCH(S$8,'Points - Fielding'!$A$5:$Z$5,0)))*10)+((INDEX('Points - 7 fers'!$A$5:$Z$95,MATCH($A31,'Points - 7 fers'!$A$5:$A$95,0),MATCH(S$8,'Points - 7 fers'!$A$5:$Z$5,0)))*50)+((INDEX('Points - Fielding Bonus'!$A$5:$Z$95,MATCH($A31,'Points - Fielding Bonus'!$A$5:$A$95,0),MATCH(S$8,'Points - Fielding Bonus'!$A$5:$Z$5,0)))*25)</f>
        <v>0</v>
      </c>
      <c r="T31" s="572">
        <f>(INDEX('Points - Runs'!$A$5:$Z$95,MATCH($A31,'Points - Runs'!$A$5:$A$95,0),MATCH(T$8,'Points - Runs'!$A$5:$Z$5,0)))+((INDEX('Points - Runs 50s'!$A$5:$Z$95,MATCH($A31,'Points - Runs 50s'!$A$5:$A$95,0),MATCH(T$8,'Points - Runs 50s'!$A$5:$Z$5,0)))*25)+((INDEX('Points - Runs 100s'!$A$5:$Z$95,MATCH($A31,'Points - Runs 100s'!$A$5:$A$95,0),MATCH(T$8,'Points - Runs 100s'!$A$5:$Z$5,0)))*50)+((INDEX('Points - Wickets'!$A$5:$Z$95,MATCH($A31,'Points - Wickets'!$A$5:$A$95,0),MATCH(T$8,'Points - Wickets'!$A$5:$Z$5,0)))*15)+((INDEX('Points - 4 fers'!$A$5:$Z$95,MATCH($A31,'Points - 4 fers'!$A$5:$A$95,0),MATCH(T$8,'Points - 4 fers'!$A$5:$Z$5,0)))*25)+((INDEX('Points - Hattrick'!$A$5:$Z$95,MATCH($A31,'Points - Hattrick'!$A$5:$A$95,0),MATCH(T$8,'Points - Hattrick'!$A$5:$Z$5,0)))*100)+((INDEX('Points - Fielding'!$A$5:$Z$95,MATCH($A31,'Points - Fielding'!$A$5:$A$95,0),MATCH(T$8,'Points - Fielding'!$A$5:$Z$5,0)))*10)+((INDEX('Points - 7 fers'!$A$5:$Z$95,MATCH($A31,'Points - 7 fers'!$A$5:$A$95,0),MATCH(T$8,'Points - 7 fers'!$A$5:$Z$5,0)))*50)+((INDEX('Points - Fielding Bonus'!$A$5:$Z$95,MATCH($A31,'Points - Fielding Bonus'!$A$5:$A$95,0),MATCH(T$8,'Points - Fielding Bonus'!$A$5:$Z$5,0)))*25)</f>
        <v>0</v>
      </c>
      <c r="U31" s="192">
        <f>(INDEX('Points - Runs'!$A$5:$Z$95,MATCH($A31,'Points - Runs'!$A$5:$A$95,0),MATCH(U$8,'Points - Runs'!$A$5:$Z$5,0)))+((INDEX('Points - Runs 50s'!$A$5:$Z$95,MATCH($A31,'Points - Runs 50s'!$A$5:$A$95,0),MATCH(U$8,'Points - Runs 50s'!$A$5:$Z$5,0)))*25)+((INDEX('Points - Runs 100s'!$A$5:$Z$95,MATCH($A31,'Points - Runs 100s'!$A$5:$A$95,0),MATCH(U$8,'Points - Runs 100s'!$A$5:$Z$5,0)))*50)+((INDEX('Points - Wickets'!$A$5:$Z$95,MATCH($A31,'Points - Wickets'!$A$5:$A$95,0),MATCH(U$8,'Points - Wickets'!$A$5:$Z$5,0)))*15)+((INDEX('Points - 4 fers'!$A$5:$Z$95,MATCH($A31,'Points - 4 fers'!$A$5:$A$95,0),MATCH(U$8,'Points - 4 fers'!$A$5:$Z$5,0)))*25)+((INDEX('Points - Hattrick'!$A$5:$Z$95,MATCH($A31,'Points - Hattrick'!$A$5:$A$95,0),MATCH(U$8,'Points - Hattrick'!$A$5:$Z$5,0)))*100)+((INDEX('Points - Fielding'!$A$5:$Z$95,MATCH($A31,'Points - Fielding'!$A$5:$A$95,0),MATCH(U$8,'Points - Fielding'!$A$5:$Z$5,0)))*10)+((INDEX('Points - 7 fers'!$A$5:$Z$95,MATCH($A31,'Points - 7 fers'!$A$5:$A$95,0),MATCH(U$8,'Points - 7 fers'!$A$5:$Z$5,0)))*50)+((INDEX('Points - Fielding Bonus'!$A$5:$Z$95,MATCH($A31,'Points - Fielding Bonus'!$A$5:$A$95,0),MATCH(U$8,'Points - Fielding Bonus'!$A$5:$Z$5,0)))*25)</f>
        <v>0</v>
      </c>
      <c r="V31" s="192">
        <f>(INDEX('Points - Runs'!$A$5:$Z$95,MATCH($A31,'Points - Runs'!$A$5:$A$95,0),MATCH(V$8,'Points - Runs'!$A$5:$Z$5,0)))+((INDEX('Points - Runs 50s'!$A$5:$Z$95,MATCH($A31,'Points - Runs 50s'!$A$5:$A$95,0),MATCH(V$8,'Points - Runs 50s'!$A$5:$Z$5,0)))*25)+((INDEX('Points - Runs 100s'!$A$5:$Z$95,MATCH($A31,'Points - Runs 100s'!$A$5:$A$95,0),MATCH(V$8,'Points - Runs 100s'!$A$5:$Z$5,0)))*50)+((INDEX('Points - Wickets'!$A$5:$Z$95,MATCH($A31,'Points - Wickets'!$A$5:$A$95,0),MATCH(V$8,'Points - Wickets'!$A$5:$Z$5,0)))*15)+((INDEX('Points - 4 fers'!$A$5:$Z$95,MATCH($A31,'Points - 4 fers'!$A$5:$A$95,0),MATCH(V$8,'Points - 4 fers'!$A$5:$Z$5,0)))*25)+((INDEX('Points - Hattrick'!$A$5:$Z$95,MATCH($A31,'Points - Hattrick'!$A$5:$A$95,0),MATCH(V$8,'Points - Hattrick'!$A$5:$Z$5,0)))*100)+((INDEX('Points - Fielding'!$A$5:$Z$95,MATCH($A31,'Points - Fielding'!$A$5:$A$95,0),MATCH(V$8,'Points - Fielding'!$A$5:$Z$5,0)))*10)+((INDEX('Points - 7 fers'!$A$5:$Z$95,MATCH($A31,'Points - 7 fers'!$A$5:$A$95,0),MATCH(V$8,'Points - 7 fers'!$A$5:$Z$5,0)))*50)+((INDEX('Points - Fielding Bonus'!$A$5:$Z$95,MATCH($A31,'Points - Fielding Bonus'!$A$5:$A$95,0),MATCH(V$8,'Points - Fielding Bonus'!$A$5:$Z$5,0)))*25)</f>
        <v>0</v>
      </c>
      <c r="W31" s="192">
        <f>(INDEX('Points - Runs'!$A$5:$Z$95,MATCH($A31,'Points - Runs'!$A$5:$A$95,0),MATCH(W$8,'Points - Runs'!$A$5:$Z$5,0)))+((INDEX('Points - Runs 50s'!$A$5:$Z$95,MATCH($A31,'Points - Runs 50s'!$A$5:$A$95,0),MATCH(W$8,'Points - Runs 50s'!$A$5:$Z$5,0)))*25)+((INDEX('Points - Runs 100s'!$A$5:$Z$95,MATCH($A31,'Points - Runs 100s'!$A$5:$A$95,0),MATCH(W$8,'Points - Runs 100s'!$A$5:$Z$5,0)))*50)+((INDEX('Points - Wickets'!$A$5:$Z$95,MATCH($A31,'Points - Wickets'!$A$5:$A$95,0),MATCH(W$8,'Points - Wickets'!$A$5:$Z$5,0)))*15)+((INDEX('Points - 4 fers'!$A$5:$Z$95,MATCH($A31,'Points - 4 fers'!$A$5:$A$95,0),MATCH(W$8,'Points - 4 fers'!$A$5:$Z$5,0)))*25)+((INDEX('Points - Hattrick'!$A$5:$Z$95,MATCH($A31,'Points - Hattrick'!$A$5:$A$95,0),MATCH(W$8,'Points - Hattrick'!$A$5:$Z$5,0)))*100)+((INDEX('Points - Fielding'!$A$5:$Z$95,MATCH($A31,'Points - Fielding'!$A$5:$A$95,0),MATCH(W$8,'Points - Fielding'!$A$5:$Z$5,0)))*10)+((INDEX('Points - 7 fers'!$A$5:$Z$95,MATCH($A31,'Points - 7 fers'!$A$5:$A$95,0),MATCH(W$8,'Points - 7 fers'!$A$5:$Z$5,0)))*50)+((INDEX('Points - Fielding Bonus'!$A$5:$Z$95,MATCH($A31,'Points - Fielding Bonus'!$A$5:$A$95,0),MATCH(W$8,'Points - Fielding Bonus'!$A$5:$Z$5,0)))*25)</f>
        <v>0</v>
      </c>
      <c r="X31" s="192">
        <f>(INDEX('Points - Runs'!$A$5:$Z$95,MATCH($A31,'Points - Runs'!$A$5:$A$95,0),MATCH(X$8,'Points - Runs'!$A$5:$Z$5,0)))+((INDEX('Points - Runs 50s'!$A$5:$Z$95,MATCH($A31,'Points - Runs 50s'!$A$5:$A$95,0),MATCH(X$8,'Points - Runs 50s'!$A$5:$Z$5,0)))*25)+((INDEX('Points - Runs 100s'!$A$5:$Z$95,MATCH($A31,'Points - Runs 100s'!$A$5:$A$95,0),MATCH(X$8,'Points - Runs 100s'!$A$5:$Z$5,0)))*50)+((INDEX('Points - Wickets'!$A$5:$Z$95,MATCH($A31,'Points - Wickets'!$A$5:$A$95,0),MATCH(X$8,'Points - Wickets'!$A$5:$Z$5,0)))*15)+((INDEX('Points - 4 fers'!$A$5:$Z$95,MATCH($A31,'Points - 4 fers'!$A$5:$A$95,0),MATCH(X$8,'Points - 4 fers'!$A$5:$Z$5,0)))*25)+((INDEX('Points - Hattrick'!$A$5:$Z$95,MATCH($A31,'Points - Hattrick'!$A$5:$A$95,0),MATCH(X$8,'Points - Hattrick'!$A$5:$Z$5,0)))*100)+((INDEX('Points - Fielding'!$A$5:$Z$95,MATCH($A31,'Points - Fielding'!$A$5:$A$95,0),MATCH(X$8,'Points - Fielding'!$A$5:$Z$5,0)))*10)+((INDEX('Points - 7 fers'!$A$5:$Z$95,MATCH($A31,'Points - 7 fers'!$A$5:$A$95,0),MATCH(X$8,'Points - 7 fers'!$A$5:$Z$5,0)))*50)+((INDEX('Points - Fielding Bonus'!$A$5:$Z$95,MATCH($A31,'Points - Fielding Bonus'!$A$5:$A$95,0),MATCH(X$8,'Points - Fielding Bonus'!$A$5:$Z$5,0)))*25)</f>
        <v>0</v>
      </c>
      <c r="Y31" s="192">
        <f>(INDEX('Points - Runs'!$A$5:$Z$95,MATCH($A31,'Points - Runs'!$A$5:$A$95,0),MATCH(Y$8,'Points - Runs'!$A$5:$Z$5,0)))+((INDEX('Points - Runs 50s'!$A$5:$Z$95,MATCH($A31,'Points - Runs 50s'!$A$5:$A$95,0),MATCH(Y$8,'Points - Runs 50s'!$A$5:$Z$5,0)))*25)+((INDEX('Points - Runs 100s'!$A$5:$Z$95,MATCH($A31,'Points - Runs 100s'!$A$5:$A$95,0),MATCH(Y$8,'Points - Runs 100s'!$A$5:$Z$5,0)))*50)+((INDEX('Points - Wickets'!$A$5:$Z$95,MATCH($A31,'Points - Wickets'!$A$5:$A$95,0),MATCH(Y$8,'Points - Wickets'!$A$5:$Z$5,0)))*15)+((INDEX('Points - 4 fers'!$A$5:$Z$95,MATCH($A31,'Points - 4 fers'!$A$5:$A$95,0),MATCH(Y$8,'Points - 4 fers'!$A$5:$Z$5,0)))*25)+((INDEX('Points - Hattrick'!$A$5:$Z$95,MATCH($A31,'Points - Hattrick'!$A$5:$A$95,0),MATCH(Y$8,'Points - Hattrick'!$A$5:$Z$5,0)))*100)+((INDEX('Points - Fielding'!$A$5:$Z$95,MATCH($A31,'Points - Fielding'!$A$5:$A$95,0),MATCH(Y$8,'Points - Fielding'!$A$5:$Z$5,0)))*10)+((INDEX('Points - 7 fers'!$A$5:$Z$95,MATCH($A31,'Points - 7 fers'!$A$5:$A$95,0),MATCH(Y$8,'Points - 7 fers'!$A$5:$Z$5,0)))*50)+((INDEX('Points - Fielding Bonus'!$A$5:$Z$95,MATCH($A31,'Points - Fielding Bonus'!$A$5:$A$95,0),MATCH(Y$8,'Points - Fielding Bonus'!$A$5:$Z$5,0)))*25)</f>
        <v>0</v>
      </c>
      <c r="Z31" s="192">
        <f>(INDEX('Points - Runs'!$A$5:$Z$95,MATCH($A31,'Points - Runs'!$A$5:$A$95,0),MATCH(Z$8,'Points - Runs'!$A$5:$Z$5,0)))+((INDEX('Points - Runs 50s'!$A$5:$Z$95,MATCH($A31,'Points - Runs 50s'!$A$5:$A$95,0),MATCH(Z$8,'Points - Runs 50s'!$A$5:$Z$5,0)))*25)+((INDEX('Points - Runs 100s'!$A$5:$Z$95,MATCH($A31,'Points - Runs 100s'!$A$5:$A$95,0),MATCH(Z$8,'Points - Runs 100s'!$A$5:$Z$5,0)))*50)+((INDEX('Points - Wickets'!$A$5:$Z$95,MATCH($A31,'Points - Wickets'!$A$5:$A$95,0),MATCH(Z$8,'Points - Wickets'!$A$5:$Z$5,0)))*15)+((INDEX('Points - 4 fers'!$A$5:$Z$95,MATCH($A31,'Points - 4 fers'!$A$5:$A$95,0),MATCH(Z$8,'Points - 4 fers'!$A$5:$Z$5,0)))*25)+((INDEX('Points - Hattrick'!$A$5:$Z$95,MATCH($A31,'Points - Hattrick'!$A$5:$A$95,0),MATCH(Z$8,'Points - Hattrick'!$A$5:$Z$5,0)))*100)+((INDEX('Points - Fielding'!$A$5:$Z$95,MATCH($A31,'Points - Fielding'!$A$5:$A$95,0),MATCH(Z$8,'Points - Fielding'!$A$5:$Z$5,0)))*10)+((INDEX('Points - 7 fers'!$A$5:$Z$95,MATCH($A31,'Points - 7 fers'!$A$5:$A$95,0),MATCH(Z$8,'Points - 7 fers'!$A$5:$Z$5,0)))*50)+((INDEX('Points - Fielding Bonus'!$A$5:$Z$95,MATCH($A31,'Points - Fielding Bonus'!$A$5:$A$95,0),MATCH(Z$8,'Points - Fielding Bonus'!$A$5:$Z$5,0)))*25)</f>
        <v>0</v>
      </c>
      <c r="AA31" s="456">
        <f t="shared" si="0"/>
        <v>0</v>
      </c>
      <c r="AB31" s="482">
        <f t="shared" si="1"/>
        <v>0</v>
      </c>
      <c r="AC31" s="480">
        <f t="shared" si="2"/>
        <v>0</v>
      </c>
      <c r="AD31" s="457">
        <f t="shared" si="3"/>
        <v>0</v>
      </c>
    </row>
    <row r="32" spans="1:30" s="58" customFormat="1" ht="18.75" customHeight="1" x14ac:dyDescent="0.25">
      <c r="A32" s="579" t="s">
        <v>4</v>
      </c>
      <c r="B32" s="580" t="s">
        <v>52</v>
      </c>
      <c r="C32" s="581" t="s">
        <v>64</v>
      </c>
      <c r="D32" s="582">
        <f>(INDEX('Points - Runs'!$A$5:$Z$95,MATCH($A32,'Points - Runs'!$A$5:$A$95,0),MATCH(D$8,'Points - Runs'!$A$5:$Z$5,0)))+((INDEX('Points - Runs 50s'!$A$5:$Z$95,MATCH($A32,'Points - Runs 50s'!$A$5:$A$95,0),MATCH(D$8,'Points - Runs 50s'!$A$5:$Z$5,0)))*25)+((INDEX('Points - Runs 100s'!$A$5:$Z$95,MATCH($A32,'Points - Runs 100s'!$A$5:$A$95,0),MATCH(D$8,'Points - Runs 100s'!$A$5:$Z$5,0)))*50)+((INDEX('Points - Wickets'!$A$5:$Z$95,MATCH($A32,'Points - Wickets'!$A$5:$A$95,0),MATCH(D$8,'Points - Wickets'!$A$5:$Z$5,0)))*15)+((INDEX('Points - 4 fers'!$A$5:$Z$95,MATCH($A32,'Points - 4 fers'!$A$5:$A$95,0),MATCH(D$8,'Points - 4 fers'!$A$5:$Z$5,0)))*25)+((INDEX('Points - Hattrick'!$A$5:$Z$95,MATCH($A32,'Points - Hattrick'!$A$5:$A$95,0),MATCH(D$8,'Points - Hattrick'!$A$5:$Z$5,0)))*100)+((INDEX('Points - Fielding'!$A$5:$Z$95,MATCH($A32,'Points - Fielding'!$A$5:$A$95,0),MATCH(D$8,'Points - Fielding'!$A$5:$Z$5,0)))*10)+((INDEX('Points - 7 fers'!$A$5:$Z$95,MATCH($A32,'Points - 7 fers'!$A$5:$A$95,0),MATCH(D$8,'Points - 7 fers'!$A$5:$Z$5,0)))*50)+((INDEX('Points - Fielding Bonus'!$A$5:$Z$95,MATCH($A32,'Points - Fielding Bonus'!$A$5:$A$95,0),MATCH(D$8,'Points - Fielding Bonus'!$A$5:$Z$5,0)))*25)</f>
        <v>30</v>
      </c>
      <c r="E32" s="583">
        <f>(INDEX('Points - Runs'!$A$5:$Z$95,MATCH($A32,'Points - Runs'!$A$5:$A$95,0),MATCH(E$8,'Points - Runs'!$A$5:$Z$5,0)))+((INDEX('Points - Runs 50s'!$A$5:$Z$95,MATCH($A32,'Points - Runs 50s'!$A$5:$A$95,0),MATCH(E$8,'Points - Runs 50s'!$A$5:$Z$5,0)))*25)+((INDEX('Points - Runs 100s'!$A$5:$Z$95,MATCH($A32,'Points - Runs 100s'!$A$5:$A$95,0),MATCH(E$8,'Points - Runs 100s'!$A$5:$Z$5,0)))*50)+((INDEX('Points - Wickets'!$A$5:$Z$95,MATCH($A32,'Points - Wickets'!$A$5:$A$95,0),MATCH(E$8,'Points - Wickets'!$A$5:$Z$5,0)))*15)+((INDEX('Points - 4 fers'!$A$5:$Z$95,MATCH($A32,'Points - 4 fers'!$A$5:$A$95,0),MATCH(E$8,'Points - 4 fers'!$A$5:$Z$5,0)))*25)+((INDEX('Points - Hattrick'!$A$5:$Z$95,MATCH($A32,'Points - Hattrick'!$A$5:$A$95,0),MATCH(E$8,'Points - Hattrick'!$A$5:$Z$5,0)))*100)+((INDEX('Points - Fielding'!$A$5:$Z$95,MATCH($A32,'Points - Fielding'!$A$5:$A$95,0),MATCH(E$8,'Points - Fielding'!$A$5:$Z$5,0)))*10)+((INDEX('Points - 7 fers'!$A$5:$Z$95,MATCH($A32,'Points - 7 fers'!$A$5:$A$95,0),MATCH(E$8,'Points - 7 fers'!$A$5:$Z$5,0)))*50)+((INDEX('Points - Fielding Bonus'!$A$5:$Z$95,MATCH($A32,'Points - Fielding Bonus'!$A$5:$A$95,0),MATCH(E$8,'Points - Fielding Bonus'!$A$5:$Z$5,0)))*25)</f>
        <v>0</v>
      </c>
      <c r="F32" s="583">
        <f>(INDEX('Points - Runs'!$A$5:$Z$95,MATCH($A32,'Points - Runs'!$A$5:$A$95,0),MATCH(F$8,'Points - Runs'!$A$5:$Z$5,0)))+((INDEX('Points - Runs 50s'!$A$5:$Z$95,MATCH($A32,'Points - Runs 50s'!$A$5:$A$95,0),MATCH(F$8,'Points - Runs 50s'!$A$5:$Z$5,0)))*25)+((INDEX('Points - Runs 100s'!$A$5:$Z$95,MATCH($A32,'Points - Runs 100s'!$A$5:$A$95,0),MATCH(F$8,'Points - Runs 100s'!$A$5:$Z$5,0)))*50)+((INDEX('Points - Wickets'!$A$5:$Z$95,MATCH($A32,'Points - Wickets'!$A$5:$A$95,0),MATCH(F$8,'Points - Wickets'!$A$5:$Z$5,0)))*15)+((INDEX('Points - 4 fers'!$A$5:$Z$95,MATCH($A32,'Points - 4 fers'!$A$5:$A$95,0),MATCH(F$8,'Points - 4 fers'!$A$5:$Z$5,0)))*25)+((INDEX('Points - Hattrick'!$A$5:$Z$95,MATCH($A32,'Points - Hattrick'!$A$5:$A$95,0),MATCH(F$8,'Points - Hattrick'!$A$5:$Z$5,0)))*100)+((INDEX('Points - Fielding'!$A$5:$Z$95,MATCH($A32,'Points - Fielding'!$A$5:$A$95,0),MATCH(F$8,'Points - Fielding'!$A$5:$Z$5,0)))*10)+((INDEX('Points - 7 fers'!$A$5:$Z$95,MATCH($A32,'Points - 7 fers'!$A$5:$A$95,0),MATCH(F$8,'Points - 7 fers'!$A$5:$Z$5,0)))*50)+((INDEX('Points - Fielding Bonus'!$A$5:$Z$95,MATCH($A32,'Points - Fielding Bonus'!$A$5:$A$95,0),MATCH(F$8,'Points - Fielding Bonus'!$A$5:$Z$5,0)))*25)</f>
        <v>151</v>
      </c>
      <c r="G32" s="583">
        <f>(INDEX('Points - Runs'!$A$5:$Z$95,MATCH($A32,'Points - Runs'!$A$5:$A$95,0),MATCH(G$8,'Points - Runs'!$A$5:$Z$5,0)))+((INDEX('Points - Runs 50s'!$A$5:$Z$95,MATCH($A32,'Points - Runs 50s'!$A$5:$A$95,0),MATCH(G$8,'Points - Runs 50s'!$A$5:$Z$5,0)))*25)+((INDEX('Points - Runs 100s'!$A$5:$Z$95,MATCH($A32,'Points - Runs 100s'!$A$5:$A$95,0),MATCH(G$8,'Points - Runs 100s'!$A$5:$Z$5,0)))*50)+((INDEX('Points - Wickets'!$A$5:$Z$95,MATCH($A32,'Points - Wickets'!$A$5:$A$95,0),MATCH(G$8,'Points - Wickets'!$A$5:$Z$5,0)))*15)+((INDEX('Points - 4 fers'!$A$5:$Z$95,MATCH($A32,'Points - 4 fers'!$A$5:$A$95,0),MATCH(G$8,'Points - 4 fers'!$A$5:$Z$5,0)))*25)+((INDEX('Points - Hattrick'!$A$5:$Z$95,MATCH($A32,'Points - Hattrick'!$A$5:$A$95,0),MATCH(G$8,'Points - Hattrick'!$A$5:$Z$5,0)))*100)+((INDEX('Points - Fielding'!$A$5:$Z$95,MATCH($A32,'Points - Fielding'!$A$5:$A$95,0),MATCH(G$8,'Points - Fielding'!$A$5:$Z$5,0)))*10)+((INDEX('Points - 7 fers'!$A$5:$Z$95,MATCH($A32,'Points - 7 fers'!$A$5:$A$95,0),MATCH(G$8,'Points - 7 fers'!$A$5:$Z$5,0)))*50)+((INDEX('Points - Fielding Bonus'!$A$5:$Z$95,MATCH($A32,'Points - Fielding Bonus'!$A$5:$A$95,0),MATCH(G$8,'Points - Fielding Bonus'!$A$5:$Z$5,0)))*25)</f>
        <v>20</v>
      </c>
      <c r="H32" s="583">
        <f>(INDEX('Points - Runs'!$A$5:$Z$95,MATCH($A32,'Points - Runs'!$A$5:$A$95,0),MATCH(H$8,'Points - Runs'!$A$5:$Z$5,0)))+((INDEX('Points - Runs 50s'!$A$5:$Z$95,MATCH($A32,'Points - Runs 50s'!$A$5:$A$95,0),MATCH(H$8,'Points - Runs 50s'!$A$5:$Z$5,0)))*25)+((INDEX('Points - Runs 100s'!$A$5:$Z$95,MATCH($A32,'Points - Runs 100s'!$A$5:$A$95,0),MATCH(H$8,'Points - Runs 100s'!$A$5:$Z$5,0)))*50)+((INDEX('Points - Wickets'!$A$5:$Z$95,MATCH($A32,'Points - Wickets'!$A$5:$A$95,0),MATCH(H$8,'Points - Wickets'!$A$5:$Z$5,0)))*15)+((INDEX('Points - 4 fers'!$A$5:$Z$95,MATCH($A32,'Points - 4 fers'!$A$5:$A$95,0),MATCH(H$8,'Points - 4 fers'!$A$5:$Z$5,0)))*25)+((INDEX('Points - Hattrick'!$A$5:$Z$95,MATCH($A32,'Points - Hattrick'!$A$5:$A$95,0),MATCH(H$8,'Points - Hattrick'!$A$5:$Z$5,0)))*100)+((INDEX('Points - Fielding'!$A$5:$Z$95,MATCH($A32,'Points - Fielding'!$A$5:$A$95,0),MATCH(H$8,'Points - Fielding'!$A$5:$Z$5,0)))*10)+((INDEX('Points - 7 fers'!$A$5:$Z$95,MATCH($A32,'Points - 7 fers'!$A$5:$A$95,0),MATCH(H$8,'Points - 7 fers'!$A$5:$Z$5,0)))*50)+((INDEX('Points - Fielding Bonus'!$A$5:$Z$95,MATCH($A32,'Points - Fielding Bonus'!$A$5:$A$95,0),MATCH(H$8,'Points - Fielding Bonus'!$A$5:$Z$5,0)))*25)</f>
        <v>93</v>
      </c>
      <c r="I32" s="583">
        <f>(INDEX('Points - Runs'!$A$5:$Z$95,MATCH($A32,'Points - Runs'!$A$5:$A$95,0),MATCH(I$8,'Points - Runs'!$A$5:$Z$5,0)))+((INDEX('Points - Runs 50s'!$A$5:$Z$95,MATCH($A32,'Points - Runs 50s'!$A$5:$A$95,0),MATCH(I$8,'Points - Runs 50s'!$A$5:$Z$5,0)))*25)+((INDEX('Points - Runs 100s'!$A$5:$Z$95,MATCH($A32,'Points - Runs 100s'!$A$5:$A$95,0),MATCH(I$8,'Points - Runs 100s'!$A$5:$Z$5,0)))*50)+((INDEX('Points - Wickets'!$A$5:$Z$95,MATCH($A32,'Points - Wickets'!$A$5:$A$95,0),MATCH(I$8,'Points - Wickets'!$A$5:$Z$5,0)))*15)+((INDEX('Points - 4 fers'!$A$5:$Z$95,MATCH($A32,'Points - 4 fers'!$A$5:$A$95,0),MATCH(I$8,'Points - 4 fers'!$A$5:$Z$5,0)))*25)+((INDEX('Points - Hattrick'!$A$5:$Z$95,MATCH($A32,'Points - Hattrick'!$A$5:$A$95,0),MATCH(I$8,'Points - Hattrick'!$A$5:$Z$5,0)))*100)+((INDEX('Points - Fielding'!$A$5:$Z$95,MATCH($A32,'Points - Fielding'!$A$5:$A$95,0),MATCH(I$8,'Points - Fielding'!$A$5:$Z$5,0)))*10)+((INDEX('Points - 7 fers'!$A$5:$Z$95,MATCH($A32,'Points - 7 fers'!$A$5:$A$95,0),MATCH(I$8,'Points - 7 fers'!$A$5:$Z$5,0)))*50)+((INDEX('Points - Fielding Bonus'!$A$5:$Z$95,MATCH($A32,'Points - Fielding Bonus'!$A$5:$A$95,0),MATCH(I$8,'Points - Fielding Bonus'!$A$5:$Z$5,0)))*25)</f>
        <v>18</v>
      </c>
      <c r="J32" s="583">
        <f>(INDEX('Points - Runs'!$A$5:$Z$95,MATCH($A32,'Points - Runs'!$A$5:$A$95,0),MATCH(J$8,'Points - Runs'!$A$5:$Z$5,0)))+((INDEX('Points - Runs 50s'!$A$5:$Z$95,MATCH($A32,'Points - Runs 50s'!$A$5:$A$95,0),MATCH(J$8,'Points - Runs 50s'!$A$5:$Z$5,0)))*25)+((INDEX('Points - Runs 100s'!$A$5:$Z$95,MATCH($A32,'Points - Runs 100s'!$A$5:$A$95,0),MATCH(J$8,'Points - Runs 100s'!$A$5:$Z$5,0)))*50)+((INDEX('Points - Wickets'!$A$5:$Z$95,MATCH($A32,'Points - Wickets'!$A$5:$A$95,0),MATCH(J$8,'Points - Wickets'!$A$5:$Z$5,0)))*15)+((INDEX('Points - 4 fers'!$A$5:$Z$95,MATCH($A32,'Points - 4 fers'!$A$5:$A$95,0),MATCH(J$8,'Points - 4 fers'!$A$5:$Z$5,0)))*25)+((INDEX('Points - Hattrick'!$A$5:$Z$95,MATCH($A32,'Points - Hattrick'!$A$5:$A$95,0),MATCH(J$8,'Points - Hattrick'!$A$5:$Z$5,0)))*100)+((INDEX('Points - Fielding'!$A$5:$Z$95,MATCH($A32,'Points - Fielding'!$A$5:$A$95,0),MATCH(J$8,'Points - Fielding'!$A$5:$Z$5,0)))*10)+((INDEX('Points - 7 fers'!$A$5:$Z$95,MATCH($A32,'Points - 7 fers'!$A$5:$A$95,0),MATCH(J$8,'Points - 7 fers'!$A$5:$Z$5,0)))*50)+((INDEX('Points - Fielding Bonus'!$A$5:$Z$95,MATCH($A32,'Points - Fielding Bonus'!$A$5:$A$95,0),MATCH(J$8,'Points - Fielding Bonus'!$A$5:$Z$5,0)))*25)</f>
        <v>42</v>
      </c>
      <c r="K32" s="584">
        <f>(INDEX('Points - Runs'!$A$5:$Z$95,MATCH($A32,'Points - Runs'!$A$5:$A$95,0),MATCH(K$8,'Points - Runs'!$A$5:$Z$5,0)))+((INDEX('Points - Runs 50s'!$A$5:$Z$95,MATCH($A32,'Points - Runs 50s'!$A$5:$A$95,0),MATCH(K$8,'Points - Runs 50s'!$A$5:$Z$5,0)))*25)+((INDEX('Points - Runs 100s'!$A$5:$Z$95,MATCH($A32,'Points - Runs 100s'!$A$5:$A$95,0),MATCH(K$8,'Points - Runs 100s'!$A$5:$Z$5,0)))*50)+((INDEX('Points - Wickets'!$A$5:$Z$95,MATCH($A32,'Points - Wickets'!$A$5:$A$95,0),MATCH(K$8,'Points - Wickets'!$A$5:$Z$5,0)))*15)+((INDEX('Points - 4 fers'!$A$5:$Z$95,MATCH($A32,'Points - 4 fers'!$A$5:$A$95,0),MATCH(K$8,'Points - 4 fers'!$A$5:$Z$5,0)))*25)+((INDEX('Points - Hattrick'!$A$5:$Z$95,MATCH($A32,'Points - Hattrick'!$A$5:$A$95,0),MATCH(K$8,'Points - Hattrick'!$A$5:$Z$5,0)))*100)+((INDEX('Points - Fielding'!$A$5:$Z$95,MATCH($A32,'Points - Fielding'!$A$5:$A$95,0),MATCH(K$8,'Points - Fielding'!$A$5:$Z$5,0)))*10)+((INDEX('Points - 7 fers'!$A$5:$Z$95,MATCH($A32,'Points - 7 fers'!$A$5:$A$95,0),MATCH(K$8,'Points - 7 fers'!$A$5:$Z$5,0)))*50)+((INDEX('Points - Fielding Bonus'!$A$5:$Z$95,MATCH($A32,'Points - Fielding Bonus'!$A$5:$A$95,0),MATCH(K$8,'Points - Fielding Bonus'!$A$5:$Z$5,0)))*25)</f>
        <v>179</v>
      </c>
      <c r="L32" s="582">
        <f>(INDEX('Points - Runs'!$A$5:$Z$95,MATCH($A32,'Points - Runs'!$A$5:$A$95,0),MATCH(L$8,'Points - Runs'!$A$5:$Z$5,0)))+((INDEX('Points - Runs 50s'!$A$5:$Z$95,MATCH($A32,'Points - Runs 50s'!$A$5:$A$95,0),MATCH(L$8,'Points - Runs 50s'!$A$5:$Z$5,0)))*25)+((INDEX('Points - Runs 100s'!$A$5:$Z$95,MATCH($A32,'Points - Runs 100s'!$A$5:$A$95,0),MATCH(L$8,'Points - Runs 100s'!$A$5:$Z$5,0)))*50)+((INDEX('Points - Wickets'!$A$5:$Z$95,MATCH($A32,'Points - Wickets'!$A$5:$A$95,0),MATCH(L$8,'Points - Wickets'!$A$5:$Z$5,0)))*15)+((INDEX('Points - 4 fers'!$A$5:$Z$95,MATCH($A32,'Points - 4 fers'!$A$5:$A$95,0),MATCH(L$8,'Points - 4 fers'!$A$5:$Z$5,0)))*25)+((INDEX('Points - Hattrick'!$A$5:$Z$95,MATCH($A32,'Points - Hattrick'!$A$5:$A$95,0),MATCH(L$8,'Points - Hattrick'!$A$5:$Z$5,0)))*100)+((INDEX('Points - Fielding'!$A$5:$Z$95,MATCH($A32,'Points - Fielding'!$A$5:$A$95,0),MATCH(L$8,'Points - Fielding'!$A$5:$Z$5,0)))*10)+((INDEX('Points - 7 fers'!$A$5:$Z$95,MATCH($A32,'Points - 7 fers'!$A$5:$A$95,0),MATCH(L$8,'Points - 7 fers'!$A$5:$Z$5,0)))*50)+((INDEX('Points - Fielding Bonus'!$A$5:$Z$95,MATCH($A32,'Points - Fielding Bonus'!$A$5:$A$95,0),MATCH(L$8,'Points - Fielding Bonus'!$A$5:$Z$5,0)))*25)</f>
        <v>103</v>
      </c>
      <c r="M32" s="583">
        <f>(INDEX('Points - Runs'!$A$5:$Z$95,MATCH($A32,'Points - Runs'!$A$5:$A$95,0),MATCH(M$8,'Points - Runs'!$A$5:$Z$5,0)))+((INDEX('Points - Runs 50s'!$A$5:$Z$95,MATCH($A32,'Points - Runs 50s'!$A$5:$A$95,0),MATCH(M$8,'Points - Runs 50s'!$A$5:$Z$5,0)))*25)+((INDEX('Points - Runs 100s'!$A$5:$Z$95,MATCH($A32,'Points - Runs 100s'!$A$5:$A$95,0),MATCH(M$8,'Points - Runs 100s'!$A$5:$Z$5,0)))*50)+((INDEX('Points - Wickets'!$A$5:$Z$95,MATCH($A32,'Points - Wickets'!$A$5:$A$95,0),MATCH(M$8,'Points - Wickets'!$A$5:$Z$5,0)))*15)+((INDEX('Points - 4 fers'!$A$5:$Z$95,MATCH($A32,'Points - 4 fers'!$A$5:$A$95,0),MATCH(M$8,'Points - 4 fers'!$A$5:$Z$5,0)))*25)+((INDEX('Points - Hattrick'!$A$5:$Z$95,MATCH($A32,'Points - Hattrick'!$A$5:$A$95,0),MATCH(M$8,'Points - Hattrick'!$A$5:$Z$5,0)))*100)+((INDEX('Points - Fielding'!$A$5:$Z$95,MATCH($A32,'Points - Fielding'!$A$5:$A$95,0),MATCH(M$8,'Points - Fielding'!$A$5:$Z$5,0)))*10)+((INDEX('Points - 7 fers'!$A$5:$Z$95,MATCH($A32,'Points - 7 fers'!$A$5:$A$95,0),MATCH(M$8,'Points - 7 fers'!$A$5:$Z$5,0)))*50)+((INDEX('Points - Fielding Bonus'!$A$5:$Z$95,MATCH($A32,'Points - Fielding Bonus'!$A$5:$A$95,0),MATCH(M$8,'Points - Fielding Bonus'!$A$5:$Z$5,0)))*25)</f>
        <v>4</v>
      </c>
      <c r="N32" s="583">
        <f>(INDEX('Points - Runs'!$A$5:$Z$95,MATCH($A32,'Points - Runs'!$A$5:$A$95,0),MATCH(N$8,'Points - Runs'!$A$5:$Z$5,0)))+((INDEX('Points - Runs 50s'!$A$5:$Z$95,MATCH($A32,'Points - Runs 50s'!$A$5:$A$95,0),MATCH(N$8,'Points - Runs 50s'!$A$5:$Z$5,0)))*25)+((INDEX('Points - Runs 100s'!$A$5:$Z$95,MATCH($A32,'Points - Runs 100s'!$A$5:$A$95,0),MATCH(N$8,'Points - Runs 100s'!$A$5:$Z$5,0)))*50)+((INDEX('Points - Wickets'!$A$5:$Z$95,MATCH($A32,'Points - Wickets'!$A$5:$A$95,0),MATCH(N$8,'Points - Wickets'!$A$5:$Z$5,0)))*15)+((INDEX('Points - 4 fers'!$A$5:$Z$95,MATCH($A32,'Points - 4 fers'!$A$5:$A$95,0),MATCH(N$8,'Points - 4 fers'!$A$5:$Z$5,0)))*25)+((INDEX('Points - Hattrick'!$A$5:$Z$95,MATCH($A32,'Points - Hattrick'!$A$5:$A$95,0),MATCH(N$8,'Points - Hattrick'!$A$5:$Z$5,0)))*100)+((INDEX('Points - Fielding'!$A$5:$Z$95,MATCH($A32,'Points - Fielding'!$A$5:$A$95,0),MATCH(N$8,'Points - Fielding'!$A$5:$Z$5,0)))*10)+((INDEX('Points - 7 fers'!$A$5:$Z$95,MATCH($A32,'Points - 7 fers'!$A$5:$A$95,0),MATCH(N$8,'Points - 7 fers'!$A$5:$Z$5,0)))*50)+((INDEX('Points - Fielding Bonus'!$A$5:$Z$95,MATCH($A32,'Points - Fielding Bonus'!$A$5:$A$95,0),MATCH(N$8,'Points - Fielding Bonus'!$A$5:$Z$5,0)))*25)</f>
        <v>5</v>
      </c>
      <c r="O32" s="583">
        <f>(INDEX('Points - Runs'!$A$5:$Z$95,MATCH($A32,'Points - Runs'!$A$5:$A$95,0),MATCH(O$8,'Points - Runs'!$A$5:$Z$5,0)))+((INDEX('Points - Runs 50s'!$A$5:$Z$95,MATCH($A32,'Points - Runs 50s'!$A$5:$A$95,0),MATCH(O$8,'Points - Runs 50s'!$A$5:$Z$5,0)))*25)+((INDEX('Points - Runs 100s'!$A$5:$Z$95,MATCH($A32,'Points - Runs 100s'!$A$5:$A$95,0),MATCH(O$8,'Points - Runs 100s'!$A$5:$Z$5,0)))*50)+((INDEX('Points - Wickets'!$A$5:$Z$95,MATCH($A32,'Points - Wickets'!$A$5:$A$95,0),MATCH(O$8,'Points - Wickets'!$A$5:$Z$5,0)))*15)+((INDEX('Points - 4 fers'!$A$5:$Z$95,MATCH($A32,'Points - 4 fers'!$A$5:$A$95,0),MATCH(O$8,'Points - 4 fers'!$A$5:$Z$5,0)))*25)+((INDEX('Points - Hattrick'!$A$5:$Z$95,MATCH($A32,'Points - Hattrick'!$A$5:$A$95,0),MATCH(O$8,'Points - Hattrick'!$A$5:$Z$5,0)))*100)+((INDEX('Points - Fielding'!$A$5:$Z$95,MATCH($A32,'Points - Fielding'!$A$5:$A$95,0),MATCH(O$8,'Points - Fielding'!$A$5:$Z$5,0)))*10)+((INDEX('Points - 7 fers'!$A$5:$Z$95,MATCH($A32,'Points - 7 fers'!$A$5:$A$95,0),MATCH(O$8,'Points - 7 fers'!$A$5:$Z$5,0)))*50)+((INDEX('Points - Fielding Bonus'!$A$5:$Z$95,MATCH($A32,'Points - Fielding Bonus'!$A$5:$A$95,0),MATCH(O$8,'Points - Fielding Bonus'!$A$5:$Z$5,0)))*25)</f>
        <v>10</v>
      </c>
      <c r="P32" s="583">
        <f>(INDEX('Points - Runs'!$A$5:$Z$95,MATCH($A32,'Points - Runs'!$A$5:$A$95,0),MATCH(P$8,'Points - Runs'!$A$5:$Z$5,0)))+((INDEX('Points - Runs 50s'!$A$5:$Z$95,MATCH($A32,'Points - Runs 50s'!$A$5:$A$95,0),MATCH(P$8,'Points - Runs 50s'!$A$5:$Z$5,0)))*25)+((INDEX('Points - Runs 100s'!$A$5:$Z$95,MATCH($A32,'Points - Runs 100s'!$A$5:$A$95,0),MATCH(P$8,'Points - Runs 100s'!$A$5:$Z$5,0)))*50)+((INDEX('Points - Wickets'!$A$5:$Z$95,MATCH($A32,'Points - Wickets'!$A$5:$A$95,0),MATCH(P$8,'Points - Wickets'!$A$5:$Z$5,0)))*15)+((INDEX('Points - 4 fers'!$A$5:$Z$95,MATCH($A32,'Points - 4 fers'!$A$5:$A$95,0),MATCH(P$8,'Points - 4 fers'!$A$5:$Z$5,0)))*25)+((INDEX('Points - Hattrick'!$A$5:$Z$95,MATCH($A32,'Points - Hattrick'!$A$5:$A$95,0),MATCH(P$8,'Points - Hattrick'!$A$5:$Z$5,0)))*100)+((INDEX('Points - Fielding'!$A$5:$Z$95,MATCH($A32,'Points - Fielding'!$A$5:$A$95,0),MATCH(P$8,'Points - Fielding'!$A$5:$Z$5,0)))*10)+((INDEX('Points - 7 fers'!$A$5:$Z$95,MATCH($A32,'Points - 7 fers'!$A$5:$A$95,0),MATCH(P$8,'Points - 7 fers'!$A$5:$Z$5,0)))*50)+((INDEX('Points - Fielding Bonus'!$A$5:$Z$95,MATCH($A32,'Points - Fielding Bonus'!$A$5:$A$95,0),MATCH(P$8,'Points - Fielding Bonus'!$A$5:$Z$5,0)))*25)</f>
        <v>81</v>
      </c>
      <c r="Q32" s="583">
        <f>(INDEX('Points - Runs'!$A$5:$Z$95,MATCH($A32,'Points - Runs'!$A$5:$A$95,0),MATCH(Q$8,'Points - Runs'!$A$5:$Z$5,0)))+((INDEX('Points - Runs 50s'!$A$5:$Z$95,MATCH($A32,'Points - Runs 50s'!$A$5:$A$95,0),MATCH(Q$8,'Points - Runs 50s'!$A$5:$Z$5,0)))*25)+((INDEX('Points - Runs 100s'!$A$5:$Z$95,MATCH($A32,'Points - Runs 100s'!$A$5:$A$95,0),MATCH(Q$8,'Points - Runs 100s'!$A$5:$Z$5,0)))*50)+((INDEX('Points - Wickets'!$A$5:$Z$95,MATCH($A32,'Points - Wickets'!$A$5:$A$95,0),MATCH(Q$8,'Points - Wickets'!$A$5:$Z$5,0)))*15)+((INDEX('Points - 4 fers'!$A$5:$Z$95,MATCH($A32,'Points - 4 fers'!$A$5:$A$95,0),MATCH(Q$8,'Points - 4 fers'!$A$5:$Z$5,0)))*25)+((INDEX('Points - Hattrick'!$A$5:$Z$95,MATCH($A32,'Points - Hattrick'!$A$5:$A$95,0),MATCH(Q$8,'Points - Hattrick'!$A$5:$Z$5,0)))*100)+((INDEX('Points - Fielding'!$A$5:$Z$95,MATCH($A32,'Points - Fielding'!$A$5:$A$95,0),MATCH(Q$8,'Points - Fielding'!$A$5:$Z$5,0)))*10)+((INDEX('Points - 7 fers'!$A$5:$Z$95,MATCH($A32,'Points - 7 fers'!$A$5:$A$95,0),MATCH(Q$8,'Points - 7 fers'!$A$5:$Z$5,0)))*50)+((INDEX('Points - Fielding Bonus'!$A$5:$Z$95,MATCH($A32,'Points - Fielding Bonus'!$A$5:$A$95,0),MATCH(Q$8,'Points - Fielding Bonus'!$A$5:$Z$5,0)))*25)</f>
        <v>44</v>
      </c>
      <c r="R32" s="583">
        <f>(INDEX('Points - Runs'!$A$5:$Z$95,MATCH($A32,'Points - Runs'!$A$5:$A$95,0),MATCH(R$8,'Points - Runs'!$A$5:$Z$5,0)))+((INDEX('Points - Runs 50s'!$A$5:$Z$95,MATCH($A32,'Points - Runs 50s'!$A$5:$A$95,0),MATCH(R$8,'Points - Runs 50s'!$A$5:$Z$5,0)))*25)+((INDEX('Points - Runs 100s'!$A$5:$Z$95,MATCH($A32,'Points - Runs 100s'!$A$5:$A$95,0),MATCH(R$8,'Points - Runs 100s'!$A$5:$Z$5,0)))*50)+((INDEX('Points - Wickets'!$A$5:$Z$95,MATCH($A32,'Points - Wickets'!$A$5:$A$95,0),MATCH(R$8,'Points - Wickets'!$A$5:$Z$5,0)))*15)+((INDEX('Points - 4 fers'!$A$5:$Z$95,MATCH($A32,'Points - 4 fers'!$A$5:$A$95,0),MATCH(R$8,'Points - 4 fers'!$A$5:$Z$5,0)))*25)+((INDEX('Points - Hattrick'!$A$5:$Z$95,MATCH($A32,'Points - Hattrick'!$A$5:$A$95,0),MATCH(R$8,'Points - Hattrick'!$A$5:$Z$5,0)))*100)+((INDEX('Points - Fielding'!$A$5:$Z$95,MATCH($A32,'Points - Fielding'!$A$5:$A$95,0),MATCH(R$8,'Points - Fielding'!$A$5:$Z$5,0)))*10)+((INDEX('Points - 7 fers'!$A$5:$Z$95,MATCH($A32,'Points - 7 fers'!$A$5:$A$95,0),MATCH(R$8,'Points - 7 fers'!$A$5:$Z$5,0)))*50)+((INDEX('Points - Fielding Bonus'!$A$5:$Z$95,MATCH($A32,'Points - Fielding Bonus'!$A$5:$A$95,0),MATCH(R$8,'Points - Fielding Bonus'!$A$5:$Z$5,0)))*25)</f>
        <v>0</v>
      </c>
      <c r="S32" s="585">
        <f>(INDEX('Points - Runs'!$A$5:$Z$95,MATCH($A32,'Points - Runs'!$A$5:$A$95,0),MATCH(S$8,'Points - Runs'!$A$5:$Z$5,0)))+((INDEX('Points - Runs 50s'!$A$5:$Z$95,MATCH($A32,'Points - Runs 50s'!$A$5:$A$95,0),MATCH(S$8,'Points - Runs 50s'!$A$5:$Z$5,0)))*25)+((INDEX('Points - Runs 100s'!$A$5:$Z$95,MATCH($A32,'Points - Runs 100s'!$A$5:$A$95,0),MATCH(S$8,'Points - Runs 100s'!$A$5:$Z$5,0)))*50)+((INDEX('Points - Wickets'!$A$5:$Z$95,MATCH($A32,'Points - Wickets'!$A$5:$A$95,0),MATCH(S$8,'Points - Wickets'!$A$5:$Z$5,0)))*15)+((INDEX('Points - 4 fers'!$A$5:$Z$95,MATCH($A32,'Points - 4 fers'!$A$5:$A$95,0),MATCH(S$8,'Points - 4 fers'!$A$5:$Z$5,0)))*25)+((INDEX('Points - Hattrick'!$A$5:$Z$95,MATCH($A32,'Points - Hattrick'!$A$5:$A$95,0),MATCH(S$8,'Points - Hattrick'!$A$5:$Z$5,0)))*100)+((INDEX('Points - Fielding'!$A$5:$Z$95,MATCH($A32,'Points - Fielding'!$A$5:$A$95,0),MATCH(S$8,'Points - Fielding'!$A$5:$Z$5,0)))*10)+((INDEX('Points - 7 fers'!$A$5:$Z$95,MATCH($A32,'Points - 7 fers'!$A$5:$A$95,0),MATCH(S$8,'Points - 7 fers'!$A$5:$Z$5,0)))*50)+((INDEX('Points - Fielding Bonus'!$A$5:$Z$95,MATCH($A32,'Points - Fielding Bonus'!$A$5:$A$95,0),MATCH(S$8,'Points - Fielding Bonus'!$A$5:$Z$5,0)))*25)</f>
        <v>0</v>
      </c>
      <c r="T32" s="586">
        <f>(INDEX('Points - Runs'!$A$5:$Z$95,MATCH($A32,'Points - Runs'!$A$5:$A$95,0),MATCH(T$8,'Points - Runs'!$A$5:$Z$5,0)))+((INDEX('Points - Runs 50s'!$A$5:$Z$95,MATCH($A32,'Points - Runs 50s'!$A$5:$A$95,0),MATCH(T$8,'Points - Runs 50s'!$A$5:$Z$5,0)))*25)+((INDEX('Points - Runs 100s'!$A$5:$Z$95,MATCH($A32,'Points - Runs 100s'!$A$5:$A$95,0),MATCH(T$8,'Points - Runs 100s'!$A$5:$Z$5,0)))*50)+((INDEX('Points - Wickets'!$A$5:$Z$95,MATCH($A32,'Points - Wickets'!$A$5:$A$95,0),MATCH(T$8,'Points - Wickets'!$A$5:$Z$5,0)))*15)+((INDEX('Points - 4 fers'!$A$5:$Z$95,MATCH($A32,'Points - 4 fers'!$A$5:$A$95,0),MATCH(T$8,'Points - 4 fers'!$A$5:$Z$5,0)))*25)+((INDEX('Points - Hattrick'!$A$5:$Z$95,MATCH($A32,'Points - Hattrick'!$A$5:$A$95,0),MATCH(T$8,'Points - Hattrick'!$A$5:$Z$5,0)))*100)+((INDEX('Points - Fielding'!$A$5:$Z$95,MATCH($A32,'Points - Fielding'!$A$5:$A$95,0),MATCH(T$8,'Points - Fielding'!$A$5:$Z$5,0)))*10)+((INDEX('Points - 7 fers'!$A$5:$Z$95,MATCH($A32,'Points - 7 fers'!$A$5:$A$95,0),MATCH(T$8,'Points - 7 fers'!$A$5:$Z$5,0)))*50)+((INDEX('Points - Fielding Bonus'!$A$5:$Z$95,MATCH($A32,'Points - Fielding Bonus'!$A$5:$A$95,0),MATCH(T$8,'Points - Fielding Bonus'!$A$5:$Z$5,0)))*25)</f>
        <v>0</v>
      </c>
      <c r="U32" s="583">
        <f>(INDEX('Points - Runs'!$A$5:$Z$95,MATCH($A32,'Points - Runs'!$A$5:$A$95,0),MATCH(U$8,'Points - Runs'!$A$5:$Z$5,0)))+((INDEX('Points - Runs 50s'!$A$5:$Z$95,MATCH($A32,'Points - Runs 50s'!$A$5:$A$95,0),MATCH(U$8,'Points - Runs 50s'!$A$5:$Z$5,0)))*25)+((INDEX('Points - Runs 100s'!$A$5:$Z$95,MATCH($A32,'Points - Runs 100s'!$A$5:$A$95,0),MATCH(U$8,'Points - Runs 100s'!$A$5:$Z$5,0)))*50)+((INDEX('Points - Wickets'!$A$5:$Z$95,MATCH($A32,'Points - Wickets'!$A$5:$A$95,0),MATCH(U$8,'Points - Wickets'!$A$5:$Z$5,0)))*15)+((INDEX('Points - 4 fers'!$A$5:$Z$95,MATCH($A32,'Points - 4 fers'!$A$5:$A$95,0),MATCH(U$8,'Points - 4 fers'!$A$5:$Z$5,0)))*25)+((INDEX('Points - Hattrick'!$A$5:$Z$95,MATCH($A32,'Points - Hattrick'!$A$5:$A$95,0),MATCH(U$8,'Points - Hattrick'!$A$5:$Z$5,0)))*100)+((INDEX('Points - Fielding'!$A$5:$Z$95,MATCH($A32,'Points - Fielding'!$A$5:$A$95,0),MATCH(U$8,'Points - Fielding'!$A$5:$Z$5,0)))*10)+((INDEX('Points - 7 fers'!$A$5:$Z$95,MATCH($A32,'Points - 7 fers'!$A$5:$A$95,0),MATCH(U$8,'Points - 7 fers'!$A$5:$Z$5,0)))*50)+((INDEX('Points - Fielding Bonus'!$A$5:$Z$95,MATCH($A32,'Points - Fielding Bonus'!$A$5:$A$95,0),MATCH(U$8,'Points - Fielding Bonus'!$A$5:$Z$5,0)))*25)</f>
        <v>0</v>
      </c>
      <c r="V32" s="583">
        <f>(INDEX('Points - Runs'!$A$5:$Z$95,MATCH($A32,'Points - Runs'!$A$5:$A$95,0),MATCH(V$8,'Points - Runs'!$A$5:$Z$5,0)))+((INDEX('Points - Runs 50s'!$A$5:$Z$95,MATCH($A32,'Points - Runs 50s'!$A$5:$A$95,0),MATCH(V$8,'Points - Runs 50s'!$A$5:$Z$5,0)))*25)+((INDEX('Points - Runs 100s'!$A$5:$Z$95,MATCH($A32,'Points - Runs 100s'!$A$5:$A$95,0),MATCH(V$8,'Points - Runs 100s'!$A$5:$Z$5,0)))*50)+((INDEX('Points - Wickets'!$A$5:$Z$95,MATCH($A32,'Points - Wickets'!$A$5:$A$95,0),MATCH(V$8,'Points - Wickets'!$A$5:$Z$5,0)))*15)+((INDEX('Points - 4 fers'!$A$5:$Z$95,MATCH($A32,'Points - 4 fers'!$A$5:$A$95,0),MATCH(V$8,'Points - 4 fers'!$A$5:$Z$5,0)))*25)+((INDEX('Points - Hattrick'!$A$5:$Z$95,MATCH($A32,'Points - Hattrick'!$A$5:$A$95,0),MATCH(V$8,'Points - Hattrick'!$A$5:$Z$5,0)))*100)+((INDEX('Points - Fielding'!$A$5:$Z$95,MATCH($A32,'Points - Fielding'!$A$5:$A$95,0),MATCH(V$8,'Points - Fielding'!$A$5:$Z$5,0)))*10)+((INDEX('Points - 7 fers'!$A$5:$Z$95,MATCH($A32,'Points - 7 fers'!$A$5:$A$95,0),MATCH(V$8,'Points - 7 fers'!$A$5:$Z$5,0)))*50)+((INDEX('Points - Fielding Bonus'!$A$5:$Z$95,MATCH($A32,'Points - Fielding Bonus'!$A$5:$A$95,0),MATCH(V$8,'Points - Fielding Bonus'!$A$5:$Z$5,0)))*25)</f>
        <v>0</v>
      </c>
      <c r="W32" s="583">
        <f>(INDEX('Points - Runs'!$A$5:$Z$95,MATCH($A32,'Points - Runs'!$A$5:$A$95,0),MATCH(W$8,'Points - Runs'!$A$5:$Z$5,0)))+((INDEX('Points - Runs 50s'!$A$5:$Z$95,MATCH($A32,'Points - Runs 50s'!$A$5:$A$95,0),MATCH(W$8,'Points - Runs 50s'!$A$5:$Z$5,0)))*25)+((INDEX('Points - Runs 100s'!$A$5:$Z$95,MATCH($A32,'Points - Runs 100s'!$A$5:$A$95,0),MATCH(W$8,'Points - Runs 100s'!$A$5:$Z$5,0)))*50)+((INDEX('Points - Wickets'!$A$5:$Z$95,MATCH($A32,'Points - Wickets'!$A$5:$A$95,0),MATCH(W$8,'Points - Wickets'!$A$5:$Z$5,0)))*15)+((INDEX('Points - 4 fers'!$A$5:$Z$95,MATCH($A32,'Points - 4 fers'!$A$5:$A$95,0),MATCH(W$8,'Points - 4 fers'!$A$5:$Z$5,0)))*25)+((INDEX('Points - Hattrick'!$A$5:$Z$95,MATCH($A32,'Points - Hattrick'!$A$5:$A$95,0),MATCH(W$8,'Points - Hattrick'!$A$5:$Z$5,0)))*100)+((INDEX('Points - Fielding'!$A$5:$Z$95,MATCH($A32,'Points - Fielding'!$A$5:$A$95,0),MATCH(W$8,'Points - Fielding'!$A$5:$Z$5,0)))*10)+((INDEX('Points - 7 fers'!$A$5:$Z$95,MATCH($A32,'Points - 7 fers'!$A$5:$A$95,0),MATCH(W$8,'Points - 7 fers'!$A$5:$Z$5,0)))*50)+((INDEX('Points - Fielding Bonus'!$A$5:$Z$95,MATCH($A32,'Points - Fielding Bonus'!$A$5:$A$95,0),MATCH(W$8,'Points - Fielding Bonus'!$A$5:$Z$5,0)))*25)</f>
        <v>0</v>
      </c>
      <c r="X32" s="583">
        <f>(INDEX('Points - Runs'!$A$5:$Z$95,MATCH($A32,'Points - Runs'!$A$5:$A$95,0),MATCH(X$8,'Points - Runs'!$A$5:$Z$5,0)))+((INDEX('Points - Runs 50s'!$A$5:$Z$95,MATCH($A32,'Points - Runs 50s'!$A$5:$A$95,0),MATCH(X$8,'Points - Runs 50s'!$A$5:$Z$5,0)))*25)+((INDEX('Points - Runs 100s'!$A$5:$Z$95,MATCH($A32,'Points - Runs 100s'!$A$5:$A$95,0),MATCH(X$8,'Points - Runs 100s'!$A$5:$Z$5,0)))*50)+((INDEX('Points - Wickets'!$A$5:$Z$95,MATCH($A32,'Points - Wickets'!$A$5:$A$95,0),MATCH(X$8,'Points - Wickets'!$A$5:$Z$5,0)))*15)+((INDEX('Points - 4 fers'!$A$5:$Z$95,MATCH($A32,'Points - 4 fers'!$A$5:$A$95,0),MATCH(X$8,'Points - 4 fers'!$A$5:$Z$5,0)))*25)+((INDEX('Points - Hattrick'!$A$5:$Z$95,MATCH($A32,'Points - Hattrick'!$A$5:$A$95,0),MATCH(X$8,'Points - Hattrick'!$A$5:$Z$5,0)))*100)+((INDEX('Points - Fielding'!$A$5:$Z$95,MATCH($A32,'Points - Fielding'!$A$5:$A$95,0),MATCH(X$8,'Points - Fielding'!$A$5:$Z$5,0)))*10)+((INDEX('Points - 7 fers'!$A$5:$Z$95,MATCH($A32,'Points - 7 fers'!$A$5:$A$95,0),MATCH(X$8,'Points - 7 fers'!$A$5:$Z$5,0)))*50)+((INDEX('Points - Fielding Bonus'!$A$5:$Z$95,MATCH($A32,'Points - Fielding Bonus'!$A$5:$A$95,0),MATCH(X$8,'Points - Fielding Bonus'!$A$5:$Z$5,0)))*25)</f>
        <v>0</v>
      </c>
      <c r="Y32" s="583">
        <f>(INDEX('Points - Runs'!$A$5:$Z$95,MATCH($A32,'Points - Runs'!$A$5:$A$95,0),MATCH(Y$8,'Points - Runs'!$A$5:$Z$5,0)))+((INDEX('Points - Runs 50s'!$A$5:$Z$95,MATCH($A32,'Points - Runs 50s'!$A$5:$A$95,0),MATCH(Y$8,'Points - Runs 50s'!$A$5:$Z$5,0)))*25)+((INDEX('Points - Runs 100s'!$A$5:$Z$95,MATCH($A32,'Points - Runs 100s'!$A$5:$A$95,0),MATCH(Y$8,'Points - Runs 100s'!$A$5:$Z$5,0)))*50)+((INDEX('Points - Wickets'!$A$5:$Z$95,MATCH($A32,'Points - Wickets'!$A$5:$A$95,0),MATCH(Y$8,'Points - Wickets'!$A$5:$Z$5,0)))*15)+((INDEX('Points - 4 fers'!$A$5:$Z$95,MATCH($A32,'Points - 4 fers'!$A$5:$A$95,0),MATCH(Y$8,'Points - 4 fers'!$A$5:$Z$5,0)))*25)+((INDEX('Points - Hattrick'!$A$5:$Z$95,MATCH($A32,'Points - Hattrick'!$A$5:$A$95,0),MATCH(Y$8,'Points - Hattrick'!$A$5:$Z$5,0)))*100)+((INDEX('Points - Fielding'!$A$5:$Z$95,MATCH($A32,'Points - Fielding'!$A$5:$A$95,0),MATCH(Y$8,'Points - Fielding'!$A$5:$Z$5,0)))*10)+((INDEX('Points - 7 fers'!$A$5:$Z$95,MATCH($A32,'Points - 7 fers'!$A$5:$A$95,0),MATCH(Y$8,'Points - 7 fers'!$A$5:$Z$5,0)))*50)+((INDEX('Points - Fielding Bonus'!$A$5:$Z$95,MATCH($A32,'Points - Fielding Bonus'!$A$5:$A$95,0),MATCH(Y$8,'Points - Fielding Bonus'!$A$5:$Z$5,0)))*25)</f>
        <v>0</v>
      </c>
      <c r="Z32" s="583">
        <f>(INDEX('Points - Runs'!$A$5:$Z$95,MATCH($A32,'Points - Runs'!$A$5:$A$95,0),MATCH(Z$8,'Points - Runs'!$A$5:$Z$5,0)))+((INDEX('Points - Runs 50s'!$A$5:$Z$95,MATCH($A32,'Points - Runs 50s'!$A$5:$A$95,0),MATCH(Z$8,'Points - Runs 50s'!$A$5:$Z$5,0)))*25)+((INDEX('Points - Runs 100s'!$A$5:$Z$95,MATCH($A32,'Points - Runs 100s'!$A$5:$A$95,0),MATCH(Z$8,'Points - Runs 100s'!$A$5:$Z$5,0)))*50)+((INDEX('Points - Wickets'!$A$5:$Z$95,MATCH($A32,'Points - Wickets'!$A$5:$A$95,0),MATCH(Z$8,'Points - Wickets'!$A$5:$Z$5,0)))*15)+((INDEX('Points - 4 fers'!$A$5:$Z$95,MATCH($A32,'Points - 4 fers'!$A$5:$A$95,0),MATCH(Z$8,'Points - 4 fers'!$A$5:$Z$5,0)))*25)+((INDEX('Points - Hattrick'!$A$5:$Z$95,MATCH($A32,'Points - Hattrick'!$A$5:$A$95,0),MATCH(Z$8,'Points - Hattrick'!$A$5:$Z$5,0)))*100)+((INDEX('Points - Fielding'!$A$5:$Z$95,MATCH($A32,'Points - Fielding'!$A$5:$A$95,0),MATCH(Z$8,'Points - Fielding'!$A$5:$Z$5,0)))*10)+((INDEX('Points - 7 fers'!$A$5:$Z$95,MATCH($A32,'Points - 7 fers'!$A$5:$A$95,0),MATCH(Z$8,'Points - 7 fers'!$A$5:$Z$5,0)))*50)+((INDEX('Points - Fielding Bonus'!$A$5:$Z$95,MATCH($A32,'Points - Fielding Bonus'!$A$5:$A$95,0),MATCH(Z$8,'Points - Fielding Bonus'!$A$5:$Z$5,0)))*25)</f>
        <v>0</v>
      </c>
      <c r="AA32" s="587">
        <f t="shared" si="0"/>
        <v>533</v>
      </c>
      <c r="AB32" s="588">
        <f t="shared" si="1"/>
        <v>247</v>
      </c>
      <c r="AC32" s="589">
        <f t="shared" si="2"/>
        <v>0</v>
      </c>
      <c r="AD32" s="590">
        <f t="shared" si="3"/>
        <v>780</v>
      </c>
    </row>
    <row r="33" spans="1:30" s="58" customFormat="1" ht="18.75" customHeight="1" x14ac:dyDescent="0.25">
      <c r="A33" s="476" t="s">
        <v>3</v>
      </c>
      <c r="B33" s="447" t="s">
        <v>52</v>
      </c>
      <c r="C33" s="448" t="s">
        <v>64</v>
      </c>
      <c r="D33" s="364">
        <f>(INDEX('Points - Runs'!$A$5:$Z$95,MATCH($A33,'Points - Runs'!$A$5:$A$95,0),MATCH(D$8,'Points - Runs'!$A$5:$Z$5,0)))+((INDEX('Points - Runs 50s'!$A$5:$Z$95,MATCH($A33,'Points - Runs 50s'!$A$5:$A$95,0),MATCH(D$8,'Points - Runs 50s'!$A$5:$Z$5,0)))*25)+((INDEX('Points - Runs 100s'!$A$5:$Z$95,MATCH($A33,'Points - Runs 100s'!$A$5:$A$95,0),MATCH(D$8,'Points - Runs 100s'!$A$5:$Z$5,0)))*50)+((INDEX('Points - Wickets'!$A$5:$Z$95,MATCH($A33,'Points - Wickets'!$A$5:$A$95,0),MATCH(D$8,'Points - Wickets'!$A$5:$Z$5,0)))*15)+((INDEX('Points - 4 fers'!$A$5:$Z$95,MATCH($A33,'Points - 4 fers'!$A$5:$A$95,0),MATCH(D$8,'Points - 4 fers'!$A$5:$Z$5,0)))*25)+((INDEX('Points - Hattrick'!$A$5:$Z$95,MATCH($A33,'Points - Hattrick'!$A$5:$A$95,0),MATCH(D$8,'Points - Hattrick'!$A$5:$Z$5,0)))*100)+((INDEX('Points - Fielding'!$A$5:$Z$95,MATCH($A33,'Points - Fielding'!$A$5:$A$95,0),MATCH(D$8,'Points - Fielding'!$A$5:$Z$5,0)))*10)+((INDEX('Points - 7 fers'!$A$5:$Z$95,MATCH($A33,'Points - 7 fers'!$A$5:$A$95,0),MATCH(D$8,'Points - 7 fers'!$A$5:$Z$5,0)))*50)+((INDEX('Points - Fielding Bonus'!$A$5:$Z$95,MATCH($A33,'Points - Fielding Bonus'!$A$5:$A$95,0),MATCH(D$8,'Points - Fielding Bonus'!$A$5:$Z$5,0)))*25)</f>
        <v>23</v>
      </c>
      <c r="E33" s="365">
        <f>(INDEX('Points - Runs'!$A$5:$Z$95,MATCH($A33,'Points - Runs'!$A$5:$A$95,0),MATCH(E$8,'Points - Runs'!$A$5:$Z$5,0)))+((INDEX('Points - Runs 50s'!$A$5:$Z$95,MATCH($A33,'Points - Runs 50s'!$A$5:$A$95,0),MATCH(E$8,'Points - Runs 50s'!$A$5:$Z$5,0)))*25)+((INDEX('Points - Runs 100s'!$A$5:$Z$95,MATCH($A33,'Points - Runs 100s'!$A$5:$A$95,0),MATCH(E$8,'Points - Runs 100s'!$A$5:$Z$5,0)))*50)+((INDEX('Points - Wickets'!$A$5:$Z$95,MATCH($A33,'Points - Wickets'!$A$5:$A$95,0),MATCH(E$8,'Points - Wickets'!$A$5:$Z$5,0)))*15)+((INDEX('Points - 4 fers'!$A$5:$Z$95,MATCH($A33,'Points - 4 fers'!$A$5:$A$95,0),MATCH(E$8,'Points - 4 fers'!$A$5:$Z$5,0)))*25)+((INDEX('Points - Hattrick'!$A$5:$Z$95,MATCH($A33,'Points - Hattrick'!$A$5:$A$95,0),MATCH(E$8,'Points - Hattrick'!$A$5:$Z$5,0)))*100)+((INDEX('Points - Fielding'!$A$5:$Z$95,MATCH($A33,'Points - Fielding'!$A$5:$A$95,0),MATCH(E$8,'Points - Fielding'!$A$5:$Z$5,0)))*10)+((INDEX('Points - 7 fers'!$A$5:$Z$95,MATCH($A33,'Points - 7 fers'!$A$5:$A$95,0),MATCH(E$8,'Points - 7 fers'!$A$5:$Z$5,0)))*50)+((INDEX('Points - Fielding Bonus'!$A$5:$Z$95,MATCH($A33,'Points - Fielding Bonus'!$A$5:$A$95,0),MATCH(E$8,'Points - Fielding Bonus'!$A$5:$Z$5,0)))*25)</f>
        <v>0</v>
      </c>
      <c r="F33" s="365">
        <f>(INDEX('Points - Runs'!$A$5:$Z$95,MATCH($A33,'Points - Runs'!$A$5:$A$95,0),MATCH(F$8,'Points - Runs'!$A$5:$Z$5,0)))+((INDEX('Points - Runs 50s'!$A$5:$Z$95,MATCH($A33,'Points - Runs 50s'!$A$5:$A$95,0),MATCH(F$8,'Points - Runs 50s'!$A$5:$Z$5,0)))*25)+((INDEX('Points - Runs 100s'!$A$5:$Z$95,MATCH($A33,'Points - Runs 100s'!$A$5:$A$95,0),MATCH(F$8,'Points - Runs 100s'!$A$5:$Z$5,0)))*50)+((INDEX('Points - Wickets'!$A$5:$Z$95,MATCH($A33,'Points - Wickets'!$A$5:$A$95,0),MATCH(F$8,'Points - Wickets'!$A$5:$Z$5,0)))*15)+((INDEX('Points - 4 fers'!$A$5:$Z$95,MATCH($A33,'Points - 4 fers'!$A$5:$A$95,0),MATCH(F$8,'Points - 4 fers'!$A$5:$Z$5,0)))*25)+((INDEX('Points - Hattrick'!$A$5:$Z$95,MATCH($A33,'Points - Hattrick'!$A$5:$A$95,0),MATCH(F$8,'Points - Hattrick'!$A$5:$Z$5,0)))*100)+((INDEX('Points - Fielding'!$A$5:$Z$95,MATCH($A33,'Points - Fielding'!$A$5:$A$95,0),MATCH(F$8,'Points - Fielding'!$A$5:$Z$5,0)))*10)+((INDEX('Points - 7 fers'!$A$5:$Z$95,MATCH($A33,'Points - 7 fers'!$A$5:$A$95,0),MATCH(F$8,'Points - 7 fers'!$A$5:$Z$5,0)))*50)+((INDEX('Points - Fielding Bonus'!$A$5:$Z$95,MATCH($A33,'Points - Fielding Bonus'!$A$5:$A$95,0),MATCH(F$8,'Points - Fielding Bonus'!$A$5:$Z$5,0)))*25)</f>
        <v>58</v>
      </c>
      <c r="G33" s="365">
        <f>(INDEX('Points - Runs'!$A$5:$Z$95,MATCH($A33,'Points - Runs'!$A$5:$A$95,0),MATCH(G$8,'Points - Runs'!$A$5:$Z$5,0)))+((INDEX('Points - Runs 50s'!$A$5:$Z$95,MATCH($A33,'Points - Runs 50s'!$A$5:$A$95,0),MATCH(G$8,'Points - Runs 50s'!$A$5:$Z$5,0)))*25)+((INDEX('Points - Runs 100s'!$A$5:$Z$95,MATCH($A33,'Points - Runs 100s'!$A$5:$A$95,0),MATCH(G$8,'Points - Runs 100s'!$A$5:$Z$5,0)))*50)+((INDEX('Points - Wickets'!$A$5:$Z$95,MATCH($A33,'Points - Wickets'!$A$5:$A$95,0),MATCH(G$8,'Points - Wickets'!$A$5:$Z$5,0)))*15)+((INDEX('Points - 4 fers'!$A$5:$Z$95,MATCH($A33,'Points - 4 fers'!$A$5:$A$95,0),MATCH(G$8,'Points - 4 fers'!$A$5:$Z$5,0)))*25)+((INDEX('Points - Hattrick'!$A$5:$Z$95,MATCH($A33,'Points - Hattrick'!$A$5:$A$95,0),MATCH(G$8,'Points - Hattrick'!$A$5:$Z$5,0)))*100)+((INDEX('Points - Fielding'!$A$5:$Z$95,MATCH($A33,'Points - Fielding'!$A$5:$A$95,0),MATCH(G$8,'Points - Fielding'!$A$5:$Z$5,0)))*10)+((INDEX('Points - 7 fers'!$A$5:$Z$95,MATCH($A33,'Points - 7 fers'!$A$5:$A$95,0),MATCH(G$8,'Points - 7 fers'!$A$5:$Z$5,0)))*50)+((INDEX('Points - Fielding Bonus'!$A$5:$Z$95,MATCH($A33,'Points - Fielding Bonus'!$A$5:$A$95,0),MATCH(G$8,'Points - Fielding Bonus'!$A$5:$Z$5,0)))*25)</f>
        <v>95</v>
      </c>
      <c r="H33" s="365">
        <f>(INDEX('Points - Runs'!$A$5:$Z$95,MATCH($A33,'Points - Runs'!$A$5:$A$95,0),MATCH(H$8,'Points - Runs'!$A$5:$Z$5,0)))+((INDEX('Points - Runs 50s'!$A$5:$Z$95,MATCH($A33,'Points - Runs 50s'!$A$5:$A$95,0),MATCH(H$8,'Points - Runs 50s'!$A$5:$Z$5,0)))*25)+((INDEX('Points - Runs 100s'!$A$5:$Z$95,MATCH($A33,'Points - Runs 100s'!$A$5:$A$95,0),MATCH(H$8,'Points - Runs 100s'!$A$5:$Z$5,0)))*50)+((INDEX('Points - Wickets'!$A$5:$Z$95,MATCH($A33,'Points - Wickets'!$A$5:$A$95,0),MATCH(H$8,'Points - Wickets'!$A$5:$Z$5,0)))*15)+((INDEX('Points - 4 fers'!$A$5:$Z$95,MATCH($A33,'Points - 4 fers'!$A$5:$A$95,0),MATCH(H$8,'Points - 4 fers'!$A$5:$Z$5,0)))*25)+((INDEX('Points - Hattrick'!$A$5:$Z$95,MATCH($A33,'Points - Hattrick'!$A$5:$A$95,0),MATCH(H$8,'Points - Hattrick'!$A$5:$Z$5,0)))*100)+((INDEX('Points - Fielding'!$A$5:$Z$95,MATCH($A33,'Points - Fielding'!$A$5:$A$95,0),MATCH(H$8,'Points - Fielding'!$A$5:$Z$5,0)))*10)+((INDEX('Points - 7 fers'!$A$5:$Z$95,MATCH($A33,'Points - 7 fers'!$A$5:$A$95,0),MATCH(H$8,'Points - 7 fers'!$A$5:$Z$5,0)))*50)+((INDEX('Points - Fielding Bonus'!$A$5:$Z$95,MATCH($A33,'Points - Fielding Bonus'!$A$5:$A$95,0),MATCH(H$8,'Points - Fielding Bonus'!$A$5:$Z$5,0)))*25)</f>
        <v>27</v>
      </c>
      <c r="I33" s="365">
        <f>(INDEX('Points - Runs'!$A$5:$Z$95,MATCH($A33,'Points - Runs'!$A$5:$A$95,0),MATCH(I$8,'Points - Runs'!$A$5:$Z$5,0)))+((INDEX('Points - Runs 50s'!$A$5:$Z$95,MATCH($A33,'Points - Runs 50s'!$A$5:$A$95,0),MATCH(I$8,'Points - Runs 50s'!$A$5:$Z$5,0)))*25)+((INDEX('Points - Runs 100s'!$A$5:$Z$95,MATCH($A33,'Points - Runs 100s'!$A$5:$A$95,0),MATCH(I$8,'Points - Runs 100s'!$A$5:$Z$5,0)))*50)+((INDEX('Points - Wickets'!$A$5:$Z$95,MATCH($A33,'Points - Wickets'!$A$5:$A$95,0),MATCH(I$8,'Points - Wickets'!$A$5:$Z$5,0)))*15)+((INDEX('Points - 4 fers'!$A$5:$Z$95,MATCH($A33,'Points - 4 fers'!$A$5:$A$95,0),MATCH(I$8,'Points - 4 fers'!$A$5:$Z$5,0)))*25)+((INDEX('Points - Hattrick'!$A$5:$Z$95,MATCH($A33,'Points - Hattrick'!$A$5:$A$95,0),MATCH(I$8,'Points - Hattrick'!$A$5:$Z$5,0)))*100)+((INDEX('Points - Fielding'!$A$5:$Z$95,MATCH($A33,'Points - Fielding'!$A$5:$A$95,0),MATCH(I$8,'Points - Fielding'!$A$5:$Z$5,0)))*10)+((INDEX('Points - 7 fers'!$A$5:$Z$95,MATCH($A33,'Points - 7 fers'!$A$5:$A$95,0),MATCH(I$8,'Points - 7 fers'!$A$5:$Z$5,0)))*50)+((INDEX('Points - Fielding Bonus'!$A$5:$Z$95,MATCH($A33,'Points - Fielding Bonus'!$A$5:$A$95,0),MATCH(I$8,'Points - Fielding Bonus'!$A$5:$Z$5,0)))*25)</f>
        <v>13</v>
      </c>
      <c r="J33" s="365">
        <f>(INDEX('Points - Runs'!$A$5:$Z$95,MATCH($A33,'Points - Runs'!$A$5:$A$95,0),MATCH(J$8,'Points - Runs'!$A$5:$Z$5,0)))+((INDEX('Points - Runs 50s'!$A$5:$Z$95,MATCH($A33,'Points - Runs 50s'!$A$5:$A$95,0),MATCH(J$8,'Points - Runs 50s'!$A$5:$Z$5,0)))*25)+((INDEX('Points - Runs 100s'!$A$5:$Z$95,MATCH($A33,'Points - Runs 100s'!$A$5:$A$95,0),MATCH(J$8,'Points - Runs 100s'!$A$5:$Z$5,0)))*50)+((INDEX('Points - Wickets'!$A$5:$Z$95,MATCH($A33,'Points - Wickets'!$A$5:$A$95,0),MATCH(J$8,'Points - Wickets'!$A$5:$Z$5,0)))*15)+((INDEX('Points - 4 fers'!$A$5:$Z$95,MATCH($A33,'Points - 4 fers'!$A$5:$A$95,0),MATCH(J$8,'Points - 4 fers'!$A$5:$Z$5,0)))*25)+((INDEX('Points - Hattrick'!$A$5:$Z$95,MATCH($A33,'Points - Hattrick'!$A$5:$A$95,0),MATCH(J$8,'Points - Hattrick'!$A$5:$Z$5,0)))*100)+((INDEX('Points - Fielding'!$A$5:$Z$95,MATCH($A33,'Points - Fielding'!$A$5:$A$95,0),MATCH(J$8,'Points - Fielding'!$A$5:$Z$5,0)))*10)+((INDEX('Points - 7 fers'!$A$5:$Z$95,MATCH($A33,'Points - 7 fers'!$A$5:$A$95,0),MATCH(J$8,'Points - 7 fers'!$A$5:$Z$5,0)))*50)+((INDEX('Points - Fielding Bonus'!$A$5:$Z$95,MATCH($A33,'Points - Fielding Bonus'!$A$5:$A$95,0),MATCH(J$8,'Points - Fielding Bonus'!$A$5:$Z$5,0)))*25)</f>
        <v>8</v>
      </c>
      <c r="K33" s="516">
        <f>(INDEX('Points - Runs'!$A$5:$Z$95,MATCH($A33,'Points - Runs'!$A$5:$A$95,0),MATCH(K$8,'Points - Runs'!$A$5:$Z$5,0)))+((INDEX('Points - Runs 50s'!$A$5:$Z$95,MATCH($A33,'Points - Runs 50s'!$A$5:$A$95,0),MATCH(K$8,'Points - Runs 50s'!$A$5:$Z$5,0)))*25)+((INDEX('Points - Runs 100s'!$A$5:$Z$95,MATCH($A33,'Points - Runs 100s'!$A$5:$A$95,0),MATCH(K$8,'Points - Runs 100s'!$A$5:$Z$5,0)))*50)+((INDEX('Points - Wickets'!$A$5:$Z$95,MATCH($A33,'Points - Wickets'!$A$5:$A$95,0),MATCH(K$8,'Points - Wickets'!$A$5:$Z$5,0)))*15)+((INDEX('Points - 4 fers'!$A$5:$Z$95,MATCH($A33,'Points - 4 fers'!$A$5:$A$95,0),MATCH(K$8,'Points - 4 fers'!$A$5:$Z$5,0)))*25)+((INDEX('Points - Hattrick'!$A$5:$Z$95,MATCH($A33,'Points - Hattrick'!$A$5:$A$95,0),MATCH(K$8,'Points - Hattrick'!$A$5:$Z$5,0)))*100)+((INDEX('Points - Fielding'!$A$5:$Z$95,MATCH($A33,'Points - Fielding'!$A$5:$A$95,0),MATCH(K$8,'Points - Fielding'!$A$5:$Z$5,0)))*10)+((INDEX('Points - 7 fers'!$A$5:$Z$95,MATCH($A33,'Points - 7 fers'!$A$5:$A$95,0),MATCH(K$8,'Points - 7 fers'!$A$5:$Z$5,0)))*50)+((INDEX('Points - Fielding Bonus'!$A$5:$Z$95,MATCH($A33,'Points - Fielding Bonus'!$A$5:$A$95,0),MATCH(K$8,'Points - Fielding Bonus'!$A$5:$Z$5,0)))*25)</f>
        <v>104</v>
      </c>
      <c r="L33" s="364">
        <f>(INDEX('Points - Runs'!$A$5:$Z$95,MATCH($A33,'Points - Runs'!$A$5:$A$95,0),MATCH(L$8,'Points - Runs'!$A$5:$Z$5,0)))+((INDEX('Points - Runs 50s'!$A$5:$Z$95,MATCH($A33,'Points - Runs 50s'!$A$5:$A$95,0),MATCH(L$8,'Points - Runs 50s'!$A$5:$Z$5,0)))*25)+((INDEX('Points - Runs 100s'!$A$5:$Z$95,MATCH($A33,'Points - Runs 100s'!$A$5:$A$95,0),MATCH(L$8,'Points - Runs 100s'!$A$5:$Z$5,0)))*50)+((INDEX('Points - Wickets'!$A$5:$Z$95,MATCH($A33,'Points - Wickets'!$A$5:$A$95,0),MATCH(L$8,'Points - Wickets'!$A$5:$Z$5,0)))*15)+((INDEX('Points - 4 fers'!$A$5:$Z$95,MATCH($A33,'Points - 4 fers'!$A$5:$A$95,0),MATCH(L$8,'Points - 4 fers'!$A$5:$Z$5,0)))*25)+((INDEX('Points - Hattrick'!$A$5:$Z$95,MATCH($A33,'Points - Hattrick'!$A$5:$A$95,0),MATCH(L$8,'Points - Hattrick'!$A$5:$Z$5,0)))*100)+((INDEX('Points - Fielding'!$A$5:$Z$95,MATCH($A33,'Points - Fielding'!$A$5:$A$95,0),MATCH(L$8,'Points - Fielding'!$A$5:$Z$5,0)))*10)+((INDEX('Points - 7 fers'!$A$5:$Z$95,MATCH($A33,'Points - 7 fers'!$A$5:$A$95,0),MATCH(L$8,'Points - 7 fers'!$A$5:$Z$5,0)))*50)+((INDEX('Points - Fielding Bonus'!$A$5:$Z$95,MATCH($A33,'Points - Fielding Bonus'!$A$5:$A$95,0),MATCH(L$8,'Points - Fielding Bonus'!$A$5:$Z$5,0)))*25)</f>
        <v>54</v>
      </c>
      <c r="M33" s="365">
        <f>(INDEX('Points - Runs'!$A$5:$Z$95,MATCH($A33,'Points - Runs'!$A$5:$A$95,0),MATCH(M$8,'Points - Runs'!$A$5:$Z$5,0)))+((INDEX('Points - Runs 50s'!$A$5:$Z$95,MATCH($A33,'Points - Runs 50s'!$A$5:$A$95,0),MATCH(M$8,'Points - Runs 50s'!$A$5:$Z$5,0)))*25)+((INDEX('Points - Runs 100s'!$A$5:$Z$95,MATCH($A33,'Points - Runs 100s'!$A$5:$A$95,0),MATCH(M$8,'Points - Runs 100s'!$A$5:$Z$5,0)))*50)+((INDEX('Points - Wickets'!$A$5:$Z$95,MATCH($A33,'Points - Wickets'!$A$5:$A$95,0),MATCH(M$8,'Points - Wickets'!$A$5:$Z$5,0)))*15)+((INDEX('Points - 4 fers'!$A$5:$Z$95,MATCH($A33,'Points - 4 fers'!$A$5:$A$95,0),MATCH(M$8,'Points - 4 fers'!$A$5:$Z$5,0)))*25)+((INDEX('Points - Hattrick'!$A$5:$Z$95,MATCH($A33,'Points - Hattrick'!$A$5:$A$95,0),MATCH(M$8,'Points - Hattrick'!$A$5:$Z$5,0)))*100)+((INDEX('Points - Fielding'!$A$5:$Z$95,MATCH($A33,'Points - Fielding'!$A$5:$A$95,0),MATCH(M$8,'Points - Fielding'!$A$5:$Z$5,0)))*10)+((INDEX('Points - 7 fers'!$A$5:$Z$95,MATCH($A33,'Points - 7 fers'!$A$5:$A$95,0),MATCH(M$8,'Points - 7 fers'!$A$5:$Z$5,0)))*50)+((INDEX('Points - Fielding Bonus'!$A$5:$Z$95,MATCH($A33,'Points - Fielding Bonus'!$A$5:$A$95,0),MATCH(M$8,'Points - Fielding Bonus'!$A$5:$Z$5,0)))*25)</f>
        <v>104</v>
      </c>
      <c r="N33" s="365">
        <f>(INDEX('Points - Runs'!$A$5:$Z$95,MATCH($A33,'Points - Runs'!$A$5:$A$95,0),MATCH(N$8,'Points - Runs'!$A$5:$Z$5,0)))+((INDEX('Points - Runs 50s'!$A$5:$Z$95,MATCH($A33,'Points - Runs 50s'!$A$5:$A$95,0),MATCH(N$8,'Points - Runs 50s'!$A$5:$Z$5,0)))*25)+((INDEX('Points - Runs 100s'!$A$5:$Z$95,MATCH($A33,'Points - Runs 100s'!$A$5:$A$95,0),MATCH(N$8,'Points - Runs 100s'!$A$5:$Z$5,0)))*50)+((INDEX('Points - Wickets'!$A$5:$Z$95,MATCH($A33,'Points - Wickets'!$A$5:$A$95,0),MATCH(N$8,'Points - Wickets'!$A$5:$Z$5,0)))*15)+((INDEX('Points - 4 fers'!$A$5:$Z$95,MATCH($A33,'Points - 4 fers'!$A$5:$A$95,0),MATCH(N$8,'Points - 4 fers'!$A$5:$Z$5,0)))*25)+((INDEX('Points - Hattrick'!$A$5:$Z$95,MATCH($A33,'Points - Hattrick'!$A$5:$A$95,0),MATCH(N$8,'Points - Hattrick'!$A$5:$Z$5,0)))*100)+((INDEX('Points - Fielding'!$A$5:$Z$95,MATCH($A33,'Points - Fielding'!$A$5:$A$95,0),MATCH(N$8,'Points - Fielding'!$A$5:$Z$5,0)))*10)+((INDEX('Points - 7 fers'!$A$5:$Z$95,MATCH($A33,'Points - 7 fers'!$A$5:$A$95,0),MATCH(N$8,'Points - 7 fers'!$A$5:$Z$5,0)))*50)+((INDEX('Points - Fielding Bonus'!$A$5:$Z$95,MATCH($A33,'Points - Fielding Bonus'!$A$5:$A$95,0),MATCH(N$8,'Points - Fielding Bonus'!$A$5:$Z$5,0)))*25)</f>
        <v>67</v>
      </c>
      <c r="O33" s="365">
        <f>(INDEX('Points - Runs'!$A$5:$Z$95,MATCH($A33,'Points - Runs'!$A$5:$A$95,0),MATCH(O$8,'Points - Runs'!$A$5:$Z$5,0)))+((INDEX('Points - Runs 50s'!$A$5:$Z$95,MATCH($A33,'Points - Runs 50s'!$A$5:$A$95,0),MATCH(O$8,'Points - Runs 50s'!$A$5:$Z$5,0)))*25)+((INDEX('Points - Runs 100s'!$A$5:$Z$95,MATCH($A33,'Points - Runs 100s'!$A$5:$A$95,0),MATCH(O$8,'Points - Runs 100s'!$A$5:$Z$5,0)))*50)+((INDEX('Points - Wickets'!$A$5:$Z$95,MATCH($A33,'Points - Wickets'!$A$5:$A$95,0),MATCH(O$8,'Points - Wickets'!$A$5:$Z$5,0)))*15)+((INDEX('Points - 4 fers'!$A$5:$Z$95,MATCH($A33,'Points - 4 fers'!$A$5:$A$95,0),MATCH(O$8,'Points - 4 fers'!$A$5:$Z$5,0)))*25)+((INDEX('Points - Hattrick'!$A$5:$Z$95,MATCH($A33,'Points - Hattrick'!$A$5:$A$95,0),MATCH(O$8,'Points - Hattrick'!$A$5:$Z$5,0)))*100)+((INDEX('Points - Fielding'!$A$5:$Z$95,MATCH($A33,'Points - Fielding'!$A$5:$A$95,0),MATCH(O$8,'Points - Fielding'!$A$5:$Z$5,0)))*10)+((INDEX('Points - 7 fers'!$A$5:$Z$95,MATCH($A33,'Points - 7 fers'!$A$5:$A$95,0),MATCH(O$8,'Points - 7 fers'!$A$5:$Z$5,0)))*50)+((INDEX('Points - Fielding Bonus'!$A$5:$Z$95,MATCH($A33,'Points - Fielding Bonus'!$A$5:$A$95,0),MATCH(O$8,'Points - Fielding Bonus'!$A$5:$Z$5,0)))*25)</f>
        <v>105</v>
      </c>
      <c r="P33" s="365">
        <f>(INDEX('Points - Runs'!$A$5:$Z$95,MATCH($A33,'Points - Runs'!$A$5:$A$95,0),MATCH(P$8,'Points - Runs'!$A$5:$Z$5,0)))+((INDEX('Points - Runs 50s'!$A$5:$Z$95,MATCH($A33,'Points - Runs 50s'!$A$5:$A$95,0),MATCH(P$8,'Points - Runs 50s'!$A$5:$Z$5,0)))*25)+((INDEX('Points - Runs 100s'!$A$5:$Z$95,MATCH($A33,'Points - Runs 100s'!$A$5:$A$95,0),MATCH(P$8,'Points - Runs 100s'!$A$5:$Z$5,0)))*50)+((INDEX('Points - Wickets'!$A$5:$Z$95,MATCH($A33,'Points - Wickets'!$A$5:$A$95,0),MATCH(P$8,'Points - Wickets'!$A$5:$Z$5,0)))*15)+((INDEX('Points - 4 fers'!$A$5:$Z$95,MATCH($A33,'Points - 4 fers'!$A$5:$A$95,0),MATCH(P$8,'Points - 4 fers'!$A$5:$Z$5,0)))*25)+((INDEX('Points - Hattrick'!$A$5:$Z$95,MATCH($A33,'Points - Hattrick'!$A$5:$A$95,0),MATCH(P$8,'Points - Hattrick'!$A$5:$Z$5,0)))*100)+((INDEX('Points - Fielding'!$A$5:$Z$95,MATCH($A33,'Points - Fielding'!$A$5:$A$95,0),MATCH(P$8,'Points - Fielding'!$A$5:$Z$5,0)))*10)+((INDEX('Points - 7 fers'!$A$5:$Z$95,MATCH($A33,'Points - 7 fers'!$A$5:$A$95,0),MATCH(P$8,'Points - 7 fers'!$A$5:$Z$5,0)))*50)+((INDEX('Points - Fielding Bonus'!$A$5:$Z$95,MATCH($A33,'Points - Fielding Bonus'!$A$5:$A$95,0),MATCH(P$8,'Points - Fielding Bonus'!$A$5:$Z$5,0)))*25)</f>
        <v>89</v>
      </c>
      <c r="Q33" s="365">
        <f>(INDEX('Points - Runs'!$A$5:$Z$95,MATCH($A33,'Points - Runs'!$A$5:$A$95,0),MATCH(Q$8,'Points - Runs'!$A$5:$Z$5,0)))+((INDEX('Points - Runs 50s'!$A$5:$Z$95,MATCH($A33,'Points - Runs 50s'!$A$5:$A$95,0),MATCH(Q$8,'Points - Runs 50s'!$A$5:$Z$5,0)))*25)+((INDEX('Points - Runs 100s'!$A$5:$Z$95,MATCH($A33,'Points - Runs 100s'!$A$5:$A$95,0),MATCH(Q$8,'Points - Runs 100s'!$A$5:$Z$5,0)))*50)+((INDEX('Points - Wickets'!$A$5:$Z$95,MATCH($A33,'Points - Wickets'!$A$5:$A$95,0),MATCH(Q$8,'Points - Wickets'!$A$5:$Z$5,0)))*15)+((INDEX('Points - 4 fers'!$A$5:$Z$95,MATCH($A33,'Points - 4 fers'!$A$5:$A$95,0),MATCH(Q$8,'Points - 4 fers'!$A$5:$Z$5,0)))*25)+((INDEX('Points - Hattrick'!$A$5:$Z$95,MATCH($A33,'Points - Hattrick'!$A$5:$A$95,0),MATCH(Q$8,'Points - Hattrick'!$A$5:$Z$5,0)))*100)+((INDEX('Points - Fielding'!$A$5:$Z$95,MATCH($A33,'Points - Fielding'!$A$5:$A$95,0),MATCH(Q$8,'Points - Fielding'!$A$5:$Z$5,0)))*10)+((INDEX('Points - 7 fers'!$A$5:$Z$95,MATCH($A33,'Points - 7 fers'!$A$5:$A$95,0),MATCH(Q$8,'Points - 7 fers'!$A$5:$Z$5,0)))*50)+((INDEX('Points - Fielding Bonus'!$A$5:$Z$95,MATCH($A33,'Points - Fielding Bonus'!$A$5:$A$95,0),MATCH(Q$8,'Points - Fielding Bonus'!$A$5:$Z$5,0)))*25)</f>
        <v>63</v>
      </c>
      <c r="R33" s="365">
        <f>(INDEX('Points - Runs'!$A$5:$Z$95,MATCH($A33,'Points - Runs'!$A$5:$A$95,0),MATCH(R$8,'Points - Runs'!$A$5:$Z$5,0)))+((INDEX('Points - Runs 50s'!$A$5:$Z$95,MATCH($A33,'Points - Runs 50s'!$A$5:$A$95,0),MATCH(R$8,'Points - Runs 50s'!$A$5:$Z$5,0)))*25)+((INDEX('Points - Runs 100s'!$A$5:$Z$95,MATCH($A33,'Points - Runs 100s'!$A$5:$A$95,0),MATCH(R$8,'Points - Runs 100s'!$A$5:$Z$5,0)))*50)+((INDEX('Points - Wickets'!$A$5:$Z$95,MATCH($A33,'Points - Wickets'!$A$5:$A$95,0),MATCH(R$8,'Points - Wickets'!$A$5:$Z$5,0)))*15)+((INDEX('Points - 4 fers'!$A$5:$Z$95,MATCH($A33,'Points - 4 fers'!$A$5:$A$95,0),MATCH(R$8,'Points - 4 fers'!$A$5:$Z$5,0)))*25)+((INDEX('Points - Hattrick'!$A$5:$Z$95,MATCH($A33,'Points - Hattrick'!$A$5:$A$95,0),MATCH(R$8,'Points - Hattrick'!$A$5:$Z$5,0)))*100)+((INDEX('Points - Fielding'!$A$5:$Z$95,MATCH($A33,'Points - Fielding'!$A$5:$A$95,0),MATCH(R$8,'Points - Fielding'!$A$5:$Z$5,0)))*10)+((INDEX('Points - 7 fers'!$A$5:$Z$95,MATCH($A33,'Points - 7 fers'!$A$5:$A$95,0),MATCH(R$8,'Points - 7 fers'!$A$5:$Z$5,0)))*50)+((INDEX('Points - Fielding Bonus'!$A$5:$Z$95,MATCH($A33,'Points - Fielding Bonus'!$A$5:$A$95,0),MATCH(R$8,'Points - Fielding Bonus'!$A$5:$Z$5,0)))*25)</f>
        <v>0</v>
      </c>
      <c r="S33" s="566">
        <f>(INDEX('Points - Runs'!$A$5:$Z$95,MATCH($A33,'Points - Runs'!$A$5:$A$95,0),MATCH(S$8,'Points - Runs'!$A$5:$Z$5,0)))+((INDEX('Points - Runs 50s'!$A$5:$Z$95,MATCH($A33,'Points - Runs 50s'!$A$5:$A$95,0),MATCH(S$8,'Points - Runs 50s'!$A$5:$Z$5,0)))*25)+((INDEX('Points - Runs 100s'!$A$5:$Z$95,MATCH($A33,'Points - Runs 100s'!$A$5:$A$95,0),MATCH(S$8,'Points - Runs 100s'!$A$5:$Z$5,0)))*50)+((INDEX('Points - Wickets'!$A$5:$Z$95,MATCH($A33,'Points - Wickets'!$A$5:$A$95,0),MATCH(S$8,'Points - Wickets'!$A$5:$Z$5,0)))*15)+((INDEX('Points - 4 fers'!$A$5:$Z$95,MATCH($A33,'Points - 4 fers'!$A$5:$A$95,0),MATCH(S$8,'Points - 4 fers'!$A$5:$Z$5,0)))*25)+((INDEX('Points - Hattrick'!$A$5:$Z$95,MATCH($A33,'Points - Hattrick'!$A$5:$A$95,0),MATCH(S$8,'Points - Hattrick'!$A$5:$Z$5,0)))*100)+((INDEX('Points - Fielding'!$A$5:$Z$95,MATCH($A33,'Points - Fielding'!$A$5:$A$95,0),MATCH(S$8,'Points - Fielding'!$A$5:$Z$5,0)))*10)+((INDEX('Points - 7 fers'!$A$5:$Z$95,MATCH($A33,'Points - 7 fers'!$A$5:$A$95,0),MATCH(S$8,'Points - 7 fers'!$A$5:$Z$5,0)))*50)+((INDEX('Points - Fielding Bonus'!$A$5:$Z$95,MATCH($A33,'Points - Fielding Bonus'!$A$5:$A$95,0),MATCH(S$8,'Points - Fielding Bonus'!$A$5:$Z$5,0)))*25)</f>
        <v>23</v>
      </c>
      <c r="T33" s="571">
        <f>(INDEX('Points - Runs'!$A$5:$Z$95,MATCH($A33,'Points - Runs'!$A$5:$A$95,0),MATCH(T$8,'Points - Runs'!$A$5:$Z$5,0)))+((INDEX('Points - Runs 50s'!$A$5:$Z$95,MATCH($A33,'Points - Runs 50s'!$A$5:$A$95,0),MATCH(T$8,'Points - Runs 50s'!$A$5:$Z$5,0)))*25)+((INDEX('Points - Runs 100s'!$A$5:$Z$95,MATCH($A33,'Points - Runs 100s'!$A$5:$A$95,0),MATCH(T$8,'Points - Runs 100s'!$A$5:$Z$5,0)))*50)+((INDEX('Points - Wickets'!$A$5:$Z$95,MATCH($A33,'Points - Wickets'!$A$5:$A$95,0),MATCH(T$8,'Points - Wickets'!$A$5:$Z$5,0)))*15)+((INDEX('Points - 4 fers'!$A$5:$Z$95,MATCH($A33,'Points - 4 fers'!$A$5:$A$95,0),MATCH(T$8,'Points - 4 fers'!$A$5:$Z$5,0)))*25)+((INDEX('Points - Hattrick'!$A$5:$Z$95,MATCH($A33,'Points - Hattrick'!$A$5:$A$95,0),MATCH(T$8,'Points - Hattrick'!$A$5:$Z$5,0)))*100)+((INDEX('Points - Fielding'!$A$5:$Z$95,MATCH($A33,'Points - Fielding'!$A$5:$A$95,0),MATCH(T$8,'Points - Fielding'!$A$5:$Z$5,0)))*10)+((INDEX('Points - 7 fers'!$A$5:$Z$95,MATCH($A33,'Points - 7 fers'!$A$5:$A$95,0),MATCH(T$8,'Points - 7 fers'!$A$5:$Z$5,0)))*50)+((INDEX('Points - Fielding Bonus'!$A$5:$Z$95,MATCH($A33,'Points - Fielding Bonus'!$A$5:$A$95,0),MATCH(T$8,'Points - Fielding Bonus'!$A$5:$Z$5,0)))*25)</f>
        <v>0</v>
      </c>
      <c r="U33" s="365">
        <f>(INDEX('Points - Runs'!$A$5:$Z$95,MATCH($A33,'Points - Runs'!$A$5:$A$95,0),MATCH(U$8,'Points - Runs'!$A$5:$Z$5,0)))+((INDEX('Points - Runs 50s'!$A$5:$Z$95,MATCH($A33,'Points - Runs 50s'!$A$5:$A$95,0),MATCH(U$8,'Points - Runs 50s'!$A$5:$Z$5,0)))*25)+((INDEX('Points - Runs 100s'!$A$5:$Z$95,MATCH($A33,'Points - Runs 100s'!$A$5:$A$95,0),MATCH(U$8,'Points - Runs 100s'!$A$5:$Z$5,0)))*50)+((INDEX('Points - Wickets'!$A$5:$Z$95,MATCH($A33,'Points - Wickets'!$A$5:$A$95,0),MATCH(U$8,'Points - Wickets'!$A$5:$Z$5,0)))*15)+((INDEX('Points - 4 fers'!$A$5:$Z$95,MATCH($A33,'Points - 4 fers'!$A$5:$A$95,0),MATCH(U$8,'Points - 4 fers'!$A$5:$Z$5,0)))*25)+((INDEX('Points - Hattrick'!$A$5:$Z$95,MATCH($A33,'Points - Hattrick'!$A$5:$A$95,0),MATCH(U$8,'Points - Hattrick'!$A$5:$Z$5,0)))*100)+((INDEX('Points - Fielding'!$A$5:$Z$95,MATCH($A33,'Points - Fielding'!$A$5:$A$95,0),MATCH(U$8,'Points - Fielding'!$A$5:$Z$5,0)))*10)+((INDEX('Points - 7 fers'!$A$5:$Z$95,MATCH($A33,'Points - 7 fers'!$A$5:$A$95,0),MATCH(U$8,'Points - 7 fers'!$A$5:$Z$5,0)))*50)+((INDEX('Points - Fielding Bonus'!$A$5:$Z$95,MATCH($A33,'Points - Fielding Bonus'!$A$5:$A$95,0),MATCH(U$8,'Points - Fielding Bonus'!$A$5:$Z$5,0)))*25)</f>
        <v>0</v>
      </c>
      <c r="V33" s="365">
        <f>(INDEX('Points - Runs'!$A$5:$Z$95,MATCH($A33,'Points - Runs'!$A$5:$A$95,0),MATCH(V$8,'Points - Runs'!$A$5:$Z$5,0)))+((INDEX('Points - Runs 50s'!$A$5:$Z$95,MATCH($A33,'Points - Runs 50s'!$A$5:$A$95,0),MATCH(V$8,'Points - Runs 50s'!$A$5:$Z$5,0)))*25)+((INDEX('Points - Runs 100s'!$A$5:$Z$95,MATCH($A33,'Points - Runs 100s'!$A$5:$A$95,0),MATCH(V$8,'Points - Runs 100s'!$A$5:$Z$5,0)))*50)+((INDEX('Points - Wickets'!$A$5:$Z$95,MATCH($A33,'Points - Wickets'!$A$5:$A$95,0),MATCH(V$8,'Points - Wickets'!$A$5:$Z$5,0)))*15)+((INDEX('Points - 4 fers'!$A$5:$Z$95,MATCH($A33,'Points - 4 fers'!$A$5:$A$95,0),MATCH(V$8,'Points - 4 fers'!$A$5:$Z$5,0)))*25)+((INDEX('Points - Hattrick'!$A$5:$Z$95,MATCH($A33,'Points - Hattrick'!$A$5:$A$95,0),MATCH(V$8,'Points - Hattrick'!$A$5:$Z$5,0)))*100)+((INDEX('Points - Fielding'!$A$5:$Z$95,MATCH($A33,'Points - Fielding'!$A$5:$A$95,0),MATCH(V$8,'Points - Fielding'!$A$5:$Z$5,0)))*10)+((INDEX('Points - 7 fers'!$A$5:$Z$95,MATCH($A33,'Points - 7 fers'!$A$5:$A$95,0),MATCH(V$8,'Points - 7 fers'!$A$5:$Z$5,0)))*50)+((INDEX('Points - Fielding Bonus'!$A$5:$Z$95,MATCH($A33,'Points - Fielding Bonus'!$A$5:$A$95,0),MATCH(V$8,'Points - Fielding Bonus'!$A$5:$Z$5,0)))*25)</f>
        <v>0</v>
      </c>
      <c r="W33" s="365">
        <f>(INDEX('Points - Runs'!$A$5:$Z$95,MATCH($A33,'Points - Runs'!$A$5:$A$95,0),MATCH(W$8,'Points - Runs'!$A$5:$Z$5,0)))+((INDEX('Points - Runs 50s'!$A$5:$Z$95,MATCH($A33,'Points - Runs 50s'!$A$5:$A$95,0),MATCH(W$8,'Points - Runs 50s'!$A$5:$Z$5,0)))*25)+((INDEX('Points - Runs 100s'!$A$5:$Z$95,MATCH($A33,'Points - Runs 100s'!$A$5:$A$95,0),MATCH(W$8,'Points - Runs 100s'!$A$5:$Z$5,0)))*50)+((INDEX('Points - Wickets'!$A$5:$Z$95,MATCH($A33,'Points - Wickets'!$A$5:$A$95,0),MATCH(W$8,'Points - Wickets'!$A$5:$Z$5,0)))*15)+((INDEX('Points - 4 fers'!$A$5:$Z$95,MATCH($A33,'Points - 4 fers'!$A$5:$A$95,0),MATCH(W$8,'Points - 4 fers'!$A$5:$Z$5,0)))*25)+((INDEX('Points - Hattrick'!$A$5:$Z$95,MATCH($A33,'Points - Hattrick'!$A$5:$A$95,0),MATCH(W$8,'Points - Hattrick'!$A$5:$Z$5,0)))*100)+((INDEX('Points - Fielding'!$A$5:$Z$95,MATCH($A33,'Points - Fielding'!$A$5:$A$95,0),MATCH(W$8,'Points - Fielding'!$A$5:$Z$5,0)))*10)+((INDEX('Points - 7 fers'!$A$5:$Z$95,MATCH($A33,'Points - 7 fers'!$A$5:$A$95,0),MATCH(W$8,'Points - 7 fers'!$A$5:$Z$5,0)))*50)+((INDEX('Points - Fielding Bonus'!$A$5:$Z$95,MATCH($A33,'Points - Fielding Bonus'!$A$5:$A$95,0),MATCH(W$8,'Points - Fielding Bonus'!$A$5:$Z$5,0)))*25)</f>
        <v>0</v>
      </c>
      <c r="X33" s="365">
        <f>(INDEX('Points - Runs'!$A$5:$Z$95,MATCH($A33,'Points - Runs'!$A$5:$A$95,0),MATCH(X$8,'Points - Runs'!$A$5:$Z$5,0)))+((INDEX('Points - Runs 50s'!$A$5:$Z$95,MATCH($A33,'Points - Runs 50s'!$A$5:$A$95,0),MATCH(X$8,'Points - Runs 50s'!$A$5:$Z$5,0)))*25)+((INDEX('Points - Runs 100s'!$A$5:$Z$95,MATCH($A33,'Points - Runs 100s'!$A$5:$A$95,0),MATCH(X$8,'Points - Runs 100s'!$A$5:$Z$5,0)))*50)+((INDEX('Points - Wickets'!$A$5:$Z$95,MATCH($A33,'Points - Wickets'!$A$5:$A$95,0),MATCH(X$8,'Points - Wickets'!$A$5:$Z$5,0)))*15)+((INDEX('Points - 4 fers'!$A$5:$Z$95,MATCH($A33,'Points - 4 fers'!$A$5:$A$95,0),MATCH(X$8,'Points - 4 fers'!$A$5:$Z$5,0)))*25)+((INDEX('Points - Hattrick'!$A$5:$Z$95,MATCH($A33,'Points - Hattrick'!$A$5:$A$95,0),MATCH(X$8,'Points - Hattrick'!$A$5:$Z$5,0)))*100)+((INDEX('Points - Fielding'!$A$5:$Z$95,MATCH($A33,'Points - Fielding'!$A$5:$A$95,0),MATCH(X$8,'Points - Fielding'!$A$5:$Z$5,0)))*10)+((INDEX('Points - 7 fers'!$A$5:$Z$95,MATCH($A33,'Points - 7 fers'!$A$5:$A$95,0),MATCH(X$8,'Points - 7 fers'!$A$5:$Z$5,0)))*50)+((INDEX('Points - Fielding Bonus'!$A$5:$Z$95,MATCH($A33,'Points - Fielding Bonus'!$A$5:$A$95,0),MATCH(X$8,'Points - Fielding Bonus'!$A$5:$Z$5,0)))*25)</f>
        <v>0</v>
      </c>
      <c r="Y33" s="365">
        <f>(INDEX('Points - Runs'!$A$5:$Z$95,MATCH($A33,'Points - Runs'!$A$5:$A$95,0),MATCH(Y$8,'Points - Runs'!$A$5:$Z$5,0)))+((INDEX('Points - Runs 50s'!$A$5:$Z$95,MATCH($A33,'Points - Runs 50s'!$A$5:$A$95,0),MATCH(Y$8,'Points - Runs 50s'!$A$5:$Z$5,0)))*25)+((INDEX('Points - Runs 100s'!$A$5:$Z$95,MATCH($A33,'Points - Runs 100s'!$A$5:$A$95,0),MATCH(Y$8,'Points - Runs 100s'!$A$5:$Z$5,0)))*50)+((INDEX('Points - Wickets'!$A$5:$Z$95,MATCH($A33,'Points - Wickets'!$A$5:$A$95,0),MATCH(Y$8,'Points - Wickets'!$A$5:$Z$5,0)))*15)+((INDEX('Points - 4 fers'!$A$5:$Z$95,MATCH($A33,'Points - 4 fers'!$A$5:$A$95,0),MATCH(Y$8,'Points - 4 fers'!$A$5:$Z$5,0)))*25)+((INDEX('Points - Hattrick'!$A$5:$Z$95,MATCH($A33,'Points - Hattrick'!$A$5:$A$95,0),MATCH(Y$8,'Points - Hattrick'!$A$5:$Z$5,0)))*100)+((INDEX('Points - Fielding'!$A$5:$Z$95,MATCH($A33,'Points - Fielding'!$A$5:$A$95,0),MATCH(Y$8,'Points - Fielding'!$A$5:$Z$5,0)))*10)+((INDEX('Points - 7 fers'!$A$5:$Z$95,MATCH($A33,'Points - 7 fers'!$A$5:$A$95,0),MATCH(Y$8,'Points - 7 fers'!$A$5:$Z$5,0)))*50)+((INDEX('Points - Fielding Bonus'!$A$5:$Z$95,MATCH($A33,'Points - Fielding Bonus'!$A$5:$A$95,0),MATCH(Y$8,'Points - Fielding Bonus'!$A$5:$Z$5,0)))*25)</f>
        <v>0</v>
      </c>
      <c r="Z33" s="365">
        <f>(INDEX('Points - Runs'!$A$5:$Z$95,MATCH($A33,'Points - Runs'!$A$5:$A$95,0),MATCH(Z$8,'Points - Runs'!$A$5:$Z$5,0)))+((INDEX('Points - Runs 50s'!$A$5:$Z$95,MATCH($A33,'Points - Runs 50s'!$A$5:$A$95,0),MATCH(Z$8,'Points - Runs 50s'!$A$5:$Z$5,0)))*25)+((INDEX('Points - Runs 100s'!$A$5:$Z$95,MATCH($A33,'Points - Runs 100s'!$A$5:$A$95,0),MATCH(Z$8,'Points - Runs 100s'!$A$5:$Z$5,0)))*50)+((INDEX('Points - Wickets'!$A$5:$Z$95,MATCH($A33,'Points - Wickets'!$A$5:$A$95,0),MATCH(Z$8,'Points - Wickets'!$A$5:$Z$5,0)))*15)+((INDEX('Points - 4 fers'!$A$5:$Z$95,MATCH($A33,'Points - 4 fers'!$A$5:$A$95,0),MATCH(Z$8,'Points - 4 fers'!$A$5:$Z$5,0)))*25)+((INDEX('Points - Hattrick'!$A$5:$Z$95,MATCH($A33,'Points - Hattrick'!$A$5:$A$95,0),MATCH(Z$8,'Points - Hattrick'!$A$5:$Z$5,0)))*100)+((INDEX('Points - Fielding'!$A$5:$Z$95,MATCH($A33,'Points - Fielding'!$A$5:$A$95,0),MATCH(Z$8,'Points - Fielding'!$A$5:$Z$5,0)))*10)+((INDEX('Points - 7 fers'!$A$5:$Z$95,MATCH($A33,'Points - 7 fers'!$A$5:$A$95,0),MATCH(Z$8,'Points - 7 fers'!$A$5:$Z$5,0)))*50)+((INDEX('Points - Fielding Bonus'!$A$5:$Z$95,MATCH($A33,'Points - Fielding Bonus'!$A$5:$A$95,0),MATCH(Z$8,'Points - Fielding Bonus'!$A$5:$Z$5,0)))*25)</f>
        <v>0</v>
      </c>
      <c r="AA33" s="452">
        <f t="shared" si="0"/>
        <v>328</v>
      </c>
      <c r="AB33" s="445">
        <f t="shared" si="1"/>
        <v>505</v>
      </c>
      <c r="AC33" s="479">
        <f t="shared" si="2"/>
        <v>0</v>
      </c>
      <c r="AD33" s="453">
        <f t="shared" si="3"/>
        <v>833</v>
      </c>
    </row>
    <row r="34" spans="1:30" s="58" customFormat="1" ht="18.75" customHeight="1" x14ac:dyDescent="0.25">
      <c r="A34" s="476" t="s">
        <v>229</v>
      </c>
      <c r="B34" s="447" t="s">
        <v>54</v>
      </c>
      <c r="C34" s="448" t="s">
        <v>64</v>
      </c>
      <c r="D34" s="364">
        <f>(INDEX('Points - Runs'!$A$5:$Z$95,MATCH($A34,'Points - Runs'!$A$5:$A$95,0),MATCH(D$8,'Points - Runs'!$A$5:$Z$5,0)))+((INDEX('Points - Runs 50s'!$A$5:$Z$95,MATCH($A34,'Points - Runs 50s'!$A$5:$A$95,0),MATCH(D$8,'Points - Runs 50s'!$A$5:$Z$5,0)))*25)+((INDEX('Points - Runs 100s'!$A$5:$Z$95,MATCH($A34,'Points - Runs 100s'!$A$5:$A$95,0),MATCH(D$8,'Points - Runs 100s'!$A$5:$Z$5,0)))*50)+((INDEX('Points - Wickets'!$A$5:$Z$95,MATCH($A34,'Points - Wickets'!$A$5:$A$95,0),MATCH(D$8,'Points - Wickets'!$A$5:$Z$5,0)))*15)+((INDEX('Points - 4 fers'!$A$5:$Z$95,MATCH($A34,'Points - 4 fers'!$A$5:$A$95,0),MATCH(D$8,'Points - 4 fers'!$A$5:$Z$5,0)))*25)+((INDEX('Points - Hattrick'!$A$5:$Z$95,MATCH($A34,'Points - Hattrick'!$A$5:$A$95,0),MATCH(D$8,'Points - Hattrick'!$A$5:$Z$5,0)))*100)+((INDEX('Points - Fielding'!$A$5:$Z$95,MATCH($A34,'Points - Fielding'!$A$5:$A$95,0),MATCH(D$8,'Points - Fielding'!$A$5:$Z$5,0)))*10)+((INDEX('Points - 7 fers'!$A$5:$Z$95,MATCH($A34,'Points - 7 fers'!$A$5:$A$95,0),MATCH(D$8,'Points - 7 fers'!$A$5:$Z$5,0)))*50)+((INDEX('Points - Fielding Bonus'!$A$5:$Z$95,MATCH($A34,'Points - Fielding Bonus'!$A$5:$A$95,0),MATCH(D$8,'Points - Fielding Bonus'!$A$5:$Z$5,0)))*25)</f>
        <v>2</v>
      </c>
      <c r="E34" s="365">
        <f>(INDEX('Points - Runs'!$A$5:$Z$95,MATCH($A34,'Points - Runs'!$A$5:$A$95,0),MATCH(E$8,'Points - Runs'!$A$5:$Z$5,0)))+((INDEX('Points - Runs 50s'!$A$5:$Z$95,MATCH($A34,'Points - Runs 50s'!$A$5:$A$95,0),MATCH(E$8,'Points - Runs 50s'!$A$5:$Z$5,0)))*25)+((INDEX('Points - Runs 100s'!$A$5:$Z$95,MATCH($A34,'Points - Runs 100s'!$A$5:$A$95,0),MATCH(E$8,'Points - Runs 100s'!$A$5:$Z$5,0)))*50)+((INDEX('Points - Wickets'!$A$5:$Z$95,MATCH($A34,'Points - Wickets'!$A$5:$A$95,0),MATCH(E$8,'Points - Wickets'!$A$5:$Z$5,0)))*15)+((INDEX('Points - 4 fers'!$A$5:$Z$95,MATCH($A34,'Points - 4 fers'!$A$5:$A$95,0),MATCH(E$8,'Points - 4 fers'!$A$5:$Z$5,0)))*25)+((INDEX('Points - Hattrick'!$A$5:$Z$95,MATCH($A34,'Points - Hattrick'!$A$5:$A$95,0),MATCH(E$8,'Points - Hattrick'!$A$5:$Z$5,0)))*100)+((INDEX('Points - Fielding'!$A$5:$Z$95,MATCH($A34,'Points - Fielding'!$A$5:$A$95,0),MATCH(E$8,'Points - Fielding'!$A$5:$Z$5,0)))*10)+((INDEX('Points - 7 fers'!$A$5:$Z$95,MATCH($A34,'Points - 7 fers'!$A$5:$A$95,0),MATCH(E$8,'Points - 7 fers'!$A$5:$Z$5,0)))*50)+((INDEX('Points - Fielding Bonus'!$A$5:$Z$95,MATCH($A34,'Points - Fielding Bonus'!$A$5:$A$95,0),MATCH(E$8,'Points - Fielding Bonus'!$A$5:$Z$5,0)))*25)</f>
        <v>0</v>
      </c>
      <c r="F34" s="365">
        <f>(INDEX('Points - Runs'!$A$5:$Z$95,MATCH($A34,'Points - Runs'!$A$5:$A$95,0),MATCH(F$8,'Points - Runs'!$A$5:$Z$5,0)))+((INDEX('Points - Runs 50s'!$A$5:$Z$95,MATCH($A34,'Points - Runs 50s'!$A$5:$A$95,0),MATCH(F$8,'Points - Runs 50s'!$A$5:$Z$5,0)))*25)+((INDEX('Points - Runs 100s'!$A$5:$Z$95,MATCH($A34,'Points - Runs 100s'!$A$5:$A$95,0),MATCH(F$8,'Points - Runs 100s'!$A$5:$Z$5,0)))*50)+((INDEX('Points - Wickets'!$A$5:$Z$95,MATCH($A34,'Points - Wickets'!$A$5:$A$95,0),MATCH(F$8,'Points - Wickets'!$A$5:$Z$5,0)))*15)+((INDEX('Points - 4 fers'!$A$5:$Z$95,MATCH($A34,'Points - 4 fers'!$A$5:$A$95,0),MATCH(F$8,'Points - 4 fers'!$A$5:$Z$5,0)))*25)+((INDEX('Points - Hattrick'!$A$5:$Z$95,MATCH($A34,'Points - Hattrick'!$A$5:$A$95,0),MATCH(F$8,'Points - Hattrick'!$A$5:$Z$5,0)))*100)+((INDEX('Points - Fielding'!$A$5:$Z$95,MATCH($A34,'Points - Fielding'!$A$5:$A$95,0),MATCH(F$8,'Points - Fielding'!$A$5:$Z$5,0)))*10)+((INDEX('Points - 7 fers'!$A$5:$Z$95,MATCH($A34,'Points - 7 fers'!$A$5:$A$95,0),MATCH(F$8,'Points - 7 fers'!$A$5:$Z$5,0)))*50)+((INDEX('Points - Fielding Bonus'!$A$5:$Z$95,MATCH($A34,'Points - Fielding Bonus'!$A$5:$A$95,0),MATCH(F$8,'Points - Fielding Bonus'!$A$5:$Z$5,0)))*25)</f>
        <v>49</v>
      </c>
      <c r="G34" s="365">
        <f>(INDEX('Points - Runs'!$A$5:$Z$95,MATCH($A34,'Points - Runs'!$A$5:$A$95,0),MATCH(G$8,'Points - Runs'!$A$5:$Z$5,0)))+((INDEX('Points - Runs 50s'!$A$5:$Z$95,MATCH($A34,'Points - Runs 50s'!$A$5:$A$95,0),MATCH(G$8,'Points - Runs 50s'!$A$5:$Z$5,0)))*25)+((INDEX('Points - Runs 100s'!$A$5:$Z$95,MATCH($A34,'Points - Runs 100s'!$A$5:$A$95,0),MATCH(G$8,'Points - Runs 100s'!$A$5:$Z$5,0)))*50)+((INDEX('Points - Wickets'!$A$5:$Z$95,MATCH($A34,'Points - Wickets'!$A$5:$A$95,0),MATCH(G$8,'Points - Wickets'!$A$5:$Z$5,0)))*15)+((INDEX('Points - 4 fers'!$A$5:$Z$95,MATCH($A34,'Points - 4 fers'!$A$5:$A$95,0),MATCH(G$8,'Points - 4 fers'!$A$5:$Z$5,0)))*25)+((INDEX('Points - Hattrick'!$A$5:$Z$95,MATCH($A34,'Points - Hattrick'!$A$5:$A$95,0),MATCH(G$8,'Points - Hattrick'!$A$5:$Z$5,0)))*100)+((INDEX('Points - Fielding'!$A$5:$Z$95,MATCH($A34,'Points - Fielding'!$A$5:$A$95,0),MATCH(G$8,'Points - Fielding'!$A$5:$Z$5,0)))*10)+((INDEX('Points - 7 fers'!$A$5:$Z$95,MATCH($A34,'Points - 7 fers'!$A$5:$A$95,0),MATCH(G$8,'Points - 7 fers'!$A$5:$Z$5,0)))*50)+((INDEX('Points - Fielding Bonus'!$A$5:$Z$95,MATCH($A34,'Points - Fielding Bonus'!$A$5:$A$95,0),MATCH(G$8,'Points - Fielding Bonus'!$A$5:$Z$5,0)))*25)</f>
        <v>21</v>
      </c>
      <c r="H34" s="365">
        <f>(INDEX('Points - Runs'!$A$5:$Z$95,MATCH($A34,'Points - Runs'!$A$5:$A$95,0),MATCH(H$8,'Points - Runs'!$A$5:$Z$5,0)))+((INDEX('Points - Runs 50s'!$A$5:$Z$95,MATCH($A34,'Points - Runs 50s'!$A$5:$A$95,0),MATCH(H$8,'Points - Runs 50s'!$A$5:$Z$5,0)))*25)+((INDEX('Points - Runs 100s'!$A$5:$Z$95,MATCH($A34,'Points - Runs 100s'!$A$5:$A$95,0),MATCH(H$8,'Points - Runs 100s'!$A$5:$Z$5,0)))*50)+((INDEX('Points - Wickets'!$A$5:$Z$95,MATCH($A34,'Points - Wickets'!$A$5:$A$95,0),MATCH(H$8,'Points - Wickets'!$A$5:$Z$5,0)))*15)+((INDEX('Points - 4 fers'!$A$5:$Z$95,MATCH($A34,'Points - 4 fers'!$A$5:$A$95,0),MATCH(H$8,'Points - 4 fers'!$A$5:$Z$5,0)))*25)+((INDEX('Points - Hattrick'!$A$5:$Z$95,MATCH($A34,'Points - Hattrick'!$A$5:$A$95,0),MATCH(H$8,'Points - Hattrick'!$A$5:$Z$5,0)))*100)+((INDEX('Points - Fielding'!$A$5:$Z$95,MATCH($A34,'Points - Fielding'!$A$5:$A$95,0),MATCH(H$8,'Points - Fielding'!$A$5:$Z$5,0)))*10)+((INDEX('Points - 7 fers'!$A$5:$Z$95,MATCH($A34,'Points - 7 fers'!$A$5:$A$95,0),MATCH(H$8,'Points - 7 fers'!$A$5:$Z$5,0)))*50)+((INDEX('Points - Fielding Bonus'!$A$5:$Z$95,MATCH($A34,'Points - Fielding Bonus'!$A$5:$A$95,0),MATCH(H$8,'Points - Fielding Bonus'!$A$5:$Z$5,0)))*25)</f>
        <v>16</v>
      </c>
      <c r="I34" s="365">
        <f>(INDEX('Points - Runs'!$A$5:$Z$95,MATCH($A34,'Points - Runs'!$A$5:$A$95,0),MATCH(I$8,'Points - Runs'!$A$5:$Z$5,0)))+((INDEX('Points - Runs 50s'!$A$5:$Z$95,MATCH($A34,'Points - Runs 50s'!$A$5:$A$95,0),MATCH(I$8,'Points - Runs 50s'!$A$5:$Z$5,0)))*25)+((INDEX('Points - Runs 100s'!$A$5:$Z$95,MATCH($A34,'Points - Runs 100s'!$A$5:$A$95,0),MATCH(I$8,'Points - Runs 100s'!$A$5:$Z$5,0)))*50)+((INDEX('Points - Wickets'!$A$5:$Z$95,MATCH($A34,'Points - Wickets'!$A$5:$A$95,0),MATCH(I$8,'Points - Wickets'!$A$5:$Z$5,0)))*15)+((INDEX('Points - 4 fers'!$A$5:$Z$95,MATCH($A34,'Points - 4 fers'!$A$5:$A$95,0),MATCH(I$8,'Points - 4 fers'!$A$5:$Z$5,0)))*25)+((INDEX('Points - Hattrick'!$A$5:$Z$95,MATCH($A34,'Points - Hattrick'!$A$5:$A$95,0),MATCH(I$8,'Points - Hattrick'!$A$5:$Z$5,0)))*100)+((INDEX('Points - Fielding'!$A$5:$Z$95,MATCH($A34,'Points - Fielding'!$A$5:$A$95,0),MATCH(I$8,'Points - Fielding'!$A$5:$Z$5,0)))*10)+((INDEX('Points - 7 fers'!$A$5:$Z$95,MATCH($A34,'Points - 7 fers'!$A$5:$A$95,0),MATCH(I$8,'Points - 7 fers'!$A$5:$Z$5,0)))*50)+((INDEX('Points - Fielding Bonus'!$A$5:$Z$95,MATCH($A34,'Points - Fielding Bonus'!$A$5:$A$95,0),MATCH(I$8,'Points - Fielding Bonus'!$A$5:$Z$5,0)))*25)</f>
        <v>20</v>
      </c>
      <c r="J34" s="365">
        <f>(INDEX('Points - Runs'!$A$5:$Z$95,MATCH($A34,'Points - Runs'!$A$5:$A$95,0),MATCH(J$8,'Points - Runs'!$A$5:$Z$5,0)))+((INDEX('Points - Runs 50s'!$A$5:$Z$95,MATCH($A34,'Points - Runs 50s'!$A$5:$A$95,0),MATCH(J$8,'Points - Runs 50s'!$A$5:$Z$5,0)))*25)+((INDEX('Points - Runs 100s'!$A$5:$Z$95,MATCH($A34,'Points - Runs 100s'!$A$5:$A$95,0),MATCH(J$8,'Points - Runs 100s'!$A$5:$Z$5,0)))*50)+((INDEX('Points - Wickets'!$A$5:$Z$95,MATCH($A34,'Points - Wickets'!$A$5:$A$95,0),MATCH(J$8,'Points - Wickets'!$A$5:$Z$5,0)))*15)+((INDEX('Points - 4 fers'!$A$5:$Z$95,MATCH($A34,'Points - 4 fers'!$A$5:$A$95,0),MATCH(J$8,'Points - 4 fers'!$A$5:$Z$5,0)))*25)+((INDEX('Points - Hattrick'!$A$5:$Z$95,MATCH($A34,'Points - Hattrick'!$A$5:$A$95,0),MATCH(J$8,'Points - Hattrick'!$A$5:$Z$5,0)))*100)+((INDEX('Points - Fielding'!$A$5:$Z$95,MATCH($A34,'Points - Fielding'!$A$5:$A$95,0),MATCH(J$8,'Points - Fielding'!$A$5:$Z$5,0)))*10)+((INDEX('Points - 7 fers'!$A$5:$Z$95,MATCH($A34,'Points - 7 fers'!$A$5:$A$95,0),MATCH(J$8,'Points - 7 fers'!$A$5:$Z$5,0)))*50)+((INDEX('Points - Fielding Bonus'!$A$5:$Z$95,MATCH($A34,'Points - Fielding Bonus'!$A$5:$A$95,0),MATCH(J$8,'Points - Fielding Bonus'!$A$5:$Z$5,0)))*25)</f>
        <v>33</v>
      </c>
      <c r="K34" s="516">
        <f>(INDEX('Points - Runs'!$A$5:$Z$95,MATCH($A34,'Points - Runs'!$A$5:$A$95,0),MATCH(K$8,'Points - Runs'!$A$5:$Z$5,0)))+((INDEX('Points - Runs 50s'!$A$5:$Z$95,MATCH($A34,'Points - Runs 50s'!$A$5:$A$95,0),MATCH(K$8,'Points - Runs 50s'!$A$5:$Z$5,0)))*25)+((INDEX('Points - Runs 100s'!$A$5:$Z$95,MATCH($A34,'Points - Runs 100s'!$A$5:$A$95,0),MATCH(K$8,'Points - Runs 100s'!$A$5:$Z$5,0)))*50)+((INDEX('Points - Wickets'!$A$5:$Z$95,MATCH($A34,'Points - Wickets'!$A$5:$A$95,0),MATCH(K$8,'Points - Wickets'!$A$5:$Z$5,0)))*15)+((INDEX('Points - 4 fers'!$A$5:$Z$95,MATCH($A34,'Points - 4 fers'!$A$5:$A$95,0),MATCH(K$8,'Points - 4 fers'!$A$5:$Z$5,0)))*25)+((INDEX('Points - Hattrick'!$A$5:$Z$95,MATCH($A34,'Points - Hattrick'!$A$5:$A$95,0),MATCH(K$8,'Points - Hattrick'!$A$5:$Z$5,0)))*100)+((INDEX('Points - Fielding'!$A$5:$Z$95,MATCH($A34,'Points - Fielding'!$A$5:$A$95,0),MATCH(K$8,'Points - Fielding'!$A$5:$Z$5,0)))*10)+((INDEX('Points - 7 fers'!$A$5:$Z$95,MATCH($A34,'Points - 7 fers'!$A$5:$A$95,0),MATCH(K$8,'Points - 7 fers'!$A$5:$Z$5,0)))*50)+((INDEX('Points - Fielding Bonus'!$A$5:$Z$95,MATCH($A34,'Points - Fielding Bonus'!$A$5:$A$95,0),MATCH(K$8,'Points - Fielding Bonus'!$A$5:$Z$5,0)))*25)</f>
        <v>0</v>
      </c>
      <c r="L34" s="364">
        <f>(INDEX('Points - Runs'!$A$5:$Z$95,MATCH($A34,'Points - Runs'!$A$5:$A$95,0),MATCH(L$8,'Points - Runs'!$A$5:$Z$5,0)))+((INDEX('Points - Runs 50s'!$A$5:$Z$95,MATCH($A34,'Points - Runs 50s'!$A$5:$A$95,0),MATCH(L$8,'Points - Runs 50s'!$A$5:$Z$5,0)))*25)+((INDEX('Points - Runs 100s'!$A$5:$Z$95,MATCH($A34,'Points - Runs 100s'!$A$5:$A$95,0),MATCH(L$8,'Points - Runs 100s'!$A$5:$Z$5,0)))*50)+((INDEX('Points - Wickets'!$A$5:$Z$95,MATCH($A34,'Points - Wickets'!$A$5:$A$95,0),MATCH(L$8,'Points - Wickets'!$A$5:$Z$5,0)))*15)+((INDEX('Points - 4 fers'!$A$5:$Z$95,MATCH($A34,'Points - 4 fers'!$A$5:$A$95,0),MATCH(L$8,'Points - 4 fers'!$A$5:$Z$5,0)))*25)+((INDEX('Points - Hattrick'!$A$5:$Z$95,MATCH($A34,'Points - Hattrick'!$A$5:$A$95,0),MATCH(L$8,'Points - Hattrick'!$A$5:$Z$5,0)))*100)+((INDEX('Points - Fielding'!$A$5:$Z$95,MATCH($A34,'Points - Fielding'!$A$5:$A$95,0),MATCH(L$8,'Points - Fielding'!$A$5:$Z$5,0)))*10)+((INDEX('Points - 7 fers'!$A$5:$Z$95,MATCH($A34,'Points - 7 fers'!$A$5:$A$95,0),MATCH(L$8,'Points - 7 fers'!$A$5:$Z$5,0)))*50)+((INDEX('Points - Fielding Bonus'!$A$5:$Z$95,MATCH($A34,'Points - Fielding Bonus'!$A$5:$A$95,0),MATCH(L$8,'Points - Fielding Bonus'!$A$5:$Z$5,0)))*25)</f>
        <v>0</v>
      </c>
      <c r="M34" s="365">
        <f>(INDEX('Points - Runs'!$A$5:$Z$95,MATCH($A34,'Points - Runs'!$A$5:$A$95,0),MATCH(M$8,'Points - Runs'!$A$5:$Z$5,0)))+((INDEX('Points - Runs 50s'!$A$5:$Z$95,MATCH($A34,'Points - Runs 50s'!$A$5:$A$95,0),MATCH(M$8,'Points - Runs 50s'!$A$5:$Z$5,0)))*25)+((INDEX('Points - Runs 100s'!$A$5:$Z$95,MATCH($A34,'Points - Runs 100s'!$A$5:$A$95,0),MATCH(M$8,'Points - Runs 100s'!$A$5:$Z$5,0)))*50)+((INDEX('Points - Wickets'!$A$5:$Z$95,MATCH($A34,'Points - Wickets'!$A$5:$A$95,0),MATCH(M$8,'Points - Wickets'!$A$5:$Z$5,0)))*15)+((INDEX('Points - 4 fers'!$A$5:$Z$95,MATCH($A34,'Points - 4 fers'!$A$5:$A$95,0),MATCH(M$8,'Points - 4 fers'!$A$5:$Z$5,0)))*25)+((INDEX('Points - Hattrick'!$A$5:$Z$95,MATCH($A34,'Points - Hattrick'!$A$5:$A$95,0),MATCH(M$8,'Points - Hattrick'!$A$5:$Z$5,0)))*100)+((INDEX('Points - Fielding'!$A$5:$Z$95,MATCH($A34,'Points - Fielding'!$A$5:$A$95,0),MATCH(M$8,'Points - Fielding'!$A$5:$Z$5,0)))*10)+((INDEX('Points - 7 fers'!$A$5:$Z$95,MATCH($A34,'Points - 7 fers'!$A$5:$A$95,0),MATCH(M$8,'Points - 7 fers'!$A$5:$Z$5,0)))*50)+((INDEX('Points - Fielding Bonus'!$A$5:$Z$95,MATCH($A34,'Points - Fielding Bonus'!$A$5:$A$95,0),MATCH(M$8,'Points - Fielding Bonus'!$A$5:$Z$5,0)))*25)</f>
        <v>16</v>
      </c>
      <c r="N34" s="365">
        <f>(INDEX('Points - Runs'!$A$5:$Z$95,MATCH($A34,'Points - Runs'!$A$5:$A$95,0),MATCH(N$8,'Points - Runs'!$A$5:$Z$5,0)))+((INDEX('Points - Runs 50s'!$A$5:$Z$95,MATCH($A34,'Points - Runs 50s'!$A$5:$A$95,0),MATCH(N$8,'Points - Runs 50s'!$A$5:$Z$5,0)))*25)+((INDEX('Points - Runs 100s'!$A$5:$Z$95,MATCH($A34,'Points - Runs 100s'!$A$5:$A$95,0),MATCH(N$8,'Points - Runs 100s'!$A$5:$Z$5,0)))*50)+((INDEX('Points - Wickets'!$A$5:$Z$95,MATCH($A34,'Points - Wickets'!$A$5:$A$95,0),MATCH(N$8,'Points - Wickets'!$A$5:$Z$5,0)))*15)+((INDEX('Points - 4 fers'!$A$5:$Z$95,MATCH($A34,'Points - 4 fers'!$A$5:$A$95,0),MATCH(N$8,'Points - 4 fers'!$A$5:$Z$5,0)))*25)+((INDEX('Points - Hattrick'!$A$5:$Z$95,MATCH($A34,'Points - Hattrick'!$A$5:$A$95,0),MATCH(N$8,'Points - Hattrick'!$A$5:$Z$5,0)))*100)+((INDEX('Points - Fielding'!$A$5:$Z$95,MATCH($A34,'Points - Fielding'!$A$5:$A$95,0),MATCH(N$8,'Points - Fielding'!$A$5:$Z$5,0)))*10)+((INDEX('Points - 7 fers'!$A$5:$Z$95,MATCH($A34,'Points - 7 fers'!$A$5:$A$95,0),MATCH(N$8,'Points - 7 fers'!$A$5:$Z$5,0)))*50)+((INDEX('Points - Fielding Bonus'!$A$5:$Z$95,MATCH($A34,'Points - Fielding Bonus'!$A$5:$A$95,0),MATCH(N$8,'Points - Fielding Bonus'!$A$5:$Z$5,0)))*25)</f>
        <v>18</v>
      </c>
      <c r="O34" s="365">
        <f>(INDEX('Points - Runs'!$A$5:$Z$95,MATCH($A34,'Points - Runs'!$A$5:$A$95,0),MATCH(O$8,'Points - Runs'!$A$5:$Z$5,0)))+((INDEX('Points - Runs 50s'!$A$5:$Z$95,MATCH($A34,'Points - Runs 50s'!$A$5:$A$95,0),MATCH(O$8,'Points - Runs 50s'!$A$5:$Z$5,0)))*25)+((INDEX('Points - Runs 100s'!$A$5:$Z$95,MATCH($A34,'Points - Runs 100s'!$A$5:$A$95,0),MATCH(O$8,'Points - Runs 100s'!$A$5:$Z$5,0)))*50)+((INDEX('Points - Wickets'!$A$5:$Z$95,MATCH($A34,'Points - Wickets'!$A$5:$A$95,0),MATCH(O$8,'Points - Wickets'!$A$5:$Z$5,0)))*15)+((INDEX('Points - 4 fers'!$A$5:$Z$95,MATCH($A34,'Points - 4 fers'!$A$5:$A$95,0),MATCH(O$8,'Points - 4 fers'!$A$5:$Z$5,0)))*25)+((INDEX('Points - Hattrick'!$A$5:$Z$95,MATCH($A34,'Points - Hattrick'!$A$5:$A$95,0),MATCH(O$8,'Points - Hattrick'!$A$5:$Z$5,0)))*100)+((INDEX('Points - Fielding'!$A$5:$Z$95,MATCH($A34,'Points - Fielding'!$A$5:$A$95,0),MATCH(O$8,'Points - Fielding'!$A$5:$Z$5,0)))*10)+((INDEX('Points - 7 fers'!$A$5:$Z$95,MATCH($A34,'Points - 7 fers'!$A$5:$A$95,0),MATCH(O$8,'Points - 7 fers'!$A$5:$Z$5,0)))*50)+((INDEX('Points - Fielding Bonus'!$A$5:$Z$95,MATCH($A34,'Points - Fielding Bonus'!$A$5:$A$95,0),MATCH(O$8,'Points - Fielding Bonus'!$A$5:$Z$5,0)))*25)</f>
        <v>5</v>
      </c>
      <c r="P34" s="365">
        <f>(INDEX('Points - Runs'!$A$5:$Z$95,MATCH($A34,'Points - Runs'!$A$5:$A$95,0),MATCH(P$8,'Points - Runs'!$A$5:$Z$5,0)))+((INDEX('Points - Runs 50s'!$A$5:$Z$95,MATCH($A34,'Points - Runs 50s'!$A$5:$A$95,0),MATCH(P$8,'Points - Runs 50s'!$A$5:$Z$5,0)))*25)+((INDEX('Points - Runs 100s'!$A$5:$Z$95,MATCH($A34,'Points - Runs 100s'!$A$5:$A$95,0),MATCH(P$8,'Points - Runs 100s'!$A$5:$Z$5,0)))*50)+((INDEX('Points - Wickets'!$A$5:$Z$95,MATCH($A34,'Points - Wickets'!$A$5:$A$95,0),MATCH(P$8,'Points - Wickets'!$A$5:$Z$5,0)))*15)+((INDEX('Points - 4 fers'!$A$5:$Z$95,MATCH($A34,'Points - 4 fers'!$A$5:$A$95,0),MATCH(P$8,'Points - 4 fers'!$A$5:$Z$5,0)))*25)+((INDEX('Points - Hattrick'!$A$5:$Z$95,MATCH($A34,'Points - Hattrick'!$A$5:$A$95,0),MATCH(P$8,'Points - Hattrick'!$A$5:$Z$5,0)))*100)+((INDEX('Points - Fielding'!$A$5:$Z$95,MATCH($A34,'Points - Fielding'!$A$5:$A$95,0),MATCH(P$8,'Points - Fielding'!$A$5:$Z$5,0)))*10)+((INDEX('Points - 7 fers'!$A$5:$Z$95,MATCH($A34,'Points - 7 fers'!$A$5:$A$95,0),MATCH(P$8,'Points - 7 fers'!$A$5:$Z$5,0)))*50)+((INDEX('Points - Fielding Bonus'!$A$5:$Z$95,MATCH($A34,'Points - Fielding Bonus'!$A$5:$A$95,0),MATCH(P$8,'Points - Fielding Bonus'!$A$5:$Z$5,0)))*25)</f>
        <v>23</v>
      </c>
      <c r="Q34" s="365">
        <f>(INDEX('Points - Runs'!$A$5:$Z$95,MATCH($A34,'Points - Runs'!$A$5:$A$95,0),MATCH(Q$8,'Points - Runs'!$A$5:$Z$5,0)))+((INDEX('Points - Runs 50s'!$A$5:$Z$95,MATCH($A34,'Points - Runs 50s'!$A$5:$A$95,0),MATCH(Q$8,'Points - Runs 50s'!$A$5:$Z$5,0)))*25)+((INDEX('Points - Runs 100s'!$A$5:$Z$95,MATCH($A34,'Points - Runs 100s'!$A$5:$A$95,0),MATCH(Q$8,'Points - Runs 100s'!$A$5:$Z$5,0)))*50)+((INDEX('Points - Wickets'!$A$5:$Z$95,MATCH($A34,'Points - Wickets'!$A$5:$A$95,0),MATCH(Q$8,'Points - Wickets'!$A$5:$Z$5,0)))*15)+((INDEX('Points - 4 fers'!$A$5:$Z$95,MATCH($A34,'Points - 4 fers'!$A$5:$A$95,0),MATCH(Q$8,'Points - 4 fers'!$A$5:$Z$5,0)))*25)+((INDEX('Points - Hattrick'!$A$5:$Z$95,MATCH($A34,'Points - Hattrick'!$A$5:$A$95,0),MATCH(Q$8,'Points - Hattrick'!$A$5:$Z$5,0)))*100)+((INDEX('Points - Fielding'!$A$5:$Z$95,MATCH($A34,'Points - Fielding'!$A$5:$A$95,0),MATCH(Q$8,'Points - Fielding'!$A$5:$Z$5,0)))*10)+((INDEX('Points - 7 fers'!$A$5:$Z$95,MATCH($A34,'Points - 7 fers'!$A$5:$A$95,0),MATCH(Q$8,'Points - 7 fers'!$A$5:$Z$5,0)))*50)+((INDEX('Points - Fielding Bonus'!$A$5:$Z$95,MATCH($A34,'Points - Fielding Bonus'!$A$5:$A$95,0),MATCH(Q$8,'Points - Fielding Bonus'!$A$5:$Z$5,0)))*25)</f>
        <v>6</v>
      </c>
      <c r="R34" s="365">
        <f>(INDEX('Points - Runs'!$A$5:$Z$95,MATCH($A34,'Points - Runs'!$A$5:$A$95,0),MATCH(R$8,'Points - Runs'!$A$5:$Z$5,0)))+((INDEX('Points - Runs 50s'!$A$5:$Z$95,MATCH($A34,'Points - Runs 50s'!$A$5:$A$95,0),MATCH(R$8,'Points - Runs 50s'!$A$5:$Z$5,0)))*25)+((INDEX('Points - Runs 100s'!$A$5:$Z$95,MATCH($A34,'Points - Runs 100s'!$A$5:$A$95,0),MATCH(R$8,'Points - Runs 100s'!$A$5:$Z$5,0)))*50)+((INDEX('Points - Wickets'!$A$5:$Z$95,MATCH($A34,'Points - Wickets'!$A$5:$A$95,0),MATCH(R$8,'Points - Wickets'!$A$5:$Z$5,0)))*15)+((INDEX('Points - 4 fers'!$A$5:$Z$95,MATCH($A34,'Points - 4 fers'!$A$5:$A$95,0),MATCH(R$8,'Points - 4 fers'!$A$5:$Z$5,0)))*25)+((INDEX('Points - Hattrick'!$A$5:$Z$95,MATCH($A34,'Points - Hattrick'!$A$5:$A$95,0),MATCH(R$8,'Points - Hattrick'!$A$5:$Z$5,0)))*100)+((INDEX('Points - Fielding'!$A$5:$Z$95,MATCH($A34,'Points - Fielding'!$A$5:$A$95,0),MATCH(R$8,'Points - Fielding'!$A$5:$Z$5,0)))*10)+((INDEX('Points - 7 fers'!$A$5:$Z$95,MATCH($A34,'Points - 7 fers'!$A$5:$A$95,0),MATCH(R$8,'Points - 7 fers'!$A$5:$Z$5,0)))*50)+((INDEX('Points - Fielding Bonus'!$A$5:$Z$95,MATCH($A34,'Points - Fielding Bonus'!$A$5:$A$95,0),MATCH(R$8,'Points - Fielding Bonus'!$A$5:$Z$5,0)))*25)</f>
        <v>0</v>
      </c>
      <c r="S34" s="566">
        <f>(INDEX('Points - Runs'!$A$5:$Z$95,MATCH($A34,'Points - Runs'!$A$5:$A$95,0),MATCH(S$8,'Points - Runs'!$A$5:$Z$5,0)))+((INDEX('Points - Runs 50s'!$A$5:$Z$95,MATCH($A34,'Points - Runs 50s'!$A$5:$A$95,0),MATCH(S$8,'Points - Runs 50s'!$A$5:$Z$5,0)))*25)+((INDEX('Points - Runs 100s'!$A$5:$Z$95,MATCH($A34,'Points - Runs 100s'!$A$5:$A$95,0),MATCH(S$8,'Points - Runs 100s'!$A$5:$Z$5,0)))*50)+((INDEX('Points - Wickets'!$A$5:$Z$95,MATCH($A34,'Points - Wickets'!$A$5:$A$95,0),MATCH(S$8,'Points - Wickets'!$A$5:$Z$5,0)))*15)+((INDEX('Points - 4 fers'!$A$5:$Z$95,MATCH($A34,'Points - 4 fers'!$A$5:$A$95,0),MATCH(S$8,'Points - 4 fers'!$A$5:$Z$5,0)))*25)+((INDEX('Points - Hattrick'!$A$5:$Z$95,MATCH($A34,'Points - Hattrick'!$A$5:$A$95,0),MATCH(S$8,'Points - Hattrick'!$A$5:$Z$5,0)))*100)+((INDEX('Points - Fielding'!$A$5:$Z$95,MATCH($A34,'Points - Fielding'!$A$5:$A$95,0),MATCH(S$8,'Points - Fielding'!$A$5:$Z$5,0)))*10)+((INDEX('Points - 7 fers'!$A$5:$Z$95,MATCH($A34,'Points - 7 fers'!$A$5:$A$95,0),MATCH(S$8,'Points - 7 fers'!$A$5:$Z$5,0)))*50)+((INDEX('Points - Fielding Bonus'!$A$5:$Z$95,MATCH($A34,'Points - Fielding Bonus'!$A$5:$A$95,0),MATCH(S$8,'Points - Fielding Bonus'!$A$5:$Z$5,0)))*25)</f>
        <v>13</v>
      </c>
      <c r="T34" s="571">
        <f>(INDEX('Points - Runs'!$A$5:$Z$95,MATCH($A34,'Points - Runs'!$A$5:$A$95,0),MATCH(T$8,'Points - Runs'!$A$5:$Z$5,0)))+((INDEX('Points - Runs 50s'!$A$5:$Z$95,MATCH($A34,'Points - Runs 50s'!$A$5:$A$95,0),MATCH(T$8,'Points - Runs 50s'!$A$5:$Z$5,0)))*25)+((INDEX('Points - Runs 100s'!$A$5:$Z$95,MATCH($A34,'Points - Runs 100s'!$A$5:$A$95,0),MATCH(T$8,'Points - Runs 100s'!$A$5:$Z$5,0)))*50)+((INDEX('Points - Wickets'!$A$5:$Z$95,MATCH($A34,'Points - Wickets'!$A$5:$A$95,0),MATCH(T$8,'Points - Wickets'!$A$5:$Z$5,0)))*15)+((INDEX('Points - 4 fers'!$A$5:$Z$95,MATCH($A34,'Points - 4 fers'!$A$5:$A$95,0),MATCH(T$8,'Points - 4 fers'!$A$5:$Z$5,0)))*25)+((INDEX('Points - Hattrick'!$A$5:$Z$95,MATCH($A34,'Points - Hattrick'!$A$5:$A$95,0),MATCH(T$8,'Points - Hattrick'!$A$5:$Z$5,0)))*100)+((INDEX('Points - Fielding'!$A$5:$Z$95,MATCH($A34,'Points - Fielding'!$A$5:$A$95,0),MATCH(T$8,'Points - Fielding'!$A$5:$Z$5,0)))*10)+((INDEX('Points - 7 fers'!$A$5:$Z$95,MATCH($A34,'Points - 7 fers'!$A$5:$A$95,0),MATCH(T$8,'Points - 7 fers'!$A$5:$Z$5,0)))*50)+((INDEX('Points - Fielding Bonus'!$A$5:$Z$95,MATCH($A34,'Points - Fielding Bonus'!$A$5:$A$95,0),MATCH(T$8,'Points - Fielding Bonus'!$A$5:$Z$5,0)))*25)</f>
        <v>0</v>
      </c>
      <c r="U34" s="365">
        <f>(INDEX('Points - Runs'!$A$5:$Z$95,MATCH($A34,'Points - Runs'!$A$5:$A$95,0),MATCH(U$8,'Points - Runs'!$A$5:$Z$5,0)))+((INDEX('Points - Runs 50s'!$A$5:$Z$95,MATCH($A34,'Points - Runs 50s'!$A$5:$A$95,0),MATCH(U$8,'Points - Runs 50s'!$A$5:$Z$5,0)))*25)+((INDEX('Points - Runs 100s'!$A$5:$Z$95,MATCH($A34,'Points - Runs 100s'!$A$5:$A$95,0),MATCH(U$8,'Points - Runs 100s'!$A$5:$Z$5,0)))*50)+((INDEX('Points - Wickets'!$A$5:$Z$95,MATCH($A34,'Points - Wickets'!$A$5:$A$95,0),MATCH(U$8,'Points - Wickets'!$A$5:$Z$5,0)))*15)+((INDEX('Points - 4 fers'!$A$5:$Z$95,MATCH($A34,'Points - 4 fers'!$A$5:$A$95,0),MATCH(U$8,'Points - 4 fers'!$A$5:$Z$5,0)))*25)+((INDEX('Points - Hattrick'!$A$5:$Z$95,MATCH($A34,'Points - Hattrick'!$A$5:$A$95,0),MATCH(U$8,'Points - Hattrick'!$A$5:$Z$5,0)))*100)+((INDEX('Points - Fielding'!$A$5:$Z$95,MATCH($A34,'Points - Fielding'!$A$5:$A$95,0),MATCH(U$8,'Points - Fielding'!$A$5:$Z$5,0)))*10)+((INDEX('Points - 7 fers'!$A$5:$Z$95,MATCH($A34,'Points - 7 fers'!$A$5:$A$95,0),MATCH(U$8,'Points - 7 fers'!$A$5:$Z$5,0)))*50)+((INDEX('Points - Fielding Bonus'!$A$5:$Z$95,MATCH($A34,'Points - Fielding Bonus'!$A$5:$A$95,0),MATCH(U$8,'Points - Fielding Bonus'!$A$5:$Z$5,0)))*25)</f>
        <v>0</v>
      </c>
      <c r="V34" s="365">
        <f>(INDEX('Points - Runs'!$A$5:$Z$95,MATCH($A34,'Points - Runs'!$A$5:$A$95,0),MATCH(V$8,'Points - Runs'!$A$5:$Z$5,0)))+((INDEX('Points - Runs 50s'!$A$5:$Z$95,MATCH($A34,'Points - Runs 50s'!$A$5:$A$95,0),MATCH(V$8,'Points - Runs 50s'!$A$5:$Z$5,0)))*25)+((INDEX('Points - Runs 100s'!$A$5:$Z$95,MATCH($A34,'Points - Runs 100s'!$A$5:$A$95,0),MATCH(V$8,'Points - Runs 100s'!$A$5:$Z$5,0)))*50)+((INDEX('Points - Wickets'!$A$5:$Z$95,MATCH($A34,'Points - Wickets'!$A$5:$A$95,0),MATCH(V$8,'Points - Wickets'!$A$5:$Z$5,0)))*15)+((INDEX('Points - 4 fers'!$A$5:$Z$95,MATCH($A34,'Points - 4 fers'!$A$5:$A$95,0),MATCH(V$8,'Points - 4 fers'!$A$5:$Z$5,0)))*25)+((INDEX('Points - Hattrick'!$A$5:$Z$95,MATCH($A34,'Points - Hattrick'!$A$5:$A$95,0),MATCH(V$8,'Points - Hattrick'!$A$5:$Z$5,0)))*100)+((INDEX('Points - Fielding'!$A$5:$Z$95,MATCH($A34,'Points - Fielding'!$A$5:$A$95,0),MATCH(V$8,'Points - Fielding'!$A$5:$Z$5,0)))*10)+((INDEX('Points - 7 fers'!$A$5:$Z$95,MATCH($A34,'Points - 7 fers'!$A$5:$A$95,0),MATCH(V$8,'Points - 7 fers'!$A$5:$Z$5,0)))*50)+((INDEX('Points - Fielding Bonus'!$A$5:$Z$95,MATCH($A34,'Points - Fielding Bonus'!$A$5:$A$95,0),MATCH(V$8,'Points - Fielding Bonus'!$A$5:$Z$5,0)))*25)</f>
        <v>0</v>
      </c>
      <c r="W34" s="365">
        <f>(INDEX('Points - Runs'!$A$5:$Z$95,MATCH($A34,'Points - Runs'!$A$5:$A$95,0),MATCH(W$8,'Points - Runs'!$A$5:$Z$5,0)))+((INDEX('Points - Runs 50s'!$A$5:$Z$95,MATCH($A34,'Points - Runs 50s'!$A$5:$A$95,0),MATCH(W$8,'Points - Runs 50s'!$A$5:$Z$5,0)))*25)+((INDEX('Points - Runs 100s'!$A$5:$Z$95,MATCH($A34,'Points - Runs 100s'!$A$5:$A$95,0),MATCH(W$8,'Points - Runs 100s'!$A$5:$Z$5,0)))*50)+((INDEX('Points - Wickets'!$A$5:$Z$95,MATCH($A34,'Points - Wickets'!$A$5:$A$95,0),MATCH(W$8,'Points - Wickets'!$A$5:$Z$5,0)))*15)+((INDEX('Points - 4 fers'!$A$5:$Z$95,MATCH($A34,'Points - 4 fers'!$A$5:$A$95,0),MATCH(W$8,'Points - 4 fers'!$A$5:$Z$5,0)))*25)+((INDEX('Points - Hattrick'!$A$5:$Z$95,MATCH($A34,'Points - Hattrick'!$A$5:$A$95,0),MATCH(W$8,'Points - Hattrick'!$A$5:$Z$5,0)))*100)+((INDEX('Points - Fielding'!$A$5:$Z$95,MATCH($A34,'Points - Fielding'!$A$5:$A$95,0),MATCH(W$8,'Points - Fielding'!$A$5:$Z$5,0)))*10)+((INDEX('Points - 7 fers'!$A$5:$Z$95,MATCH($A34,'Points - 7 fers'!$A$5:$A$95,0),MATCH(W$8,'Points - 7 fers'!$A$5:$Z$5,0)))*50)+((INDEX('Points - Fielding Bonus'!$A$5:$Z$95,MATCH($A34,'Points - Fielding Bonus'!$A$5:$A$95,0),MATCH(W$8,'Points - Fielding Bonus'!$A$5:$Z$5,0)))*25)</f>
        <v>0</v>
      </c>
      <c r="X34" s="365">
        <f>(INDEX('Points - Runs'!$A$5:$Z$95,MATCH($A34,'Points - Runs'!$A$5:$A$95,0),MATCH(X$8,'Points - Runs'!$A$5:$Z$5,0)))+((INDEX('Points - Runs 50s'!$A$5:$Z$95,MATCH($A34,'Points - Runs 50s'!$A$5:$A$95,0),MATCH(X$8,'Points - Runs 50s'!$A$5:$Z$5,0)))*25)+((INDEX('Points - Runs 100s'!$A$5:$Z$95,MATCH($A34,'Points - Runs 100s'!$A$5:$A$95,0),MATCH(X$8,'Points - Runs 100s'!$A$5:$Z$5,0)))*50)+((INDEX('Points - Wickets'!$A$5:$Z$95,MATCH($A34,'Points - Wickets'!$A$5:$A$95,0),MATCH(X$8,'Points - Wickets'!$A$5:$Z$5,0)))*15)+((INDEX('Points - 4 fers'!$A$5:$Z$95,MATCH($A34,'Points - 4 fers'!$A$5:$A$95,0),MATCH(X$8,'Points - 4 fers'!$A$5:$Z$5,0)))*25)+((INDEX('Points - Hattrick'!$A$5:$Z$95,MATCH($A34,'Points - Hattrick'!$A$5:$A$95,0),MATCH(X$8,'Points - Hattrick'!$A$5:$Z$5,0)))*100)+((INDEX('Points - Fielding'!$A$5:$Z$95,MATCH($A34,'Points - Fielding'!$A$5:$A$95,0),MATCH(X$8,'Points - Fielding'!$A$5:$Z$5,0)))*10)+((INDEX('Points - 7 fers'!$A$5:$Z$95,MATCH($A34,'Points - 7 fers'!$A$5:$A$95,0),MATCH(X$8,'Points - 7 fers'!$A$5:$Z$5,0)))*50)+((INDEX('Points - Fielding Bonus'!$A$5:$Z$95,MATCH($A34,'Points - Fielding Bonus'!$A$5:$A$95,0),MATCH(X$8,'Points - Fielding Bonus'!$A$5:$Z$5,0)))*25)</f>
        <v>0</v>
      </c>
      <c r="Y34" s="365">
        <f>(INDEX('Points - Runs'!$A$5:$Z$95,MATCH($A34,'Points - Runs'!$A$5:$A$95,0),MATCH(Y$8,'Points - Runs'!$A$5:$Z$5,0)))+((INDEX('Points - Runs 50s'!$A$5:$Z$95,MATCH($A34,'Points - Runs 50s'!$A$5:$A$95,0),MATCH(Y$8,'Points - Runs 50s'!$A$5:$Z$5,0)))*25)+((INDEX('Points - Runs 100s'!$A$5:$Z$95,MATCH($A34,'Points - Runs 100s'!$A$5:$A$95,0),MATCH(Y$8,'Points - Runs 100s'!$A$5:$Z$5,0)))*50)+((INDEX('Points - Wickets'!$A$5:$Z$95,MATCH($A34,'Points - Wickets'!$A$5:$A$95,0),MATCH(Y$8,'Points - Wickets'!$A$5:$Z$5,0)))*15)+((INDEX('Points - 4 fers'!$A$5:$Z$95,MATCH($A34,'Points - 4 fers'!$A$5:$A$95,0),MATCH(Y$8,'Points - 4 fers'!$A$5:$Z$5,0)))*25)+((INDEX('Points - Hattrick'!$A$5:$Z$95,MATCH($A34,'Points - Hattrick'!$A$5:$A$95,0),MATCH(Y$8,'Points - Hattrick'!$A$5:$Z$5,0)))*100)+((INDEX('Points - Fielding'!$A$5:$Z$95,MATCH($A34,'Points - Fielding'!$A$5:$A$95,0),MATCH(Y$8,'Points - Fielding'!$A$5:$Z$5,0)))*10)+((INDEX('Points - 7 fers'!$A$5:$Z$95,MATCH($A34,'Points - 7 fers'!$A$5:$A$95,0),MATCH(Y$8,'Points - 7 fers'!$A$5:$Z$5,0)))*50)+((INDEX('Points - Fielding Bonus'!$A$5:$Z$95,MATCH($A34,'Points - Fielding Bonus'!$A$5:$A$95,0),MATCH(Y$8,'Points - Fielding Bonus'!$A$5:$Z$5,0)))*25)</f>
        <v>0</v>
      </c>
      <c r="Z34" s="365">
        <f>(INDEX('Points - Runs'!$A$5:$Z$95,MATCH($A34,'Points - Runs'!$A$5:$A$95,0),MATCH(Z$8,'Points - Runs'!$A$5:$Z$5,0)))+((INDEX('Points - Runs 50s'!$A$5:$Z$95,MATCH($A34,'Points - Runs 50s'!$A$5:$A$95,0),MATCH(Z$8,'Points - Runs 50s'!$A$5:$Z$5,0)))*25)+((INDEX('Points - Runs 100s'!$A$5:$Z$95,MATCH($A34,'Points - Runs 100s'!$A$5:$A$95,0),MATCH(Z$8,'Points - Runs 100s'!$A$5:$Z$5,0)))*50)+((INDEX('Points - Wickets'!$A$5:$Z$95,MATCH($A34,'Points - Wickets'!$A$5:$A$95,0),MATCH(Z$8,'Points - Wickets'!$A$5:$Z$5,0)))*15)+((INDEX('Points - 4 fers'!$A$5:$Z$95,MATCH($A34,'Points - 4 fers'!$A$5:$A$95,0),MATCH(Z$8,'Points - 4 fers'!$A$5:$Z$5,0)))*25)+((INDEX('Points - Hattrick'!$A$5:$Z$95,MATCH($A34,'Points - Hattrick'!$A$5:$A$95,0),MATCH(Z$8,'Points - Hattrick'!$A$5:$Z$5,0)))*100)+((INDEX('Points - Fielding'!$A$5:$Z$95,MATCH($A34,'Points - Fielding'!$A$5:$A$95,0),MATCH(Z$8,'Points - Fielding'!$A$5:$Z$5,0)))*10)+((INDEX('Points - 7 fers'!$A$5:$Z$95,MATCH($A34,'Points - 7 fers'!$A$5:$A$95,0),MATCH(Z$8,'Points - 7 fers'!$A$5:$Z$5,0)))*50)+((INDEX('Points - Fielding Bonus'!$A$5:$Z$95,MATCH($A34,'Points - Fielding Bonus'!$A$5:$A$95,0),MATCH(Z$8,'Points - Fielding Bonus'!$A$5:$Z$5,0)))*25)</f>
        <v>0</v>
      </c>
      <c r="AA34" s="452">
        <f t="shared" si="0"/>
        <v>141</v>
      </c>
      <c r="AB34" s="445">
        <f t="shared" si="1"/>
        <v>81</v>
      </c>
      <c r="AC34" s="479">
        <f t="shared" si="2"/>
        <v>0</v>
      </c>
      <c r="AD34" s="453">
        <f t="shared" si="3"/>
        <v>222</v>
      </c>
    </row>
    <row r="35" spans="1:30" s="58" customFormat="1" ht="18.75" customHeight="1" x14ac:dyDescent="0.25">
      <c r="A35" s="476" t="s">
        <v>21</v>
      </c>
      <c r="B35" s="447" t="s">
        <v>53</v>
      </c>
      <c r="C35" s="448" t="s">
        <v>64</v>
      </c>
      <c r="D35" s="364">
        <f>(INDEX('Points - Runs'!$A$5:$Z$95,MATCH($A35,'Points - Runs'!$A$5:$A$95,0),MATCH(D$8,'Points - Runs'!$A$5:$Z$5,0)))+((INDEX('Points - Runs 50s'!$A$5:$Z$95,MATCH($A35,'Points - Runs 50s'!$A$5:$A$95,0),MATCH(D$8,'Points - Runs 50s'!$A$5:$Z$5,0)))*25)+((INDEX('Points - Runs 100s'!$A$5:$Z$95,MATCH($A35,'Points - Runs 100s'!$A$5:$A$95,0),MATCH(D$8,'Points - Runs 100s'!$A$5:$Z$5,0)))*50)+((INDEX('Points - Wickets'!$A$5:$Z$95,MATCH($A35,'Points - Wickets'!$A$5:$A$95,0),MATCH(D$8,'Points - Wickets'!$A$5:$Z$5,0)))*15)+((INDEX('Points - 4 fers'!$A$5:$Z$95,MATCH($A35,'Points - 4 fers'!$A$5:$A$95,0),MATCH(D$8,'Points - 4 fers'!$A$5:$Z$5,0)))*25)+((INDEX('Points - Hattrick'!$A$5:$Z$95,MATCH($A35,'Points - Hattrick'!$A$5:$A$95,0),MATCH(D$8,'Points - Hattrick'!$A$5:$Z$5,0)))*100)+((INDEX('Points - Fielding'!$A$5:$Z$95,MATCH($A35,'Points - Fielding'!$A$5:$A$95,0),MATCH(D$8,'Points - Fielding'!$A$5:$Z$5,0)))*10)+((INDEX('Points - 7 fers'!$A$5:$Z$95,MATCH($A35,'Points - 7 fers'!$A$5:$A$95,0),MATCH(D$8,'Points - 7 fers'!$A$5:$Z$5,0)))*50)+((INDEX('Points - Fielding Bonus'!$A$5:$Z$95,MATCH($A35,'Points - Fielding Bonus'!$A$5:$A$95,0),MATCH(D$8,'Points - Fielding Bonus'!$A$5:$Z$5,0)))*25)</f>
        <v>35</v>
      </c>
      <c r="E35" s="365">
        <f>(INDEX('Points - Runs'!$A$5:$Z$95,MATCH($A35,'Points - Runs'!$A$5:$A$95,0),MATCH(E$8,'Points - Runs'!$A$5:$Z$5,0)))+((INDEX('Points - Runs 50s'!$A$5:$Z$95,MATCH($A35,'Points - Runs 50s'!$A$5:$A$95,0),MATCH(E$8,'Points - Runs 50s'!$A$5:$Z$5,0)))*25)+((INDEX('Points - Runs 100s'!$A$5:$Z$95,MATCH($A35,'Points - Runs 100s'!$A$5:$A$95,0),MATCH(E$8,'Points - Runs 100s'!$A$5:$Z$5,0)))*50)+((INDEX('Points - Wickets'!$A$5:$Z$95,MATCH($A35,'Points - Wickets'!$A$5:$A$95,0),MATCH(E$8,'Points - Wickets'!$A$5:$Z$5,0)))*15)+((INDEX('Points - 4 fers'!$A$5:$Z$95,MATCH($A35,'Points - 4 fers'!$A$5:$A$95,0),MATCH(E$8,'Points - 4 fers'!$A$5:$Z$5,0)))*25)+((INDEX('Points - Hattrick'!$A$5:$Z$95,MATCH($A35,'Points - Hattrick'!$A$5:$A$95,0),MATCH(E$8,'Points - Hattrick'!$A$5:$Z$5,0)))*100)+((INDEX('Points - Fielding'!$A$5:$Z$95,MATCH($A35,'Points - Fielding'!$A$5:$A$95,0),MATCH(E$8,'Points - Fielding'!$A$5:$Z$5,0)))*10)+((INDEX('Points - 7 fers'!$A$5:$Z$95,MATCH($A35,'Points - 7 fers'!$A$5:$A$95,0),MATCH(E$8,'Points - 7 fers'!$A$5:$Z$5,0)))*50)+((INDEX('Points - Fielding Bonus'!$A$5:$Z$95,MATCH($A35,'Points - Fielding Bonus'!$A$5:$A$95,0),MATCH(E$8,'Points - Fielding Bonus'!$A$5:$Z$5,0)))*25)</f>
        <v>0</v>
      </c>
      <c r="F35" s="365">
        <f>(INDEX('Points - Runs'!$A$5:$Z$95,MATCH($A35,'Points - Runs'!$A$5:$A$95,0),MATCH(F$8,'Points - Runs'!$A$5:$Z$5,0)))+((INDEX('Points - Runs 50s'!$A$5:$Z$95,MATCH($A35,'Points - Runs 50s'!$A$5:$A$95,0),MATCH(F$8,'Points - Runs 50s'!$A$5:$Z$5,0)))*25)+((INDEX('Points - Runs 100s'!$A$5:$Z$95,MATCH($A35,'Points - Runs 100s'!$A$5:$A$95,0),MATCH(F$8,'Points - Runs 100s'!$A$5:$Z$5,0)))*50)+((INDEX('Points - Wickets'!$A$5:$Z$95,MATCH($A35,'Points - Wickets'!$A$5:$A$95,0),MATCH(F$8,'Points - Wickets'!$A$5:$Z$5,0)))*15)+((INDEX('Points - 4 fers'!$A$5:$Z$95,MATCH($A35,'Points - 4 fers'!$A$5:$A$95,0),MATCH(F$8,'Points - 4 fers'!$A$5:$Z$5,0)))*25)+((INDEX('Points - Hattrick'!$A$5:$Z$95,MATCH($A35,'Points - Hattrick'!$A$5:$A$95,0),MATCH(F$8,'Points - Hattrick'!$A$5:$Z$5,0)))*100)+((INDEX('Points - Fielding'!$A$5:$Z$95,MATCH($A35,'Points - Fielding'!$A$5:$A$95,0),MATCH(F$8,'Points - Fielding'!$A$5:$Z$5,0)))*10)+((INDEX('Points - 7 fers'!$A$5:$Z$95,MATCH($A35,'Points - 7 fers'!$A$5:$A$95,0),MATCH(F$8,'Points - 7 fers'!$A$5:$Z$5,0)))*50)+((INDEX('Points - Fielding Bonus'!$A$5:$Z$95,MATCH($A35,'Points - Fielding Bonus'!$A$5:$A$95,0),MATCH(F$8,'Points - Fielding Bonus'!$A$5:$Z$5,0)))*25)</f>
        <v>106</v>
      </c>
      <c r="G35" s="365">
        <f>(INDEX('Points - Runs'!$A$5:$Z$95,MATCH($A35,'Points - Runs'!$A$5:$A$95,0),MATCH(G$8,'Points - Runs'!$A$5:$Z$5,0)))+((INDEX('Points - Runs 50s'!$A$5:$Z$95,MATCH($A35,'Points - Runs 50s'!$A$5:$A$95,0),MATCH(G$8,'Points - Runs 50s'!$A$5:$Z$5,0)))*25)+((INDEX('Points - Runs 100s'!$A$5:$Z$95,MATCH($A35,'Points - Runs 100s'!$A$5:$A$95,0),MATCH(G$8,'Points - Runs 100s'!$A$5:$Z$5,0)))*50)+((INDEX('Points - Wickets'!$A$5:$Z$95,MATCH($A35,'Points - Wickets'!$A$5:$A$95,0),MATCH(G$8,'Points - Wickets'!$A$5:$Z$5,0)))*15)+((INDEX('Points - 4 fers'!$A$5:$Z$95,MATCH($A35,'Points - 4 fers'!$A$5:$A$95,0),MATCH(G$8,'Points - 4 fers'!$A$5:$Z$5,0)))*25)+((INDEX('Points - Hattrick'!$A$5:$Z$95,MATCH($A35,'Points - Hattrick'!$A$5:$A$95,0),MATCH(G$8,'Points - Hattrick'!$A$5:$Z$5,0)))*100)+((INDEX('Points - Fielding'!$A$5:$Z$95,MATCH($A35,'Points - Fielding'!$A$5:$A$95,0),MATCH(G$8,'Points - Fielding'!$A$5:$Z$5,0)))*10)+((INDEX('Points - 7 fers'!$A$5:$Z$95,MATCH($A35,'Points - 7 fers'!$A$5:$A$95,0),MATCH(G$8,'Points - 7 fers'!$A$5:$Z$5,0)))*50)+((INDEX('Points - Fielding Bonus'!$A$5:$Z$95,MATCH($A35,'Points - Fielding Bonus'!$A$5:$A$95,0),MATCH(G$8,'Points - Fielding Bonus'!$A$5:$Z$5,0)))*25)</f>
        <v>9</v>
      </c>
      <c r="H35" s="365">
        <f>(INDEX('Points - Runs'!$A$5:$Z$95,MATCH($A35,'Points - Runs'!$A$5:$A$95,0),MATCH(H$8,'Points - Runs'!$A$5:$Z$5,0)))+((INDEX('Points - Runs 50s'!$A$5:$Z$95,MATCH($A35,'Points - Runs 50s'!$A$5:$A$95,0),MATCH(H$8,'Points - Runs 50s'!$A$5:$Z$5,0)))*25)+((INDEX('Points - Runs 100s'!$A$5:$Z$95,MATCH($A35,'Points - Runs 100s'!$A$5:$A$95,0),MATCH(H$8,'Points - Runs 100s'!$A$5:$Z$5,0)))*50)+((INDEX('Points - Wickets'!$A$5:$Z$95,MATCH($A35,'Points - Wickets'!$A$5:$A$95,0),MATCH(H$8,'Points - Wickets'!$A$5:$Z$5,0)))*15)+((INDEX('Points - 4 fers'!$A$5:$Z$95,MATCH($A35,'Points - 4 fers'!$A$5:$A$95,0),MATCH(H$8,'Points - 4 fers'!$A$5:$Z$5,0)))*25)+((INDEX('Points - Hattrick'!$A$5:$Z$95,MATCH($A35,'Points - Hattrick'!$A$5:$A$95,0),MATCH(H$8,'Points - Hattrick'!$A$5:$Z$5,0)))*100)+((INDEX('Points - Fielding'!$A$5:$Z$95,MATCH($A35,'Points - Fielding'!$A$5:$A$95,0),MATCH(H$8,'Points - Fielding'!$A$5:$Z$5,0)))*10)+((INDEX('Points - 7 fers'!$A$5:$Z$95,MATCH($A35,'Points - 7 fers'!$A$5:$A$95,0),MATCH(H$8,'Points - 7 fers'!$A$5:$Z$5,0)))*50)+((INDEX('Points - Fielding Bonus'!$A$5:$Z$95,MATCH($A35,'Points - Fielding Bonus'!$A$5:$A$95,0),MATCH(H$8,'Points - Fielding Bonus'!$A$5:$Z$5,0)))*25)</f>
        <v>2</v>
      </c>
      <c r="I35" s="365">
        <f>(INDEX('Points - Runs'!$A$5:$Z$95,MATCH($A35,'Points - Runs'!$A$5:$A$95,0),MATCH(I$8,'Points - Runs'!$A$5:$Z$5,0)))+((INDEX('Points - Runs 50s'!$A$5:$Z$95,MATCH($A35,'Points - Runs 50s'!$A$5:$A$95,0),MATCH(I$8,'Points - Runs 50s'!$A$5:$Z$5,0)))*25)+((INDEX('Points - Runs 100s'!$A$5:$Z$95,MATCH($A35,'Points - Runs 100s'!$A$5:$A$95,0),MATCH(I$8,'Points - Runs 100s'!$A$5:$Z$5,0)))*50)+((INDEX('Points - Wickets'!$A$5:$Z$95,MATCH($A35,'Points - Wickets'!$A$5:$A$95,0),MATCH(I$8,'Points - Wickets'!$A$5:$Z$5,0)))*15)+((INDEX('Points - 4 fers'!$A$5:$Z$95,MATCH($A35,'Points - 4 fers'!$A$5:$A$95,0),MATCH(I$8,'Points - 4 fers'!$A$5:$Z$5,0)))*25)+((INDEX('Points - Hattrick'!$A$5:$Z$95,MATCH($A35,'Points - Hattrick'!$A$5:$A$95,0),MATCH(I$8,'Points - Hattrick'!$A$5:$Z$5,0)))*100)+((INDEX('Points - Fielding'!$A$5:$Z$95,MATCH($A35,'Points - Fielding'!$A$5:$A$95,0),MATCH(I$8,'Points - Fielding'!$A$5:$Z$5,0)))*10)+((INDEX('Points - 7 fers'!$A$5:$Z$95,MATCH($A35,'Points - 7 fers'!$A$5:$A$95,0),MATCH(I$8,'Points - 7 fers'!$A$5:$Z$5,0)))*50)+((INDEX('Points - Fielding Bonus'!$A$5:$Z$95,MATCH($A35,'Points - Fielding Bonus'!$A$5:$A$95,0),MATCH(I$8,'Points - Fielding Bonus'!$A$5:$Z$5,0)))*25)</f>
        <v>25</v>
      </c>
      <c r="J35" s="365">
        <f>(INDEX('Points - Runs'!$A$5:$Z$95,MATCH($A35,'Points - Runs'!$A$5:$A$95,0),MATCH(J$8,'Points - Runs'!$A$5:$Z$5,0)))+((INDEX('Points - Runs 50s'!$A$5:$Z$95,MATCH($A35,'Points - Runs 50s'!$A$5:$A$95,0),MATCH(J$8,'Points - Runs 50s'!$A$5:$Z$5,0)))*25)+((INDEX('Points - Runs 100s'!$A$5:$Z$95,MATCH($A35,'Points - Runs 100s'!$A$5:$A$95,0),MATCH(J$8,'Points - Runs 100s'!$A$5:$Z$5,0)))*50)+((INDEX('Points - Wickets'!$A$5:$Z$95,MATCH($A35,'Points - Wickets'!$A$5:$A$95,0),MATCH(J$8,'Points - Wickets'!$A$5:$Z$5,0)))*15)+((INDEX('Points - 4 fers'!$A$5:$Z$95,MATCH($A35,'Points - 4 fers'!$A$5:$A$95,0),MATCH(J$8,'Points - 4 fers'!$A$5:$Z$5,0)))*25)+((INDEX('Points - Hattrick'!$A$5:$Z$95,MATCH($A35,'Points - Hattrick'!$A$5:$A$95,0),MATCH(J$8,'Points - Hattrick'!$A$5:$Z$5,0)))*100)+((INDEX('Points - Fielding'!$A$5:$Z$95,MATCH($A35,'Points - Fielding'!$A$5:$A$95,0),MATCH(J$8,'Points - Fielding'!$A$5:$Z$5,0)))*10)+((INDEX('Points - 7 fers'!$A$5:$Z$95,MATCH($A35,'Points - 7 fers'!$A$5:$A$95,0),MATCH(J$8,'Points - 7 fers'!$A$5:$Z$5,0)))*50)+((INDEX('Points - Fielding Bonus'!$A$5:$Z$95,MATCH($A35,'Points - Fielding Bonus'!$A$5:$A$95,0),MATCH(J$8,'Points - Fielding Bonus'!$A$5:$Z$5,0)))*25)</f>
        <v>11</v>
      </c>
      <c r="K35" s="516">
        <f>(INDEX('Points - Runs'!$A$5:$Z$95,MATCH($A35,'Points - Runs'!$A$5:$A$95,0),MATCH(K$8,'Points - Runs'!$A$5:$Z$5,0)))+((INDEX('Points - Runs 50s'!$A$5:$Z$95,MATCH($A35,'Points - Runs 50s'!$A$5:$A$95,0),MATCH(K$8,'Points - Runs 50s'!$A$5:$Z$5,0)))*25)+((INDEX('Points - Runs 100s'!$A$5:$Z$95,MATCH($A35,'Points - Runs 100s'!$A$5:$A$95,0),MATCH(K$8,'Points - Runs 100s'!$A$5:$Z$5,0)))*50)+((INDEX('Points - Wickets'!$A$5:$Z$95,MATCH($A35,'Points - Wickets'!$A$5:$A$95,0),MATCH(K$8,'Points - Wickets'!$A$5:$Z$5,0)))*15)+((INDEX('Points - 4 fers'!$A$5:$Z$95,MATCH($A35,'Points - 4 fers'!$A$5:$A$95,0),MATCH(K$8,'Points - 4 fers'!$A$5:$Z$5,0)))*25)+((INDEX('Points - Hattrick'!$A$5:$Z$95,MATCH($A35,'Points - Hattrick'!$A$5:$A$95,0),MATCH(K$8,'Points - Hattrick'!$A$5:$Z$5,0)))*100)+((INDEX('Points - Fielding'!$A$5:$Z$95,MATCH($A35,'Points - Fielding'!$A$5:$A$95,0),MATCH(K$8,'Points - Fielding'!$A$5:$Z$5,0)))*10)+((INDEX('Points - 7 fers'!$A$5:$Z$95,MATCH($A35,'Points - 7 fers'!$A$5:$A$95,0),MATCH(K$8,'Points - 7 fers'!$A$5:$Z$5,0)))*50)+((INDEX('Points - Fielding Bonus'!$A$5:$Z$95,MATCH($A35,'Points - Fielding Bonus'!$A$5:$A$95,0),MATCH(K$8,'Points - Fielding Bonus'!$A$5:$Z$5,0)))*25)</f>
        <v>90</v>
      </c>
      <c r="L35" s="364">
        <f>(INDEX('Points - Runs'!$A$5:$Z$95,MATCH($A35,'Points - Runs'!$A$5:$A$95,0),MATCH(L$8,'Points - Runs'!$A$5:$Z$5,0)))+((INDEX('Points - Runs 50s'!$A$5:$Z$95,MATCH($A35,'Points - Runs 50s'!$A$5:$A$95,0),MATCH(L$8,'Points - Runs 50s'!$A$5:$Z$5,0)))*25)+((INDEX('Points - Runs 100s'!$A$5:$Z$95,MATCH($A35,'Points - Runs 100s'!$A$5:$A$95,0),MATCH(L$8,'Points - Runs 100s'!$A$5:$Z$5,0)))*50)+((INDEX('Points - Wickets'!$A$5:$Z$95,MATCH($A35,'Points - Wickets'!$A$5:$A$95,0),MATCH(L$8,'Points - Wickets'!$A$5:$Z$5,0)))*15)+((INDEX('Points - 4 fers'!$A$5:$Z$95,MATCH($A35,'Points - 4 fers'!$A$5:$A$95,0),MATCH(L$8,'Points - 4 fers'!$A$5:$Z$5,0)))*25)+((INDEX('Points - Hattrick'!$A$5:$Z$95,MATCH($A35,'Points - Hattrick'!$A$5:$A$95,0),MATCH(L$8,'Points - Hattrick'!$A$5:$Z$5,0)))*100)+((INDEX('Points - Fielding'!$A$5:$Z$95,MATCH($A35,'Points - Fielding'!$A$5:$A$95,0),MATCH(L$8,'Points - Fielding'!$A$5:$Z$5,0)))*10)+((INDEX('Points - 7 fers'!$A$5:$Z$95,MATCH($A35,'Points - 7 fers'!$A$5:$A$95,0),MATCH(L$8,'Points - 7 fers'!$A$5:$Z$5,0)))*50)+((INDEX('Points - Fielding Bonus'!$A$5:$Z$95,MATCH($A35,'Points - Fielding Bonus'!$A$5:$A$95,0),MATCH(L$8,'Points - Fielding Bonus'!$A$5:$Z$5,0)))*25)</f>
        <v>22</v>
      </c>
      <c r="M35" s="365">
        <f>(INDEX('Points - Runs'!$A$5:$Z$95,MATCH($A35,'Points - Runs'!$A$5:$A$95,0),MATCH(M$8,'Points - Runs'!$A$5:$Z$5,0)))+((INDEX('Points - Runs 50s'!$A$5:$Z$95,MATCH($A35,'Points - Runs 50s'!$A$5:$A$95,0),MATCH(M$8,'Points - Runs 50s'!$A$5:$Z$5,0)))*25)+((INDEX('Points - Runs 100s'!$A$5:$Z$95,MATCH($A35,'Points - Runs 100s'!$A$5:$A$95,0),MATCH(M$8,'Points - Runs 100s'!$A$5:$Z$5,0)))*50)+((INDEX('Points - Wickets'!$A$5:$Z$95,MATCH($A35,'Points - Wickets'!$A$5:$A$95,0),MATCH(M$8,'Points - Wickets'!$A$5:$Z$5,0)))*15)+((INDEX('Points - 4 fers'!$A$5:$Z$95,MATCH($A35,'Points - 4 fers'!$A$5:$A$95,0),MATCH(M$8,'Points - 4 fers'!$A$5:$Z$5,0)))*25)+((INDEX('Points - Hattrick'!$A$5:$Z$95,MATCH($A35,'Points - Hattrick'!$A$5:$A$95,0),MATCH(M$8,'Points - Hattrick'!$A$5:$Z$5,0)))*100)+((INDEX('Points - Fielding'!$A$5:$Z$95,MATCH($A35,'Points - Fielding'!$A$5:$A$95,0),MATCH(M$8,'Points - Fielding'!$A$5:$Z$5,0)))*10)+((INDEX('Points - 7 fers'!$A$5:$Z$95,MATCH($A35,'Points - 7 fers'!$A$5:$A$95,0),MATCH(M$8,'Points - 7 fers'!$A$5:$Z$5,0)))*50)+((INDEX('Points - Fielding Bonus'!$A$5:$Z$95,MATCH($A35,'Points - Fielding Bonus'!$A$5:$A$95,0),MATCH(M$8,'Points - Fielding Bonus'!$A$5:$Z$5,0)))*25)</f>
        <v>35</v>
      </c>
      <c r="N35" s="365">
        <f>(INDEX('Points - Runs'!$A$5:$Z$95,MATCH($A35,'Points - Runs'!$A$5:$A$95,0),MATCH(N$8,'Points - Runs'!$A$5:$Z$5,0)))+((INDEX('Points - Runs 50s'!$A$5:$Z$95,MATCH($A35,'Points - Runs 50s'!$A$5:$A$95,0),MATCH(N$8,'Points - Runs 50s'!$A$5:$Z$5,0)))*25)+((INDEX('Points - Runs 100s'!$A$5:$Z$95,MATCH($A35,'Points - Runs 100s'!$A$5:$A$95,0),MATCH(N$8,'Points - Runs 100s'!$A$5:$Z$5,0)))*50)+((INDEX('Points - Wickets'!$A$5:$Z$95,MATCH($A35,'Points - Wickets'!$A$5:$A$95,0),MATCH(N$8,'Points - Wickets'!$A$5:$Z$5,0)))*15)+((INDEX('Points - 4 fers'!$A$5:$Z$95,MATCH($A35,'Points - 4 fers'!$A$5:$A$95,0),MATCH(N$8,'Points - 4 fers'!$A$5:$Z$5,0)))*25)+((INDEX('Points - Hattrick'!$A$5:$Z$95,MATCH($A35,'Points - Hattrick'!$A$5:$A$95,0),MATCH(N$8,'Points - Hattrick'!$A$5:$Z$5,0)))*100)+((INDEX('Points - Fielding'!$A$5:$Z$95,MATCH($A35,'Points - Fielding'!$A$5:$A$95,0),MATCH(N$8,'Points - Fielding'!$A$5:$Z$5,0)))*10)+((INDEX('Points - 7 fers'!$A$5:$Z$95,MATCH($A35,'Points - 7 fers'!$A$5:$A$95,0),MATCH(N$8,'Points - 7 fers'!$A$5:$Z$5,0)))*50)+((INDEX('Points - Fielding Bonus'!$A$5:$Z$95,MATCH($A35,'Points - Fielding Bonus'!$A$5:$A$95,0),MATCH(N$8,'Points - Fielding Bonus'!$A$5:$Z$5,0)))*25)</f>
        <v>54</v>
      </c>
      <c r="O35" s="365">
        <f>(INDEX('Points - Runs'!$A$5:$Z$95,MATCH($A35,'Points - Runs'!$A$5:$A$95,0),MATCH(O$8,'Points - Runs'!$A$5:$Z$5,0)))+((INDEX('Points - Runs 50s'!$A$5:$Z$95,MATCH($A35,'Points - Runs 50s'!$A$5:$A$95,0),MATCH(O$8,'Points - Runs 50s'!$A$5:$Z$5,0)))*25)+((INDEX('Points - Runs 100s'!$A$5:$Z$95,MATCH($A35,'Points - Runs 100s'!$A$5:$A$95,0),MATCH(O$8,'Points - Runs 100s'!$A$5:$Z$5,0)))*50)+((INDEX('Points - Wickets'!$A$5:$Z$95,MATCH($A35,'Points - Wickets'!$A$5:$A$95,0),MATCH(O$8,'Points - Wickets'!$A$5:$Z$5,0)))*15)+((INDEX('Points - 4 fers'!$A$5:$Z$95,MATCH($A35,'Points - 4 fers'!$A$5:$A$95,0),MATCH(O$8,'Points - 4 fers'!$A$5:$Z$5,0)))*25)+((INDEX('Points - Hattrick'!$A$5:$Z$95,MATCH($A35,'Points - Hattrick'!$A$5:$A$95,0),MATCH(O$8,'Points - Hattrick'!$A$5:$Z$5,0)))*100)+((INDEX('Points - Fielding'!$A$5:$Z$95,MATCH($A35,'Points - Fielding'!$A$5:$A$95,0),MATCH(O$8,'Points - Fielding'!$A$5:$Z$5,0)))*10)+((INDEX('Points - 7 fers'!$A$5:$Z$95,MATCH($A35,'Points - 7 fers'!$A$5:$A$95,0),MATCH(O$8,'Points - 7 fers'!$A$5:$Z$5,0)))*50)+((INDEX('Points - Fielding Bonus'!$A$5:$Z$95,MATCH($A35,'Points - Fielding Bonus'!$A$5:$A$95,0),MATCH(O$8,'Points - Fielding Bonus'!$A$5:$Z$5,0)))*25)</f>
        <v>27</v>
      </c>
      <c r="P35" s="365">
        <f>(INDEX('Points - Runs'!$A$5:$Z$95,MATCH($A35,'Points - Runs'!$A$5:$A$95,0),MATCH(P$8,'Points - Runs'!$A$5:$Z$5,0)))+((INDEX('Points - Runs 50s'!$A$5:$Z$95,MATCH($A35,'Points - Runs 50s'!$A$5:$A$95,0),MATCH(P$8,'Points - Runs 50s'!$A$5:$Z$5,0)))*25)+((INDEX('Points - Runs 100s'!$A$5:$Z$95,MATCH($A35,'Points - Runs 100s'!$A$5:$A$95,0),MATCH(P$8,'Points - Runs 100s'!$A$5:$Z$5,0)))*50)+((INDEX('Points - Wickets'!$A$5:$Z$95,MATCH($A35,'Points - Wickets'!$A$5:$A$95,0),MATCH(P$8,'Points - Wickets'!$A$5:$Z$5,0)))*15)+((INDEX('Points - 4 fers'!$A$5:$Z$95,MATCH($A35,'Points - 4 fers'!$A$5:$A$95,0),MATCH(P$8,'Points - 4 fers'!$A$5:$Z$5,0)))*25)+((INDEX('Points - Hattrick'!$A$5:$Z$95,MATCH($A35,'Points - Hattrick'!$A$5:$A$95,0),MATCH(P$8,'Points - Hattrick'!$A$5:$Z$5,0)))*100)+((INDEX('Points - Fielding'!$A$5:$Z$95,MATCH($A35,'Points - Fielding'!$A$5:$A$95,0),MATCH(P$8,'Points - Fielding'!$A$5:$Z$5,0)))*10)+((INDEX('Points - 7 fers'!$A$5:$Z$95,MATCH($A35,'Points - 7 fers'!$A$5:$A$95,0),MATCH(P$8,'Points - 7 fers'!$A$5:$Z$5,0)))*50)+((INDEX('Points - Fielding Bonus'!$A$5:$Z$95,MATCH($A35,'Points - Fielding Bonus'!$A$5:$A$95,0),MATCH(P$8,'Points - Fielding Bonus'!$A$5:$Z$5,0)))*25)</f>
        <v>18</v>
      </c>
      <c r="Q35" s="365">
        <f>(INDEX('Points - Runs'!$A$5:$Z$95,MATCH($A35,'Points - Runs'!$A$5:$A$95,0),MATCH(Q$8,'Points - Runs'!$A$5:$Z$5,0)))+((INDEX('Points - Runs 50s'!$A$5:$Z$95,MATCH($A35,'Points - Runs 50s'!$A$5:$A$95,0),MATCH(Q$8,'Points - Runs 50s'!$A$5:$Z$5,0)))*25)+((INDEX('Points - Runs 100s'!$A$5:$Z$95,MATCH($A35,'Points - Runs 100s'!$A$5:$A$95,0),MATCH(Q$8,'Points - Runs 100s'!$A$5:$Z$5,0)))*50)+((INDEX('Points - Wickets'!$A$5:$Z$95,MATCH($A35,'Points - Wickets'!$A$5:$A$95,0),MATCH(Q$8,'Points - Wickets'!$A$5:$Z$5,0)))*15)+((INDEX('Points - 4 fers'!$A$5:$Z$95,MATCH($A35,'Points - 4 fers'!$A$5:$A$95,0),MATCH(Q$8,'Points - 4 fers'!$A$5:$Z$5,0)))*25)+((INDEX('Points - Hattrick'!$A$5:$Z$95,MATCH($A35,'Points - Hattrick'!$A$5:$A$95,0),MATCH(Q$8,'Points - Hattrick'!$A$5:$Z$5,0)))*100)+((INDEX('Points - Fielding'!$A$5:$Z$95,MATCH($A35,'Points - Fielding'!$A$5:$A$95,0),MATCH(Q$8,'Points - Fielding'!$A$5:$Z$5,0)))*10)+((INDEX('Points - 7 fers'!$A$5:$Z$95,MATCH($A35,'Points - 7 fers'!$A$5:$A$95,0),MATCH(Q$8,'Points - 7 fers'!$A$5:$Z$5,0)))*50)+((INDEX('Points - Fielding Bonus'!$A$5:$Z$95,MATCH($A35,'Points - Fielding Bonus'!$A$5:$A$95,0),MATCH(Q$8,'Points - Fielding Bonus'!$A$5:$Z$5,0)))*25)</f>
        <v>58</v>
      </c>
      <c r="R35" s="365">
        <f>(INDEX('Points - Runs'!$A$5:$Z$95,MATCH($A35,'Points - Runs'!$A$5:$A$95,0),MATCH(R$8,'Points - Runs'!$A$5:$Z$5,0)))+((INDEX('Points - Runs 50s'!$A$5:$Z$95,MATCH($A35,'Points - Runs 50s'!$A$5:$A$95,0),MATCH(R$8,'Points - Runs 50s'!$A$5:$Z$5,0)))*25)+((INDEX('Points - Runs 100s'!$A$5:$Z$95,MATCH($A35,'Points - Runs 100s'!$A$5:$A$95,0),MATCH(R$8,'Points - Runs 100s'!$A$5:$Z$5,0)))*50)+((INDEX('Points - Wickets'!$A$5:$Z$95,MATCH($A35,'Points - Wickets'!$A$5:$A$95,0),MATCH(R$8,'Points - Wickets'!$A$5:$Z$5,0)))*15)+((INDEX('Points - 4 fers'!$A$5:$Z$95,MATCH($A35,'Points - 4 fers'!$A$5:$A$95,0),MATCH(R$8,'Points - 4 fers'!$A$5:$Z$5,0)))*25)+((INDEX('Points - Hattrick'!$A$5:$Z$95,MATCH($A35,'Points - Hattrick'!$A$5:$A$95,0),MATCH(R$8,'Points - Hattrick'!$A$5:$Z$5,0)))*100)+((INDEX('Points - Fielding'!$A$5:$Z$95,MATCH($A35,'Points - Fielding'!$A$5:$A$95,0),MATCH(R$8,'Points - Fielding'!$A$5:$Z$5,0)))*10)+((INDEX('Points - 7 fers'!$A$5:$Z$95,MATCH($A35,'Points - 7 fers'!$A$5:$A$95,0),MATCH(R$8,'Points - 7 fers'!$A$5:$Z$5,0)))*50)+((INDEX('Points - Fielding Bonus'!$A$5:$Z$95,MATCH($A35,'Points - Fielding Bonus'!$A$5:$A$95,0),MATCH(R$8,'Points - Fielding Bonus'!$A$5:$Z$5,0)))*25)</f>
        <v>0</v>
      </c>
      <c r="S35" s="566">
        <f>(INDEX('Points - Runs'!$A$5:$Z$95,MATCH($A35,'Points - Runs'!$A$5:$A$95,0),MATCH(S$8,'Points - Runs'!$A$5:$Z$5,0)))+((INDEX('Points - Runs 50s'!$A$5:$Z$95,MATCH($A35,'Points - Runs 50s'!$A$5:$A$95,0),MATCH(S$8,'Points - Runs 50s'!$A$5:$Z$5,0)))*25)+((INDEX('Points - Runs 100s'!$A$5:$Z$95,MATCH($A35,'Points - Runs 100s'!$A$5:$A$95,0),MATCH(S$8,'Points - Runs 100s'!$A$5:$Z$5,0)))*50)+((INDEX('Points - Wickets'!$A$5:$Z$95,MATCH($A35,'Points - Wickets'!$A$5:$A$95,0),MATCH(S$8,'Points - Wickets'!$A$5:$Z$5,0)))*15)+((INDEX('Points - 4 fers'!$A$5:$Z$95,MATCH($A35,'Points - 4 fers'!$A$5:$A$95,0),MATCH(S$8,'Points - 4 fers'!$A$5:$Z$5,0)))*25)+((INDEX('Points - Hattrick'!$A$5:$Z$95,MATCH($A35,'Points - Hattrick'!$A$5:$A$95,0),MATCH(S$8,'Points - Hattrick'!$A$5:$Z$5,0)))*100)+((INDEX('Points - Fielding'!$A$5:$Z$95,MATCH($A35,'Points - Fielding'!$A$5:$A$95,0),MATCH(S$8,'Points - Fielding'!$A$5:$Z$5,0)))*10)+((INDEX('Points - 7 fers'!$A$5:$Z$95,MATCH($A35,'Points - 7 fers'!$A$5:$A$95,0),MATCH(S$8,'Points - 7 fers'!$A$5:$Z$5,0)))*50)+((INDEX('Points - Fielding Bonus'!$A$5:$Z$95,MATCH($A35,'Points - Fielding Bonus'!$A$5:$A$95,0),MATCH(S$8,'Points - Fielding Bonus'!$A$5:$Z$5,0)))*25)</f>
        <v>0</v>
      </c>
      <c r="T35" s="571">
        <f>(INDEX('Points - Runs'!$A$5:$Z$95,MATCH($A35,'Points - Runs'!$A$5:$A$95,0),MATCH(T$8,'Points - Runs'!$A$5:$Z$5,0)))+((INDEX('Points - Runs 50s'!$A$5:$Z$95,MATCH($A35,'Points - Runs 50s'!$A$5:$A$95,0),MATCH(T$8,'Points - Runs 50s'!$A$5:$Z$5,0)))*25)+((INDEX('Points - Runs 100s'!$A$5:$Z$95,MATCH($A35,'Points - Runs 100s'!$A$5:$A$95,0),MATCH(T$8,'Points - Runs 100s'!$A$5:$Z$5,0)))*50)+((INDEX('Points - Wickets'!$A$5:$Z$95,MATCH($A35,'Points - Wickets'!$A$5:$A$95,0),MATCH(T$8,'Points - Wickets'!$A$5:$Z$5,0)))*15)+((INDEX('Points - 4 fers'!$A$5:$Z$95,MATCH($A35,'Points - 4 fers'!$A$5:$A$95,0),MATCH(T$8,'Points - 4 fers'!$A$5:$Z$5,0)))*25)+((INDEX('Points - Hattrick'!$A$5:$Z$95,MATCH($A35,'Points - Hattrick'!$A$5:$A$95,0),MATCH(T$8,'Points - Hattrick'!$A$5:$Z$5,0)))*100)+((INDEX('Points - Fielding'!$A$5:$Z$95,MATCH($A35,'Points - Fielding'!$A$5:$A$95,0),MATCH(T$8,'Points - Fielding'!$A$5:$Z$5,0)))*10)+((INDEX('Points - 7 fers'!$A$5:$Z$95,MATCH($A35,'Points - 7 fers'!$A$5:$A$95,0),MATCH(T$8,'Points - 7 fers'!$A$5:$Z$5,0)))*50)+((INDEX('Points - Fielding Bonus'!$A$5:$Z$95,MATCH($A35,'Points - Fielding Bonus'!$A$5:$A$95,0),MATCH(T$8,'Points - Fielding Bonus'!$A$5:$Z$5,0)))*25)</f>
        <v>0</v>
      </c>
      <c r="U35" s="365">
        <f>(INDEX('Points - Runs'!$A$5:$Z$95,MATCH($A35,'Points - Runs'!$A$5:$A$95,0),MATCH(U$8,'Points - Runs'!$A$5:$Z$5,0)))+((INDEX('Points - Runs 50s'!$A$5:$Z$95,MATCH($A35,'Points - Runs 50s'!$A$5:$A$95,0),MATCH(U$8,'Points - Runs 50s'!$A$5:$Z$5,0)))*25)+((INDEX('Points - Runs 100s'!$A$5:$Z$95,MATCH($A35,'Points - Runs 100s'!$A$5:$A$95,0),MATCH(U$8,'Points - Runs 100s'!$A$5:$Z$5,0)))*50)+((INDEX('Points - Wickets'!$A$5:$Z$95,MATCH($A35,'Points - Wickets'!$A$5:$A$95,0),MATCH(U$8,'Points - Wickets'!$A$5:$Z$5,0)))*15)+((INDEX('Points - 4 fers'!$A$5:$Z$95,MATCH($A35,'Points - 4 fers'!$A$5:$A$95,0),MATCH(U$8,'Points - 4 fers'!$A$5:$Z$5,0)))*25)+((INDEX('Points - Hattrick'!$A$5:$Z$95,MATCH($A35,'Points - Hattrick'!$A$5:$A$95,0),MATCH(U$8,'Points - Hattrick'!$A$5:$Z$5,0)))*100)+((INDEX('Points - Fielding'!$A$5:$Z$95,MATCH($A35,'Points - Fielding'!$A$5:$A$95,0),MATCH(U$8,'Points - Fielding'!$A$5:$Z$5,0)))*10)+((INDEX('Points - 7 fers'!$A$5:$Z$95,MATCH($A35,'Points - 7 fers'!$A$5:$A$95,0),MATCH(U$8,'Points - 7 fers'!$A$5:$Z$5,0)))*50)+((INDEX('Points - Fielding Bonus'!$A$5:$Z$95,MATCH($A35,'Points - Fielding Bonus'!$A$5:$A$95,0),MATCH(U$8,'Points - Fielding Bonus'!$A$5:$Z$5,0)))*25)</f>
        <v>0</v>
      </c>
      <c r="V35" s="365">
        <f>(INDEX('Points - Runs'!$A$5:$Z$95,MATCH($A35,'Points - Runs'!$A$5:$A$95,0),MATCH(V$8,'Points - Runs'!$A$5:$Z$5,0)))+((INDEX('Points - Runs 50s'!$A$5:$Z$95,MATCH($A35,'Points - Runs 50s'!$A$5:$A$95,0),MATCH(V$8,'Points - Runs 50s'!$A$5:$Z$5,0)))*25)+((INDEX('Points - Runs 100s'!$A$5:$Z$95,MATCH($A35,'Points - Runs 100s'!$A$5:$A$95,0),MATCH(V$8,'Points - Runs 100s'!$A$5:$Z$5,0)))*50)+((INDEX('Points - Wickets'!$A$5:$Z$95,MATCH($A35,'Points - Wickets'!$A$5:$A$95,0),MATCH(V$8,'Points - Wickets'!$A$5:$Z$5,0)))*15)+((INDEX('Points - 4 fers'!$A$5:$Z$95,MATCH($A35,'Points - 4 fers'!$A$5:$A$95,0),MATCH(V$8,'Points - 4 fers'!$A$5:$Z$5,0)))*25)+((INDEX('Points - Hattrick'!$A$5:$Z$95,MATCH($A35,'Points - Hattrick'!$A$5:$A$95,0),MATCH(V$8,'Points - Hattrick'!$A$5:$Z$5,0)))*100)+((INDEX('Points - Fielding'!$A$5:$Z$95,MATCH($A35,'Points - Fielding'!$A$5:$A$95,0),MATCH(V$8,'Points - Fielding'!$A$5:$Z$5,0)))*10)+((INDEX('Points - 7 fers'!$A$5:$Z$95,MATCH($A35,'Points - 7 fers'!$A$5:$A$95,0),MATCH(V$8,'Points - 7 fers'!$A$5:$Z$5,0)))*50)+((INDEX('Points - Fielding Bonus'!$A$5:$Z$95,MATCH($A35,'Points - Fielding Bonus'!$A$5:$A$95,0),MATCH(V$8,'Points - Fielding Bonus'!$A$5:$Z$5,0)))*25)</f>
        <v>0</v>
      </c>
      <c r="W35" s="365">
        <f>(INDEX('Points - Runs'!$A$5:$Z$95,MATCH($A35,'Points - Runs'!$A$5:$A$95,0),MATCH(W$8,'Points - Runs'!$A$5:$Z$5,0)))+((INDEX('Points - Runs 50s'!$A$5:$Z$95,MATCH($A35,'Points - Runs 50s'!$A$5:$A$95,0),MATCH(W$8,'Points - Runs 50s'!$A$5:$Z$5,0)))*25)+((INDEX('Points - Runs 100s'!$A$5:$Z$95,MATCH($A35,'Points - Runs 100s'!$A$5:$A$95,0),MATCH(W$8,'Points - Runs 100s'!$A$5:$Z$5,0)))*50)+((INDEX('Points - Wickets'!$A$5:$Z$95,MATCH($A35,'Points - Wickets'!$A$5:$A$95,0),MATCH(W$8,'Points - Wickets'!$A$5:$Z$5,0)))*15)+((INDEX('Points - 4 fers'!$A$5:$Z$95,MATCH($A35,'Points - 4 fers'!$A$5:$A$95,0),MATCH(W$8,'Points - 4 fers'!$A$5:$Z$5,0)))*25)+((INDEX('Points - Hattrick'!$A$5:$Z$95,MATCH($A35,'Points - Hattrick'!$A$5:$A$95,0),MATCH(W$8,'Points - Hattrick'!$A$5:$Z$5,0)))*100)+((INDEX('Points - Fielding'!$A$5:$Z$95,MATCH($A35,'Points - Fielding'!$A$5:$A$95,0),MATCH(W$8,'Points - Fielding'!$A$5:$Z$5,0)))*10)+((INDEX('Points - 7 fers'!$A$5:$Z$95,MATCH($A35,'Points - 7 fers'!$A$5:$A$95,0),MATCH(W$8,'Points - 7 fers'!$A$5:$Z$5,0)))*50)+((INDEX('Points - Fielding Bonus'!$A$5:$Z$95,MATCH($A35,'Points - Fielding Bonus'!$A$5:$A$95,0),MATCH(W$8,'Points - Fielding Bonus'!$A$5:$Z$5,0)))*25)</f>
        <v>0</v>
      </c>
      <c r="X35" s="365">
        <f>(INDEX('Points - Runs'!$A$5:$Z$95,MATCH($A35,'Points - Runs'!$A$5:$A$95,0),MATCH(X$8,'Points - Runs'!$A$5:$Z$5,0)))+((INDEX('Points - Runs 50s'!$A$5:$Z$95,MATCH($A35,'Points - Runs 50s'!$A$5:$A$95,0),MATCH(X$8,'Points - Runs 50s'!$A$5:$Z$5,0)))*25)+((INDEX('Points - Runs 100s'!$A$5:$Z$95,MATCH($A35,'Points - Runs 100s'!$A$5:$A$95,0),MATCH(X$8,'Points - Runs 100s'!$A$5:$Z$5,0)))*50)+((INDEX('Points - Wickets'!$A$5:$Z$95,MATCH($A35,'Points - Wickets'!$A$5:$A$95,0),MATCH(X$8,'Points - Wickets'!$A$5:$Z$5,0)))*15)+((INDEX('Points - 4 fers'!$A$5:$Z$95,MATCH($A35,'Points - 4 fers'!$A$5:$A$95,0),MATCH(X$8,'Points - 4 fers'!$A$5:$Z$5,0)))*25)+((INDEX('Points - Hattrick'!$A$5:$Z$95,MATCH($A35,'Points - Hattrick'!$A$5:$A$95,0),MATCH(X$8,'Points - Hattrick'!$A$5:$Z$5,0)))*100)+((INDEX('Points - Fielding'!$A$5:$Z$95,MATCH($A35,'Points - Fielding'!$A$5:$A$95,0),MATCH(X$8,'Points - Fielding'!$A$5:$Z$5,0)))*10)+((INDEX('Points - 7 fers'!$A$5:$Z$95,MATCH($A35,'Points - 7 fers'!$A$5:$A$95,0),MATCH(X$8,'Points - 7 fers'!$A$5:$Z$5,0)))*50)+((INDEX('Points - Fielding Bonus'!$A$5:$Z$95,MATCH($A35,'Points - Fielding Bonus'!$A$5:$A$95,0),MATCH(X$8,'Points - Fielding Bonus'!$A$5:$Z$5,0)))*25)</f>
        <v>0</v>
      </c>
      <c r="Y35" s="365">
        <f>(INDEX('Points - Runs'!$A$5:$Z$95,MATCH($A35,'Points - Runs'!$A$5:$A$95,0),MATCH(Y$8,'Points - Runs'!$A$5:$Z$5,0)))+((INDEX('Points - Runs 50s'!$A$5:$Z$95,MATCH($A35,'Points - Runs 50s'!$A$5:$A$95,0),MATCH(Y$8,'Points - Runs 50s'!$A$5:$Z$5,0)))*25)+((INDEX('Points - Runs 100s'!$A$5:$Z$95,MATCH($A35,'Points - Runs 100s'!$A$5:$A$95,0),MATCH(Y$8,'Points - Runs 100s'!$A$5:$Z$5,0)))*50)+((INDEX('Points - Wickets'!$A$5:$Z$95,MATCH($A35,'Points - Wickets'!$A$5:$A$95,0),MATCH(Y$8,'Points - Wickets'!$A$5:$Z$5,0)))*15)+((INDEX('Points - 4 fers'!$A$5:$Z$95,MATCH($A35,'Points - 4 fers'!$A$5:$A$95,0),MATCH(Y$8,'Points - 4 fers'!$A$5:$Z$5,0)))*25)+((INDEX('Points - Hattrick'!$A$5:$Z$95,MATCH($A35,'Points - Hattrick'!$A$5:$A$95,0),MATCH(Y$8,'Points - Hattrick'!$A$5:$Z$5,0)))*100)+((INDEX('Points - Fielding'!$A$5:$Z$95,MATCH($A35,'Points - Fielding'!$A$5:$A$95,0),MATCH(Y$8,'Points - Fielding'!$A$5:$Z$5,0)))*10)+((INDEX('Points - 7 fers'!$A$5:$Z$95,MATCH($A35,'Points - 7 fers'!$A$5:$A$95,0),MATCH(Y$8,'Points - 7 fers'!$A$5:$Z$5,0)))*50)+((INDEX('Points - Fielding Bonus'!$A$5:$Z$95,MATCH($A35,'Points - Fielding Bonus'!$A$5:$A$95,0),MATCH(Y$8,'Points - Fielding Bonus'!$A$5:$Z$5,0)))*25)</f>
        <v>0</v>
      </c>
      <c r="Z35" s="365">
        <f>(INDEX('Points - Runs'!$A$5:$Z$95,MATCH($A35,'Points - Runs'!$A$5:$A$95,0),MATCH(Z$8,'Points - Runs'!$A$5:$Z$5,0)))+((INDEX('Points - Runs 50s'!$A$5:$Z$95,MATCH($A35,'Points - Runs 50s'!$A$5:$A$95,0),MATCH(Z$8,'Points - Runs 50s'!$A$5:$Z$5,0)))*25)+((INDEX('Points - Runs 100s'!$A$5:$Z$95,MATCH($A35,'Points - Runs 100s'!$A$5:$A$95,0),MATCH(Z$8,'Points - Runs 100s'!$A$5:$Z$5,0)))*50)+((INDEX('Points - Wickets'!$A$5:$Z$95,MATCH($A35,'Points - Wickets'!$A$5:$A$95,0),MATCH(Z$8,'Points - Wickets'!$A$5:$Z$5,0)))*15)+((INDEX('Points - 4 fers'!$A$5:$Z$95,MATCH($A35,'Points - 4 fers'!$A$5:$A$95,0),MATCH(Z$8,'Points - 4 fers'!$A$5:$Z$5,0)))*25)+((INDEX('Points - Hattrick'!$A$5:$Z$95,MATCH($A35,'Points - Hattrick'!$A$5:$A$95,0),MATCH(Z$8,'Points - Hattrick'!$A$5:$Z$5,0)))*100)+((INDEX('Points - Fielding'!$A$5:$Z$95,MATCH($A35,'Points - Fielding'!$A$5:$A$95,0),MATCH(Z$8,'Points - Fielding'!$A$5:$Z$5,0)))*10)+((INDEX('Points - 7 fers'!$A$5:$Z$95,MATCH($A35,'Points - 7 fers'!$A$5:$A$95,0),MATCH(Z$8,'Points - 7 fers'!$A$5:$Z$5,0)))*50)+((INDEX('Points - Fielding Bonus'!$A$5:$Z$95,MATCH($A35,'Points - Fielding Bonus'!$A$5:$A$95,0),MATCH(Z$8,'Points - Fielding Bonus'!$A$5:$Z$5,0)))*25)</f>
        <v>0</v>
      </c>
      <c r="AA35" s="452">
        <f t="shared" si="0"/>
        <v>278</v>
      </c>
      <c r="AB35" s="445">
        <f t="shared" si="1"/>
        <v>214</v>
      </c>
      <c r="AC35" s="479">
        <f t="shared" si="2"/>
        <v>0</v>
      </c>
      <c r="AD35" s="453">
        <f t="shared" si="3"/>
        <v>492</v>
      </c>
    </row>
    <row r="36" spans="1:30" s="58" customFormat="1" ht="18.75" customHeight="1" x14ac:dyDescent="0.25">
      <c r="A36" s="476" t="s">
        <v>9</v>
      </c>
      <c r="B36" s="447" t="s">
        <v>54</v>
      </c>
      <c r="C36" s="448" t="s">
        <v>64</v>
      </c>
      <c r="D36" s="364">
        <f>(INDEX('Points - Runs'!$A$5:$Z$95,MATCH($A36,'Points - Runs'!$A$5:$A$95,0),MATCH(D$8,'Points - Runs'!$A$5:$Z$5,0)))+((INDEX('Points - Runs 50s'!$A$5:$Z$95,MATCH($A36,'Points - Runs 50s'!$A$5:$A$95,0),MATCH(D$8,'Points - Runs 50s'!$A$5:$Z$5,0)))*25)+((INDEX('Points - Runs 100s'!$A$5:$Z$95,MATCH($A36,'Points - Runs 100s'!$A$5:$A$95,0),MATCH(D$8,'Points - Runs 100s'!$A$5:$Z$5,0)))*50)+((INDEX('Points - Wickets'!$A$5:$Z$95,MATCH($A36,'Points - Wickets'!$A$5:$A$95,0),MATCH(D$8,'Points - Wickets'!$A$5:$Z$5,0)))*15)+((INDEX('Points - 4 fers'!$A$5:$Z$95,MATCH($A36,'Points - 4 fers'!$A$5:$A$95,0),MATCH(D$8,'Points - 4 fers'!$A$5:$Z$5,0)))*25)+((INDEX('Points - Hattrick'!$A$5:$Z$95,MATCH($A36,'Points - Hattrick'!$A$5:$A$95,0),MATCH(D$8,'Points - Hattrick'!$A$5:$Z$5,0)))*100)+((INDEX('Points - Fielding'!$A$5:$Z$95,MATCH($A36,'Points - Fielding'!$A$5:$A$95,0),MATCH(D$8,'Points - Fielding'!$A$5:$Z$5,0)))*10)+((INDEX('Points - 7 fers'!$A$5:$Z$95,MATCH($A36,'Points - 7 fers'!$A$5:$A$95,0),MATCH(D$8,'Points - 7 fers'!$A$5:$Z$5,0)))*50)+((INDEX('Points - Fielding Bonus'!$A$5:$Z$95,MATCH($A36,'Points - Fielding Bonus'!$A$5:$A$95,0),MATCH(D$8,'Points - Fielding Bonus'!$A$5:$Z$5,0)))*25)</f>
        <v>30</v>
      </c>
      <c r="E36" s="365">
        <f>(INDEX('Points - Runs'!$A$5:$Z$95,MATCH($A36,'Points - Runs'!$A$5:$A$95,0),MATCH(E$8,'Points - Runs'!$A$5:$Z$5,0)))+((INDEX('Points - Runs 50s'!$A$5:$Z$95,MATCH($A36,'Points - Runs 50s'!$A$5:$A$95,0),MATCH(E$8,'Points - Runs 50s'!$A$5:$Z$5,0)))*25)+((INDEX('Points - Runs 100s'!$A$5:$Z$95,MATCH($A36,'Points - Runs 100s'!$A$5:$A$95,0),MATCH(E$8,'Points - Runs 100s'!$A$5:$Z$5,0)))*50)+((INDEX('Points - Wickets'!$A$5:$Z$95,MATCH($A36,'Points - Wickets'!$A$5:$A$95,0),MATCH(E$8,'Points - Wickets'!$A$5:$Z$5,0)))*15)+((INDEX('Points - 4 fers'!$A$5:$Z$95,MATCH($A36,'Points - 4 fers'!$A$5:$A$95,0),MATCH(E$8,'Points - 4 fers'!$A$5:$Z$5,0)))*25)+((INDEX('Points - Hattrick'!$A$5:$Z$95,MATCH($A36,'Points - Hattrick'!$A$5:$A$95,0),MATCH(E$8,'Points - Hattrick'!$A$5:$Z$5,0)))*100)+((INDEX('Points - Fielding'!$A$5:$Z$95,MATCH($A36,'Points - Fielding'!$A$5:$A$95,0),MATCH(E$8,'Points - Fielding'!$A$5:$Z$5,0)))*10)+((INDEX('Points - 7 fers'!$A$5:$Z$95,MATCH($A36,'Points - 7 fers'!$A$5:$A$95,0),MATCH(E$8,'Points - 7 fers'!$A$5:$Z$5,0)))*50)+((INDEX('Points - Fielding Bonus'!$A$5:$Z$95,MATCH($A36,'Points - Fielding Bonus'!$A$5:$A$95,0),MATCH(E$8,'Points - Fielding Bonus'!$A$5:$Z$5,0)))*25)</f>
        <v>0</v>
      </c>
      <c r="F36" s="365">
        <f>(INDEX('Points - Runs'!$A$5:$Z$95,MATCH($A36,'Points - Runs'!$A$5:$A$95,0),MATCH(F$8,'Points - Runs'!$A$5:$Z$5,0)))+((INDEX('Points - Runs 50s'!$A$5:$Z$95,MATCH($A36,'Points - Runs 50s'!$A$5:$A$95,0),MATCH(F$8,'Points - Runs 50s'!$A$5:$Z$5,0)))*25)+((INDEX('Points - Runs 100s'!$A$5:$Z$95,MATCH($A36,'Points - Runs 100s'!$A$5:$A$95,0),MATCH(F$8,'Points - Runs 100s'!$A$5:$Z$5,0)))*50)+((INDEX('Points - Wickets'!$A$5:$Z$95,MATCH($A36,'Points - Wickets'!$A$5:$A$95,0),MATCH(F$8,'Points - Wickets'!$A$5:$Z$5,0)))*15)+((INDEX('Points - 4 fers'!$A$5:$Z$95,MATCH($A36,'Points - 4 fers'!$A$5:$A$95,0),MATCH(F$8,'Points - 4 fers'!$A$5:$Z$5,0)))*25)+((INDEX('Points - Hattrick'!$A$5:$Z$95,MATCH($A36,'Points - Hattrick'!$A$5:$A$95,0),MATCH(F$8,'Points - Hattrick'!$A$5:$Z$5,0)))*100)+((INDEX('Points - Fielding'!$A$5:$Z$95,MATCH($A36,'Points - Fielding'!$A$5:$A$95,0),MATCH(F$8,'Points - Fielding'!$A$5:$Z$5,0)))*10)+((INDEX('Points - 7 fers'!$A$5:$Z$95,MATCH($A36,'Points - 7 fers'!$A$5:$A$95,0),MATCH(F$8,'Points - 7 fers'!$A$5:$Z$5,0)))*50)+((INDEX('Points - Fielding Bonus'!$A$5:$Z$95,MATCH($A36,'Points - Fielding Bonus'!$A$5:$A$95,0),MATCH(F$8,'Points - Fielding Bonus'!$A$5:$Z$5,0)))*25)</f>
        <v>24</v>
      </c>
      <c r="G36" s="365">
        <f>(INDEX('Points - Runs'!$A$5:$Z$95,MATCH($A36,'Points - Runs'!$A$5:$A$95,0),MATCH(G$8,'Points - Runs'!$A$5:$Z$5,0)))+((INDEX('Points - Runs 50s'!$A$5:$Z$95,MATCH($A36,'Points - Runs 50s'!$A$5:$A$95,0),MATCH(G$8,'Points - Runs 50s'!$A$5:$Z$5,0)))*25)+((INDEX('Points - Runs 100s'!$A$5:$Z$95,MATCH($A36,'Points - Runs 100s'!$A$5:$A$95,0),MATCH(G$8,'Points - Runs 100s'!$A$5:$Z$5,0)))*50)+((INDEX('Points - Wickets'!$A$5:$Z$95,MATCH($A36,'Points - Wickets'!$A$5:$A$95,0),MATCH(G$8,'Points - Wickets'!$A$5:$Z$5,0)))*15)+((INDEX('Points - 4 fers'!$A$5:$Z$95,MATCH($A36,'Points - 4 fers'!$A$5:$A$95,0),MATCH(G$8,'Points - 4 fers'!$A$5:$Z$5,0)))*25)+((INDEX('Points - Hattrick'!$A$5:$Z$95,MATCH($A36,'Points - Hattrick'!$A$5:$A$95,0),MATCH(G$8,'Points - Hattrick'!$A$5:$Z$5,0)))*100)+((INDEX('Points - Fielding'!$A$5:$Z$95,MATCH($A36,'Points - Fielding'!$A$5:$A$95,0),MATCH(G$8,'Points - Fielding'!$A$5:$Z$5,0)))*10)+((INDEX('Points - 7 fers'!$A$5:$Z$95,MATCH($A36,'Points - 7 fers'!$A$5:$A$95,0),MATCH(G$8,'Points - 7 fers'!$A$5:$Z$5,0)))*50)+((INDEX('Points - Fielding Bonus'!$A$5:$Z$95,MATCH($A36,'Points - Fielding Bonus'!$A$5:$A$95,0),MATCH(G$8,'Points - Fielding Bonus'!$A$5:$Z$5,0)))*25)</f>
        <v>0</v>
      </c>
      <c r="H36" s="365">
        <f>(INDEX('Points - Runs'!$A$5:$Z$95,MATCH($A36,'Points - Runs'!$A$5:$A$95,0),MATCH(H$8,'Points - Runs'!$A$5:$Z$5,0)))+((INDEX('Points - Runs 50s'!$A$5:$Z$95,MATCH($A36,'Points - Runs 50s'!$A$5:$A$95,0),MATCH(H$8,'Points - Runs 50s'!$A$5:$Z$5,0)))*25)+((INDEX('Points - Runs 100s'!$A$5:$Z$95,MATCH($A36,'Points - Runs 100s'!$A$5:$A$95,0),MATCH(H$8,'Points - Runs 100s'!$A$5:$Z$5,0)))*50)+((INDEX('Points - Wickets'!$A$5:$Z$95,MATCH($A36,'Points - Wickets'!$A$5:$A$95,0),MATCH(H$8,'Points - Wickets'!$A$5:$Z$5,0)))*15)+((INDEX('Points - 4 fers'!$A$5:$Z$95,MATCH($A36,'Points - 4 fers'!$A$5:$A$95,0),MATCH(H$8,'Points - 4 fers'!$A$5:$Z$5,0)))*25)+((INDEX('Points - Hattrick'!$A$5:$Z$95,MATCH($A36,'Points - Hattrick'!$A$5:$A$95,0),MATCH(H$8,'Points - Hattrick'!$A$5:$Z$5,0)))*100)+((INDEX('Points - Fielding'!$A$5:$Z$95,MATCH($A36,'Points - Fielding'!$A$5:$A$95,0),MATCH(H$8,'Points - Fielding'!$A$5:$Z$5,0)))*10)+((INDEX('Points - 7 fers'!$A$5:$Z$95,MATCH($A36,'Points - 7 fers'!$A$5:$A$95,0),MATCH(H$8,'Points - 7 fers'!$A$5:$Z$5,0)))*50)+((INDEX('Points - Fielding Bonus'!$A$5:$Z$95,MATCH($A36,'Points - Fielding Bonus'!$A$5:$A$95,0),MATCH(H$8,'Points - Fielding Bonus'!$A$5:$Z$5,0)))*25)</f>
        <v>0</v>
      </c>
      <c r="I36" s="365">
        <f>(INDEX('Points - Runs'!$A$5:$Z$95,MATCH($A36,'Points - Runs'!$A$5:$A$95,0),MATCH(I$8,'Points - Runs'!$A$5:$Z$5,0)))+((INDEX('Points - Runs 50s'!$A$5:$Z$95,MATCH($A36,'Points - Runs 50s'!$A$5:$A$95,0),MATCH(I$8,'Points - Runs 50s'!$A$5:$Z$5,0)))*25)+((INDEX('Points - Runs 100s'!$A$5:$Z$95,MATCH($A36,'Points - Runs 100s'!$A$5:$A$95,0),MATCH(I$8,'Points - Runs 100s'!$A$5:$Z$5,0)))*50)+((INDEX('Points - Wickets'!$A$5:$Z$95,MATCH($A36,'Points - Wickets'!$A$5:$A$95,0),MATCH(I$8,'Points - Wickets'!$A$5:$Z$5,0)))*15)+((INDEX('Points - 4 fers'!$A$5:$Z$95,MATCH($A36,'Points - 4 fers'!$A$5:$A$95,0),MATCH(I$8,'Points - 4 fers'!$A$5:$Z$5,0)))*25)+((INDEX('Points - Hattrick'!$A$5:$Z$95,MATCH($A36,'Points - Hattrick'!$A$5:$A$95,0),MATCH(I$8,'Points - Hattrick'!$A$5:$Z$5,0)))*100)+((INDEX('Points - Fielding'!$A$5:$Z$95,MATCH($A36,'Points - Fielding'!$A$5:$A$95,0),MATCH(I$8,'Points - Fielding'!$A$5:$Z$5,0)))*10)+((INDEX('Points - 7 fers'!$A$5:$Z$95,MATCH($A36,'Points - 7 fers'!$A$5:$A$95,0),MATCH(I$8,'Points - 7 fers'!$A$5:$Z$5,0)))*50)+((INDEX('Points - Fielding Bonus'!$A$5:$Z$95,MATCH($A36,'Points - Fielding Bonus'!$A$5:$A$95,0),MATCH(I$8,'Points - Fielding Bonus'!$A$5:$Z$5,0)))*25)</f>
        <v>0</v>
      </c>
      <c r="J36" s="365">
        <f>(INDEX('Points - Runs'!$A$5:$Z$95,MATCH($A36,'Points - Runs'!$A$5:$A$95,0),MATCH(J$8,'Points - Runs'!$A$5:$Z$5,0)))+((INDEX('Points - Runs 50s'!$A$5:$Z$95,MATCH($A36,'Points - Runs 50s'!$A$5:$A$95,0),MATCH(J$8,'Points - Runs 50s'!$A$5:$Z$5,0)))*25)+((INDEX('Points - Runs 100s'!$A$5:$Z$95,MATCH($A36,'Points - Runs 100s'!$A$5:$A$95,0),MATCH(J$8,'Points - Runs 100s'!$A$5:$Z$5,0)))*50)+((INDEX('Points - Wickets'!$A$5:$Z$95,MATCH($A36,'Points - Wickets'!$A$5:$A$95,0),MATCH(J$8,'Points - Wickets'!$A$5:$Z$5,0)))*15)+((INDEX('Points - 4 fers'!$A$5:$Z$95,MATCH($A36,'Points - 4 fers'!$A$5:$A$95,0),MATCH(J$8,'Points - 4 fers'!$A$5:$Z$5,0)))*25)+((INDEX('Points - Hattrick'!$A$5:$Z$95,MATCH($A36,'Points - Hattrick'!$A$5:$A$95,0),MATCH(J$8,'Points - Hattrick'!$A$5:$Z$5,0)))*100)+((INDEX('Points - Fielding'!$A$5:$Z$95,MATCH($A36,'Points - Fielding'!$A$5:$A$95,0),MATCH(J$8,'Points - Fielding'!$A$5:$Z$5,0)))*10)+((INDEX('Points - 7 fers'!$A$5:$Z$95,MATCH($A36,'Points - 7 fers'!$A$5:$A$95,0),MATCH(J$8,'Points - 7 fers'!$A$5:$Z$5,0)))*50)+((INDEX('Points - Fielding Bonus'!$A$5:$Z$95,MATCH($A36,'Points - Fielding Bonus'!$A$5:$A$95,0),MATCH(J$8,'Points - Fielding Bonus'!$A$5:$Z$5,0)))*25)</f>
        <v>25</v>
      </c>
      <c r="K36" s="516">
        <f>(INDEX('Points - Runs'!$A$5:$Z$95,MATCH($A36,'Points - Runs'!$A$5:$A$95,0),MATCH(K$8,'Points - Runs'!$A$5:$Z$5,0)))+((INDEX('Points - Runs 50s'!$A$5:$Z$95,MATCH($A36,'Points - Runs 50s'!$A$5:$A$95,0),MATCH(K$8,'Points - Runs 50s'!$A$5:$Z$5,0)))*25)+((INDEX('Points - Runs 100s'!$A$5:$Z$95,MATCH($A36,'Points - Runs 100s'!$A$5:$A$95,0),MATCH(K$8,'Points - Runs 100s'!$A$5:$Z$5,0)))*50)+((INDEX('Points - Wickets'!$A$5:$Z$95,MATCH($A36,'Points - Wickets'!$A$5:$A$95,0),MATCH(K$8,'Points - Wickets'!$A$5:$Z$5,0)))*15)+((INDEX('Points - 4 fers'!$A$5:$Z$95,MATCH($A36,'Points - 4 fers'!$A$5:$A$95,0),MATCH(K$8,'Points - 4 fers'!$A$5:$Z$5,0)))*25)+((INDEX('Points - Hattrick'!$A$5:$Z$95,MATCH($A36,'Points - Hattrick'!$A$5:$A$95,0),MATCH(K$8,'Points - Hattrick'!$A$5:$Z$5,0)))*100)+((INDEX('Points - Fielding'!$A$5:$Z$95,MATCH($A36,'Points - Fielding'!$A$5:$A$95,0),MATCH(K$8,'Points - Fielding'!$A$5:$Z$5,0)))*10)+((INDEX('Points - 7 fers'!$A$5:$Z$95,MATCH($A36,'Points - 7 fers'!$A$5:$A$95,0),MATCH(K$8,'Points - 7 fers'!$A$5:$Z$5,0)))*50)+((INDEX('Points - Fielding Bonus'!$A$5:$Z$95,MATCH($A36,'Points - Fielding Bonus'!$A$5:$A$95,0),MATCH(K$8,'Points - Fielding Bonus'!$A$5:$Z$5,0)))*25)</f>
        <v>0</v>
      </c>
      <c r="L36" s="364">
        <f>(INDEX('Points - Runs'!$A$5:$Z$95,MATCH($A36,'Points - Runs'!$A$5:$A$95,0),MATCH(L$8,'Points - Runs'!$A$5:$Z$5,0)))+((INDEX('Points - Runs 50s'!$A$5:$Z$95,MATCH($A36,'Points - Runs 50s'!$A$5:$A$95,0),MATCH(L$8,'Points - Runs 50s'!$A$5:$Z$5,0)))*25)+((INDEX('Points - Runs 100s'!$A$5:$Z$95,MATCH($A36,'Points - Runs 100s'!$A$5:$A$95,0),MATCH(L$8,'Points - Runs 100s'!$A$5:$Z$5,0)))*50)+((INDEX('Points - Wickets'!$A$5:$Z$95,MATCH($A36,'Points - Wickets'!$A$5:$A$95,0),MATCH(L$8,'Points - Wickets'!$A$5:$Z$5,0)))*15)+((INDEX('Points - 4 fers'!$A$5:$Z$95,MATCH($A36,'Points - 4 fers'!$A$5:$A$95,0),MATCH(L$8,'Points - 4 fers'!$A$5:$Z$5,0)))*25)+((INDEX('Points - Hattrick'!$A$5:$Z$95,MATCH($A36,'Points - Hattrick'!$A$5:$A$95,0),MATCH(L$8,'Points - Hattrick'!$A$5:$Z$5,0)))*100)+((INDEX('Points - Fielding'!$A$5:$Z$95,MATCH($A36,'Points - Fielding'!$A$5:$A$95,0),MATCH(L$8,'Points - Fielding'!$A$5:$Z$5,0)))*10)+((INDEX('Points - 7 fers'!$A$5:$Z$95,MATCH($A36,'Points - 7 fers'!$A$5:$A$95,0),MATCH(L$8,'Points - 7 fers'!$A$5:$Z$5,0)))*50)+((INDEX('Points - Fielding Bonus'!$A$5:$Z$95,MATCH($A36,'Points - Fielding Bonus'!$A$5:$A$95,0),MATCH(L$8,'Points - Fielding Bonus'!$A$5:$Z$5,0)))*25)</f>
        <v>60</v>
      </c>
      <c r="M36" s="365">
        <f>(INDEX('Points - Runs'!$A$5:$Z$95,MATCH($A36,'Points - Runs'!$A$5:$A$95,0),MATCH(M$8,'Points - Runs'!$A$5:$Z$5,0)))+((INDEX('Points - Runs 50s'!$A$5:$Z$95,MATCH($A36,'Points - Runs 50s'!$A$5:$A$95,0),MATCH(M$8,'Points - Runs 50s'!$A$5:$Z$5,0)))*25)+((INDEX('Points - Runs 100s'!$A$5:$Z$95,MATCH($A36,'Points - Runs 100s'!$A$5:$A$95,0),MATCH(M$8,'Points - Runs 100s'!$A$5:$Z$5,0)))*50)+((INDEX('Points - Wickets'!$A$5:$Z$95,MATCH($A36,'Points - Wickets'!$A$5:$A$95,0),MATCH(M$8,'Points - Wickets'!$A$5:$Z$5,0)))*15)+((INDEX('Points - 4 fers'!$A$5:$Z$95,MATCH($A36,'Points - 4 fers'!$A$5:$A$95,0),MATCH(M$8,'Points - 4 fers'!$A$5:$Z$5,0)))*25)+((INDEX('Points - Hattrick'!$A$5:$Z$95,MATCH($A36,'Points - Hattrick'!$A$5:$A$95,0),MATCH(M$8,'Points - Hattrick'!$A$5:$Z$5,0)))*100)+((INDEX('Points - Fielding'!$A$5:$Z$95,MATCH($A36,'Points - Fielding'!$A$5:$A$95,0),MATCH(M$8,'Points - Fielding'!$A$5:$Z$5,0)))*10)+((INDEX('Points - 7 fers'!$A$5:$Z$95,MATCH($A36,'Points - 7 fers'!$A$5:$A$95,0),MATCH(M$8,'Points - 7 fers'!$A$5:$Z$5,0)))*50)+((INDEX('Points - Fielding Bonus'!$A$5:$Z$95,MATCH($A36,'Points - Fielding Bonus'!$A$5:$A$95,0),MATCH(M$8,'Points - Fielding Bonus'!$A$5:$Z$5,0)))*25)</f>
        <v>0</v>
      </c>
      <c r="N36" s="365">
        <f>(INDEX('Points - Runs'!$A$5:$Z$95,MATCH($A36,'Points - Runs'!$A$5:$A$95,0),MATCH(N$8,'Points - Runs'!$A$5:$Z$5,0)))+((INDEX('Points - Runs 50s'!$A$5:$Z$95,MATCH($A36,'Points - Runs 50s'!$A$5:$A$95,0),MATCH(N$8,'Points - Runs 50s'!$A$5:$Z$5,0)))*25)+((INDEX('Points - Runs 100s'!$A$5:$Z$95,MATCH($A36,'Points - Runs 100s'!$A$5:$A$95,0),MATCH(N$8,'Points - Runs 100s'!$A$5:$Z$5,0)))*50)+((INDEX('Points - Wickets'!$A$5:$Z$95,MATCH($A36,'Points - Wickets'!$A$5:$A$95,0),MATCH(N$8,'Points - Wickets'!$A$5:$Z$5,0)))*15)+((INDEX('Points - 4 fers'!$A$5:$Z$95,MATCH($A36,'Points - 4 fers'!$A$5:$A$95,0),MATCH(N$8,'Points - 4 fers'!$A$5:$Z$5,0)))*25)+((INDEX('Points - Hattrick'!$A$5:$Z$95,MATCH($A36,'Points - Hattrick'!$A$5:$A$95,0),MATCH(N$8,'Points - Hattrick'!$A$5:$Z$5,0)))*100)+((INDEX('Points - Fielding'!$A$5:$Z$95,MATCH($A36,'Points - Fielding'!$A$5:$A$95,0),MATCH(N$8,'Points - Fielding'!$A$5:$Z$5,0)))*10)+((INDEX('Points - 7 fers'!$A$5:$Z$95,MATCH($A36,'Points - 7 fers'!$A$5:$A$95,0),MATCH(N$8,'Points - 7 fers'!$A$5:$Z$5,0)))*50)+((INDEX('Points - Fielding Bonus'!$A$5:$Z$95,MATCH($A36,'Points - Fielding Bonus'!$A$5:$A$95,0),MATCH(N$8,'Points - Fielding Bonus'!$A$5:$Z$5,0)))*25)</f>
        <v>0</v>
      </c>
      <c r="O36" s="365">
        <f>(INDEX('Points - Runs'!$A$5:$Z$95,MATCH($A36,'Points - Runs'!$A$5:$A$95,0),MATCH(O$8,'Points - Runs'!$A$5:$Z$5,0)))+((INDEX('Points - Runs 50s'!$A$5:$Z$95,MATCH($A36,'Points - Runs 50s'!$A$5:$A$95,0),MATCH(O$8,'Points - Runs 50s'!$A$5:$Z$5,0)))*25)+((INDEX('Points - Runs 100s'!$A$5:$Z$95,MATCH($A36,'Points - Runs 100s'!$A$5:$A$95,0),MATCH(O$8,'Points - Runs 100s'!$A$5:$Z$5,0)))*50)+((INDEX('Points - Wickets'!$A$5:$Z$95,MATCH($A36,'Points - Wickets'!$A$5:$A$95,0),MATCH(O$8,'Points - Wickets'!$A$5:$Z$5,0)))*15)+((INDEX('Points - 4 fers'!$A$5:$Z$95,MATCH($A36,'Points - 4 fers'!$A$5:$A$95,0),MATCH(O$8,'Points - 4 fers'!$A$5:$Z$5,0)))*25)+((INDEX('Points - Hattrick'!$A$5:$Z$95,MATCH($A36,'Points - Hattrick'!$A$5:$A$95,0),MATCH(O$8,'Points - Hattrick'!$A$5:$Z$5,0)))*100)+((INDEX('Points - Fielding'!$A$5:$Z$95,MATCH($A36,'Points - Fielding'!$A$5:$A$95,0),MATCH(O$8,'Points - Fielding'!$A$5:$Z$5,0)))*10)+((INDEX('Points - 7 fers'!$A$5:$Z$95,MATCH($A36,'Points - 7 fers'!$A$5:$A$95,0),MATCH(O$8,'Points - 7 fers'!$A$5:$Z$5,0)))*50)+((INDEX('Points - Fielding Bonus'!$A$5:$Z$95,MATCH($A36,'Points - Fielding Bonus'!$A$5:$A$95,0),MATCH(O$8,'Points - Fielding Bonus'!$A$5:$Z$5,0)))*25)</f>
        <v>0</v>
      </c>
      <c r="P36" s="365">
        <f>(INDEX('Points - Runs'!$A$5:$Z$95,MATCH($A36,'Points - Runs'!$A$5:$A$95,0),MATCH(P$8,'Points - Runs'!$A$5:$Z$5,0)))+((INDEX('Points - Runs 50s'!$A$5:$Z$95,MATCH($A36,'Points - Runs 50s'!$A$5:$A$95,0),MATCH(P$8,'Points - Runs 50s'!$A$5:$Z$5,0)))*25)+((INDEX('Points - Runs 100s'!$A$5:$Z$95,MATCH($A36,'Points - Runs 100s'!$A$5:$A$95,0),MATCH(P$8,'Points - Runs 100s'!$A$5:$Z$5,0)))*50)+((INDEX('Points - Wickets'!$A$5:$Z$95,MATCH($A36,'Points - Wickets'!$A$5:$A$95,0),MATCH(P$8,'Points - Wickets'!$A$5:$Z$5,0)))*15)+((INDEX('Points - 4 fers'!$A$5:$Z$95,MATCH($A36,'Points - 4 fers'!$A$5:$A$95,0),MATCH(P$8,'Points - 4 fers'!$A$5:$Z$5,0)))*25)+((INDEX('Points - Hattrick'!$A$5:$Z$95,MATCH($A36,'Points - Hattrick'!$A$5:$A$95,0),MATCH(P$8,'Points - Hattrick'!$A$5:$Z$5,0)))*100)+((INDEX('Points - Fielding'!$A$5:$Z$95,MATCH($A36,'Points - Fielding'!$A$5:$A$95,0),MATCH(P$8,'Points - Fielding'!$A$5:$Z$5,0)))*10)+((INDEX('Points - 7 fers'!$A$5:$Z$95,MATCH($A36,'Points - 7 fers'!$A$5:$A$95,0),MATCH(P$8,'Points - 7 fers'!$A$5:$Z$5,0)))*50)+((INDEX('Points - Fielding Bonus'!$A$5:$Z$95,MATCH($A36,'Points - Fielding Bonus'!$A$5:$A$95,0),MATCH(P$8,'Points - Fielding Bonus'!$A$5:$Z$5,0)))*25)</f>
        <v>0</v>
      </c>
      <c r="Q36" s="365">
        <f>(INDEX('Points - Runs'!$A$5:$Z$95,MATCH($A36,'Points - Runs'!$A$5:$A$95,0),MATCH(Q$8,'Points - Runs'!$A$5:$Z$5,0)))+((INDEX('Points - Runs 50s'!$A$5:$Z$95,MATCH($A36,'Points - Runs 50s'!$A$5:$A$95,0),MATCH(Q$8,'Points - Runs 50s'!$A$5:$Z$5,0)))*25)+((INDEX('Points - Runs 100s'!$A$5:$Z$95,MATCH($A36,'Points - Runs 100s'!$A$5:$A$95,0),MATCH(Q$8,'Points - Runs 100s'!$A$5:$Z$5,0)))*50)+((INDEX('Points - Wickets'!$A$5:$Z$95,MATCH($A36,'Points - Wickets'!$A$5:$A$95,0),MATCH(Q$8,'Points - Wickets'!$A$5:$Z$5,0)))*15)+((INDEX('Points - 4 fers'!$A$5:$Z$95,MATCH($A36,'Points - 4 fers'!$A$5:$A$95,0),MATCH(Q$8,'Points - 4 fers'!$A$5:$Z$5,0)))*25)+((INDEX('Points - Hattrick'!$A$5:$Z$95,MATCH($A36,'Points - Hattrick'!$A$5:$A$95,0),MATCH(Q$8,'Points - Hattrick'!$A$5:$Z$5,0)))*100)+((INDEX('Points - Fielding'!$A$5:$Z$95,MATCH($A36,'Points - Fielding'!$A$5:$A$95,0),MATCH(Q$8,'Points - Fielding'!$A$5:$Z$5,0)))*10)+((INDEX('Points - 7 fers'!$A$5:$Z$95,MATCH($A36,'Points - 7 fers'!$A$5:$A$95,0),MATCH(Q$8,'Points - 7 fers'!$A$5:$Z$5,0)))*50)+((INDEX('Points - Fielding Bonus'!$A$5:$Z$95,MATCH($A36,'Points - Fielding Bonus'!$A$5:$A$95,0),MATCH(Q$8,'Points - Fielding Bonus'!$A$5:$Z$5,0)))*25)</f>
        <v>20</v>
      </c>
      <c r="R36" s="365">
        <f>(INDEX('Points - Runs'!$A$5:$Z$95,MATCH($A36,'Points - Runs'!$A$5:$A$95,0),MATCH(R$8,'Points - Runs'!$A$5:$Z$5,0)))+((INDEX('Points - Runs 50s'!$A$5:$Z$95,MATCH($A36,'Points - Runs 50s'!$A$5:$A$95,0),MATCH(R$8,'Points - Runs 50s'!$A$5:$Z$5,0)))*25)+((INDEX('Points - Runs 100s'!$A$5:$Z$95,MATCH($A36,'Points - Runs 100s'!$A$5:$A$95,0),MATCH(R$8,'Points - Runs 100s'!$A$5:$Z$5,0)))*50)+((INDEX('Points - Wickets'!$A$5:$Z$95,MATCH($A36,'Points - Wickets'!$A$5:$A$95,0),MATCH(R$8,'Points - Wickets'!$A$5:$Z$5,0)))*15)+((INDEX('Points - 4 fers'!$A$5:$Z$95,MATCH($A36,'Points - 4 fers'!$A$5:$A$95,0),MATCH(R$8,'Points - 4 fers'!$A$5:$Z$5,0)))*25)+((INDEX('Points - Hattrick'!$A$5:$Z$95,MATCH($A36,'Points - Hattrick'!$A$5:$A$95,0),MATCH(R$8,'Points - Hattrick'!$A$5:$Z$5,0)))*100)+((INDEX('Points - Fielding'!$A$5:$Z$95,MATCH($A36,'Points - Fielding'!$A$5:$A$95,0),MATCH(R$8,'Points - Fielding'!$A$5:$Z$5,0)))*10)+((INDEX('Points - 7 fers'!$A$5:$Z$95,MATCH($A36,'Points - 7 fers'!$A$5:$A$95,0),MATCH(R$8,'Points - 7 fers'!$A$5:$Z$5,0)))*50)+((INDEX('Points - Fielding Bonus'!$A$5:$Z$95,MATCH($A36,'Points - Fielding Bonus'!$A$5:$A$95,0),MATCH(R$8,'Points - Fielding Bonus'!$A$5:$Z$5,0)))*25)</f>
        <v>0</v>
      </c>
      <c r="S36" s="566">
        <f>(INDEX('Points - Runs'!$A$5:$Z$95,MATCH($A36,'Points - Runs'!$A$5:$A$95,0),MATCH(S$8,'Points - Runs'!$A$5:$Z$5,0)))+((INDEX('Points - Runs 50s'!$A$5:$Z$95,MATCH($A36,'Points - Runs 50s'!$A$5:$A$95,0),MATCH(S$8,'Points - Runs 50s'!$A$5:$Z$5,0)))*25)+((INDEX('Points - Runs 100s'!$A$5:$Z$95,MATCH($A36,'Points - Runs 100s'!$A$5:$A$95,0),MATCH(S$8,'Points - Runs 100s'!$A$5:$Z$5,0)))*50)+((INDEX('Points - Wickets'!$A$5:$Z$95,MATCH($A36,'Points - Wickets'!$A$5:$A$95,0),MATCH(S$8,'Points - Wickets'!$A$5:$Z$5,0)))*15)+((INDEX('Points - 4 fers'!$A$5:$Z$95,MATCH($A36,'Points - 4 fers'!$A$5:$A$95,0),MATCH(S$8,'Points - 4 fers'!$A$5:$Z$5,0)))*25)+((INDEX('Points - Hattrick'!$A$5:$Z$95,MATCH($A36,'Points - Hattrick'!$A$5:$A$95,0),MATCH(S$8,'Points - Hattrick'!$A$5:$Z$5,0)))*100)+((INDEX('Points - Fielding'!$A$5:$Z$95,MATCH($A36,'Points - Fielding'!$A$5:$A$95,0),MATCH(S$8,'Points - Fielding'!$A$5:$Z$5,0)))*10)+((INDEX('Points - 7 fers'!$A$5:$Z$95,MATCH($A36,'Points - 7 fers'!$A$5:$A$95,0),MATCH(S$8,'Points - 7 fers'!$A$5:$Z$5,0)))*50)+((INDEX('Points - Fielding Bonus'!$A$5:$Z$95,MATCH($A36,'Points - Fielding Bonus'!$A$5:$A$95,0),MATCH(S$8,'Points - Fielding Bonus'!$A$5:$Z$5,0)))*25)</f>
        <v>4</v>
      </c>
      <c r="T36" s="571">
        <f>(INDEX('Points - Runs'!$A$5:$Z$95,MATCH($A36,'Points - Runs'!$A$5:$A$95,0),MATCH(T$8,'Points - Runs'!$A$5:$Z$5,0)))+((INDEX('Points - Runs 50s'!$A$5:$Z$95,MATCH($A36,'Points - Runs 50s'!$A$5:$A$95,0),MATCH(T$8,'Points - Runs 50s'!$A$5:$Z$5,0)))*25)+((INDEX('Points - Runs 100s'!$A$5:$Z$95,MATCH($A36,'Points - Runs 100s'!$A$5:$A$95,0),MATCH(T$8,'Points - Runs 100s'!$A$5:$Z$5,0)))*50)+((INDEX('Points - Wickets'!$A$5:$Z$95,MATCH($A36,'Points - Wickets'!$A$5:$A$95,0),MATCH(T$8,'Points - Wickets'!$A$5:$Z$5,0)))*15)+((INDEX('Points - 4 fers'!$A$5:$Z$95,MATCH($A36,'Points - 4 fers'!$A$5:$A$95,0),MATCH(T$8,'Points - 4 fers'!$A$5:$Z$5,0)))*25)+((INDEX('Points - Hattrick'!$A$5:$Z$95,MATCH($A36,'Points - Hattrick'!$A$5:$A$95,0),MATCH(T$8,'Points - Hattrick'!$A$5:$Z$5,0)))*100)+((INDEX('Points - Fielding'!$A$5:$Z$95,MATCH($A36,'Points - Fielding'!$A$5:$A$95,0),MATCH(T$8,'Points - Fielding'!$A$5:$Z$5,0)))*10)+((INDEX('Points - 7 fers'!$A$5:$Z$95,MATCH($A36,'Points - 7 fers'!$A$5:$A$95,0),MATCH(T$8,'Points - 7 fers'!$A$5:$Z$5,0)))*50)+((INDEX('Points - Fielding Bonus'!$A$5:$Z$95,MATCH($A36,'Points - Fielding Bonus'!$A$5:$A$95,0),MATCH(T$8,'Points - Fielding Bonus'!$A$5:$Z$5,0)))*25)</f>
        <v>0</v>
      </c>
      <c r="U36" s="365">
        <f>(INDEX('Points - Runs'!$A$5:$Z$95,MATCH($A36,'Points - Runs'!$A$5:$A$95,0),MATCH(U$8,'Points - Runs'!$A$5:$Z$5,0)))+((INDEX('Points - Runs 50s'!$A$5:$Z$95,MATCH($A36,'Points - Runs 50s'!$A$5:$A$95,0),MATCH(U$8,'Points - Runs 50s'!$A$5:$Z$5,0)))*25)+((INDEX('Points - Runs 100s'!$A$5:$Z$95,MATCH($A36,'Points - Runs 100s'!$A$5:$A$95,0),MATCH(U$8,'Points - Runs 100s'!$A$5:$Z$5,0)))*50)+((INDEX('Points - Wickets'!$A$5:$Z$95,MATCH($A36,'Points - Wickets'!$A$5:$A$95,0),MATCH(U$8,'Points - Wickets'!$A$5:$Z$5,0)))*15)+((INDEX('Points - 4 fers'!$A$5:$Z$95,MATCH($A36,'Points - 4 fers'!$A$5:$A$95,0),MATCH(U$8,'Points - 4 fers'!$A$5:$Z$5,0)))*25)+((INDEX('Points - Hattrick'!$A$5:$Z$95,MATCH($A36,'Points - Hattrick'!$A$5:$A$95,0),MATCH(U$8,'Points - Hattrick'!$A$5:$Z$5,0)))*100)+((INDEX('Points - Fielding'!$A$5:$Z$95,MATCH($A36,'Points - Fielding'!$A$5:$A$95,0),MATCH(U$8,'Points - Fielding'!$A$5:$Z$5,0)))*10)+((INDEX('Points - 7 fers'!$A$5:$Z$95,MATCH($A36,'Points - 7 fers'!$A$5:$A$95,0),MATCH(U$8,'Points - 7 fers'!$A$5:$Z$5,0)))*50)+((INDEX('Points - Fielding Bonus'!$A$5:$Z$95,MATCH($A36,'Points - Fielding Bonus'!$A$5:$A$95,0),MATCH(U$8,'Points - Fielding Bonus'!$A$5:$Z$5,0)))*25)</f>
        <v>0</v>
      </c>
      <c r="V36" s="365">
        <f>(INDEX('Points - Runs'!$A$5:$Z$95,MATCH($A36,'Points - Runs'!$A$5:$A$95,0),MATCH(V$8,'Points - Runs'!$A$5:$Z$5,0)))+((INDEX('Points - Runs 50s'!$A$5:$Z$95,MATCH($A36,'Points - Runs 50s'!$A$5:$A$95,0),MATCH(V$8,'Points - Runs 50s'!$A$5:$Z$5,0)))*25)+((INDEX('Points - Runs 100s'!$A$5:$Z$95,MATCH($A36,'Points - Runs 100s'!$A$5:$A$95,0),MATCH(V$8,'Points - Runs 100s'!$A$5:$Z$5,0)))*50)+((INDEX('Points - Wickets'!$A$5:$Z$95,MATCH($A36,'Points - Wickets'!$A$5:$A$95,0),MATCH(V$8,'Points - Wickets'!$A$5:$Z$5,0)))*15)+((INDEX('Points - 4 fers'!$A$5:$Z$95,MATCH($A36,'Points - 4 fers'!$A$5:$A$95,0),MATCH(V$8,'Points - 4 fers'!$A$5:$Z$5,0)))*25)+((INDEX('Points - Hattrick'!$A$5:$Z$95,MATCH($A36,'Points - Hattrick'!$A$5:$A$95,0),MATCH(V$8,'Points - Hattrick'!$A$5:$Z$5,0)))*100)+((INDEX('Points - Fielding'!$A$5:$Z$95,MATCH($A36,'Points - Fielding'!$A$5:$A$95,0),MATCH(V$8,'Points - Fielding'!$A$5:$Z$5,0)))*10)+((INDEX('Points - 7 fers'!$A$5:$Z$95,MATCH($A36,'Points - 7 fers'!$A$5:$A$95,0),MATCH(V$8,'Points - 7 fers'!$A$5:$Z$5,0)))*50)+((INDEX('Points - Fielding Bonus'!$A$5:$Z$95,MATCH($A36,'Points - Fielding Bonus'!$A$5:$A$95,0),MATCH(V$8,'Points - Fielding Bonus'!$A$5:$Z$5,0)))*25)</f>
        <v>0</v>
      </c>
      <c r="W36" s="365">
        <f>(INDEX('Points - Runs'!$A$5:$Z$95,MATCH($A36,'Points - Runs'!$A$5:$A$95,0),MATCH(W$8,'Points - Runs'!$A$5:$Z$5,0)))+((INDEX('Points - Runs 50s'!$A$5:$Z$95,MATCH($A36,'Points - Runs 50s'!$A$5:$A$95,0),MATCH(W$8,'Points - Runs 50s'!$A$5:$Z$5,0)))*25)+((INDEX('Points - Runs 100s'!$A$5:$Z$95,MATCH($A36,'Points - Runs 100s'!$A$5:$A$95,0),MATCH(W$8,'Points - Runs 100s'!$A$5:$Z$5,0)))*50)+((INDEX('Points - Wickets'!$A$5:$Z$95,MATCH($A36,'Points - Wickets'!$A$5:$A$95,0),MATCH(W$8,'Points - Wickets'!$A$5:$Z$5,0)))*15)+((INDEX('Points - 4 fers'!$A$5:$Z$95,MATCH($A36,'Points - 4 fers'!$A$5:$A$95,0),MATCH(W$8,'Points - 4 fers'!$A$5:$Z$5,0)))*25)+((INDEX('Points - Hattrick'!$A$5:$Z$95,MATCH($A36,'Points - Hattrick'!$A$5:$A$95,0),MATCH(W$8,'Points - Hattrick'!$A$5:$Z$5,0)))*100)+((INDEX('Points - Fielding'!$A$5:$Z$95,MATCH($A36,'Points - Fielding'!$A$5:$A$95,0),MATCH(W$8,'Points - Fielding'!$A$5:$Z$5,0)))*10)+((INDEX('Points - 7 fers'!$A$5:$Z$95,MATCH($A36,'Points - 7 fers'!$A$5:$A$95,0),MATCH(W$8,'Points - 7 fers'!$A$5:$Z$5,0)))*50)+((INDEX('Points - Fielding Bonus'!$A$5:$Z$95,MATCH($A36,'Points - Fielding Bonus'!$A$5:$A$95,0),MATCH(W$8,'Points - Fielding Bonus'!$A$5:$Z$5,0)))*25)</f>
        <v>0</v>
      </c>
      <c r="X36" s="365">
        <f>(INDEX('Points - Runs'!$A$5:$Z$95,MATCH($A36,'Points - Runs'!$A$5:$A$95,0),MATCH(X$8,'Points - Runs'!$A$5:$Z$5,0)))+((INDEX('Points - Runs 50s'!$A$5:$Z$95,MATCH($A36,'Points - Runs 50s'!$A$5:$A$95,0),MATCH(X$8,'Points - Runs 50s'!$A$5:$Z$5,0)))*25)+((INDEX('Points - Runs 100s'!$A$5:$Z$95,MATCH($A36,'Points - Runs 100s'!$A$5:$A$95,0),MATCH(X$8,'Points - Runs 100s'!$A$5:$Z$5,0)))*50)+((INDEX('Points - Wickets'!$A$5:$Z$95,MATCH($A36,'Points - Wickets'!$A$5:$A$95,0),MATCH(X$8,'Points - Wickets'!$A$5:$Z$5,0)))*15)+((INDEX('Points - 4 fers'!$A$5:$Z$95,MATCH($A36,'Points - 4 fers'!$A$5:$A$95,0),MATCH(X$8,'Points - 4 fers'!$A$5:$Z$5,0)))*25)+((INDEX('Points - Hattrick'!$A$5:$Z$95,MATCH($A36,'Points - Hattrick'!$A$5:$A$95,0),MATCH(X$8,'Points - Hattrick'!$A$5:$Z$5,0)))*100)+((INDEX('Points - Fielding'!$A$5:$Z$95,MATCH($A36,'Points - Fielding'!$A$5:$A$95,0),MATCH(X$8,'Points - Fielding'!$A$5:$Z$5,0)))*10)+((INDEX('Points - 7 fers'!$A$5:$Z$95,MATCH($A36,'Points - 7 fers'!$A$5:$A$95,0),MATCH(X$8,'Points - 7 fers'!$A$5:$Z$5,0)))*50)+((INDEX('Points - Fielding Bonus'!$A$5:$Z$95,MATCH($A36,'Points - Fielding Bonus'!$A$5:$A$95,0),MATCH(X$8,'Points - Fielding Bonus'!$A$5:$Z$5,0)))*25)</f>
        <v>0</v>
      </c>
      <c r="Y36" s="365">
        <f>(INDEX('Points - Runs'!$A$5:$Z$95,MATCH($A36,'Points - Runs'!$A$5:$A$95,0),MATCH(Y$8,'Points - Runs'!$A$5:$Z$5,0)))+((INDEX('Points - Runs 50s'!$A$5:$Z$95,MATCH($A36,'Points - Runs 50s'!$A$5:$A$95,0),MATCH(Y$8,'Points - Runs 50s'!$A$5:$Z$5,0)))*25)+((INDEX('Points - Runs 100s'!$A$5:$Z$95,MATCH($A36,'Points - Runs 100s'!$A$5:$A$95,0),MATCH(Y$8,'Points - Runs 100s'!$A$5:$Z$5,0)))*50)+((INDEX('Points - Wickets'!$A$5:$Z$95,MATCH($A36,'Points - Wickets'!$A$5:$A$95,0),MATCH(Y$8,'Points - Wickets'!$A$5:$Z$5,0)))*15)+((INDEX('Points - 4 fers'!$A$5:$Z$95,MATCH($A36,'Points - 4 fers'!$A$5:$A$95,0),MATCH(Y$8,'Points - 4 fers'!$A$5:$Z$5,0)))*25)+((INDEX('Points - Hattrick'!$A$5:$Z$95,MATCH($A36,'Points - Hattrick'!$A$5:$A$95,0),MATCH(Y$8,'Points - Hattrick'!$A$5:$Z$5,0)))*100)+((INDEX('Points - Fielding'!$A$5:$Z$95,MATCH($A36,'Points - Fielding'!$A$5:$A$95,0),MATCH(Y$8,'Points - Fielding'!$A$5:$Z$5,0)))*10)+((INDEX('Points - 7 fers'!$A$5:$Z$95,MATCH($A36,'Points - 7 fers'!$A$5:$A$95,0),MATCH(Y$8,'Points - 7 fers'!$A$5:$Z$5,0)))*50)+((INDEX('Points - Fielding Bonus'!$A$5:$Z$95,MATCH($A36,'Points - Fielding Bonus'!$A$5:$A$95,0),MATCH(Y$8,'Points - Fielding Bonus'!$A$5:$Z$5,0)))*25)</f>
        <v>0</v>
      </c>
      <c r="Z36" s="365">
        <f>(INDEX('Points - Runs'!$A$5:$Z$95,MATCH($A36,'Points - Runs'!$A$5:$A$95,0),MATCH(Z$8,'Points - Runs'!$A$5:$Z$5,0)))+((INDEX('Points - Runs 50s'!$A$5:$Z$95,MATCH($A36,'Points - Runs 50s'!$A$5:$A$95,0),MATCH(Z$8,'Points - Runs 50s'!$A$5:$Z$5,0)))*25)+((INDEX('Points - Runs 100s'!$A$5:$Z$95,MATCH($A36,'Points - Runs 100s'!$A$5:$A$95,0),MATCH(Z$8,'Points - Runs 100s'!$A$5:$Z$5,0)))*50)+((INDEX('Points - Wickets'!$A$5:$Z$95,MATCH($A36,'Points - Wickets'!$A$5:$A$95,0),MATCH(Z$8,'Points - Wickets'!$A$5:$Z$5,0)))*15)+((INDEX('Points - 4 fers'!$A$5:$Z$95,MATCH($A36,'Points - 4 fers'!$A$5:$A$95,0),MATCH(Z$8,'Points - 4 fers'!$A$5:$Z$5,0)))*25)+((INDEX('Points - Hattrick'!$A$5:$Z$95,MATCH($A36,'Points - Hattrick'!$A$5:$A$95,0),MATCH(Z$8,'Points - Hattrick'!$A$5:$Z$5,0)))*100)+((INDEX('Points - Fielding'!$A$5:$Z$95,MATCH($A36,'Points - Fielding'!$A$5:$A$95,0),MATCH(Z$8,'Points - Fielding'!$A$5:$Z$5,0)))*10)+((INDEX('Points - 7 fers'!$A$5:$Z$95,MATCH($A36,'Points - 7 fers'!$A$5:$A$95,0),MATCH(Z$8,'Points - 7 fers'!$A$5:$Z$5,0)))*50)+((INDEX('Points - Fielding Bonus'!$A$5:$Z$95,MATCH($A36,'Points - Fielding Bonus'!$A$5:$A$95,0),MATCH(Z$8,'Points - Fielding Bonus'!$A$5:$Z$5,0)))*25)</f>
        <v>0</v>
      </c>
      <c r="AA36" s="452">
        <f t="shared" si="0"/>
        <v>79</v>
      </c>
      <c r="AB36" s="445">
        <f t="shared" si="1"/>
        <v>84</v>
      </c>
      <c r="AC36" s="479">
        <f t="shared" si="2"/>
        <v>0</v>
      </c>
      <c r="AD36" s="453">
        <f t="shared" si="3"/>
        <v>163</v>
      </c>
    </row>
    <row r="37" spans="1:30" s="58" customFormat="1" ht="18.75" customHeight="1" x14ac:dyDescent="0.25">
      <c r="A37" s="476" t="s">
        <v>279</v>
      </c>
      <c r="B37" s="447" t="s">
        <v>251</v>
      </c>
      <c r="C37" s="448" t="s">
        <v>64</v>
      </c>
      <c r="D37" s="364">
        <f>(INDEX('Points - Runs'!$A$5:$Z$95,MATCH($A37,'Points - Runs'!$A$5:$A$95,0),MATCH(D$8,'Points - Runs'!$A$5:$Z$5,0)))+((INDEX('Points - Runs 50s'!$A$5:$Z$95,MATCH($A37,'Points - Runs 50s'!$A$5:$A$95,0),MATCH(D$8,'Points - Runs 50s'!$A$5:$Z$5,0)))*25)+((INDEX('Points - Runs 100s'!$A$5:$Z$95,MATCH($A37,'Points - Runs 100s'!$A$5:$A$95,0),MATCH(D$8,'Points - Runs 100s'!$A$5:$Z$5,0)))*50)+((INDEX('Points - Wickets'!$A$5:$Z$95,MATCH($A37,'Points - Wickets'!$A$5:$A$95,0),MATCH(D$8,'Points - Wickets'!$A$5:$Z$5,0)))*15)+((INDEX('Points - 4 fers'!$A$5:$Z$95,MATCH($A37,'Points - 4 fers'!$A$5:$A$95,0),MATCH(D$8,'Points - 4 fers'!$A$5:$Z$5,0)))*25)+((INDEX('Points - Hattrick'!$A$5:$Z$95,MATCH($A37,'Points - Hattrick'!$A$5:$A$95,0),MATCH(D$8,'Points - Hattrick'!$A$5:$Z$5,0)))*100)+((INDEX('Points - Fielding'!$A$5:$Z$95,MATCH($A37,'Points - Fielding'!$A$5:$A$95,0),MATCH(D$8,'Points - Fielding'!$A$5:$Z$5,0)))*10)+((INDEX('Points - 7 fers'!$A$5:$Z$95,MATCH($A37,'Points - 7 fers'!$A$5:$A$95,0),MATCH(D$8,'Points - 7 fers'!$A$5:$Z$5,0)))*50)+((INDEX('Points - Fielding Bonus'!$A$5:$Z$95,MATCH($A37,'Points - Fielding Bonus'!$A$5:$A$95,0),MATCH(D$8,'Points - Fielding Bonus'!$A$5:$Z$5,0)))*25)</f>
        <v>0</v>
      </c>
      <c r="E37" s="365">
        <f>(INDEX('Points - Runs'!$A$5:$Z$95,MATCH($A37,'Points - Runs'!$A$5:$A$95,0),MATCH(E$8,'Points - Runs'!$A$5:$Z$5,0)))+((INDEX('Points - Runs 50s'!$A$5:$Z$95,MATCH($A37,'Points - Runs 50s'!$A$5:$A$95,0),MATCH(E$8,'Points - Runs 50s'!$A$5:$Z$5,0)))*25)+((INDEX('Points - Runs 100s'!$A$5:$Z$95,MATCH($A37,'Points - Runs 100s'!$A$5:$A$95,0),MATCH(E$8,'Points - Runs 100s'!$A$5:$Z$5,0)))*50)+((INDEX('Points - Wickets'!$A$5:$Z$95,MATCH($A37,'Points - Wickets'!$A$5:$A$95,0),MATCH(E$8,'Points - Wickets'!$A$5:$Z$5,0)))*15)+((INDEX('Points - 4 fers'!$A$5:$Z$95,MATCH($A37,'Points - 4 fers'!$A$5:$A$95,0),MATCH(E$8,'Points - 4 fers'!$A$5:$Z$5,0)))*25)+((INDEX('Points - Hattrick'!$A$5:$Z$95,MATCH($A37,'Points - Hattrick'!$A$5:$A$95,0),MATCH(E$8,'Points - Hattrick'!$A$5:$Z$5,0)))*100)+((INDEX('Points - Fielding'!$A$5:$Z$95,MATCH($A37,'Points - Fielding'!$A$5:$A$95,0),MATCH(E$8,'Points - Fielding'!$A$5:$Z$5,0)))*10)+((INDEX('Points - 7 fers'!$A$5:$Z$95,MATCH($A37,'Points - 7 fers'!$A$5:$A$95,0),MATCH(E$8,'Points - 7 fers'!$A$5:$Z$5,0)))*50)+((INDEX('Points - Fielding Bonus'!$A$5:$Z$95,MATCH($A37,'Points - Fielding Bonus'!$A$5:$A$95,0),MATCH(E$8,'Points - Fielding Bonus'!$A$5:$Z$5,0)))*25)</f>
        <v>0</v>
      </c>
      <c r="F37" s="365">
        <f>(INDEX('Points - Runs'!$A$5:$Z$95,MATCH($A37,'Points - Runs'!$A$5:$A$95,0),MATCH(F$8,'Points - Runs'!$A$5:$Z$5,0)))+((INDEX('Points - Runs 50s'!$A$5:$Z$95,MATCH($A37,'Points - Runs 50s'!$A$5:$A$95,0),MATCH(F$8,'Points - Runs 50s'!$A$5:$Z$5,0)))*25)+((INDEX('Points - Runs 100s'!$A$5:$Z$95,MATCH($A37,'Points - Runs 100s'!$A$5:$A$95,0),MATCH(F$8,'Points - Runs 100s'!$A$5:$Z$5,0)))*50)+((INDEX('Points - Wickets'!$A$5:$Z$95,MATCH($A37,'Points - Wickets'!$A$5:$A$95,0),MATCH(F$8,'Points - Wickets'!$A$5:$Z$5,0)))*15)+((INDEX('Points - 4 fers'!$A$5:$Z$95,MATCH($A37,'Points - 4 fers'!$A$5:$A$95,0),MATCH(F$8,'Points - 4 fers'!$A$5:$Z$5,0)))*25)+((INDEX('Points - Hattrick'!$A$5:$Z$95,MATCH($A37,'Points - Hattrick'!$A$5:$A$95,0),MATCH(F$8,'Points - Hattrick'!$A$5:$Z$5,0)))*100)+((INDEX('Points - Fielding'!$A$5:$Z$95,MATCH($A37,'Points - Fielding'!$A$5:$A$95,0),MATCH(F$8,'Points - Fielding'!$A$5:$Z$5,0)))*10)+((INDEX('Points - 7 fers'!$A$5:$Z$95,MATCH($A37,'Points - 7 fers'!$A$5:$A$95,0),MATCH(F$8,'Points - 7 fers'!$A$5:$Z$5,0)))*50)+((INDEX('Points - Fielding Bonus'!$A$5:$Z$95,MATCH($A37,'Points - Fielding Bonus'!$A$5:$A$95,0),MATCH(F$8,'Points - Fielding Bonus'!$A$5:$Z$5,0)))*25)</f>
        <v>0</v>
      </c>
      <c r="G37" s="365">
        <f>(INDEX('Points - Runs'!$A$5:$Z$95,MATCH($A37,'Points - Runs'!$A$5:$A$95,0),MATCH(G$8,'Points - Runs'!$A$5:$Z$5,0)))+((INDEX('Points - Runs 50s'!$A$5:$Z$95,MATCH($A37,'Points - Runs 50s'!$A$5:$A$95,0),MATCH(G$8,'Points - Runs 50s'!$A$5:$Z$5,0)))*25)+((INDEX('Points - Runs 100s'!$A$5:$Z$95,MATCH($A37,'Points - Runs 100s'!$A$5:$A$95,0),MATCH(G$8,'Points - Runs 100s'!$A$5:$Z$5,0)))*50)+((INDEX('Points - Wickets'!$A$5:$Z$95,MATCH($A37,'Points - Wickets'!$A$5:$A$95,0),MATCH(G$8,'Points - Wickets'!$A$5:$Z$5,0)))*15)+((INDEX('Points - 4 fers'!$A$5:$Z$95,MATCH($A37,'Points - 4 fers'!$A$5:$A$95,0),MATCH(G$8,'Points - 4 fers'!$A$5:$Z$5,0)))*25)+((INDEX('Points - Hattrick'!$A$5:$Z$95,MATCH($A37,'Points - Hattrick'!$A$5:$A$95,0),MATCH(G$8,'Points - Hattrick'!$A$5:$Z$5,0)))*100)+((INDEX('Points - Fielding'!$A$5:$Z$95,MATCH($A37,'Points - Fielding'!$A$5:$A$95,0),MATCH(G$8,'Points - Fielding'!$A$5:$Z$5,0)))*10)+((INDEX('Points - 7 fers'!$A$5:$Z$95,MATCH($A37,'Points - 7 fers'!$A$5:$A$95,0),MATCH(G$8,'Points - 7 fers'!$A$5:$Z$5,0)))*50)+((INDEX('Points - Fielding Bonus'!$A$5:$Z$95,MATCH($A37,'Points - Fielding Bonus'!$A$5:$A$95,0),MATCH(G$8,'Points - Fielding Bonus'!$A$5:$Z$5,0)))*25)</f>
        <v>0</v>
      </c>
      <c r="H37" s="365">
        <f>(INDEX('Points - Runs'!$A$5:$Z$95,MATCH($A37,'Points - Runs'!$A$5:$A$95,0),MATCH(H$8,'Points - Runs'!$A$5:$Z$5,0)))+((INDEX('Points - Runs 50s'!$A$5:$Z$95,MATCH($A37,'Points - Runs 50s'!$A$5:$A$95,0),MATCH(H$8,'Points - Runs 50s'!$A$5:$Z$5,0)))*25)+((INDEX('Points - Runs 100s'!$A$5:$Z$95,MATCH($A37,'Points - Runs 100s'!$A$5:$A$95,0),MATCH(H$8,'Points - Runs 100s'!$A$5:$Z$5,0)))*50)+((INDEX('Points - Wickets'!$A$5:$Z$95,MATCH($A37,'Points - Wickets'!$A$5:$A$95,0),MATCH(H$8,'Points - Wickets'!$A$5:$Z$5,0)))*15)+((INDEX('Points - 4 fers'!$A$5:$Z$95,MATCH($A37,'Points - 4 fers'!$A$5:$A$95,0),MATCH(H$8,'Points - 4 fers'!$A$5:$Z$5,0)))*25)+((INDEX('Points - Hattrick'!$A$5:$Z$95,MATCH($A37,'Points - Hattrick'!$A$5:$A$95,0),MATCH(H$8,'Points - Hattrick'!$A$5:$Z$5,0)))*100)+((INDEX('Points - Fielding'!$A$5:$Z$95,MATCH($A37,'Points - Fielding'!$A$5:$A$95,0),MATCH(H$8,'Points - Fielding'!$A$5:$Z$5,0)))*10)+((INDEX('Points - 7 fers'!$A$5:$Z$95,MATCH($A37,'Points - 7 fers'!$A$5:$A$95,0),MATCH(H$8,'Points - 7 fers'!$A$5:$Z$5,0)))*50)+((INDEX('Points - Fielding Bonus'!$A$5:$Z$95,MATCH($A37,'Points - Fielding Bonus'!$A$5:$A$95,0),MATCH(H$8,'Points - Fielding Bonus'!$A$5:$Z$5,0)))*25)</f>
        <v>0</v>
      </c>
      <c r="I37" s="365">
        <f>(INDEX('Points - Runs'!$A$5:$Z$95,MATCH($A37,'Points - Runs'!$A$5:$A$95,0),MATCH(I$8,'Points - Runs'!$A$5:$Z$5,0)))+((INDEX('Points - Runs 50s'!$A$5:$Z$95,MATCH($A37,'Points - Runs 50s'!$A$5:$A$95,0),MATCH(I$8,'Points - Runs 50s'!$A$5:$Z$5,0)))*25)+((INDEX('Points - Runs 100s'!$A$5:$Z$95,MATCH($A37,'Points - Runs 100s'!$A$5:$A$95,0),MATCH(I$8,'Points - Runs 100s'!$A$5:$Z$5,0)))*50)+((INDEX('Points - Wickets'!$A$5:$Z$95,MATCH($A37,'Points - Wickets'!$A$5:$A$95,0),MATCH(I$8,'Points - Wickets'!$A$5:$Z$5,0)))*15)+((INDEX('Points - 4 fers'!$A$5:$Z$95,MATCH($A37,'Points - 4 fers'!$A$5:$A$95,0),MATCH(I$8,'Points - 4 fers'!$A$5:$Z$5,0)))*25)+((INDEX('Points - Hattrick'!$A$5:$Z$95,MATCH($A37,'Points - Hattrick'!$A$5:$A$95,0),MATCH(I$8,'Points - Hattrick'!$A$5:$Z$5,0)))*100)+((INDEX('Points - Fielding'!$A$5:$Z$95,MATCH($A37,'Points - Fielding'!$A$5:$A$95,0),MATCH(I$8,'Points - Fielding'!$A$5:$Z$5,0)))*10)+((INDEX('Points - 7 fers'!$A$5:$Z$95,MATCH($A37,'Points - 7 fers'!$A$5:$A$95,0),MATCH(I$8,'Points - 7 fers'!$A$5:$Z$5,0)))*50)+((INDEX('Points - Fielding Bonus'!$A$5:$Z$95,MATCH($A37,'Points - Fielding Bonus'!$A$5:$A$95,0),MATCH(I$8,'Points - Fielding Bonus'!$A$5:$Z$5,0)))*25)</f>
        <v>0</v>
      </c>
      <c r="J37" s="365">
        <f>(INDEX('Points - Runs'!$A$5:$Z$95,MATCH($A37,'Points - Runs'!$A$5:$A$95,0),MATCH(J$8,'Points - Runs'!$A$5:$Z$5,0)))+((INDEX('Points - Runs 50s'!$A$5:$Z$95,MATCH($A37,'Points - Runs 50s'!$A$5:$A$95,0),MATCH(J$8,'Points - Runs 50s'!$A$5:$Z$5,0)))*25)+((INDEX('Points - Runs 100s'!$A$5:$Z$95,MATCH($A37,'Points - Runs 100s'!$A$5:$A$95,0),MATCH(J$8,'Points - Runs 100s'!$A$5:$Z$5,0)))*50)+((INDEX('Points - Wickets'!$A$5:$Z$95,MATCH($A37,'Points - Wickets'!$A$5:$A$95,0),MATCH(J$8,'Points - Wickets'!$A$5:$Z$5,0)))*15)+((INDEX('Points - 4 fers'!$A$5:$Z$95,MATCH($A37,'Points - 4 fers'!$A$5:$A$95,0),MATCH(J$8,'Points - 4 fers'!$A$5:$Z$5,0)))*25)+((INDEX('Points - Hattrick'!$A$5:$Z$95,MATCH($A37,'Points - Hattrick'!$A$5:$A$95,0),MATCH(J$8,'Points - Hattrick'!$A$5:$Z$5,0)))*100)+((INDEX('Points - Fielding'!$A$5:$Z$95,MATCH($A37,'Points - Fielding'!$A$5:$A$95,0),MATCH(J$8,'Points - Fielding'!$A$5:$Z$5,0)))*10)+((INDEX('Points - 7 fers'!$A$5:$Z$95,MATCH($A37,'Points - 7 fers'!$A$5:$A$95,0),MATCH(J$8,'Points - 7 fers'!$A$5:$Z$5,0)))*50)+((INDEX('Points - Fielding Bonus'!$A$5:$Z$95,MATCH($A37,'Points - Fielding Bonus'!$A$5:$A$95,0),MATCH(J$8,'Points - Fielding Bonus'!$A$5:$Z$5,0)))*25)</f>
        <v>0</v>
      </c>
      <c r="K37" s="516">
        <f>(INDEX('Points - Runs'!$A$5:$Z$95,MATCH($A37,'Points - Runs'!$A$5:$A$95,0),MATCH(K$8,'Points - Runs'!$A$5:$Z$5,0)))+((INDEX('Points - Runs 50s'!$A$5:$Z$95,MATCH($A37,'Points - Runs 50s'!$A$5:$A$95,0),MATCH(K$8,'Points - Runs 50s'!$A$5:$Z$5,0)))*25)+((INDEX('Points - Runs 100s'!$A$5:$Z$95,MATCH($A37,'Points - Runs 100s'!$A$5:$A$95,0),MATCH(K$8,'Points - Runs 100s'!$A$5:$Z$5,0)))*50)+((INDEX('Points - Wickets'!$A$5:$Z$95,MATCH($A37,'Points - Wickets'!$A$5:$A$95,0),MATCH(K$8,'Points - Wickets'!$A$5:$Z$5,0)))*15)+((INDEX('Points - 4 fers'!$A$5:$Z$95,MATCH($A37,'Points - 4 fers'!$A$5:$A$95,0),MATCH(K$8,'Points - 4 fers'!$A$5:$Z$5,0)))*25)+((INDEX('Points - Hattrick'!$A$5:$Z$95,MATCH($A37,'Points - Hattrick'!$A$5:$A$95,0),MATCH(K$8,'Points - Hattrick'!$A$5:$Z$5,0)))*100)+((INDEX('Points - Fielding'!$A$5:$Z$95,MATCH($A37,'Points - Fielding'!$A$5:$A$95,0),MATCH(K$8,'Points - Fielding'!$A$5:$Z$5,0)))*10)+((INDEX('Points - 7 fers'!$A$5:$Z$95,MATCH($A37,'Points - 7 fers'!$A$5:$A$95,0),MATCH(K$8,'Points - 7 fers'!$A$5:$Z$5,0)))*50)+((INDEX('Points - Fielding Bonus'!$A$5:$Z$95,MATCH($A37,'Points - Fielding Bonus'!$A$5:$A$95,0),MATCH(K$8,'Points - Fielding Bonus'!$A$5:$Z$5,0)))*25)</f>
        <v>0</v>
      </c>
      <c r="L37" s="364">
        <f>(INDEX('Points - Runs'!$A$5:$Z$95,MATCH($A37,'Points - Runs'!$A$5:$A$95,0),MATCH(L$8,'Points - Runs'!$A$5:$Z$5,0)))+((INDEX('Points - Runs 50s'!$A$5:$Z$95,MATCH($A37,'Points - Runs 50s'!$A$5:$A$95,0),MATCH(L$8,'Points - Runs 50s'!$A$5:$Z$5,0)))*25)+((INDEX('Points - Runs 100s'!$A$5:$Z$95,MATCH($A37,'Points - Runs 100s'!$A$5:$A$95,0),MATCH(L$8,'Points - Runs 100s'!$A$5:$Z$5,0)))*50)+((INDEX('Points - Wickets'!$A$5:$Z$95,MATCH($A37,'Points - Wickets'!$A$5:$A$95,0),MATCH(L$8,'Points - Wickets'!$A$5:$Z$5,0)))*15)+((INDEX('Points - 4 fers'!$A$5:$Z$95,MATCH($A37,'Points - 4 fers'!$A$5:$A$95,0),MATCH(L$8,'Points - 4 fers'!$A$5:$Z$5,0)))*25)+((INDEX('Points - Hattrick'!$A$5:$Z$95,MATCH($A37,'Points - Hattrick'!$A$5:$A$95,0),MATCH(L$8,'Points - Hattrick'!$A$5:$Z$5,0)))*100)+((INDEX('Points - Fielding'!$A$5:$Z$95,MATCH($A37,'Points - Fielding'!$A$5:$A$95,0),MATCH(L$8,'Points - Fielding'!$A$5:$Z$5,0)))*10)+((INDEX('Points - 7 fers'!$A$5:$Z$95,MATCH($A37,'Points - 7 fers'!$A$5:$A$95,0),MATCH(L$8,'Points - 7 fers'!$A$5:$Z$5,0)))*50)+((INDEX('Points - Fielding Bonus'!$A$5:$Z$95,MATCH($A37,'Points - Fielding Bonus'!$A$5:$A$95,0),MATCH(L$8,'Points - Fielding Bonus'!$A$5:$Z$5,0)))*25)</f>
        <v>0</v>
      </c>
      <c r="M37" s="365">
        <f>(INDEX('Points - Runs'!$A$5:$Z$95,MATCH($A37,'Points - Runs'!$A$5:$A$95,0),MATCH(M$8,'Points - Runs'!$A$5:$Z$5,0)))+((INDEX('Points - Runs 50s'!$A$5:$Z$95,MATCH($A37,'Points - Runs 50s'!$A$5:$A$95,0),MATCH(M$8,'Points - Runs 50s'!$A$5:$Z$5,0)))*25)+((INDEX('Points - Runs 100s'!$A$5:$Z$95,MATCH($A37,'Points - Runs 100s'!$A$5:$A$95,0),MATCH(M$8,'Points - Runs 100s'!$A$5:$Z$5,0)))*50)+((INDEX('Points - Wickets'!$A$5:$Z$95,MATCH($A37,'Points - Wickets'!$A$5:$A$95,0),MATCH(M$8,'Points - Wickets'!$A$5:$Z$5,0)))*15)+((INDEX('Points - 4 fers'!$A$5:$Z$95,MATCH($A37,'Points - 4 fers'!$A$5:$A$95,0),MATCH(M$8,'Points - 4 fers'!$A$5:$Z$5,0)))*25)+((INDEX('Points - Hattrick'!$A$5:$Z$95,MATCH($A37,'Points - Hattrick'!$A$5:$A$95,0),MATCH(M$8,'Points - Hattrick'!$A$5:$Z$5,0)))*100)+((INDEX('Points - Fielding'!$A$5:$Z$95,MATCH($A37,'Points - Fielding'!$A$5:$A$95,0),MATCH(M$8,'Points - Fielding'!$A$5:$Z$5,0)))*10)+((INDEX('Points - 7 fers'!$A$5:$Z$95,MATCH($A37,'Points - 7 fers'!$A$5:$A$95,0),MATCH(M$8,'Points - 7 fers'!$A$5:$Z$5,0)))*50)+((INDEX('Points - Fielding Bonus'!$A$5:$Z$95,MATCH($A37,'Points - Fielding Bonus'!$A$5:$A$95,0),MATCH(M$8,'Points - Fielding Bonus'!$A$5:$Z$5,0)))*25)</f>
        <v>0</v>
      </c>
      <c r="N37" s="365">
        <f>(INDEX('Points - Runs'!$A$5:$Z$95,MATCH($A37,'Points - Runs'!$A$5:$A$95,0),MATCH(N$8,'Points - Runs'!$A$5:$Z$5,0)))+((INDEX('Points - Runs 50s'!$A$5:$Z$95,MATCH($A37,'Points - Runs 50s'!$A$5:$A$95,0),MATCH(N$8,'Points - Runs 50s'!$A$5:$Z$5,0)))*25)+((INDEX('Points - Runs 100s'!$A$5:$Z$95,MATCH($A37,'Points - Runs 100s'!$A$5:$A$95,0),MATCH(N$8,'Points - Runs 100s'!$A$5:$Z$5,0)))*50)+((INDEX('Points - Wickets'!$A$5:$Z$95,MATCH($A37,'Points - Wickets'!$A$5:$A$95,0),MATCH(N$8,'Points - Wickets'!$A$5:$Z$5,0)))*15)+((INDEX('Points - 4 fers'!$A$5:$Z$95,MATCH($A37,'Points - 4 fers'!$A$5:$A$95,0),MATCH(N$8,'Points - 4 fers'!$A$5:$Z$5,0)))*25)+((INDEX('Points - Hattrick'!$A$5:$Z$95,MATCH($A37,'Points - Hattrick'!$A$5:$A$95,0),MATCH(N$8,'Points - Hattrick'!$A$5:$Z$5,0)))*100)+((INDEX('Points - Fielding'!$A$5:$Z$95,MATCH($A37,'Points - Fielding'!$A$5:$A$95,0),MATCH(N$8,'Points - Fielding'!$A$5:$Z$5,0)))*10)+((INDEX('Points - 7 fers'!$A$5:$Z$95,MATCH($A37,'Points - 7 fers'!$A$5:$A$95,0),MATCH(N$8,'Points - 7 fers'!$A$5:$Z$5,0)))*50)+((INDEX('Points - Fielding Bonus'!$A$5:$Z$95,MATCH($A37,'Points - Fielding Bonus'!$A$5:$A$95,0),MATCH(N$8,'Points - Fielding Bonus'!$A$5:$Z$5,0)))*25)</f>
        <v>0</v>
      </c>
      <c r="O37" s="365">
        <f>(INDEX('Points - Runs'!$A$5:$Z$95,MATCH($A37,'Points - Runs'!$A$5:$A$95,0),MATCH(O$8,'Points - Runs'!$A$5:$Z$5,0)))+((INDEX('Points - Runs 50s'!$A$5:$Z$95,MATCH($A37,'Points - Runs 50s'!$A$5:$A$95,0),MATCH(O$8,'Points - Runs 50s'!$A$5:$Z$5,0)))*25)+((INDEX('Points - Runs 100s'!$A$5:$Z$95,MATCH($A37,'Points - Runs 100s'!$A$5:$A$95,0),MATCH(O$8,'Points - Runs 100s'!$A$5:$Z$5,0)))*50)+((INDEX('Points - Wickets'!$A$5:$Z$95,MATCH($A37,'Points - Wickets'!$A$5:$A$95,0),MATCH(O$8,'Points - Wickets'!$A$5:$Z$5,0)))*15)+((INDEX('Points - 4 fers'!$A$5:$Z$95,MATCH($A37,'Points - 4 fers'!$A$5:$A$95,0),MATCH(O$8,'Points - 4 fers'!$A$5:$Z$5,0)))*25)+((INDEX('Points - Hattrick'!$A$5:$Z$95,MATCH($A37,'Points - Hattrick'!$A$5:$A$95,0),MATCH(O$8,'Points - Hattrick'!$A$5:$Z$5,0)))*100)+((INDEX('Points - Fielding'!$A$5:$Z$95,MATCH($A37,'Points - Fielding'!$A$5:$A$95,0),MATCH(O$8,'Points - Fielding'!$A$5:$Z$5,0)))*10)+((INDEX('Points - 7 fers'!$A$5:$Z$95,MATCH($A37,'Points - 7 fers'!$A$5:$A$95,0),MATCH(O$8,'Points - 7 fers'!$A$5:$Z$5,0)))*50)+((INDEX('Points - Fielding Bonus'!$A$5:$Z$95,MATCH($A37,'Points - Fielding Bonus'!$A$5:$A$95,0),MATCH(O$8,'Points - Fielding Bonus'!$A$5:$Z$5,0)))*25)</f>
        <v>0</v>
      </c>
      <c r="P37" s="365">
        <f>(INDEX('Points - Runs'!$A$5:$Z$95,MATCH($A37,'Points - Runs'!$A$5:$A$95,0),MATCH(P$8,'Points - Runs'!$A$5:$Z$5,0)))+((INDEX('Points - Runs 50s'!$A$5:$Z$95,MATCH($A37,'Points - Runs 50s'!$A$5:$A$95,0),MATCH(P$8,'Points - Runs 50s'!$A$5:$Z$5,0)))*25)+((INDEX('Points - Runs 100s'!$A$5:$Z$95,MATCH($A37,'Points - Runs 100s'!$A$5:$A$95,0),MATCH(P$8,'Points - Runs 100s'!$A$5:$Z$5,0)))*50)+((INDEX('Points - Wickets'!$A$5:$Z$95,MATCH($A37,'Points - Wickets'!$A$5:$A$95,0),MATCH(P$8,'Points - Wickets'!$A$5:$Z$5,0)))*15)+((INDEX('Points - 4 fers'!$A$5:$Z$95,MATCH($A37,'Points - 4 fers'!$A$5:$A$95,0),MATCH(P$8,'Points - 4 fers'!$A$5:$Z$5,0)))*25)+((INDEX('Points - Hattrick'!$A$5:$Z$95,MATCH($A37,'Points - Hattrick'!$A$5:$A$95,0),MATCH(P$8,'Points - Hattrick'!$A$5:$Z$5,0)))*100)+((INDEX('Points - Fielding'!$A$5:$Z$95,MATCH($A37,'Points - Fielding'!$A$5:$A$95,0),MATCH(P$8,'Points - Fielding'!$A$5:$Z$5,0)))*10)+((INDEX('Points - 7 fers'!$A$5:$Z$95,MATCH($A37,'Points - 7 fers'!$A$5:$A$95,0),MATCH(P$8,'Points - 7 fers'!$A$5:$Z$5,0)))*50)+((INDEX('Points - Fielding Bonus'!$A$5:$Z$95,MATCH($A37,'Points - Fielding Bonus'!$A$5:$A$95,0),MATCH(P$8,'Points - Fielding Bonus'!$A$5:$Z$5,0)))*25)</f>
        <v>0</v>
      </c>
      <c r="Q37" s="365">
        <f>(INDEX('Points - Runs'!$A$5:$Z$95,MATCH($A37,'Points - Runs'!$A$5:$A$95,0),MATCH(Q$8,'Points - Runs'!$A$5:$Z$5,0)))+((INDEX('Points - Runs 50s'!$A$5:$Z$95,MATCH($A37,'Points - Runs 50s'!$A$5:$A$95,0),MATCH(Q$8,'Points - Runs 50s'!$A$5:$Z$5,0)))*25)+((INDEX('Points - Runs 100s'!$A$5:$Z$95,MATCH($A37,'Points - Runs 100s'!$A$5:$A$95,0),MATCH(Q$8,'Points - Runs 100s'!$A$5:$Z$5,0)))*50)+((INDEX('Points - Wickets'!$A$5:$Z$95,MATCH($A37,'Points - Wickets'!$A$5:$A$95,0),MATCH(Q$8,'Points - Wickets'!$A$5:$Z$5,0)))*15)+((INDEX('Points - 4 fers'!$A$5:$Z$95,MATCH($A37,'Points - 4 fers'!$A$5:$A$95,0),MATCH(Q$8,'Points - 4 fers'!$A$5:$Z$5,0)))*25)+((INDEX('Points - Hattrick'!$A$5:$Z$95,MATCH($A37,'Points - Hattrick'!$A$5:$A$95,0),MATCH(Q$8,'Points - Hattrick'!$A$5:$Z$5,0)))*100)+((INDEX('Points - Fielding'!$A$5:$Z$95,MATCH($A37,'Points - Fielding'!$A$5:$A$95,0),MATCH(Q$8,'Points - Fielding'!$A$5:$Z$5,0)))*10)+((INDEX('Points - 7 fers'!$A$5:$Z$95,MATCH($A37,'Points - 7 fers'!$A$5:$A$95,0),MATCH(Q$8,'Points - 7 fers'!$A$5:$Z$5,0)))*50)+((INDEX('Points - Fielding Bonus'!$A$5:$Z$95,MATCH($A37,'Points - Fielding Bonus'!$A$5:$A$95,0),MATCH(Q$8,'Points - Fielding Bonus'!$A$5:$Z$5,0)))*25)</f>
        <v>0</v>
      </c>
      <c r="R37" s="365">
        <f>(INDEX('Points - Runs'!$A$5:$Z$95,MATCH($A37,'Points - Runs'!$A$5:$A$95,0),MATCH(R$8,'Points - Runs'!$A$5:$Z$5,0)))+((INDEX('Points - Runs 50s'!$A$5:$Z$95,MATCH($A37,'Points - Runs 50s'!$A$5:$A$95,0),MATCH(R$8,'Points - Runs 50s'!$A$5:$Z$5,0)))*25)+((INDEX('Points - Runs 100s'!$A$5:$Z$95,MATCH($A37,'Points - Runs 100s'!$A$5:$A$95,0),MATCH(R$8,'Points - Runs 100s'!$A$5:$Z$5,0)))*50)+((INDEX('Points - Wickets'!$A$5:$Z$95,MATCH($A37,'Points - Wickets'!$A$5:$A$95,0),MATCH(R$8,'Points - Wickets'!$A$5:$Z$5,0)))*15)+((INDEX('Points - 4 fers'!$A$5:$Z$95,MATCH($A37,'Points - 4 fers'!$A$5:$A$95,0),MATCH(R$8,'Points - 4 fers'!$A$5:$Z$5,0)))*25)+((INDEX('Points - Hattrick'!$A$5:$Z$95,MATCH($A37,'Points - Hattrick'!$A$5:$A$95,0),MATCH(R$8,'Points - Hattrick'!$A$5:$Z$5,0)))*100)+((INDEX('Points - Fielding'!$A$5:$Z$95,MATCH($A37,'Points - Fielding'!$A$5:$A$95,0),MATCH(R$8,'Points - Fielding'!$A$5:$Z$5,0)))*10)+((INDEX('Points - 7 fers'!$A$5:$Z$95,MATCH($A37,'Points - 7 fers'!$A$5:$A$95,0),MATCH(R$8,'Points - 7 fers'!$A$5:$Z$5,0)))*50)+((INDEX('Points - Fielding Bonus'!$A$5:$Z$95,MATCH($A37,'Points - Fielding Bonus'!$A$5:$A$95,0),MATCH(R$8,'Points - Fielding Bonus'!$A$5:$Z$5,0)))*25)</f>
        <v>0</v>
      </c>
      <c r="S37" s="566">
        <f>(INDEX('Points - Runs'!$A$5:$Z$95,MATCH($A37,'Points - Runs'!$A$5:$A$95,0),MATCH(S$8,'Points - Runs'!$A$5:$Z$5,0)))+((INDEX('Points - Runs 50s'!$A$5:$Z$95,MATCH($A37,'Points - Runs 50s'!$A$5:$A$95,0),MATCH(S$8,'Points - Runs 50s'!$A$5:$Z$5,0)))*25)+((INDEX('Points - Runs 100s'!$A$5:$Z$95,MATCH($A37,'Points - Runs 100s'!$A$5:$A$95,0),MATCH(S$8,'Points - Runs 100s'!$A$5:$Z$5,0)))*50)+((INDEX('Points - Wickets'!$A$5:$Z$95,MATCH($A37,'Points - Wickets'!$A$5:$A$95,0),MATCH(S$8,'Points - Wickets'!$A$5:$Z$5,0)))*15)+((INDEX('Points - 4 fers'!$A$5:$Z$95,MATCH($A37,'Points - 4 fers'!$A$5:$A$95,0),MATCH(S$8,'Points - 4 fers'!$A$5:$Z$5,0)))*25)+((INDEX('Points - Hattrick'!$A$5:$Z$95,MATCH($A37,'Points - Hattrick'!$A$5:$A$95,0),MATCH(S$8,'Points - Hattrick'!$A$5:$Z$5,0)))*100)+((INDEX('Points - Fielding'!$A$5:$Z$95,MATCH($A37,'Points - Fielding'!$A$5:$A$95,0),MATCH(S$8,'Points - Fielding'!$A$5:$Z$5,0)))*10)+((INDEX('Points - 7 fers'!$A$5:$Z$95,MATCH($A37,'Points - 7 fers'!$A$5:$A$95,0),MATCH(S$8,'Points - 7 fers'!$A$5:$Z$5,0)))*50)+((INDEX('Points - Fielding Bonus'!$A$5:$Z$95,MATCH($A37,'Points - Fielding Bonus'!$A$5:$A$95,0),MATCH(S$8,'Points - Fielding Bonus'!$A$5:$Z$5,0)))*25)</f>
        <v>0</v>
      </c>
      <c r="T37" s="571">
        <f>(INDEX('Points - Runs'!$A$5:$Z$95,MATCH($A37,'Points - Runs'!$A$5:$A$95,0),MATCH(T$8,'Points - Runs'!$A$5:$Z$5,0)))+((INDEX('Points - Runs 50s'!$A$5:$Z$95,MATCH($A37,'Points - Runs 50s'!$A$5:$A$95,0),MATCH(T$8,'Points - Runs 50s'!$A$5:$Z$5,0)))*25)+((INDEX('Points - Runs 100s'!$A$5:$Z$95,MATCH($A37,'Points - Runs 100s'!$A$5:$A$95,0),MATCH(T$8,'Points - Runs 100s'!$A$5:$Z$5,0)))*50)+((INDEX('Points - Wickets'!$A$5:$Z$95,MATCH($A37,'Points - Wickets'!$A$5:$A$95,0),MATCH(T$8,'Points - Wickets'!$A$5:$Z$5,0)))*15)+((INDEX('Points - 4 fers'!$A$5:$Z$95,MATCH($A37,'Points - 4 fers'!$A$5:$A$95,0),MATCH(T$8,'Points - 4 fers'!$A$5:$Z$5,0)))*25)+((INDEX('Points - Hattrick'!$A$5:$Z$95,MATCH($A37,'Points - Hattrick'!$A$5:$A$95,0),MATCH(T$8,'Points - Hattrick'!$A$5:$Z$5,0)))*100)+((INDEX('Points - Fielding'!$A$5:$Z$95,MATCH($A37,'Points - Fielding'!$A$5:$A$95,0),MATCH(T$8,'Points - Fielding'!$A$5:$Z$5,0)))*10)+((INDEX('Points - 7 fers'!$A$5:$Z$95,MATCH($A37,'Points - 7 fers'!$A$5:$A$95,0),MATCH(T$8,'Points - 7 fers'!$A$5:$Z$5,0)))*50)+((INDEX('Points - Fielding Bonus'!$A$5:$Z$95,MATCH($A37,'Points - Fielding Bonus'!$A$5:$A$95,0),MATCH(T$8,'Points - Fielding Bonus'!$A$5:$Z$5,0)))*25)</f>
        <v>0</v>
      </c>
      <c r="U37" s="365">
        <f>(INDEX('Points - Runs'!$A$5:$Z$95,MATCH($A37,'Points - Runs'!$A$5:$A$95,0),MATCH(U$8,'Points - Runs'!$A$5:$Z$5,0)))+((INDEX('Points - Runs 50s'!$A$5:$Z$95,MATCH($A37,'Points - Runs 50s'!$A$5:$A$95,0),MATCH(U$8,'Points - Runs 50s'!$A$5:$Z$5,0)))*25)+((INDEX('Points - Runs 100s'!$A$5:$Z$95,MATCH($A37,'Points - Runs 100s'!$A$5:$A$95,0),MATCH(U$8,'Points - Runs 100s'!$A$5:$Z$5,0)))*50)+((INDEX('Points - Wickets'!$A$5:$Z$95,MATCH($A37,'Points - Wickets'!$A$5:$A$95,0),MATCH(U$8,'Points - Wickets'!$A$5:$Z$5,0)))*15)+((INDEX('Points - 4 fers'!$A$5:$Z$95,MATCH($A37,'Points - 4 fers'!$A$5:$A$95,0),MATCH(U$8,'Points - 4 fers'!$A$5:$Z$5,0)))*25)+((INDEX('Points - Hattrick'!$A$5:$Z$95,MATCH($A37,'Points - Hattrick'!$A$5:$A$95,0),MATCH(U$8,'Points - Hattrick'!$A$5:$Z$5,0)))*100)+((INDEX('Points - Fielding'!$A$5:$Z$95,MATCH($A37,'Points - Fielding'!$A$5:$A$95,0),MATCH(U$8,'Points - Fielding'!$A$5:$Z$5,0)))*10)+((INDEX('Points - 7 fers'!$A$5:$Z$95,MATCH($A37,'Points - 7 fers'!$A$5:$A$95,0),MATCH(U$8,'Points - 7 fers'!$A$5:$Z$5,0)))*50)+((INDEX('Points - Fielding Bonus'!$A$5:$Z$95,MATCH($A37,'Points - Fielding Bonus'!$A$5:$A$95,0),MATCH(U$8,'Points - Fielding Bonus'!$A$5:$Z$5,0)))*25)</f>
        <v>0</v>
      </c>
      <c r="V37" s="365">
        <f>(INDEX('Points - Runs'!$A$5:$Z$95,MATCH($A37,'Points - Runs'!$A$5:$A$95,0),MATCH(V$8,'Points - Runs'!$A$5:$Z$5,0)))+((INDEX('Points - Runs 50s'!$A$5:$Z$95,MATCH($A37,'Points - Runs 50s'!$A$5:$A$95,0),MATCH(V$8,'Points - Runs 50s'!$A$5:$Z$5,0)))*25)+((INDEX('Points - Runs 100s'!$A$5:$Z$95,MATCH($A37,'Points - Runs 100s'!$A$5:$A$95,0),MATCH(V$8,'Points - Runs 100s'!$A$5:$Z$5,0)))*50)+((INDEX('Points - Wickets'!$A$5:$Z$95,MATCH($A37,'Points - Wickets'!$A$5:$A$95,0),MATCH(V$8,'Points - Wickets'!$A$5:$Z$5,0)))*15)+((INDEX('Points - 4 fers'!$A$5:$Z$95,MATCH($A37,'Points - 4 fers'!$A$5:$A$95,0),MATCH(V$8,'Points - 4 fers'!$A$5:$Z$5,0)))*25)+((INDEX('Points - Hattrick'!$A$5:$Z$95,MATCH($A37,'Points - Hattrick'!$A$5:$A$95,0),MATCH(V$8,'Points - Hattrick'!$A$5:$Z$5,0)))*100)+((INDEX('Points - Fielding'!$A$5:$Z$95,MATCH($A37,'Points - Fielding'!$A$5:$A$95,0),MATCH(V$8,'Points - Fielding'!$A$5:$Z$5,0)))*10)+((INDEX('Points - 7 fers'!$A$5:$Z$95,MATCH($A37,'Points - 7 fers'!$A$5:$A$95,0),MATCH(V$8,'Points - 7 fers'!$A$5:$Z$5,0)))*50)+((INDEX('Points - Fielding Bonus'!$A$5:$Z$95,MATCH($A37,'Points - Fielding Bonus'!$A$5:$A$95,0),MATCH(V$8,'Points - Fielding Bonus'!$A$5:$Z$5,0)))*25)</f>
        <v>0</v>
      </c>
      <c r="W37" s="365">
        <f>(INDEX('Points - Runs'!$A$5:$Z$95,MATCH($A37,'Points - Runs'!$A$5:$A$95,0),MATCH(W$8,'Points - Runs'!$A$5:$Z$5,0)))+((INDEX('Points - Runs 50s'!$A$5:$Z$95,MATCH($A37,'Points - Runs 50s'!$A$5:$A$95,0),MATCH(W$8,'Points - Runs 50s'!$A$5:$Z$5,0)))*25)+((INDEX('Points - Runs 100s'!$A$5:$Z$95,MATCH($A37,'Points - Runs 100s'!$A$5:$A$95,0),MATCH(W$8,'Points - Runs 100s'!$A$5:$Z$5,0)))*50)+((INDEX('Points - Wickets'!$A$5:$Z$95,MATCH($A37,'Points - Wickets'!$A$5:$A$95,0),MATCH(W$8,'Points - Wickets'!$A$5:$Z$5,0)))*15)+((INDEX('Points - 4 fers'!$A$5:$Z$95,MATCH($A37,'Points - 4 fers'!$A$5:$A$95,0),MATCH(W$8,'Points - 4 fers'!$A$5:$Z$5,0)))*25)+((INDEX('Points - Hattrick'!$A$5:$Z$95,MATCH($A37,'Points - Hattrick'!$A$5:$A$95,0),MATCH(W$8,'Points - Hattrick'!$A$5:$Z$5,0)))*100)+((INDEX('Points - Fielding'!$A$5:$Z$95,MATCH($A37,'Points - Fielding'!$A$5:$A$95,0),MATCH(W$8,'Points - Fielding'!$A$5:$Z$5,0)))*10)+((INDEX('Points - 7 fers'!$A$5:$Z$95,MATCH($A37,'Points - 7 fers'!$A$5:$A$95,0),MATCH(W$8,'Points - 7 fers'!$A$5:$Z$5,0)))*50)+((INDEX('Points - Fielding Bonus'!$A$5:$Z$95,MATCH($A37,'Points - Fielding Bonus'!$A$5:$A$95,0),MATCH(W$8,'Points - Fielding Bonus'!$A$5:$Z$5,0)))*25)</f>
        <v>0</v>
      </c>
      <c r="X37" s="365">
        <f>(INDEX('Points - Runs'!$A$5:$Z$95,MATCH($A37,'Points - Runs'!$A$5:$A$95,0),MATCH(X$8,'Points - Runs'!$A$5:$Z$5,0)))+((INDEX('Points - Runs 50s'!$A$5:$Z$95,MATCH($A37,'Points - Runs 50s'!$A$5:$A$95,0),MATCH(X$8,'Points - Runs 50s'!$A$5:$Z$5,0)))*25)+((INDEX('Points - Runs 100s'!$A$5:$Z$95,MATCH($A37,'Points - Runs 100s'!$A$5:$A$95,0),MATCH(X$8,'Points - Runs 100s'!$A$5:$Z$5,0)))*50)+((INDEX('Points - Wickets'!$A$5:$Z$95,MATCH($A37,'Points - Wickets'!$A$5:$A$95,0),MATCH(X$8,'Points - Wickets'!$A$5:$Z$5,0)))*15)+((INDEX('Points - 4 fers'!$A$5:$Z$95,MATCH($A37,'Points - 4 fers'!$A$5:$A$95,0),MATCH(X$8,'Points - 4 fers'!$A$5:$Z$5,0)))*25)+((INDEX('Points - Hattrick'!$A$5:$Z$95,MATCH($A37,'Points - Hattrick'!$A$5:$A$95,0),MATCH(X$8,'Points - Hattrick'!$A$5:$Z$5,0)))*100)+((INDEX('Points - Fielding'!$A$5:$Z$95,MATCH($A37,'Points - Fielding'!$A$5:$A$95,0),MATCH(X$8,'Points - Fielding'!$A$5:$Z$5,0)))*10)+((INDEX('Points - 7 fers'!$A$5:$Z$95,MATCH($A37,'Points - 7 fers'!$A$5:$A$95,0),MATCH(X$8,'Points - 7 fers'!$A$5:$Z$5,0)))*50)+((INDEX('Points - Fielding Bonus'!$A$5:$Z$95,MATCH($A37,'Points - Fielding Bonus'!$A$5:$A$95,0),MATCH(X$8,'Points - Fielding Bonus'!$A$5:$Z$5,0)))*25)</f>
        <v>0</v>
      </c>
      <c r="Y37" s="365">
        <f>(INDEX('Points - Runs'!$A$5:$Z$95,MATCH($A37,'Points - Runs'!$A$5:$A$95,0),MATCH(Y$8,'Points - Runs'!$A$5:$Z$5,0)))+((INDEX('Points - Runs 50s'!$A$5:$Z$95,MATCH($A37,'Points - Runs 50s'!$A$5:$A$95,0),MATCH(Y$8,'Points - Runs 50s'!$A$5:$Z$5,0)))*25)+((INDEX('Points - Runs 100s'!$A$5:$Z$95,MATCH($A37,'Points - Runs 100s'!$A$5:$A$95,0),MATCH(Y$8,'Points - Runs 100s'!$A$5:$Z$5,0)))*50)+((INDEX('Points - Wickets'!$A$5:$Z$95,MATCH($A37,'Points - Wickets'!$A$5:$A$95,0),MATCH(Y$8,'Points - Wickets'!$A$5:$Z$5,0)))*15)+((INDEX('Points - 4 fers'!$A$5:$Z$95,MATCH($A37,'Points - 4 fers'!$A$5:$A$95,0),MATCH(Y$8,'Points - 4 fers'!$A$5:$Z$5,0)))*25)+((INDEX('Points - Hattrick'!$A$5:$Z$95,MATCH($A37,'Points - Hattrick'!$A$5:$A$95,0),MATCH(Y$8,'Points - Hattrick'!$A$5:$Z$5,0)))*100)+((INDEX('Points - Fielding'!$A$5:$Z$95,MATCH($A37,'Points - Fielding'!$A$5:$A$95,0),MATCH(Y$8,'Points - Fielding'!$A$5:$Z$5,0)))*10)+((INDEX('Points - 7 fers'!$A$5:$Z$95,MATCH($A37,'Points - 7 fers'!$A$5:$A$95,0),MATCH(Y$8,'Points - 7 fers'!$A$5:$Z$5,0)))*50)+((INDEX('Points - Fielding Bonus'!$A$5:$Z$95,MATCH($A37,'Points - Fielding Bonus'!$A$5:$A$95,0),MATCH(Y$8,'Points - Fielding Bonus'!$A$5:$Z$5,0)))*25)</f>
        <v>0</v>
      </c>
      <c r="Z37" s="365">
        <f>(INDEX('Points - Runs'!$A$5:$Z$95,MATCH($A37,'Points - Runs'!$A$5:$A$95,0),MATCH(Z$8,'Points - Runs'!$A$5:$Z$5,0)))+((INDEX('Points - Runs 50s'!$A$5:$Z$95,MATCH($A37,'Points - Runs 50s'!$A$5:$A$95,0),MATCH(Z$8,'Points - Runs 50s'!$A$5:$Z$5,0)))*25)+((INDEX('Points - Runs 100s'!$A$5:$Z$95,MATCH($A37,'Points - Runs 100s'!$A$5:$A$95,0),MATCH(Z$8,'Points - Runs 100s'!$A$5:$Z$5,0)))*50)+((INDEX('Points - Wickets'!$A$5:$Z$95,MATCH($A37,'Points - Wickets'!$A$5:$A$95,0),MATCH(Z$8,'Points - Wickets'!$A$5:$Z$5,0)))*15)+((INDEX('Points - 4 fers'!$A$5:$Z$95,MATCH($A37,'Points - 4 fers'!$A$5:$A$95,0),MATCH(Z$8,'Points - 4 fers'!$A$5:$Z$5,0)))*25)+((INDEX('Points - Hattrick'!$A$5:$Z$95,MATCH($A37,'Points - Hattrick'!$A$5:$A$95,0),MATCH(Z$8,'Points - Hattrick'!$A$5:$Z$5,0)))*100)+((INDEX('Points - Fielding'!$A$5:$Z$95,MATCH($A37,'Points - Fielding'!$A$5:$A$95,0),MATCH(Z$8,'Points - Fielding'!$A$5:$Z$5,0)))*10)+((INDEX('Points - 7 fers'!$A$5:$Z$95,MATCH($A37,'Points - 7 fers'!$A$5:$A$95,0),MATCH(Z$8,'Points - 7 fers'!$A$5:$Z$5,0)))*50)+((INDEX('Points - Fielding Bonus'!$A$5:$Z$95,MATCH($A37,'Points - Fielding Bonus'!$A$5:$A$95,0),MATCH(Z$8,'Points - Fielding Bonus'!$A$5:$Z$5,0)))*25)</f>
        <v>0</v>
      </c>
      <c r="AA37" s="452">
        <f t="shared" si="0"/>
        <v>0</v>
      </c>
      <c r="AB37" s="445">
        <f t="shared" si="1"/>
        <v>0</v>
      </c>
      <c r="AC37" s="479">
        <f t="shared" si="2"/>
        <v>0</v>
      </c>
      <c r="AD37" s="453">
        <f t="shared" si="3"/>
        <v>0</v>
      </c>
    </row>
    <row r="38" spans="1:30" s="58" customFormat="1" ht="18.75" customHeight="1" x14ac:dyDescent="0.25">
      <c r="A38" s="476" t="s">
        <v>273</v>
      </c>
      <c r="B38" s="447" t="s">
        <v>251</v>
      </c>
      <c r="C38" s="448" t="s">
        <v>64</v>
      </c>
      <c r="D38" s="364">
        <f>(INDEX('Points - Runs'!$A$5:$Z$95,MATCH($A38,'Points - Runs'!$A$5:$A$95,0),MATCH(D$8,'Points - Runs'!$A$5:$Z$5,0)))+((INDEX('Points - Runs 50s'!$A$5:$Z$95,MATCH($A38,'Points - Runs 50s'!$A$5:$A$95,0),MATCH(D$8,'Points - Runs 50s'!$A$5:$Z$5,0)))*25)+((INDEX('Points - Runs 100s'!$A$5:$Z$95,MATCH($A38,'Points - Runs 100s'!$A$5:$A$95,0),MATCH(D$8,'Points - Runs 100s'!$A$5:$Z$5,0)))*50)+((INDEX('Points - Wickets'!$A$5:$Z$95,MATCH($A38,'Points - Wickets'!$A$5:$A$95,0),MATCH(D$8,'Points - Wickets'!$A$5:$Z$5,0)))*15)+((INDEX('Points - 4 fers'!$A$5:$Z$95,MATCH($A38,'Points - 4 fers'!$A$5:$A$95,0),MATCH(D$8,'Points - 4 fers'!$A$5:$Z$5,0)))*25)+((INDEX('Points - Hattrick'!$A$5:$Z$95,MATCH($A38,'Points - Hattrick'!$A$5:$A$95,0),MATCH(D$8,'Points - Hattrick'!$A$5:$Z$5,0)))*100)+((INDEX('Points - Fielding'!$A$5:$Z$95,MATCH($A38,'Points - Fielding'!$A$5:$A$95,0),MATCH(D$8,'Points - Fielding'!$A$5:$Z$5,0)))*10)+((INDEX('Points - 7 fers'!$A$5:$Z$95,MATCH($A38,'Points - 7 fers'!$A$5:$A$95,0),MATCH(D$8,'Points - 7 fers'!$A$5:$Z$5,0)))*50)+((INDEX('Points - Fielding Bonus'!$A$5:$Z$95,MATCH($A38,'Points - Fielding Bonus'!$A$5:$A$95,0),MATCH(D$8,'Points - Fielding Bonus'!$A$5:$Z$5,0)))*25)</f>
        <v>0</v>
      </c>
      <c r="E38" s="365">
        <f>(INDEX('Points - Runs'!$A$5:$Z$95,MATCH($A38,'Points - Runs'!$A$5:$A$95,0),MATCH(E$8,'Points - Runs'!$A$5:$Z$5,0)))+((INDEX('Points - Runs 50s'!$A$5:$Z$95,MATCH($A38,'Points - Runs 50s'!$A$5:$A$95,0),MATCH(E$8,'Points - Runs 50s'!$A$5:$Z$5,0)))*25)+((INDEX('Points - Runs 100s'!$A$5:$Z$95,MATCH($A38,'Points - Runs 100s'!$A$5:$A$95,0),MATCH(E$8,'Points - Runs 100s'!$A$5:$Z$5,0)))*50)+((INDEX('Points - Wickets'!$A$5:$Z$95,MATCH($A38,'Points - Wickets'!$A$5:$A$95,0),MATCH(E$8,'Points - Wickets'!$A$5:$Z$5,0)))*15)+((INDEX('Points - 4 fers'!$A$5:$Z$95,MATCH($A38,'Points - 4 fers'!$A$5:$A$95,0),MATCH(E$8,'Points - 4 fers'!$A$5:$Z$5,0)))*25)+((INDEX('Points - Hattrick'!$A$5:$Z$95,MATCH($A38,'Points - Hattrick'!$A$5:$A$95,0),MATCH(E$8,'Points - Hattrick'!$A$5:$Z$5,0)))*100)+((INDEX('Points - Fielding'!$A$5:$Z$95,MATCH($A38,'Points - Fielding'!$A$5:$A$95,0),MATCH(E$8,'Points - Fielding'!$A$5:$Z$5,0)))*10)+((INDEX('Points - 7 fers'!$A$5:$Z$95,MATCH($A38,'Points - 7 fers'!$A$5:$A$95,0),MATCH(E$8,'Points - 7 fers'!$A$5:$Z$5,0)))*50)+((INDEX('Points - Fielding Bonus'!$A$5:$Z$95,MATCH($A38,'Points - Fielding Bonus'!$A$5:$A$95,0),MATCH(E$8,'Points - Fielding Bonus'!$A$5:$Z$5,0)))*25)</f>
        <v>0</v>
      </c>
      <c r="F38" s="365">
        <f>(INDEX('Points - Runs'!$A$5:$Z$95,MATCH($A38,'Points - Runs'!$A$5:$A$95,0),MATCH(F$8,'Points - Runs'!$A$5:$Z$5,0)))+((INDEX('Points - Runs 50s'!$A$5:$Z$95,MATCH($A38,'Points - Runs 50s'!$A$5:$A$95,0),MATCH(F$8,'Points - Runs 50s'!$A$5:$Z$5,0)))*25)+((INDEX('Points - Runs 100s'!$A$5:$Z$95,MATCH($A38,'Points - Runs 100s'!$A$5:$A$95,0),MATCH(F$8,'Points - Runs 100s'!$A$5:$Z$5,0)))*50)+((INDEX('Points - Wickets'!$A$5:$Z$95,MATCH($A38,'Points - Wickets'!$A$5:$A$95,0),MATCH(F$8,'Points - Wickets'!$A$5:$Z$5,0)))*15)+((INDEX('Points - 4 fers'!$A$5:$Z$95,MATCH($A38,'Points - 4 fers'!$A$5:$A$95,0),MATCH(F$8,'Points - 4 fers'!$A$5:$Z$5,0)))*25)+((INDEX('Points - Hattrick'!$A$5:$Z$95,MATCH($A38,'Points - Hattrick'!$A$5:$A$95,0),MATCH(F$8,'Points - Hattrick'!$A$5:$Z$5,0)))*100)+((INDEX('Points - Fielding'!$A$5:$Z$95,MATCH($A38,'Points - Fielding'!$A$5:$A$95,0),MATCH(F$8,'Points - Fielding'!$A$5:$Z$5,0)))*10)+((INDEX('Points - 7 fers'!$A$5:$Z$95,MATCH($A38,'Points - 7 fers'!$A$5:$A$95,0),MATCH(F$8,'Points - 7 fers'!$A$5:$Z$5,0)))*50)+((INDEX('Points - Fielding Bonus'!$A$5:$Z$95,MATCH($A38,'Points - Fielding Bonus'!$A$5:$A$95,0),MATCH(F$8,'Points - Fielding Bonus'!$A$5:$Z$5,0)))*25)</f>
        <v>10</v>
      </c>
      <c r="G38" s="365">
        <f>(INDEX('Points - Runs'!$A$5:$Z$95,MATCH($A38,'Points - Runs'!$A$5:$A$95,0),MATCH(G$8,'Points - Runs'!$A$5:$Z$5,0)))+((INDEX('Points - Runs 50s'!$A$5:$Z$95,MATCH($A38,'Points - Runs 50s'!$A$5:$A$95,0),MATCH(G$8,'Points - Runs 50s'!$A$5:$Z$5,0)))*25)+((INDEX('Points - Runs 100s'!$A$5:$Z$95,MATCH($A38,'Points - Runs 100s'!$A$5:$A$95,0),MATCH(G$8,'Points - Runs 100s'!$A$5:$Z$5,0)))*50)+((INDEX('Points - Wickets'!$A$5:$Z$95,MATCH($A38,'Points - Wickets'!$A$5:$A$95,0),MATCH(G$8,'Points - Wickets'!$A$5:$Z$5,0)))*15)+((INDEX('Points - 4 fers'!$A$5:$Z$95,MATCH($A38,'Points - 4 fers'!$A$5:$A$95,0),MATCH(G$8,'Points - 4 fers'!$A$5:$Z$5,0)))*25)+((INDEX('Points - Hattrick'!$A$5:$Z$95,MATCH($A38,'Points - Hattrick'!$A$5:$A$95,0),MATCH(G$8,'Points - Hattrick'!$A$5:$Z$5,0)))*100)+((INDEX('Points - Fielding'!$A$5:$Z$95,MATCH($A38,'Points - Fielding'!$A$5:$A$95,0),MATCH(G$8,'Points - Fielding'!$A$5:$Z$5,0)))*10)+((INDEX('Points - 7 fers'!$A$5:$Z$95,MATCH($A38,'Points - 7 fers'!$A$5:$A$95,0),MATCH(G$8,'Points - 7 fers'!$A$5:$Z$5,0)))*50)+((INDEX('Points - Fielding Bonus'!$A$5:$Z$95,MATCH($A38,'Points - Fielding Bonus'!$A$5:$A$95,0),MATCH(G$8,'Points - Fielding Bonus'!$A$5:$Z$5,0)))*25)</f>
        <v>0</v>
      </c>
      <c r="H38" s="365">
        <f>(INDEX('Points - Runs'!$A$5:$Z$95,MATCH($A38,'Points - Runs'!$A$5:$A$95,0),MATCH(H$8,'Points - Runs'!$A$5:$Z$5,0)))+((INDEX('Points - Runs 50s'!$A$5:$Z$95,MATCH($A38,'Points - Runs 50s'!$A$5:$A$95,0),MATCH(H$8,'Points - Runs 50s'!$A$5:$Z$5,0)))*25)+((INDEX('Points - Runs 100s'!$A$5:$Z$95,MATCH($A38,'Points - Runs 100s'!$A$5:$A$95,0),MATCH(H$8,'Points - Runs 100s'!$A$5:$Z$5,0)))*50)+((INDEX('Points - Wickets'!$A$5:$Z$95,MATCH($A38,'Points - Wickets'!$A$5:$A$95,0),MATCH(H$8,'Points - Wickets'!$A$5:$Z$5,0)))*15)+((INDEX('Points - 4 fers'!$A$5:$Z$95,MATCH($A38,'Points - 4 fers'!$A$5:$A$95,0),MATCH(H$8,'Points - 4 fers'!$A$5:$Z$5,0)))*25)+((INDEX('Points - Hattrick'!$A$5:$Z$95,MATCH($A38,'Points - Hattrick'!$A$5:$A$95,0),MATCH(H$8,'Points - Hattrick'!$A$5:$Z$5,0)))*100)+((INDEX('Points - Fielding'!$A$5:$Z$95,MATCH($A38,'Points - Fielding'!$A$5:$A$95,0),MATCH(H$8,'Points - Fielding'!$A$5:$Z$5,0)))*10)+((INDEX('Points - 7 fers'!$A$5:$Z$95,MATCH($A38,'Points - 7 fers'!$A$5:$A$95,0),MATCH(H$8,'Points - 7 fers'!$A$5:$Z$5,0)))*50)+((INDEX('Points - Fielding Bonus'!$A$5:$Z$95,MATCH($A38,'Points - Fielding Bonus'!$A$5:$A$95,0),MATCH(H$8,'Points - Fielding Bonus'!$A$5:$Z$5,0)))*25)</f>
        <v>33</v>
      </c>
      <c r="I38" s="365">
        <f>(INDEX('Points - Runs'!$A$5:$Z$95,MATCH($A38,'Points - Runs'!$A$5:$A$95,0),MATCH(I$8,'Points - Runs'!$A$5:$Z$5,0)))+((INDEX('Points - Runs 50s'!$A$5:$Z$95,MATCH($A38,'Points - Runs 50s'!$A$5:$A$95,0),MATCH(I$8,'Points - Runs 50s'!$A$5:$Z$5,0)))*25)+((INDEX('Points - Runs 100s'!$A$5:$Z$95,MATCH($A38,'Points - Runs 100s'!$A$5:$A$95,0),MATCH(I$8,'Points - Runs 100s'!$A$5:$Z$5,0)))*50)+((INDEX('Points - Wickets'!$A$5:$Z$95,MATCH($A38,'Points - Wickets'!$A$5:$A$95,0),MATCH(I$8,'Points - Wickets'!$A$5:$Z$5,0)))*15)+((INDEX('Points - 4 fers'!$A$5:$Z$95,MATCH($A38,'Points - 4 fers'!$A$5:$A$95,0),MATCH(I$8,'Points - 4 fers'!$A$5:$Z$5,0)))*25)+((INDEX('Points - Hattrick'!$A$5:$Z$95,MATCH($A38,'Points - Hattrick'!$A$5:$A$95,0),MATCH(I$8,'Points - Hattrick'!$A$5:$Z$5,0)))*100)+((INDEX('Points - Fielding'!$A$5:$Z$95,MATCH($A38,'Points - Fielding'!$A$5:$A$95,0),MATCH(I$8,'Points - Fielding'!$A$5:$Z$5,0)))*10)+((INDEX('Points - 7 fers'!$A$5:$Z$95,MATCH($A38,'Points - 7 fers'!$A$5:$A$95,0),MATCH(I$8,'Points - 7 fers'!$A$5:$Z$5,0)))*50)+((INDEX('Points - Fielding Bonus'!$A$5:$Z$95,MATCH($A38,'Points - Fielding Bonus'!$A$5:$A$95,0),MATCH(I$8,'Points - Fielding Bonus'!$A$5:$Z$5,0)))*25)</f>
        <v>0</v>
      </c>
      <c r="J38" s="365">
        <f>(INDEX('Points - Runs'!$A$5:$Z$95,MATCH($A38,'Points - Runs'!$A$5:$A$95,0),MATCH(J$8,'Points - Runs'!$A$5:$Z$5,0)))+((INDEX('Points - Runs 50s'!$A$5:$Z$95,MATCH($A38,'Points - Runs 50s'!$A$5:$A$95,0),MATCH(J$8,'Points - Runs 50s'!$A$5:$Z$5,0)))*25)+((INDEX('Points - Runs 100s'!$A$5:$Z$95,MATCH($A38,'Points - Runs 100s'!$A$5:$A$95,0),MATCH(J$8,'Points - Runs 100s'!$A$5:$Z$5,0)))*50)+((INDEX('Points - Wickets'!$A$5:$Z$95,MATCH($A38,'Points - Wickets'!$A$5:$A$95,0),MATCH(J$8,'Points - Wickets'!$A$5:$Z$5,0)))*15)+((INDEX('Points - 4 fers'!$A$5:$Z$95,MATCH($A38,'Points - 4 fers'!$A$5:$A$95,0),MATCH(J$8,'Points - 4 fers'!$A$5:$Z$5,0)))*25)+((INDEX('Points - Hattrick'!$A$5:$Z$95,MATCH($A38,'Points - Hattrick'!$A$5:$A$95,0),MATCH(J$8,'Points - Hattrick'!$A$5:$Z$5,0)))*100)+((INDEX('Points - Fielding'!$A$5:$Z$95,MATCH($A38,'Points - Fielding'!$A$5:$A$95,0),MATCH(J$8,'Points - Fielding'!$A$5:$Z$5,0)))*10)+((INDEX('Points - 7 fers'!$A$5:$Z$95,MATCH($A38,'Points - 7 fers'!$A$5:$A$95,0),MATCH(J$8,'Points - 7 fers'!$A$5:$Z$5,0)))*50)+((INDEX('Points - Fielding Bonus'!$A$5:$Z$95,MATCH($A38,'Points - Fielding Bonus'!$A$5:$A$95,0),MATCH(J$8,'Points - Fielding Bonus'!$A$5:$Z$5,0)))*25)</f>
        <v>21</v>
      </c>
      <c r="K38" s="516">
        <f>(INDEX('Points - Runs'!$A$5:$Z$95,MATCH($A38,'Points - Runs'!$A$5:$A$95,0),MATCH(K$8,'Points - Runs'!$A$5:$Z$5,0)))+((INDEX('Points - Runs 50s'!$A$5:$Z$95,MATCH($A38,'Points - Runs 50s'!$A$5:$A$95,0),MATCH(K$8,'Points - Runs 50s'!$A$5:$Z$5,0)))*25)+((INDEX('Points - Runs 100s'!$A$5:$Z$95,MATCH($A38,'Points - Runs 100s'!$A$5:$A$95,0),MATCH(K$8,'Points - Runs 100s'!$A$5:$Z$5,0)))*50)+((INDEX('Points - Wickets'!$A$5:$Z$95,MATCH($A38,'Points - Wickets'!$A$5:$A$95,0),MATCH(K$8,'Points - Wickets'!$A$5:$Z$5,0)))*15)+((INDEX('Points - 4 fers'!$A$5:$Z$95,MATCH($A38,'Points - 4 fers'!$A$5:$A$95,0),MATCH(K$8,'Points - 4 fers'!$A$5:$Z$5,0)))*25)+((INDEX('Points - Hattrick'!$A$5:$Z$95,MATCH($A38,'Points - Hattrick'!$A$5:$A$95,0),MATCH(K$8,'Points - Hattrick'!$A$5:$Z$5,0)))*100)+((INDEX('Points - Fielding'!$A$5:$Z$95,MATCH($A38,'Points - Fielding'!$A$5:$A$95,0),MATCH(K$8,'Points - Fielding'!$A$5:$Z$5,0)))*10)+((INDEX('Points - 7 fers'!$A$5:$Z$95,MATCH($A38,'Points - 7 fers'!$A$5:$A$95,0),MATCH(K$8,'Points - 7 fers'!$A$5:$Z$5,0)))*50)+((INDEX('Points - Fielding Bonus'!$A$5:$Z$95,MATCH($A38,'Points - Fielding Bonus'!$A$5:$A$95,0),MATCH(K$8,'Points - Fielding Bonus'!$A$5:$Z$5,0)))*25)</f>
        <v>0</v>
      </c>
      <c r="L38" s="364">
        <f>(INDEX('Points - Runs'!$A$5:$Z$95,MATCH($A38,'Points - Runs'!$A$5:$A$95,0),MATCH(L$8,'Points - Runs'!$A$5:$Z$5,0)))+((INDEX('Points - Runs 50s'!$A$5:$Z$95,MATCH($A38,'Points - Runs 50s'!$A$5:$A$95,0),MATCH(L$8,'Points - Runs 50s'!$A$5:$Z$5,0)))*25)+((INDEX('Points - Runs 100s'!$A$5:$Z$95,MATCH($A38,'Points - Runs 100s'!$A$5:$A$95,0),MATCH(L$8,'Points - Runs 100s'!$A$5:$Z$5,0)))*50)+((INDEX('Points - Wickets'!$A$5:$Z$95,MATCH($A38,'Points - Wickets'!$A$5:$A$95,0),MATCH(L$8,'Points - Wickets'!$A$5:$Z$5,0)))*15)+((INDEX('Points - 4 fers'!$A$5:$Z$95,MATCH($A38,'Points - 4 fers'!$A$5:$A$95,0),MATCH(L$8,'Points - 4 fers'!$A$5:$Z$5,0)))*25)+((INDEX('Points - Hattrick'!$A$5:$Z$95,MATCH($A38,'Points - Hattrick'!$A$5:$A$95,0),MATCH(L$8,'Points - Hattrick'!$A$5:$Z$5,0)))*100)+((INDEX('Points - Fielding'!$A$5:$Z$95,MATCH($A38,'Points - Fielding'!$A$5:$A$95,0),MATCH(L$8,'Points - Fielding'!$A$5:$Z$5,0)))*10)+((INDEX('Points - 7 fers'!$A$5:$Z$95,MATCH($A38,'Points - 7 fers'!$A$5:$A$95,0),MATCH(L$8,'Points - 7 fers'!$A$5:$Z$5,0)))*50)+((INDEX('Points - Fielding Bonus'!$A$5:$Z$95,MATCH($A38,'Points - Fielding Bonus'!$A$5:$A$95,0),MATCH(L$8,'Points - Fielding Bonus'!$A$5:$Z$5,0)))*25)</f>
        <v>0</v>
      </c>
      <c r="M38" s="365">
        <f>(INDEX('Points - Runs'!$A$5:$Z$95,MATCH($A38,'Points - Runs'!$A$5:$A$95,0),MATCH(M$8,'Points - Runs'!$A$5:$Z$5,0)))+((INDEX('Points - Runs 50s'!$A$5:$Z$95,MATCH($A38,'Points - Runs 50s'!$A$5:$A$95,0),MATCH(M$8,'Points - Runs 50s'!$A$5:$Z$5,0)))*25)+((INDEX('Points - Runs 100s'!$A$5:$Z$95,MATCH($A38,'Points - Runs 100s'!$A$5:$A$95,0),MATCH(M$8,'Points - Runs 100s'!$A$5:$Z$5,0)))*50)+((INDEX('Points - Wickets'!$A$5:$Z$95,MATCH($A38,'Points - Wickets'!$A$5:$A$95,0),MATCH(M$8,'Points - Wickets'!$A$5:$Z$5,0)))*15)+((INDEX('Points - 4 fers'!$A$5:$Z$95,MATCH($A38,'Points - 4 fers'!$A$5:$A$95,0),MATCH(M$8,'Points - 4 fers'!$A$5:$Z$5,0)))*25)+((INDEX('Points - Hattrick'!$A$5:$Z$95,MATCH($A38,'Points - Hattrick'!$A$5:$A$95,0),MATCH(M$8,'Points - Hattrick'!$A$5:$Z$5,0)))*100)+((INDEX('Points - Fielding'!$A$5:$Z$95,MATCH($A38,'Points - Fielding'!$A$5:$A$95,0),MATCH(M$8,'Points - Fielding'!$A$5:$Z$5,0)))*10)+((INDEX('Points - 7 fers'!$A$5:$Z$95,MATCH($A38,'Points - 7 fers'!$A$5:$A$95,0),MATCH(M$8,'Points - 7 fers'!$A$5:$Z$5,0)))*50)+((INDEX('Points - Fielding Bonus'!$A$5:$Z$95,MATCH($A38,'Points - Fielding Bonus'!$A$5:$A$95,0),MATCH(M$8,'Points - Fielding Bonus'!$A$5:$Z$5,0)))*25)</f>
        <v>11</v>
      </c>
      <c r="N38" s="365">
        <f>(INDEX('Points - Runs'!$A$5:$Z$95,MATCH($A38,'Points - Runs'!$A$5:$A$95,0),MATCH(N$8,'Points - Runs'!$A$5:$Z$5,0)))+((INDEX('Points - Runs 50s'!$A$5:$Z$95,MATCH($A38,'Points - Runs 50s'!$A$5:$A$95,0),MATCH(N$8,'Points - Runs 50s'!$A$5:$Z$5,0)))*25)+((INDEX('Points - Runs 100s'!$A$5:$Z$95,MATCH($A38,'Points - Runs 100s'!$A$5:$A$95,0),MATCH(N$8,'Points - Runs 100s'!$A$5:$Z$5,0)))*50)+((INDEX('Points - Wickets'!$A$5:$Z$95,MATCH($A38,'Points - Wickets'!$A$5:$A$95,0),MATCH(N$8,'Points - Wickets'!$A$5:$Z$5,0)))*15)+((INDEX('Points - 4 fers'!$A$5:$Z$95,MATCH($A38,'Points - 4 fers'!$A$5:$A$95,0),MATCH(N$8,'Points - 4 fers'!$A$5:$Z$5,0)))*25)+((INDEX('Points - Hattrick'!$A$5:$Z$95,MATCH($A38,'Points - Hattrick'!$A$5:$A$95,0),MATCH(N$8,'Points - Hattrick'!$A$5:$Z$5,0)))*100)+((INDEX('Points - Fielding'!$A$5:$Z$95,MATCH($A38,'Points - Fielding'!$A$5:$A$95,0),MATCH(N$8,'Points - Fielding'!$A$5:$Z$5,0)))*10)+((INDEX('Points - 7 fers'!$A$5:$Z$95,MATCH($A38,'Points - 7 fers'!$A$5:$A$95,0),MATCH(N$8,'Points - 7 fers'!$A$5:$Z$5,0)))*50)+((INDEX('Points - Fielding Bonus'!$A$5:$Z$95,MATCH($A38,'Points - Fielding Bonus'!$A$5:$A$95,0),MATCH(N$8,'Points - Fielding Bonus'!$A$5:$Z$5,0)))*25)</f>
        <v>0</v>
      </c>
      <c r="O38" s="365">
        <f>(INDEX('Points - Runs'!$A$5:$Z$95,MATCH($A38,'Points - Runs'!$A$5:$A$95,0),MATCH(O$8,'Points - Runs'!$A$5:$Z$5,0)))+((INDEX('Points - Runs 50s'!$A$5:$Z$95,MATCH($A38,'Points - Runs 50s'!$A$5:$A$95,0),MATCH(O$8,'Points - Runs 50s'!$A$5:$Z$5,0)))*25)+((INDEX('Points - Runs 100s'!$A$5:$Z$95,MATCH($A38,'Points - Runs 100s'!$A$5:$A$95,0),MATCH(O$8,'Points - Runs 100s'!$A$5:$Z$5,0)))*50)+((INDEX('Points - Wickets'!$A$5:$Z$95,MATCH($A38,'Points - Wickets'!$A$5:$A$95,0),MATCH(O$8,'Points - Wickets'!$A$5:$Z$5,0)))*15)+((INDEX('Points - 4 fers'!$A$5:$Z$95,MATCH($A38,'Points - 4 fers'!$A$5:$A$95,0),MATCH(O$8,'Points - 4 fers'!$A$5:$Z$5,0)))*25)+((INDEX('Points - Hattrick'!$A$5:$Z$95,MATCH($A38,'Points - Hattrick'!$A$5:$A$95,0),MATCH(O$8,'Points - Hattrick'!$A$5:$Z$5,0)))*100)+((INDEX('Points - Fielding'!$A$5:$Z$95,MATCH($A38,'Points - Fielding'!$A$5:$A$95,0),MATCH(O$8,'Points - Fielding'!$A$5:$Z$5,0)))*10)+((INDEX('Points - 7 fers'!$A$5:$Z$95,MATCH($A38,'Points - 7 fers'!$A$5:$A$95,0),MATCH(O$8,'Points - 7 fers'!$A$5:$Z$5,0)))*50)+((INDEX('Points - Fielding Bonus'!$A$5:$Z$95,MATCH($A38,'Points - Fielding Bonus'!$A$5:$A$95,0),MATCH(O$8,'Points - Fielding Bonus'!$A$5:$Z$5,0)))*25)</f>
        <v>0</v>
      </c>
      <c r="P38" s="365">
        <f>(INDEX('Points - Runs'!$A$5:$Z$95,MATCH($A38,'Points - Runs'!$A$5:$A$95,0),MATCH(P$8,'Points - Runs'!$A$5:$Z$5,0)))+((INDEX('Points - Runs 50s'!$A$5:$Z$95,MATCH($A38,'Points - Runs 50s'!$A$5:$A$95,0),MATCH(P$8,'Points - Runs 50s'!$A$5:$Z$5,0)))*25)+((INDEX('Points - Runs 100s'!$A$5:$Z$95,MATCH($A38,'Points - Runs 100s'!$A$5:$A$95,0),MATCH(P$8,'Points - Runs 100s'!$A$5:$Z$5,0)))*50)+((INDEX('Points - Wickets'!$A$5:$Z$95,MATCH($A38,'Points - Wickets'!$A$5:$A$95,0),MATCH(P$8,'Points - Wickets'!$A$5:$Z$5,0)))*15)+((INDEX('Points - 4 fers'!$A$5:$Z$95,MATCH($A38,'Points - 4 fers'!$A$5:$A$95,0),MATCH(P$8,'Points - 4 fers'!$A$5:$Z$5,0)))*25)+((INDEX('Points - Hattrick'!$A$5:$Z$95,MATCH($A38,'Points - Hattrick'!$A$5:$A$95,0),MATCH(P$8,'Points - Hattrick'!$A$5:$Z$5,0)))*100)+((INDEX('Points - Fielding'!$A$5:$Z$95,MATCH($A38,'Points - Fielding'!$A$5:$A$95,0),MATCH(P$8,'Points - Fielding'!$A$5:$Z$5,0)))*10)+((INDEX('Points - 7 fers'!$A$5:$Z$95,MATCH($A38,'Points - 7 fers'!$A$5:$A$95,0),MATCH(P$8,'Points - 7 fers'!$A$5:$Z$5,0)))*50)+((INDEX('Points - Fielding Bonus'!$A$5:$Z$95,MATCH($A38,'Points - Fielding Bonus'!$A$5:$A$95,0),MATCH(P$8,'Points - Fielding Bonus'!$A$5:$Z$5,0)))*25)</f>
        <v>0</v>
      </c>
      <c r="Q38" s="365">
        <f>(INDEX('Points - Runs'!$A$5:$Z$95,MATCH($A38,'Points - Runs'!$A$5:$A$95,0),MATCH(Q$8,'Points - Runs'!$A$5:$Z$5,0)))+((INDEX('Points - Runs 50s'!$A$5:$Z$95,MATCH($A38,'Points - Runs 50s'!$A$5:$A$95,0),MATCH(Q$8,'Points - Runs 50s'!$A$5:$Z$5,0)))*25)+((INDEX('Points - Runs 100s'!$A$5:$Z$95,MATCH($A38,'Points - Runs 100s'!$A$5:$A$95,0),MATCH(Q$8,'Points - Runs 100s'!$A$5:$Z$5,0)))*50)+((INDEX('Points - Wickets'!$A$5:$Z$95,MATCH($A38,'Points - Wickets'!$A$5:$A$95,0),MATCH(Q$8,'Points - Wickets'!$A$5:$Z$5,0)))*15)+((INDEX('Points - 4 fers'!$A$5:$Z$95,MATCH($A38,'Points - 4 fers'!$A$5:$A$95,0),MATCH(Q$8,'Points - 4 fers'!$A$5:$Z$5,0)))*25)+((INDEX('Points - Hattrick'!$A$5:$Z$95,MATCH($A38,'Points - Hattrick'!$A$5:$A$95,0),MATCH(Q$8,'Points - Hattrick'!$A$5:$Z$5,0)))*100)+((INDEX('Points - Fielding'!$A$5:$Z$95,MATCH($A38,'Points - Fielding'!$A$5:$A$95,0),MATCH(Q$8,'Points - Fielding'!$A$5:$Z$5,0)))*10)+((INDEX('Points - 7 fers'!$A$5:$Z$95,MATCH($A38,'Points - 7 fers'!$A$5:$A$95,0),MATCH(Q$8,'Points - 7 fers'!$A$5:$Z$5,0)))*50)+((INDEX('Points - Fielding Bonus'!$A$5:$Z$95,MATCH($A38,'Points - Fielding Bonus'!$A$5:$A$95,0),MATCH(Q$8,'Points - Fielding Bonus'!$A$5:$Z$5,0)))*25)</f>
        <v>0</v>
      </c>
      <c r="R38" s="365">
        <f>(INDEX('Points - Runs'!$A$5:$Z$95,MATCH($A38,'Points - Runs'!$A$5:$A$95,0),MATCH(R$8,'Points - Runs'!$A$5:$Z$5,0)))+((INDEX('Points - Runs 50s'!$A$5:$Z$95,MATCH($A38,'Points - Runs 50s'!$A$5:$A$95,0),MATCH(R$8,'Points - Runs 50s'!$A$5:$Z$5,0)))*25)+((INDEX('Points - Runs 100s'!$A$5:$Z$95,MATCH($A38,'Points - Runs 100s'!$A$5:$A$95,0),MATCH(R$8,'Points - Runs 100s'!$A$5:$Z$5,0)))*50)+((INDEX('Points - Wickets'!$A$5:$Z$95,MATCH($A38,'Points - Wickets'!$A$5:$A$95,0),MATCH(R$8,'Points - Wickets'!$A$5:$Z$5,0)))*15)+((INDEX('Points - 4 fers'!$A$5:$Z$95,MATCH($A38,'Points - 4 fers'!$A$5:$A$95,0),MATCH(R$8,'Points - 4 fers'!$A$5:$Z$5,0)))*25)+((INDEX('Points - Hattrick'!$A$5:$Z$95,MATCH($A38,'Points - Hattrick'!$A$5:$A$95,0),MATCH(R$8,'Points - Hattrick'!$A$5:$Z$5,0)))*100)+((INDEX('Points - Fielding'!$A$5:$Z$95,MATCH($A38,'Points - Fielding'!$A$5:$A$95,0),MATCH(R$8,'Points - Fielding'!$A$5:$Z$5,0)))*10)+((INDEX('Points - 7 fers'!$A$5:$Z$95,MATCH($A38,'Points - 7 fers'!$A$5:$A$95,0),MATCH(R$8,'Points - 7 fers'!$A$5:$Z$5,0)))*50)+((INDEX('Points - Fielding Bonus'!$A$5:$Z$95,MATCH($A38,'Points - Fielding Bonus'!$A$5:$A$95,0),MATCH(R$8,'Points - Fielding Bonus'!$A$5:$Z$5,0)))*25)</f>
        <v>0</v>
      </c>
      <c r="S38" s="566">
        <f>(INDEX('Points - Runs'!$A$5:$Z$95,MATCH($A38,'Points - Runs'!$A$5:$A$95,0),MATCH(S$8,'Points - Runs'!$A$5:$Z$5,0)))+((INDEX('Points - Runs 50s'!$A$5:$Z$95,MATCH($A38,'Points - Runs 50s'!$A$5:$A$95,0),MATCH(S$8,'Points - Runs 50s'!$A$5:$Z$5,0)))*25)+((INDEX('Points - Runs 100s'!$A$5:$Z$95,MATCH($A38,'Points - Runs 100s'!$A$5:$A$95,0),MATCH(S$8,'Points - Runs 100s'!$A$5:$Z$5,0)))*50)+((INDEX('Points - Wickets'!$A$5:$Z$95,MATCH($A38,'Points - Wickets'!$A$5:$A$95,0),MATCH(S$8,'Points - Wickets'!$A$5:$Z$5,0)))*15)+((INDEX('Points - 4 fers'!$A$5:$Z$95,MATCH($A38,'Points - 4 fers'!$A$5:$A$95,0),MATCH(S$8,'Points - 4 fers'!$A$5:$Z$5,0)))*25)+((INDEX('Points - Hattrick'!$A$5:$Z$95,MATCH($A38,'Points - Hattrick'!$A$5:$A$95,0),MATCH(S$8,'Points - Hattrick'!$A$5:$Z$5,0)))*100)+((INDEX('Points - Fielding'!$A$5:$Z$95,MATCH($A38,'Points - Fielding'!$A$5:$A$95,0),MATCH(S$8,'Points - Fielding'!$A$5:$Z$5,0)))*10)+((INDEX('Points - 7 fers'!$A$5:$Z$95,MATCH($A38,'Points - 7 fers'!$A$5:$A$95,0),MATCH(S$8,'Points - 7 fers'!$A$5:$Z$5,0)))*50)+((INDEX('Points - Fielding Bonus'!$A$5:$Z$95,MATCH($A38,'Points - Fielding Bonus'!$A$5:$A$95,0),MATCH(S$8,'Points - Fielding Bonus'!$A$5:$Z$5,0)))*25)</f>
        <v>0</v>
      </c>
      <c r="T38" s="571">
        <f>(INDEX('Points - Runs'!$A$5:$Z$95,MATCH($A38,'Points - Runs'!$A$5:$A$95,0),MATCH(T$8,'Points - Runs'!$A$5:$Z$5,0)))+((INDEX('Points - Runs 50s'!$A$5:$Z$95,MATCH($A38,'Points - Runs 50s'!$A$5:$A$95,0),MATCH(T$8,'Points - Runs 50s'!$A$5:$Z$5,0)))*25)+((INDEX('Points - Runs 100s'!$A$5:$Z$95,MATCH($A38,'Points - Runs 100s'!$A$5:$A$95,0),MATCH(T$8,'Points - Runs 100s'!$A$5:$Z$5,0)))*50)+((INDEX('Points - Wickets'!$A$5:$Z$95,MATCH($A38,'Points - Wickets'!$A$5:$A$95,0),MATCH(T$8,'Points - Wickets'!$A$5:$Z$5,0)))*15)+((INDEX('Points - 4 fers'!$A$5:$Z$95,MATCH($A38,'Points - 4 fers'!$A$5:$A$95,0),MATCH(T$8,'Points - 4 fers'!$A$5:$Z$5,0)))*25)+((INDEX('Points - Hattrick'!$A$5:$Z$95,MATCH($A38,'Points - Hattrick'!$A$5:$A$95,0),MATCH(T$8,'Points - Hattrick'!$A$5:$Z$5,0)))*100)+((INDEX('Points - Fielding'!$A$5:$Z$95,MATCH($A38,'Points - Fielding'!$A$5:$A$95,0),MATCH(T$8,'Points - Fielding'!$A$5:$Z$5,0)))*10)+((INDEX('Points - 7 fers'!$A$5:$Z$95,MATCH($A38,'Points - 7 fers'!$A$5:$A$95,0),MATCH(T$8,'Points - 7 fers'!$A$5:$Z$5,0)))*50)+((INDEX('Points - Fielding Bonus'!$A$5:$Z$95,MATCH($A38,'Points - Fielding Bonus'!$A$5:$A$95,0),MATCH(T$8,'Points - Fielding Bonus'!$A$5:$Z$5,0)))*25)</f>
        <v>0</v>
      </c>
      <c r="U38" s="365">
        <f>(INDEX('Points - Runs'!$A$5:$Z$95,MATCH($A38,'Points - Runs'!$A$5:$A$95,0),MATCH(U$8,'Points - Runs'!$A$5:$Z$5,0)))+((INDEX('Points - Runs 50s'!$A$5:$Z$95,MATCH($A38,'Points - Runs 50s'!$A$5:$A$95,0),MATCH(U$8,'Points - Runs 50s'!$A$5:$Z$5,0)))*25)+((INDEX('Points - Runs 100s'!$A$5:$Z$95,MATCH($A38,'Points - Runs 100s'!$A$5:$A$95,0),MATCH(U$8,'Points - Runs 100s'!$A$5:$Z$5,0)))*50)+((INDEX('Points - Wickets'!$A$5:$Z$95,MATCH($A38,'Points - Wickets'!$A$5:$A$95,0),MATCH(U$8,'Points - Wickets'!$A$5:$Z$5,0)))*15)+((INDEX('Points - 4 fers'!$A$5:$Z$95,MATCH($A38,'Points - 4 fers'!$A$5:$A$95,0),MATCH(U$8,'Points - 4 fers'!$A$5:$Z$5,0)))*25)+((INDEX('Points - Hattrick'!$A$5:$Z$95,MATCH($A38,'Points - Hattrick'!$A$5:$A$95,0),MATCH(U$8,'Points - Hattrick'!$A$5:$Z$5,0)))*100)+((INDEX('Points - Fielding'!$A$5:$Z$95,MATCH($A38,'Points - Fielding'!$A$5:$A$95,0),MATCH(U$8,'Points - Fielding'!$A$5:$Z$5,0)))*10)+((INDEX('Points - 7 fers'!$A$5:$Z$95,MATCH($A38,'Points - 7 fers'!$A$5:$A$95,0),MATCH(U$8,'Points - 7 fers'!$A$5:$Z$5,0)))*50)+((INDEX('Points - Fielding Bonus'!$A$5:$Z$95,MATCH($A38,'Points - Fielding Bonus'!$A$5:$A$95,0),MATCH(U$8,'Points - Fielding Bonus'!$A$5:$Z$5,0)))*25)</f>
        <v>0</v>
      </c>
      <c r="V38" s="365">
        <f>(INDEX('Points - Runs'!$A$5:$Z$95,MATCH($A38,'Points - Runs'!$A$5:$A$95,0),MATCH(V$8,'Points - Runs'!$A$5:$Z$5,0)))+((INDEX('Points - Runs 50s'!$A$5:$Z$95,MATCH($A38,'Points - Runs 50s'!$A$5:$A$95,0),MATCH(V$8,'Points - Runs 50s'!$A$5:$Z$5,0)))*25)+((INDEX('Points - Runs 100s'!$A$5:$Z$95,MATCH($A38,'Points - Runs 100s'!$A$5:$A$95,0),MATCH(V$8,'Points - Runs 100s'!$A$5:$Z$5,0)))*50)+((INDEX('Points - Wickets'!$A$5:$Z$95,MATCH($A38,'Points - Wickets'!$A$5:$A$95,0),MATCH(V$8,'Points - Wickets'!$A$5:$Z$5,0)))*15)+((INDEX('Points - 4 fers'!$A$5:$Z$95,MATCH($A38,'Points - 4 fers'!$A$5:$A$95,0),MATCH(V$8,'Points - 4 fers'!$A$5:$Z$5,0)))*25)+((INDEX('Points - Hattrick'!$A$5:$Z$95,MATCH($A38,'Points - Hattrick'!$A$5:$A$95,0),MATCH(V$8,'Points - Hattrick'!$A$5:$Z$5,0)))*100)+((INDEX('Points - Fielding'!$A$5:$Z$95,MATCH($A38,'Points - Fielding'!$A$5:$A$95,0),MATCH(V$8,'Points - Fielding'!$A$5:$Z$5,0)))*10)+((INDEX('Points - 7 fers'!$A$5:$Z$95,MATCH($A38,'Points - 7 fers'!$A$5:$A$95,0),MATCH(V$8,'Points - 7 fers'!$A$5:$Z$5,0)))*50)+((INDEX('Points - Fielding Bonus'!$A$5:$Z$95,MATCH($A38,'Points - Fielding Bonus'!$A$5:$A$95,0),MATCH(V$8,'Points - Fielding Bonus'!$A$5:$Z$5,0)))*25)</f>
        <v>0</v>
      </c>
      <c r="W38" s="365">
        <f>(INDEX('Points - Runs'!$A$5:$Z$95,MATCH($A38,'Points - Runs'!$A$5:$A$95,0),MATCH(W$8,'Points - Runs'!$A$5:$Z$5,0)))+((INDEX('Points - Runs 50s'!$A$5:$Z$95,MATCH($A38,'Points - Runs 50s'!$A$5:$A$95,0),MATCH(W$8,'Points - Runs 50s'!$A$5:$Z$5,0)))*25)+((INDEX('Points - Runs 100s'!$A$5:$Z$95,MATCH($A38,'Points - Runs 100s'!$A$5:$A$95,0),MATCH(W$8,'Points - Runs 100s'!$A$5:$Z$5,0)))*50)+((INDEX('Points - Wickets'!$A$5:$Z$95,MATCH($A38,'Points - Wickets'!$A$5:$A$95,0),MATCH(W$8,'Points - Wickets'!$A$5:$Z$5,0)))*15)+((INDEX('Points - 4 fers'!$A$5:$Z$95,MATCH($A38,'Points - 4 fers'!$A$5:$A$95,0),MATCH(W$8,'Points - 4 fers'!$A$5:$Z$5,0)))*25)+((INDEX('Points - Hattrick'!$A$5:$Z$95,MATCH($A38,'Points - Hattrick'!$A$5:$A$95,0),MATCH(W$8,'Points - Hattrick'!$A$5:$Z$5,0)))*100)+((INDEX('Points - Fielding'!$A$5:$Z$95,MATCH($A38,'Points - Fielding'!$A$5:$A$95,0),MATCH(W$8,'Points - Fielding'!$A$5:$Z$5,0)))*10)+((INDEX('Points - 7 fers'!$A$5:$Z$95,MATCH($A38,'Points - 7 fers'!$A$5:$A$95,0),MATCH(W$8,'Points - 7 fers'!$A$5:$Z$5,0)))*50)+((INDEX('Points - Fielding Bonus'!$A$5:$Z$95,MATCH($A38,'Points - Fielding Bonus'!$A$5:$A$95,0),MATCH(W$8,'Points - Fielding Bonus'!$A$5:$Z$5,0)))*25)</f>
        <v>0</v>
      </c>
      <c r="X38" s="365">
        <f>(INDEX('Points - Runs'!$A$5:$Z$95,MATCH($A38,'Points - Runs'!$A$5:$A$95,0),MATCH(X$8,'Points - Runs'!$A$5:$Z$5,0)))+((INDEX('Points - Runs 50s'!$A$5:$Z$95,MATCH($A38,'Points - Runs 50s'!$A$5:$A$95,0),MATCH(X$8,'Points - Runs 50s'!$A$5:$Z$5,0)))*25)+((INDEX('Points - Runs 100s'!$A$5:$Z$95,MATCH($A38,'Points - Runs 100s'!$A$5:$A$95,0),MATCH(X$8,'Points - Runs 100s'!$A$5:$Z$5,0)))*50)+((INDEX('Points - Wickets'!$A$5:$Z$95,MATCH($A38,'Points - Wickets'!$A$5:$A$95,0),MATCH(X$8,'Points - Wickets'!$A$5:$Z$5,0)))*15)+((INDEX('Points - 4 fers'!$A$5:$Z$95,MATCH($A38,'Points - 4 fers'!$A$5:$A$95,0),MATCH(X$8,'Points - 4 fers'!$A$5:$Z$5,0)))*25)+((INDEX('Points - Hattrick'!$A$5:$Z$95,MATCH($A38,'Points - Hattrick'!$A$5:$A$95,0),MATCH(X$8,'Points - Hattrick'!$A$5:$Z$5,0)))*100)+((INDEX('Points - Fielding'!$A$5:$Z$95,MATCH($A38,'Points - Fielding'!$A$5:$A$95,0),MATCH(X$8,'Points - Fielding'!$A$5:$Z$5,0)))*10)+((INDEX('Points - 7 fers'!$A$5:$Z$95,MATCH($A38,'Points - 7 fers'!$A$5:$A$95,0),MATCH(X$8,'Points - 7 fers'!$A$5:$Z$5,0)))*50)+((INDEX('Points - Fielding Bonus'!$A$5:$Z$95,MATCH($A38,'Points - Fielding Bonus'!$A$5:$A$95,0),MATCH(X$8,'Points - Fielding Bonus'!$A$5:$Z$5,0)))*25)</f>
        <v>0</v>
      </c>
      <c r="Y38" s="365">
        <f>(INDEX('Points - Runs'!$A$5:$Z$95,MATCH($A38,'Points - Runs'!$A$5:$A$95,0),MATCH(Y$8,'Points - Runs'!$A$5:$Z$5,0)))+((INDEX('Points - Runs 50s'!$A$5:$Z$95,MATCH($A38,'Points - Runs 50s'!$A$5:$A$95,0),MATCH(Y$8,'Points - Runs 50s'!$A$5:$Z$5,0)))*25)+((INDEX('Points - Runs 100s'!$A$5:$Z$95,MATCH($A38,'Points - Runs 100s'!$A$5:$A$95,0),MATCH(Y$8,'Points - Runs 100s'!$A$5:$Z$5,0)))*50)+((INDEX('Points - Wickets'!$A$5:$Z$95,MATCH($A38,'Points - Wickets'!$A$5:$A$95,0),MATCH(Y$8,'Points - Wickets'!$A$5:$Z$5,0)))*15)+((INDEX('Points - 4 fers'!$A$5:$Z$95,MATCH($A38,'Points - 4 fers'!$A$5:$A$95,0),MATCH(Y$8,'Points - 4 fers'!$A$5:$Z$5,0)))*25)+((INDEX('Points - Hattrick'!$A$5:$Z$95,MATCH($A38,'Points - Hattrick'!$A$5:$A$95,0),MATCH(Y$8,'Points - Hattrick'!$A$5:$Z$5,0)))*100)+((INDEX('Points - Fielding'!$A$5:$Z$95,MATCH($A38,'Points - Fielding'!$A$5:$A$95,0),MATCH(Y$8,'Points - Fielding'!$A$5:$Z$5,0)))*10)+((INDEX('Points - 7 fers'!$A$5:$Z$95,MATCH($A38,'Points - 7 fers'!$A$5:$A$95,0),MATCH(Y$8,'Points - 7 fers'!$A$5:$Z$5,0)))*50)+((INDEX('Points - Fielding Bonus'!$A$5:$Z$95,MATCH($A38,'Points - Fielding Bonus'!$A$5:$A$95,0),MATCH(Y$8,'Points - Fielding Bonus'!$A$5:$Z$5,0)))*25)</f>
        <v>0</v>
      </c>
      <c r="Z38" s="365">
        <f>(INDEX('Points - Runs'!$A$5:$Z$95,MATCH($A38,'Points - Runs'!$A$5:$A$95,0),MATCH(Z$8,'Points - Runs'!$A$5:$Z$5,0)))+((INDEX('Points - Runs 50s'!$A$5:$Z$95,MATCH($A38,'Points - Runs 50s'!$A$5:$A$95,0),MATCH(Z$8,'Points - Runs 50s'!$A$5:$Z$5,0)))*25)+((INDEX('Points - Runs 100s'!$A$5:$Z$95,MATCH($A38,'Points - Runs 100s'!$A$5:$A$95,0),MATCH(Z$8,'Points - Runs 100s'!$A$5:$Z$5,0)))*50)+((INDEX('Points - Wickets'!$A$5:$Z$95,MATCH($A38,'Points - Wickets'!$A$5:$A$95,0),MATCH(Z$8,'Points - Wickets'!$A$5:$Z$5,0)))*15)+((INDEX('Points - 4 fers'!$A$5:$Z$95,MATCH($A38,'Points - 4 fers'!$A$5:$A$95,0),MATCH(Z$8,'Points - 4 fers'!$A$5:$Z$5,0)))*25)+((INDEX('Points - Hattrick'!$A$5:$Z$95,MATCH($A38,'Points - Hattrick'!$A$5:$A$95,0),MATCH(Z$8,'Points - Hattrick'!$A$5:$Z$5,0)))*100)+((INDEX('Points - Fielding'!$A$5:$Z$95,MATCH($A38,'Points - Fielding'!$A$5:$A$95,0),MATCH(Z$8,'Points - Fielding'!$A$5:$Z$5,0)))*10)+((INDEX('Points - 7 fers'!$A$5:$Z$95,MATCH($A38,'Points - 7 fers'!$A$5:$A$95,0),MATCH(Z$8,'Points - 7 fers'!$A$5:$Z$5,0)))*50)+((INDEX('Points - Fielding Bonus'!$A$5:$Z$95,MATCH($A38,'Points - Fielding Bonus'!$A$5:$A$95,0),MATCH(Z$8,'Points - Fielding Bonus'!$A$5:$Z$5,0)))*25)</f>
        <v>0</v>
      </c>
      <c r="AA38" s="452">
        <f t="shared" si="0"/>
        <v>64</v>
      </c>
      <c r="AB38" s="445">
        <f t="shared" si="1"/>
        <v>11</v>
      </c>
      <c r="AC38" s="479">
        <f t="shared" si="2"/>
        <v>0</v>
      </c>
      <c r="AD38" s="453">
        <f t="shared" si="3"/>
        <v>75</v>
      </c>
    </row>
    <row r="39" spans="1:30" s="58" customFormat="1" ht="18.75" customHeight="1" x14ac:dyDescent="0.25">
      <c r="A39" s="477" t="s">
        <v>200</v>
      </c>
      <c r="B39" s="454" t="s">
        <v>251</v>
      </c>
      <c r="C39" s="455" t="s">
        <v>64</v>
      </c>
      <c r="D39" s="191">
        <f>(INDEX('Points - Runs'!$A$5:$Z$95,MATCH($A39,'Points - Runs'!$A$5:$A$95,0),MATCH(D$8,'Points - Runs'!$A$5:$Z$5,0)))+((INDEX('Points - Runs 50s'!$A$5:$Z$95,MATCH($A39,'Points - Runs 50s'!$A$5:$A$95,0),MATCH(D$8,'Points - Runs 50s'!$A$5:$Z$5,0)))*25)+((INDEX('Points - Runs 100s'!$A$5:$Z$95,MATCH($A39,'Points - Runs 100s'!$A$5:$A$95,0),MATCH(D$8,'Points - Runs 100s'!$A$5:$Z$5,0)))*50)+((INDEX('Points - Wickets'!$A$5:$Z$95,MATCH($A39,'Points - Wickets'!$A$5:$A$95,0),MATCH(D$8,'Points - Wickets'!$A$5:$Z$5,0)))*15)+((INDEX('Points - 4 fers'!$A$5:$Z$95,MATCH($A39,'Points - 4 fers'!$A$5:$A$95,0),MATCH(D$8,'Points - 4 fers'!$A$5:$Z$5,0)))*25)+((INDEX('Points - Hattrick'!$A$5:$Z$95,MATCH($A39,'Points - Hattrick'!$A$5:$A$95,0),MATCH(D$8,'Points - Hattrick'!$A$5:$Z$5,0)))*100)+((INDEX('Points - Fielding'!$A$5:$Z$95,MATCH($A39,'Points - Fielding'!$A$5:$A$95,0),MATCH(D$8,'Points - Fielding'!$A$5:$Z$5,0)))*10)+((INDEX('Points - 7 fers'!$A$5:$Z$95,MATCH($A39,'Points - 7 fers'!$A$5:$A$95,0),MATCH(D$8,'Points - 7 fers'!$A$5:$Z$5,0)))*50)+((INDEX('Points - Fielding Bonus'!$A$5:$Z$95,MATCH($A39,'Points - Fielding Bonus'!$A$5:$A$95,0),MATCH(D$8,'Points - Fielding Bonus'!$A$5:$Z$5,0)))*25)</f>
        <v>26</v>
      </c>
      <c r="E39" s="192">
        <f>(INDEX('Points - Runs'!$A$5:$Z$95,MATCH($A39,'Points - Runs'!$A$5:$A$95,0),MATCH(E$8,'Points - Runs'!$A$5:$Z$5,0)))+((INDEX('Points - Runs 50s'!$A$5:$Z$95,MATCH($A39,'Points - Runs 50s'!$A$5:$A$95,0),MATCH(E$8,'Points - Runs 50s'!$A$5:$Z$5,0)))*25)+((INDEX('Points - Runs 100s'!$A$5:$Z$95,MATCH($A39,'Points - Runs 100s'!$A$5:$A$95,0),MATCH(E$8,'Points - Runs 100s'!$A$5:$Z$5,0)))*50)+((INDEX('Points - Wickets'!$A$5:$Z$95,MATCH($A39,'Points - Wickets'!$A$5:$A$95,0),MATCH(E$8,'Points - Wickets'!$A$5:$Z$5,0)))*15)+((INDEX('Points - 4 fers'!$A$5:$Z$95,MATCH($A39,'Points - 4 fers'!$A$5:$A$95,0),MATCH(E$8,'Points - 4 fers'!$A$5:$Z$5,0)))*25)+((INDEX('Points - Hattrick'!$A$5:$Z$95,MATCH($A39,'Points - Hattrick'!$A$5:$A$95,0),MATCH(E$8,'Points - Hattrick'!$A$5:$Z$5,0)))*100)+((INDEX('Points - Fielding'!$A$5:$Z$95,MATCH($A39,'Points - Fielding'!$A$5:$A$95,0),MATCH(E$8,'Points - Fielding'!$A$5:$Z$5,0)))*10)+((INDEX('Points - 7 fers'!$A$5:$Z$95,MATCH($A39,'Points - 7 fers'!$A$5:$A$95,0),MATCH(E$8,'Points - 7 fers'!$A$5:$Z$5,0)))*50)+((INDEX('Points - Fielding Bonus'!$A$5:$Z$95,MATCH($A39,'Points - Fielding Bonus'!$A$5:$A$95,0),MATCH(E$8,'Points - Fielding Bonus'!$A$5:$Z$5,0)))*25)</f>
        <v>0</v>
      </c>
      <c r="F39" s="192">
        <f>(INDEX('Points - Runs'!$A$5:$Z$95,MATCH($A39,'Points - Runs'!$A$5:$A$95,0),MATCH(F$8,'Points - Runs'!$A$5:$Z$5,0)))+((INDEX('Points - Runs 50s'!$A$5:$Z$95,MATCH($A39,'Points - Runs 50s'!$A$5:$A$95,0),MATCH(F$8,'Points - Runs 50s'!$A$5:$Z$5,0)))*25)+((INDEX('Points - Runs 100s'!$A$5:$Z$95,MATCH($A39,'Points - Runs 100s'!$A$5:$A$95,0),MATCH(F$8,'Points - Runs 100s'!$A$5:$Z$5,0)))*50)+((INDEX('Points - Wickets'!$A$5:$Z$95,MATCH($A39,'Points - Wickets'!$A$5:$A$95,0),MATCH(F$8,'Points - Wickets'!$A$5:$Z$5,0)))*15)+((INDEX('Points - 4 fers'!$A$5:$Z$95,MATCH($A39,'Points - 4 fers'!$A$5:$A$95,0),MATCH(F$8,'Points - 4 fers'!$A$5:$Z$5,0)))*25)+((INDEX('Points - Hattrick'!$A$5:$Z$95,MATCH($A39,'Points - Hattrick'!$A$5:$A$95,0),MATCH(F$8,'Points - Hattrick'!$A$5:$Z$5,0)))*100)+((INDEX('Points - Fielding'!$A$5:$Z$95,MATCH($A39,'Points - Fielding'!$A$5:$A$95,0),MATCH(F$8,'Points - Fielding'!$A$5:$Z$5,0)))*10)+((INDEX('Points - 7 fers'!$A$5:$Z$95,MATCH($A39,'Points - 7 fers'!$A$5:$A$95,0),MATCH(F$8,'Points - 7 fers'!$A$5:$Z$5,0)))*50)+((INDEX('Points - Fielding Bonus'!$A$5:$Z$95,MATCH($A39,'Points - Fielding Bonus'!$A$5:$A$95,0),MATCH(F$8,'Points - Fielding Bonus'!$A$5:$Z$5,0)))*25)</f>
        <v>138</v>
      </c>
      <c r="G39" s="192">
        <f>(INDEX('Points - Runs'!$A$5:$Z$95,MATCH($A39,'Points - Runs'!$A$5:$A$95,0),MATCH(G$8,'Points - Runs'!$A$5:$Z$5,0)))+((INDEX('Points - Runs 50s'!$A$5:$Z$95,MATCH($A39,'Points - Runs 50s'!$A$5:$A$95,0),MATCH(G$8,'Points - Runs 50s'!$A$5:$Z$5,0)))*25)+((INDEX('Points - Runs 100s'!$A$5:$Z$95,MATCH($A39,'Points - Runs 100s'!$A$5:$A$95,0),MATCH(G$8,'Points - Runs 100s'!$A$5:$Z$5,0)))*50)+((INDEX('Points - Wickets'!$A$5:$Z$95,MATCH($A39,'Points - Wickets'!$A$5:$A$95,0),MATCH(G$8,'Points - Wickets'!$A$5:$Z$5,0)))*15)+((INDEX('Points - 4 fers'!$A$5:$Z$95,MATCH($A39,'Points - 4 fers'!$A$5:$A$95,0),MATCH(G$8,'Points - 4 fers'!$A$5:$Z$5,0)))*25)+((INDEX('Points - Hattrick'!$A$5:$Z$95,MATCH($A39,'Points - Hattrick'!$A$5:$A$95,0),MATCH(G$8,'Points - Hattrick'!$A$5:$Z$5,0)))*100)+((INDEX('Points - Fielding'!$A$5:$Z$95,MATCH($A39,'Points - Fielding'!$A$5:$A$95,0),MATCH(G$8,'Points - Fielding'!$A$5:$Z$5,0)))*10)+((INDEX('Points - 7 fers'!$A$5:$Z$95,MATCH($A39,'Points - 7 fers'!$A$5:$A$95,0),MATCH(G$8,'Points - 7 fers'!$A$5:$Z$5,0)))*50)+((INDEX('Points - Fielding Bonus'!$A$5:$Z$95,MATCH($A39,'Points - Fielding Bonus'!$A$5:$A$95,0),MATCH(G$8,'Points - Fielding Bonus'!$A$5:$Z$5,0)))*25)</f>
        <v>14</v>
      </c>
      <c r="H39" s="192">
        <f>(INDEX('Points - Runs'!$A$5:$Z$95,MATCH($A39,'Points - Runs'!$A$5:$A$95,0),MATCH(H$8,'Points - Runs'!$A$5:$Z$5,0)))+((INDEX('Points - Runs 50s'!$A$5:$Z$95,MATCH($A39,'Points - Runs 50s'!$A$5:$A$95,0),MATCH(H$8,'Points - Runs 50s'!$A$5:$Z$5,0)))*25)+((INDEX('Points - Runs 100s'!$A$5:$Z$95,MATCH($A39,'Points - Runs 100s'!$A$5:$A$95,0),MATCH(H$8,'Points - Runs 100s'!$A$5:$Z$5,0)))*50)+((INDEX('Points - Wickets'!$A$5:$Z$95,MATCH($A39,'Points - Wickets'!$A$5:$A$95,0),MATCH(H$8,'Points - Wickets'!$A$5:$Z$5,0)))*15)+((INDEX('Points - 4 fers'!$A$5:$Z$95,MATCH($A39,'Points - 4 fers'!$A$5:$A$95,0),MATCH(H$8,'Points - 4 fers'!$A$5:$Z$5,0)))*25)+((INDEX('Points - Hattrick'!$A$5:$Z$95,MATCH($A39,'Points - Hattrick'!$A$5:$A$95,0),MATCH(H$8,'Points - Hattrick'!$A$5:$Z$5,0)))*100)+((INDEX('Points - Fielding'!$A$5:$Z$95,MATCH($A39,'Points - Fielding'!$A$5:$A$95,0),MATCH(H$8,'Points - Fielding'!$A$5:$Z$5,0)))*10)+((INDEX('Points - 7 fers'!$A$5:$Z$95,MATCH($A39,'Points - 7 fers'!$A$5:$A$95,0),MATCH(H$8,'Points - 7 fers'!$A$5:$Z$5,0)))*50)+((INDEX('Points - Fielding Bonus'!$A$5:$Z$95,MATCH($A39,'Points - Fielding Bonus'!$A$5:$A$95,0),MATCH(H$8,'Points - Fielding Bonus'!$A$5:$Z$5,0)))*25)</f>
        <v>0</v>
      </c>
      <c r="I39" s="192">
        <f>(INDEX('Points - Runs'!$A$5:$Z$95,MATCH($A39,'Points - Runs'!$A$5:$A$95,0),MATCH(I$8,'Points - Runs'!$A$5:$Z$5,0)))+((INDEX('Points - Runs 50s'!$A$5:$Z$95,MATCH($A39,'Points - Runs 50s'!$A$5:$A$95,0),MATCH(I$8,'Points - Runs 50s'!$A$5:$Z$5,0)))*25)+((INDEX('Points - Runs 100s'!$A$5:$Z$95,MATCH($A39,'Points - Runs 100s'!$A$5:$A$95,0),MATCH(I$8,'Points - Runs 100s'!$A$5:$Z$5,0)))*50)+((INDEX('Points - Wickets'!$A$5:$Z$95,MATCH($A39,'Points - Wickets'!$A$5:$A$95,0),MATCH(I$8,'Points - Wickets'!$A$5:$Z$5,0)))*15)+((INDEX('Points - 4 fers'!$A$5:$Z$95,MATCH($A39,'Points - 4 fers'!$A$5:$A$95,0),MATCH(I$8,'Points - 4 fers'!$A$5:$Z$5,0)))*25)+((INDEX('Points - Hattrick'!$A$5:$Z$95,MATCH($A39,'Points - Hattrick'!$A$5:$A$95,0),MATCH(I$8,'Points - Hattrick'!$A$5:$Z$5,0)))*100)+((INDEX('Points - Fielding'!$A$5:$Z$95,MATCH($A39,'Points - Fielding'!$A$5:$A$95,0),MATCH(I$8,'Points - Fielding'!$A$5:$Z$5,0)))*10)+((INDEX('Points - 7 fers'!$A$5:$Z$95,MATCH($A39,'Points - 7 fers'!$A$5:$A$95,0),MATCH(I$8,'Points - 7 fers'!$A$5:$Z$5,0)))*50)+((INDEX('Points - Fielding Bonus'!$A$5:$Z$95,MATCH($A39,'Points - Fielding Bonus'!$A$5:$A$95,0),MATCH(I$8,'Points - Fielding Bonus'!$A$5:$Z$5,0)))*25)</f>
        <v>0</v>
      </c>
      <c r="J39" s="192">
        <f>(INDEX('Points - Runs'!$A$5:$Z$95,MATCH($A39,'Points - Runs'!$A$5:$A$95,0),MATCH(J$8,'Points - Runs'!$A$5:$Z$5,0)))+((INDEX('Points - Runs 50s'!$A$5:$Z$95,MATCH($A39,'Points - Runs 50s'!$A$5:$A$95,0),MATCH(J$8,'Points - Runs 50s'!$A$5:$Z$5,0)))*25)+((INDEX('Points - Runs 100s'!$A$5:$Z$95,MATCH($A39,'Points - Runs 100s'!$A$5:$A$95,0),MATCH(J$8,'Points - Runs 100s'!$A$5:$Z$5,0)))*50)+((INDEX('Points - Wickets'!$A$5:$Z$95,MATCH($A39,'Points - Wickets'!$A$5:$A$95,0),MATCH(J$8,'Points - Wickets'!$A$5:$Z$5,0)))*15)+((INDEX('Points - 4 fers'!$A$5:$Z$95,MATCH($A39,'Points - 4 fers'!$A$5:$A$95,0),MATCH(J$8,'Points - 4 fers'!$A$5:$Z$5,0)))*25)+((INDEX('Points - Hattrick'!$A$5:$Z$95,MATCH($A39,'Points - Hattrick'!$A$5:$A$95,0),MATCH(J$8,'Points - Hattrick'!$A$5:$Z$5,0)))*100)+((INDEX('Points - Fielding'!$A$5:$Z$95,MATCH($A39,'Points - Fielding'!$A$5:$A$95,0),MATCH(J$8,'Points - Fielding'!$A$5:$Z$5,0)))*10)+((INDEX('Points - 7 fers'!$A$5:$Z$95,MATCH($A39,'Points - 7 fers'!$A$5:$A$95,0),MATCH(J$8,'Points - 7 fers'!$A$5:$Z$5,0)))*50)+((INDEX('Points - Fielding Bonus'!$A$5:$Z$95,MATCH($A39,'Points - Fielding Bonus'!$A$5:$A$95,0),MATCH(J$8,'Points - Fielding Bonus'!$A$5:$Z$5,0)))*25)</f>
        <v>0</v>
      </c>
      <c r="K39" s="517">
        <f>(INDEX('Points - Runs'!$A$5:$Z$95,MATCH($A39,'Points - Runs'!$A$5:$A$95,0),MATCH(K$8,'Points - Runs'!$A$5:$Z$5,0)))+((INDEX('Points - Runs 50s'!$A$5:$Z$95,MATCH($A39,'Points - Runs 50s'!$A$5:$A$95,0),MATCH(K$8,'Points - Runs 50s'!$A$5:$Z$5,0)))*25)+((INDEX('Points - Runs 100s'!$A$5:$Z$95,MATCH($A39,'Points - Runs 100s'!$A$5:$A$95,0),MATCH(K$8,'Points - Runs 100s'!$A$5:$Z$5,0)))*50)+((INDEX('Points - Wickets'!$A$5:$Z$95,MATCH($A39,'Points - Wickets'!$A$5:$A$95,0),MATCH(K$8,'Points - Wickets'!$A$5:$Z$5,0)))*15)+((INDEX('Points - 4 fers'!$A$5:$Z$95,MATCH($A39,'Points - 4 fers'!$A$5:$A$95,0),MATCH(K$8,'Points - 4 fers'!$A$5:$Z$5,0)))*25)+((INDEX('Points - Hattrick'!$A$5:$Z$95,MATCH($A39,'Points - Hattrick'!$A$5:$A$95,0),MATCH(K$8,'Points - Hattrick'!$A$5:$Z$5,0)))*100)+((INDEX('Points - Fielding'!$A$5:$Z$95,MATCH($A39,'Points - Fielding'!$A$5:$A$95,0),MATCH(K$8,'Points - Fielding'!$A$5:$Z$5,0)))*10)+((INDEX('Points - 7 fers'!$A$5:$Z$95,MATCH($A39,'Points - 7 fers'!$A$5:$A$95,0),MATCH(K$8,'Points - 7 fers'!$A$5:$Z$5,0)))*50)+((INDEX('Points - Fielding Bonus'!$A$5:$Z$95,MATCH($A39,'Points - Fielding Bonus'!$A$5:$A$95,0),MATCH(K$8,'Points - Fielding Bonus'!$A$5:$Z$5,0)))*25)</f>
        <v>0</v>
      </c>
      <c r="L39" s="191">
        <f>(INDEX('Points - Runs'!$A$5:$Z$95,MATCH($A39,'Points - Runs'!$A$5:$A$95,0),MATCH(L$8,'Points - Runs'!$A$5:$Z$5,0)))+((INDEX('Points - Runs 50s'!$A$5:$Z$95,MATCH($A39,'Points - Runs 50s'!$A$5:$A$95,0),MATCH(L$8,'Points - Runs 50s'!$A$5:$Z$5,0)))*25)+((INDEX('Points - Runs 100s'!$A$5:$Z$95,MATCH($A39,'Points - Runs 100s'!$A$5:$A$95,0),MATCH(L$8,'Points - Runs 100s'!$A$5:$Z$5,0)))*50)+((INDEX('Points - Wickets'!$A$5:$Z$95,MATCH($A39,'Points - Wickets'!$A$5:$A$95,0),MATCH(L$8,'Points - Wickets'!$A$5:$Z$5,0)))*15)+((INDEX('Points - 4 fers'!$A$5:$Z$95,MATCH($A39,'Points - 4 fers'!$A$5:$A$95,0),MATCH(L$8,'Points - 4 fers'!$A$5:$Z$5,0)))*25)+((INDEX('Points - Hattrick'!$A$5:$Z$95,MATCH($A39,'Points - Hattrick'!$A$5:$A$95,0),MATCH(L$8,'Points - Hattrick'!$A$5:$Z$5,0)))*100)+((INDEX('Points - Fielding'!$A$5:$Z$95,MATCH($A39,'Points - Fielding'!$A$5:$A$95,0),MATCH(L$8,'Points - Fielding'!$A$5:$Z$5,0)))*10)+((INDEX('Points - 7 fers'!$A$5:$Z$95,MATCH($A39,'Points - 7 fers'!$A$5:$A$95,0),MATCH(L$8,'Points - 7 fers'!$A$5:$Z$5,0)))*50)+((INDEX('Points - Fielding Bonus'!$A$5:$Z$95,MATCH($A39,'Points - Fielding Bonus'!$A$5:$A$95,0),MATCH(L$8,'Points - Fielding Bonus'!$A$5:$Z$5,0)))*25)</f>
        <v>28</v>
      </c>
      <c r="M39" s="192">
        <f>(INDEX('Points - Runs'!$A$5:$Z$95,MATCH($A39,'Points - Runs'!$A$5:$A$95,0),MATCH(M$8,'Points - Runs'!$A$5:$Z$5,0)))+((INDEX('Points - Runs 50s'!$A$5:$Z$95,MATCH($A39,'Points - Runs 50s'!$A$5:$A$95,0),MATCH(M$8,'Points - Runs 50s'!$A$5:$Z$5,0)))*25)+((INDEX('Points - Runs 100s'!$A$5:$Z$95,MATCH($A39,'Points - Runs 100s'!$A$5:$A$95,0),MATCH(M$8,'Points - Runs 100s'!$A$5:$Z$5,0)))*50)+((INDEX('Points - Wickets'!$A$5:$Z$95,MATCH($A39,'Points - Wickets'!$A$5:$A$95,0),MATCH(M$8,'Points - Wickets'!$A$5:$Z$5,0)))*15)+((INDEX('Points - 4 fers'!$A$5:$Z$95,MATCH($A39,'Points - 4 fers'!$A$5:$A$95,0),MATCH(M$8,'Points - 4 fers'!$A$5:$Z$5,0)))*25)+((INDEX('Points - Hattrick'!$A$5:$Z$95,MATCH($A39,'Points - Hattrick'!$A$5:$A$95,0),MATCH(M$8,'Points - Hattrick'!$A$5:$Z$5,0)))*100)+((INDEX('Points - Fielding'!$A$5:$Z$95,MATCH($A39,'Points - Fielding'!$A$5:$A$95,0),MATCH(M$8,'Points - Fielding'!$A$5:$Z$5,0)))*10)+((INDEX('Points - 7 fers'!$A$5:$Z$95,MATCH($A39,'Points - 7 fers'!$A$5:$A$95,0),MATCH(M$8,'Points - 7 fers'!$A$5:$Z$5,0)))*50)+((INDEX('Points - Fielding Bonus'!$A$5:$Z$95,MATCH($A39,'Points - Fielding Bonus'!$A$5:$A$95,0),MATCH(M$8,'Points - Fielding Bonus'!$A$5:$Z$5,0)))*25)</f>
        <v>26</v>
      </c>
      <c r="N39" s="192">
        <f>(INDEX('Points - Runs'!$A$5:$Z$95,MATCH($A39,'Points - Runs'!$A$5:$A$95,0),MATCH(N$8,'Points - Runs'!$A$5:$Z$5,0)))+((INDEX('Points - Runs 50s'!$A$5:$Z$95,MATCH($A39,'Points - Runs 50s'!$A$5:$A$95,0),MATCH(N$8,'Points - Runs 50s'!$A$5:$Z$5,0)))*25)+((INDEX('Points - Runs 100s'!$A$5:$Z$95,MATCH($A39,'Points - Runs 100s'!$A$5:$A$95,0),MATCH(N$8,'Points - Runs 100s'!$A$5:$Z$5,0)))*50)+((INDEX('Points - Wickets'!$A$5:$Z$95,MATCH($A39,'Points - Wickets'!$A$5:$A$95,0),MATCH(N$8,'Points - Wickets'!$A$5:$Z$5,0)))*15)+((INDEX('Points - 4 fers'!$A$5:$Z$95,MATCH($A39,'Points - 4 fers'!$A$5:$A$95,0),MATCH(N$8,'Points - 4 fers'!$A$5:$Z$5,0)))*25)+((INDEX('Points - Hattrick'!$A$5:$Z$95,MATCH($A39,'Points - Hattrick'!$A$5:$A$95,0),MATCH(N$8,'Points - Hattrick'!$A$5:$Z$5,0)))*100)+((INDEX('Points - Fielding'!$A$5:$Z$95,MATCH($A39,'Points - Fielding'!$A$5:$A$95,0),MATCH(N$8,'Points - Fielding'!$A$5:$Z$5,0)))*10)+((INDEX('Points - 7 fers'!$A$5:$Z$95,MATCH($A39,'Points - 7 fers'!$A$5:$A$95,0),MATCH(N$8,'Points - 7 fers'!$A$5:$Z$5,0)))*50)+((INDEX('Points - Fielding Bonus'!$A$5:$Z$95,MATCH($A39,'Points - Fielding Bonus'!$A$5:$A$95,0),MATCH(N$8,'Points - Fielding Bonus'!$A$5:$Z$5,0)))*25)</f>
        <v>32</v>
      </c>
      <c r="O39" s="192">
        <f>(INDEX('Points - Runs'!$A$5:$Z$95,MATCH($A39,'Points - Runs'!$A$5:$A$95,0),MATCH(O$8,'Points - Runs'!$A$5:$Z$5,0)))+((INDEX('Points - Runs 50s'!$A$5:$Z$95,MATCH($A39,'Points - Runs 50s'!$A$5:$A$95,0),MATCH(O$8,'Points - Runs 50s'!$A$5:$Z$5,0)))*25)+((INDEX('Points - Runs 100s'!$A$5:$Z$95,MATCH($A39,'Points - Runs 100s'!$A$5:$A$95,0),MATCH(O$8,'Points - Runs 100s'!$A$5:$Z$5,0)))*50)+((INDEX('Points - Wickets'!$A$5:$Z$95,MATCH($A39,'Points - Wickets'!$A$5:$A$95,0),MATCH(O$8,'Points - Wickets'!$A$5:$Z$5,0)))*15)+((INDEX('Points - 4 fers'!$A$5:$Z$95,MATCH($A39,'Points - 4 fers'!$A$5:$A$95,0),MATCH(O$8,'Points - 4 fers'!$A$5:$Z$5,0)))*25)+((INDEX('Points - Hattrick'!$A$5:$Z$95,MATCH($A39,'Points - Hattrick'!$A$5:$A$95,0),MATCH(O$8,'Points - Hattrick'!$A$5:$Z$5,0)))*100)+((INDEX('Points - Fielding'!$A$5:$Z$95,MATCH($A39,'Points - Fielding'!$A$5:$A$95,0),MATCH(O$8,'Points - Fielding'!$A$5:$Z$5,0)))*10)+((INDEX('Points - 7 fers'!$A$5:$Z$95,MATCH($A39,'Points - 7 fers'!$A$5:$A$95,0),MATCH(O$8,'Points - 7 fers'!$A$5:$Z$5,0)))*50)+((INDEX('Points - Fielding Bonus'!$A$5:$Z$95,MATCH($A39,'Points - Fielding Bonus'!$A$5:$A$95,0),MATCH(O$8,'Points - Fielding Bonus'!$A$5:$Z$5,0)))*25)</f>
        <v>0</v>
      </c>
      <c r="P39" s="192">
        <f>(INDEX('Points - Runs'!$A$5:$Z$95,MATCH($A39,'Points - Runs'!$A$5:$A$95,0),MATCH(P$8,'Points - Runs'!$A$5:$Z$5,0)))+((INDEX('Points - Runs 50s'!$A$5:$Z$95,MATCH($A39,'Points - Runs 50s'!$A$5:$A$95,0),MATCH(P$8,'Points - Runs 50s'!$A$5:$Z$5,0)))*25)+((INDEX('Points - Runs 100s'!$A$5:$Z$95,MATCH($A39,'Points - Runs 100s'!$A$5:$A$95,0),MATCH(P$8,'Points - Runs 100s'!$A$5:$Z$5,0)))*50)+((INDEX('Points - Wickets'!$A$5:$Z$95,MATCH($A39,'Points - Wickets'!$A$5:$A$95,0),MATCH(P$8,'Points - Wickets'!$A$5:$Z$5,0)))*15)+((INDEX('Points - 4 fers'!$A$5:$Z$95,MATCH($A39,'Points - 4 fers'!$A$5:$A$95,0),MATCH(P$8,'Points - 4 fers'!$A$5:$Z$5,0)))*25)+((INDEX('Points - Hattrick'!$A$5:$Z$95,MATCH($A39,'Points - Hattrick'!$A$5:$A$95,0),MATCH(P$8,'Points - Hattrick'!$A$5:$Z$5,0)))*100)+((INDEX('Points - Fielding'!$A$5:$Z$95,MATCH($A39,'Points - Fielding'!$A$5:$A$95,0),MATCH(P$8,'Points - Fielding'!$A$5:$Z$5,0)))*10)+((INDEX('Points - 7 fers'!$A$5:$Z$95,MATCH($A39,'Points - 7 fers'!$A$5:$A$95,0),MATCH(P$8,'Points - 7 fers'!$A$5:$Z$5,0)))*50)+((INDEX('Points - Fielding Bonus'!$A$5:$Z$95,MATCH($A39,'Points - Fielding Bonus'!$A$5:$A$95,0),MATCH(P$8,'Points - Fielding Bonus'!$A$5:$Z$5,0)))*25)</f>
        <v>20</v>
      </c>
      <c r="Q39" s="192">
        <f>(INDEX('Points - Runs'!$A$5:$Z$95,MATCH($A39,'Points - Runs'!$A$5:$A$95,0),MATCH(Q$8,'Points - Runs'!$A$5:$Z$5,0)))+((INDEX('Points - Runs 50s'!$A$5:$Z$95,MATCH($A39,'Points - Runs 50s'!$A$5:$A$95,0),MATCH(Q$8,'Points - Runs 50s'!$A$5:$Z$5,0)))*25)+((INDEX('Points - Runs 100s'!$A$5:$Z$95,MATCH($A39,'Points - Runs 100s'!$A$5:$A$95,0),MATCH(Q$8,'Points - Runs 100s'!$A$5:$Z$5,0)))*50)+((INDEX('Points - Wickets'!$A$5:$Z$95,MATCH($A39,'Points - Wickets'!$A$5:$A$95,0),MATCH(Q$8,'Points - Wickets'!$A$5:$Z$5,0)))*15)+((INDEX('Points - 4 fers'!$A$5:$Z$95,MATCH($A39,'Points - 4 fers'!$A$5:$A$95,0),MATCH(Q$8,'Points - 4 fers'!$A$5:$Z$5,0)))*25)+((INDEX('Points - Hattrick'!$A$5:$Z$95,MATCH($A39,'Points - Hattrick'!$A$5:$A$95,0),MATCH(Q$8,'Points - Hattrick'!$A$5:$Z$5,0)))*100)+((INDEX('Points - Fielding'!$A$5:$Z$95,MATCH($A39,'Points - Fielding'!$A$5:$A$95,0),MATCH(Q$8,'Points - Fielding'!$A$5:$Z$5,0)))*10)+((INDEX('Points - 7 fers'!$A$5:$Z$95,MATCH($A39,'Points - 7 fers'!$A$5:$A$95,0),MATCH(Q$8,'Points - 7 fers'!$A$5:$Z$5,0)))*50)+((INDEX('Points - Fielding Bonus'!$A$5:$Z$95,MATCH($A39,'Points - Fielding Bonus'!$A$5:$A$95,0),MATCH(Q$8,'Points - Fielding Bonus'!$A$5:$Z$5,0)))*25)</f>
        <v>0</v>
      </c>
      <c r="R39" s="192">
        <f>(INDEX('Points - Runs'!$A$5:$Z$95,MATCH($A39,'Points - Runs'!$A$5:$A$95,0),MATCH(R$8,'Points - Runs'!$A$5:$Z$5,0)))+((INDEX('Points - Runs 50s'!$A$5:$Z$95,MATCH($A39,'Points - Runs 50s'!$A$5:$A$95,0),MATCH(R$8,'Points - Runs 50s'!$A$5:$Z$5,0)))*25)+((INDEX('Points - Runs 100s'!$A$5:$Z$95,MATCH($A39,'Points - Runs 100s'!$A$5:$A$95,0),MATCH(R$8,'Points - Runs 100s'!$A$5:$Z$5,0)))*50)+((INDEX('Points - Wickets'!$A$5:$Z$95,MATCH($A39,'Points - Wickets'!$A$5:$A$95,0),MATCH(R$8,'Points - Wickets'!$A$5:$Z$5,0)))*15)+((INDEX('Points - 4 fers'!$A$5:$Z$95,MATCH($A39,'Points - 4 fers'!$A$5:$A$95,0),MATCH(R$8,'Points - 4 fers'!$A$5:$Z$5,0)))*25)+((INDEX('Points - Hattrick'!$A$5:$Z$95,MATCH($A39,'Points - Hattrick'!$A$5:$A$95,0),MATCH(R$8,'Points - Hattrick'!$A$5:$Z$5,0)))*100)+((INDEX('Points - Fielding'!$A$5:$Z$95,MATCH($A39,'Points - Fielding'!$A$5:$A$95,0),MATCH(R$8,'Points - Fielding'!$A$5:$Z$5,0)))*10)+((INDEX('Points - 7 fers'!$A$5:$Z$95,MATCH($A39,'Points - 7 fers'!$A$5:$A$95,0),MATCH(R$8,'Points - 7 fers'!$A$5:$Z$5,0)))*50)+((INDEX('Points - Fielding Bonus'!$A$5:$Z$95,MATCH($A39,'Points - Fielding Bonus'!$A$5:$A$95,0),MATCH(R$8,'Points - Fielding Bonus'!$A$5:$Z$5,0)))*25)</f>
        <v>0</v>
      </c>
      <c r="S39" s="567">
        <f>(INDEX('Points - Runs'!$A$5:$Z$95,MATCH($A39,'Points - Runs'!$A$5:$A$95,0),MATCH(S$8,'Points - Runs'!$A$5:$Z$5,0)))+((INDEX('Points - Runs 50s'!$A$5:$Z$95,MATCH($A39,'Points - Runs 50s'!$A$5:$A$95,0),MATCH(S$8,'Points - Runs 50s'!$A$5:$Z$5,0)))*25)+((INDEX('Points - Runs 100s'!$A$5:$Z$95,MATCH($A39,'Points - Runs 100s'!$A$5:$A$95,0),MATCH(S$8,'Points - Runs 100s'!$A$5:$Z$5,0)))*50)+((INDEX('Points - Wickets'!$A$5:$Z$95,MATCH($A39,'Points - Wickets'!$A$5:$A$95,0),MATCH(S$8,'Points - Wickets'!$A$5:$Z$5,0)))*15)+((INDEX('Points - 4 fers'!$A$5:$Z$95,MATCH($A39,'Points - 4 fers'!$A$5:$A$95,0),MATCH(S$8,'Points - 4 fers'!$A$5:$Z$5,0)))*25)+((INDEX('Points - Hattrick'!$A$5:$Z$95,MATCH($A39,'Points - Hattrick'!$A$5:$A$95,0),MATCH(S$8,'Points - Hattrick'!$A$5:$Z$5,0)))*100)+((INDEX('Points - Fielding'!$A$5:$Z$95,MATCH($A39,'Points - Fielding'!$A$5:$A$95,0),MATCH(S$8,'Points - Fielding'!$A$5:$Z$5,0)))*10)+((INDEX('Points - 7 fers'!$A$5:$Z$95,MATCH($A39,'Points - 7 fers'!$A$5:$A$95,0),MATCH(S$8,'Points - 7 fers'!$A$5:$Z$5,0)))*50)+((INDEX('Points - Fielding Bonus'!$A$5:$Z$95,MATCH($A39,'Points - Fielding Bonus'!$A$5:$A$95,0),MATCH(S$8,'Points - Fielding Bonus'!$A$5:$Z$5,0)))*25)</f>
        <v>0</v>
      </c>
      <c r="T39" s="572">
        <f>(INDEX('Points - Runs'!$A$5:$Z$95,MATCH($A39,'Points - Runs'!$A$5:$A$95,0),MATCH(T$8,'Points - Runs'!$A$5:$Z$5,0)))+((INDEX('Points - Runs 50s'!$A$5:$Z$95,MATCH($A39,'Points - Runs 50s'!$A$5:$A$95,0),MATCH(T$8,'Points - Runs 50s'!$A$5:$Z$5,0)))*25)+((INDEX('Points - Runs 100s'!$A$5:$Z$95,MATCH($A39,'Points - Runs 100s'!$A$5:$A$95,0),MATCH(T$8,'Points - Runs 100s'!$A$5:$Z$5,0)))*50)+((INDEX('Points - Wickets'!$A$5:$Z$95,MATCH($A39,'Points - Wickets'!$A$5:$A$95,0),MATCH(T$8,'Points - Wickets'!$A$5:$Z$5,0)))*15)+((INDEX('Points - 4 fers'!$A$5:$Z$95,MATCH($A39,'Points - 4 fers'!$A$5:$A$95,0),MATCH(T$8,'Points - 4 fers'!$A$5:$Z$5,0)))*25)+((INDEX('Points - Hattrick'!$A$5:$Z$95,MATCH($A39,'Points - Hattrick'!$A$5:$A$95,0),MATCH(T$8,'Points - Hattrick'!$A$5:$Z$5,0)))*100)+((INDEX('Points - Fielding'!$A$5:$Z$95,MATCH($A39,'Points - Fielding'!$A$5:$A$95,0),MATCH(T$8,'Points - Fielding'!$A$5:$Z$5,0)))*10)+((INDEX('Points - 7 fers'!$A$5:$Z$95,MATCH($A39,'Points - 7 fers'!$A$5:$A$95,0),MATCH(T$8,'Points - 7 fers'!$A$5:$Z$5,0)))*50)+((INDEX('Points - Fielding Bonus'!$A$5:$Z$95,MATCH($A39,'Points - Fielding Bonus'!$A$5:$A$95,0),MATCH(T$8,'Points - Fielding Bonus'!$A$5:$Z$5,0)))*25)</f>
        <v>0</v>
      </c>
      <c r="U39" s="192">
        <f>(INDEX('Points - Runs'!$A$5:$Z$95,MATCH($A39,'Points - Runs'!$A$5:$A$95,0),MATCH(U$8,'Points - Runs'!$A$5:$Z$5,0)))+((INDEX('Points - Runs 50s'!$A$5:$Z$95,MATCH($A39,'Points - Runs 50s'!$A$5:$A$95,0),MATCH(U$8,'Points - Runs 50s'!$A$5:$Z$5,0)))*25)+((INDEX('Points - Runs 100s'!$A$5:$Z$95,MATCH($A39,'Points - Runs 100s'!$A$5:$A$95,0),MATCH(U$8,'Points - Runs 100s'!$A$5:$Z$5,0)))*50)+((INDEX('Points - Wickets'!$A$5:$Z$95,MATCH($A39,'Points - Wickets'!$A$5:$A$95,0),MATCH(U$8,'Points - Wickets'!$A$5:$Z$5,0)))*15)+((INDEX('Points - 4 fers'!$A$5:$Z$95,MATCH($A39,'Points - 4 fers'!$A$5:$A$95,0),MATCH(U$8,'Points - 4 fers'!$A$5:$Z$5,0)))*25)+((INDEX('Points - Hattrick'!$A$5:$Z$95,MATCH($A39,'Points - Hattrick'!$A$5:$A$95,0),MATCH(U$8,'Points - Hattrick'!$A$5:$Z$5,0)))*100)+((INDEX('Points - Fielding'!$A$5:$Z$95,MATCH($A39,'Points - Fielding'!$A$5:$A$95,0),MATCH(U$8,'Points - Fielding'!$A$5:$Z$5,0)))*10)+((INDEX('Points - 7 fers'!$A$5:$Z$95,MATCH($A39,'Points - 7 fers'!$A$5:$A$95,0),MATCH(U$8,'Points - 7 fers'!$A$5:$Z$5,0)))*50)+((INDEX('Points - Fielding Bonus'!$A$5:$Z$95,MATCH($A39,'Points - Fielding Bonus'!$A$5:$A$95,0),MATCH(U$8,'Points - Fielding Bonus'!$A$5:$Z$5,0)))*25)</f>
        <v>0</v>
      </c>
      <c r="V39" s="192">
        <f>(INDEX('Points - Runs'!$A$5:$Z$95,MATCH($A39,'Points - Runs'!$A$5:$A$95,0),MATCH(V$8,'Points - Runs'!$A$5:$Z$5,0)))+((INDEX('Points - Runs 50s'!$A$5:$Z$95,MATCH($A39,'Points - Runs 50s'!$A$5:$A$95,0),MATCH(V$8,'Points - Runs 50s'!$A$5:$Z$5,0)))*25)+((INDEX('Points - Runs 100s'!$A$5:$Z$95,MATCH($A39,'Points - Runs 100s'!$A$5:$A$95,0),MATCH(V$8,'Points - Runs 100s'!$A$5:$Z$5,0)))*50)+((INDEX('Points - Wickets'!$A$5:$Z$95,MATCH($A39,'Points - Wickets'!$A$5:$A$95,0),MATCH(V$8,'Points - Wickets'!$A$5:$Z$5,0)))*15)+((INDEX('Points - 4 fers'!$A$5:$Z$95,MATCH($A39,'Points - 4 fers'!$A$5:$A$95,0),MATCH(V$8,'Points - 4 fers'!$A$5:$Z$5,0)))*25)+((INDEX('Points - Hattrick'!$A$5:$Z$95,MATCH($A39,'Points - Hattrick'!$A$5:$A$95,0),MATCH(V$8,'Points - Hattrick'!$A$5:$Z$5,0)))*100)+((INDEX('Points - Fielding'!$A$5:$Z$95,MATCH($A39,'Points - Fielding'!$A$5:$A$95,0),MATCH(V$8,'Points - Fielding'!$A$5:$Z$5,0)))*10)+((INDEX('Points - 7 fers'!$A$5:$Z$95,MATCH($A39,'Points - 7 fers'!$A$5:$A$95,0),MATCH(V$8,'Points - 7 fers'!$A$5:$Z$5,0)))*50)+((INDEX('Points - Fielding Bonus'!$A$5:$Z$95,MATCH($A39,'Points - Fielding Bonus'!$A$5:$A$95,0),MATCH(V$8,'Points - Fielding Bonus'!$A$5:$Z$5,0)))*25)</f>
        <v>0</v>
      </c>
      <c r="W39" s="192">
        <f>(INDEX('Points - Runs'!$A$5:$Z$95,MATCH($A39,'Points - Runs'!$A$5:$A$95,0),MATCH(W$8,'Points - Runs'!$A$5:$Z$5,0)))+((INDEX('Points - Runs 50s'!$A$5:$Z$95,MATCH($A39,'Points - Runs 50s'!$A$5:$A$95,0),MATCH(W$8,'Points - Runs 50s'!$A$5:$Z$5,0)))*25)+((INDEX('Points - Runs 100s'!$A$5:$Z$95,MATCH($A39,'Points - Runs 100s'!$A$5:$A$95,0),MATCH(W$8,'Points - Runs 100s'!$A$5:$Z$5,0)))*50)+((INDEX('Points - Wickets'!$A$5:$Z$95,MATCH($A39,'Points - Wickets'!$A$5:$A$95,0),MATCH(W$8,'Points - Wickets'!$A$5:$Z$5,0)))*15)+((INDEX('Points - 4 fers'!$A$5:$Z$95,MATCH($A39,'Points - 4 fers'!$A$5:$A$95,0),MATCH(W$8,'Points - 4 fers'!$A$5:$Z$5,0)))*25)+((INDEX('Points - Hattrick'!$A$5:$Z$95,MATCH($A39,'Points - Hattrick'!$A$5:$A$95,0),MATCH(W$8,'Points - Hattrick'!$A$5:$Z$5,0)))*100)+((INDEX('Points - Fielding'!$A$5:$Z$95,MATCH($A39,'Points - Fielding'!$A$5:$A$95,0),MATCH(W$8,'Points - Fielding'!$A$5:$Z$5,0)))*10)+((INDEX('Points - 7 fers'!$A$5:$Z$95,MATCH($A39,'Points - 7 fers'!$A$5:$A$95,0),MATCH(W$8,'Points - 7 fers'!$A$5:$Z$5,0)))*50)+((INDEX('Points - Fielding Bonus'!$A$5:$Z$95,MATCH($A39,'Points - Fielding Bonus'!$A$5:$A$95,0),MATCH(W$8,'Points - Fielding Bonus'!$A$5:$Z$5,0)))*25)</f>
        <v>0</v>
      </c>
      <c r="X39" s="192">
        <f>(INDEX('Points - Runs'!$A$5:$Z$95,MATCH($A39,'Points - Runs'!$A$5:$A$95,0),MATCH(X$8,'Points - Runs'!$A$5:$Z$5,0)))+((INDEX('Points - Runs 50s'!$A$5:$Z$95,MATCH($A39,'Points - Runs 50s'!$A$5:$A$95,0),MATCH(X$8,'Points - Runs 50s'!$A$5:$Z$5,0)))*25)+((INDEX('Points - Runs 100s'!$A$5:$Z$95,MATCH($A39,'Points - Runs 100s'!$A$5:$A$95,0),MATCH(X$8,'Points - Runs 100s'!$A$5:$Z$5,0)))*50)+((INDEX('Points - Wickets'!$A$5:$Z$95,MATCH($A39,'Points - Wickets'!$A$5:$A$95,0),MATCH(X$8,'Points - Wickets'!$A$5:$Z$5,0)))*15)+((INDEX('Points - 4 fers'!$A$5:$Z$95,MATCH($A39,'Points - 4 fers'!$A$5:$A$95,0),MATCH(X$8,'Points - 4 fers'!$A$5:$Z$5,0)))*25)+((INDEX('Points - Hattrick'!$A$5:$Z$95,MATCH($A39,'Points - Hattrick'!$A$5:$A$95,0),MATCH(X$8,'Points - Hattrick'!$A$5:$Z$5,0)))*100)+((INDEX('Points - Fielding'!$A$5:$Z$95,MATCH($A39,'Points - Fielding'!$A$5:$A$95,0),MATCH(X$8,'Points - Fielding'!$A$5:$Z$5,0)))*10)+((INDEX('Points - 7 fers'!$A$5:$Z$95,MATCH($A39,'Points - 7 fers'!$A$5:$A$95,0),MATCH(X$8,'Points - 7 fers'!$A$5:$Z$5,0)))*50)+((INDEX('Points - Fielding Bonus'!$A$5:$Z$95,MATCH($A39,'Points - Fielding Bonus'!$A$5:$A$95,0),MATCH(X$8,'Points - Fielding Bonus'!$A$5:$Z$5,0)))*25)</f>
        <v>0</v>
      </c>
      <c r="Y39" s="192">
        <f>(INDEX('Points - Runs'!$A$5:$Z$95,MATCH($A39,'Points - Runs'!$A$5:$A$95,0),MATCH(Y$8,'Points - Runs'!$A$5:$Z$5,0)))+((INDEX('Points - Runs 50s'!$A$5:$Z$95,MATCH($A39,'Points - Runs 50s'!$A$5:$A$95,0),MATCH(Y$8,'Points - Runs 50s'!$A$5:$Z$5,0)))*25)+((INDEX('Points - Runs 100s'!$A$5:$Z$95,MATCH($A39,'Points - Runs 100s'!$A$5:$A$95,0),MATCH(Y$8,'Points - Runs 100s'!$A$5:$Z$5,0)))*50)+((INDEX('Points - Wickets'!$A$5:$Z$95,MATCH($A39,'Points - Wickets'!$A$5:$A$95,0),MATCH(Y$8,'Points - Wickets'!$A$5:$Z$5,0)))*15)+((INDEX('Points - 4 fers'!$A$5:$Z$95,MATCH($A39,'Points - 4 fers'!$A$5:$A$95,0),MATCH(Y$8,'Points - 4 fers'!$A$5:$Z$5,0)))*25)+((INDEX('Points - Hattrick'!$A$5:$Z$95,MATCH($A39,'Points - Hattrick'!$A$5:$A$95,0),MATCH(Y$8,'Points - Hattrick'!$A$5:$Z$5,0)))*100)+((INDEX('Points - Fielding'!$A$5:$Z$95,MATCH($A39,'Points - Fielding'!$A$5:$A$95,0),MATCH(Y$8,'Points - Fielding'!$A$5:$Z$5,0)))*10)+((INDEX('Points - 7 fers'!$A$5:$Z$95,MATCH($A39,'Points - 7 fers'!$A$5:$A$95,0),MATCH(Y$8,'Points - 7 fers'!$A$5:$Z$5,0)))*50)+((INDEX('Points - Fielding Bonus'!$A$5:$Z$95,MATCH($A39,'Points - Fielding Bonus'!$A$5:$A$95,0),MATCH(Y$8,'Points - Fielding Bonus'!$A$5:$Z$5,0)))*25)</f>
        <v>0</v>
      </c>
      <c r="Z39" s="192">
        <f>(INDEX('Points - Runs'!$A$5:$Z$95,MATCH($A39,'Points - Runs'!$A$5:$A$95,0),MATCH(Z$8,'Points - Runs'!$A$5:$Z$5,0)))+((INDEX('Points - Runs 50s'!$A$5:$Z$95,MATCH($A39,'Points - Runs 50s'!$A$5:$A$95,0),MATCH(Z$8,'Points - Runs 50s'!$A$5:$Z$5,0)))*25)+((INDEX('Points - Runs 100s'!$A$5:$Z$95,MATCH($A39,'Points - Runs 100s'!$A$5:$A$95,0),MATCH(Z$8,'Points - Runs 100s'!$A$5:$Z$5,0)))*50)+((INDEX('Points - Wickets'!$A$5:$Z$95,MATCH($A39,'Points - Wickets'!$A$5:$A$95,0),MATCH(Z$8,'Points - Wickets'!$A$5:$Z$5,0)))*15)+((INDEX('Points - 4 fers'!$A$5:$Z$95,MATCH($A39,'Points - 4 fers'!$A$5:$A$95,0),MATCH(Z$8,'Points - 4 fers'!$A$5:$Z$5,0)))*25)+((INDEX('Points - Hattrick'!$A$5:$Z$95,MATCH($A39,'Points - Hattrick'!$A$5:$A$95,0),MATCH(Z$8,'Points - Hattrick'!$A$5:$Z$5,0)))*100)+((INDEX('Points - Fielding'!$A$5:$Z$95,MATCH($A39,'Points - Fielding'!$A$5:$A$95,0),MATCH(Z$8,'Points - Fielding'!$A$5:$Z$5,0)))*10)+((INDEX('Points - 7 fers'!$A$5:$Z$95,MATCH($A39,'Points - 7 fers'!$A$5:$A$95,0),MATCH(Z$8,'Points - 7 fers'!$A$5:$Z$5,0)))*50)+((INDEX('Points - Fielding Bonus'!$A$5:$Z$95,MATCH($A39,'Points - Fielding Bonus'!$A$5:$A$95,0),MATCH(Z$8,'Points - Fielding Bonus'!$A$5:$Z$5,0)))*25)</f>
        <v>0</v>
      </c>
      <c r="AA39" s="456">
        <f t="shared" si="0"/>
        <v>178</v>
      </c>
      <c r="AB39" s="482">
        <f t="shared" si="1"/>
        <v>106</v>
      </c>
      <c r="AC39" s="480">
        <f t="shared" si="2"/>
        <v>0</v>
      </c>
      <c r="AD39" s="457">
        <f t="shared" si="3"/>
        <v>284</v>
      </c>
    </row>
    <row r="40" spans="1:30" s="58" customFormat="1" ht="18.75" hidden="1" customHeight="1" x14ac:dyDescent="0.25">
      <c r="A40" s="476" t="s">
        <v>253</v>
      </c>
      <c r="B40" s="447"/>
      <c r="C40" s="448" t="s">
        <v>64</v>
      </c>
      <c r="D40" s="364">
        <f>(INDEX('Points - Runs'!$A$5:$Z$95,MATCH($A40,'Points - Runs'!$A$5:$A$95,0),MATCH(D$8,'Points - Runs'!$A$5:$Z$5,0)))+((INDEX('Points - Runs 50s'!$A$5:$Z$95,MATCH($A40,'Points - Runs 50s'!$A$5:$A$95,0),MATCH(D$8,'Points - Runs 50s'!$A$5:$Z$5,0)))*25)+((INDEX('Points - Runs 100s'!$A$5:$Z$95,MATCH($A40,'Points - Runs 100s'!$A$5:$A$95,0),MATCH(D$8,'Points - Runs 100s'!$A$5:$Z$5,0)))*50)+((INDEX('Points - Wickets'!$A$5:$Z$95,MATCH($A40,'Points - Wickets'!$A$5:$A$95,0),MATCH(D$8,'Points - Wickets'!$A$5:$Z$5,0)))*15)+((INDEX('Points - 4 fers'!$A$5:$Z$95,MATCH($A40,'Points - 4 fers'!$A$5:$A$95,0),MATCH(D$8,'Points - 4 fers'!$A$5:$Z$5,0)))*25)+((INDEX('Points - Hattrick'!$A$5:$Z$95,MATCH($A40,'Points - Hattrick'!$A$5:$A$95,0),MATCH(D$8,'Points - Hattrick'!$A$5:$Z$5,0)))*100)+((INDEX('Points - Fielding'!$A$5:$Z$95,MATCH($A40,'Points - Fielding'!$A$5:$A$95,0),MATCH(D$8,'Points - Fielding'!$A$5:$Z$5,0)))*10)+((INDEX('Points - 7 fers'!$A$5:$Z$95,MATCH($A40,'Points - 7 fers'!$A$5:$A$95,0),MATCH(D$8,'Points - 7 fers'!$A$5:$Z$5,0)))*50)+((INDEX('Points - Fielding Bonus'!$A$5:$Z$95,MATCH($A40,'Points - Fielding Bonus'!$A$5:$A$95,0),MATCH(D$8,'Points - Fielding Bonus'!$A$5:$Z$5,0)))*25)</f>
        <v>0</v>
      </c>
      <c r="E40" s="365">
        <f>(INDEX('Points - Runs'!$A$5:$Z$95,MATCH($A40,'Points - Runs'!$A$5:$A$95,0),MATCH(E$8,'Points - Runs'!$A$5:$Z$5,0)))+((INDEX('Points - Runs 50s'!$A$5:$Z$95,MATCH($A40,'Points - Runs 50s'!$A$5:$A$95,0),MATCH(E$8,'Points - Runs 50s'!$A$5:$Z$5,0)))*25)+((INDEX('Points - Runs 100s'!$A$5:$Z$95,MATCH($A40,'Points - Runs 100s'!$A$5:$A$95,0),MATCH(E$8,'Points - Runs 100s'!$A$5:$Z$5,0)))*50)+((INDEX('Points - Wickets'!$A$5:$Z$95,MATCH($A40,'Points - Wickets'!$A$5:$A$95,0),MATCH(E$8,'Points - Wickets'!$A$5:$Z$5,0)))*15)+((INDEX('Points - 4 fers'!$A$5:$Z$95,MATCH($A40,'Points - 4 fers'!$A$5:$A$95,0),MATCH(E$8,'Points - 4 fers'!$A$5:$Z$5,0)))*25)+((INDEX('Points - Hattrick'!$A$5:$Z$95,MATCH($A40,'Points - Hattrick'!$A$5:$A$95,0),MATCH(E$8,'Points - Hattrick'!$A$5:$Z$5,0)))*100)+((INDEX('Points - Fielding'!$A$5:$Z$95,MATCH($A40,'Points - Fielding'!$A$5:$A$95,0),MATCH(E$8,'Points - Fielding'!$A$5:$Z$5,0)))*10)+((INDEX('Points - 7 fers'!$A$5:$Z$95,MATCH($A40,'Points - 7 fers'!$A$5:$A$95,0),MATCH(E$8,'Points - 7 fers'!$A$5:$Z$5,0)))*50)+((INDEX('Points - Fielding Bonus'!$A$5:$Z$95,MATCH($A40,'Points - Fielding Bonus'!$A$5:$A$95,0),MATCH(E$8,'Points - Fielding Bonus'!$A$5:$Z$5,0)))*25)</f>
        <v>0</v>
      </c>
      <c r="F40" s="365">
        <f>(INDEX('Points - Runs'!$A$5:$Z$95,MATCH($A40,'Points - Runs'!$A$5:$A$95,0),MATCH(F$8,'Points - Runs'!$A$5:$Z$5,0)))+((INDEX('Points - Runs 50s'!$A$5:$Z$95,MATCH($A40,'Points - Runs 50s'!$A$5:$A$95,0),MATCH(F$8,'Points - Runs 50s'!$A$5:$Z$5,0)))*25)+((INDEX('Points - Runs 100s'!$A$5:$Z$95,MATCH($A40,'Points - Runs 100s'!$A$5:$A$95,0),MATCH(F$8,'Points - Runs 100s'!$A$5:$Z$5,0)))*50)+((INDEX('Points - Wickets'!$A$5:$Z$95,MATCH($A40,'Points - Wickets'!$A$5:$A$95,0),MATCH(F$8,'Points - Wickets'!$A$5:$Z$5,0)))*15)+((INDEX('Points - 4 fers'!$A$5:$Z$95,MATCH($A40,'Points - 4 fers'!$A$5:$A$95,0),MATCH(F$8,'Points - 4 fers'!$A$5:$Z$5,0)))*25)+((INDEX('Points - Hattrick'!$A$5:$Z$95,MATCH($A40,'Points - Hattrick'!$A$5:$A$95,0),MATCH(F$8,'Points - Hattrick'!$A$5:$Z$5,0)))*100)+((INDEX('Points - Fielding'!$A$5:$Z$95,MATCH($A40,'Points - Fielding'!$A$5:$A$95,0),MATCH(F$8,'Points - Fielding'!$A$5:$Z$5,0)))*10)+((INDEX('Points - 7 fers'!$A$5:$Z$95,MATCH($A40,'Points - 7 fers'!$A$5:$A$95,0),MATCH(F$8,'Points - 7 fers'!$A$5:$Z$5,0)))*50)+((INDEX('Points - Fielding Bonus'!$A$5:$Z$95,MATCH($A40,'Points - Fielding Bonus'!$A$5:$A$95,0),MATCH(F$8,'Points - Fielding Bonus'!$A$5:$Z$5,0)))*25)</f>
        <v>0</v>
      </c>
      <c r="G40" s="365">
        <f>(INDEX('Points - Runs'!$A$5:$Z$95,MATCH($A40,'Points - Runs'!$A$5:$A$95,0),MATCH(G$8,'Points - Runs'!$A$5:$Z$5,0)))+((INDEX('Points - Runs 50s'!$A$5:$Z$95,MATCH($A40,'Points - Runs 50s'!$A$5:$A$95,0),MATCH(G$8,'Points - Runs 50s'!$A$5:$Z$5,0)))*25)+((INDEX('Points - Runs 100s'!$A$5:$Z$95,MATCH($A40,'Points - Runs 100s'!$A$5:$A$95,0),MATCH(G$8,'Points - Runs 100s'!$A$5:$Z$5,0)))*50)+((INDEX('Points - Wickets'!$A$5:$Z$95,MATCH($A40,'Points - Wickets'!$A$5:$A$95,0),MATCH(G$8,'Points - Wickets'!$A$5:$Z$5,0)))*15)+((INDEX('Points - 4 fers'!$A$5:$Z$95,MATCH($A40,'Points - 4 fers'!$A$5:$A$95,0),MATCH(G$8,'Points - 4 fers'!$A$5:$Z$5,0)))*25)+((INDEX('Points - Hattrick'!$A$5:$Z$95,MATCH($A40,'Points - Hattrick'!$A$5:$A$95,0),MATCH(G$8,'Points - Hattrick'!$A$5:$Z$5,0)))*100)+((INDEX('Points - Fielding'!$A$5:$Z$95,MATCH($A40,'Points - Fielding'!$A$5:$A$95,0),MATCH(G$8,'Points - Fielding'!$A$5:$Z$5,0)))*10)+((INDEX('Points - 7 fers'!$A$5:$Z$95,MATCH($A40,'Points - 7 fers'!$A$5:$A$95,0),MATCH(G$8,'Points - 7 fers'!$A$5:$Z$5,0)))*50)+((INDEX('Points - Fielding Bonus'!$A$5:$Z$95,MATCH($A40,'Points - Fielding Bonus'!$A$5:$A$95,0),MATCH(G$8,'Points - Fielding Bonus'!$A$5:$Z$5,0)))*25)</f>
        <v>0</v>
      </c>
      <c r="H40" s="365">
        <f>(INDEX('Points - Runs'!$A$5:$Z$95,MATCH($A40,'Points - Runs'!$A$5:$A$95,0),MATCH(H$8,'Points - Runs'!$A$5:$Z$5,0)))+((INDEX('Points - Runs 50s'!$A$5:$Z$95,MATCH($A40,'Points - Runs 50s'!$A$5:$A$95,0),MATCH(H$8,'Points - Runs 50s'!$A$5:$Z$5,0)))*25)+((INDEX('Points - Runs 100s'!$A$5:$Z$95,MATCH($A40,'Points - Runs 100s'!$A$5:$A$95,0),MATCH(H$8,'Points - Runs 100s'!$A$5:$Z$5,0)))*50)+((INDEX('Points - Wickets'!$A$5:$Z$95,MATCH($A40,'Points - Wickets'!$A$5:$A$95,0),MATCH(H$8,'Points - Wickets'!$A$5:$Z$5,0)))*15)+((INDEX('Points - 4 fers'!$A$5:$Z$95,MATCH($A40,'Points - 4 fers'!$A$5:$A$95,0),MATCH(H$8,'Points - 4 fers'!$A$5:$Z$5,0)))*25)+((INDEX('Points - Hattrick'!$A$5:$Z$95,MATCH($A40,'Points - Hattrick'!$A$5:$A$95,0),MATCH(H$8,'Points - Hattrick'!$A$5:$Z$5,0)))*100)+((INDEX('Points - Fielding'!$A$5:$Z$95,MATCH($A40,'Points - Fielding'!$A$5:$A$95,0),MATCH(H$8,'Points - Fielding'!$A$5:$Z$5,0)))*10)+((INDEX('Points - 7 fers'!$A$5:$Z$95,MATCH($A40,'Points - 7 fers'!$A$5:$A$95,0),MATCH(H$8,'Points - 7 fers'!$A$5:$Z$5,0)))*50)+((INDEX('Points - Fielding Bonus'!$A$5:$Z$95,MATCH($A40,'Points - Fielding Bonus'!$A$5:$A$95,0),MATCH(H$8,'Points - Fielding Bonus'!$A$5:$Z$5,0)))*25)</f>
        <v>0</v>
      </c>
      <c r="I40" s="365">
        <f>(INDEX('Points - Runs'!$A$5:$Z$95,MATCH($A40,'Points - Runs'!$A$5:$A$95,0),MATCH(I$8,'Points - Runs'!$A$5:$Z$5,0)))+((INDEX('Points - Runs 50s'!$A$5:$Z$95,MATCH($A40,'Points - Runs 50s'!$A$5:$A$95,0),MATCH(I$8,'Points - Runs 50s'!$A$5:$Z$5,0)))*25)+((INDEX('Points - Runs 100s'!$A$5:$Z$95,MATCH($A40,'Points - Runs 100s'!$A$5:$A$95,0),MATCH(I$8,'Points - Runs 100s'!$A$5:$Z$5,0)))*50)+((INDEX('Points - Wickets'!$A$5:$Z$95,MATCH($A40,'Points - Wickets'!$A$5:$A$95,0),MATCH(I$8,'Points - Wickets'!$A$5:$Z$5,0)))*15)+((INDEX('Points - 4 fers'!$A$5:$Z$95,MATCH($A40,'Points - 4 fers'!$A$5:$A$95,0),MATCH(I$8,'Points - 4 fers'!$A$5:$Z$5,0)))*25)+((INDEX('Points - Hattrick'!$A$5:$Z$95,MATCH($A40,'Points - Hattrick'!$A$5:$A$95,0),MATCH(I$8,'Points - Hattrick'!$A$5:$Z$5,0)))*100)+((INDEX('Points - Fielding'!$A$5:$Z$95,MATCH($A40,'Points - Fielding'!$A$5:$A$95,0),MATCH(I$8,'Points - Fielding'!$A$5:$Z$5,0)))*10)+((INDEX('Points - 7 fers'!$A$5:$Z$95,MATCH($A40,'Points - 7 fers'!$A$5:$A$95,0),MATCH(I$8,'Points - 7 fers'!$A$5:$Z$5,0)))*50)+((INDEX('Points - Fielding Bonus'!$A$5:$Z$95,MATCH($A40,'Points - Fielding Bonus'!$A$5:$A$95,0),MATCH(I$8,'Points - Fielding Bonus'!$A$5:$Z$5,0)))*25)</f>
        <v>0</v>
      </c>
      <c r="J40" s="365">
        <f>(INDEX('Points - Runs'!$A$5:$Z$95,MATCH($A40,'Points - Runs'!$A$5:$A$95,0),MATCH(J$8,'Points - Runs'!$A$5:$Z$5,0)))+((INDEX('Points - Runs 50s'!$A$5:$Z$95,MATCH($A40,'Points - Runs 50s'!$A$5:$A$95,0),MATCH(J$8,'Points - Runs 50s'!$A$5:$Z$5,0)))*25)+((INDEX('Points - Runs 100s'!$A$5:$Z$95,MATCH($A40,'Points - Runs 100s'!$A$5:$A$95,0),MATCH(J$8,'Points - Runs 100s'!$A$5:$Z$5,0)))*50)+((INDEX('Points - Wickets'!$A$5:$Z$95,MATCH($A40,'Points - Wickets'!$A$5:$A$95,0),MATCH(J$8,'Points - Wickets'!$A$5:$Z$5,0)))*15)+((INDEX('Points - 4 fers'!$A$5:$Z$95,MATCH($A40,'Points - 4 fers'!$A$5:$A$95,0),MATCH(J$8,'Points - 4 fers'!$A$5:$Z$5,0)))*25)+((INDEX('Points - Hattrick'!$A$5:$Z$95,MATCH($A40,'Points - Hattrick'!$A$5:$A$95,0),MATCH(J$8,'Points - Hattrick'!$A$5:$Z$5,0)))*100)+((INDEX('Points - Fielding'!$A$5:$Z$95,MATCH($A40,'Points - Fielding'!$A$5:$A$95,0),MATCH(J$8,'Points - Fielding'!$A$5:$Z$5,0)))*10)+((INDEX('Points - 7 fers'!$A$5:$Z$95,MATCH($A40,'Points - 7 fers'!$A$5:$A$95,0),MATCH(J$8,'Points - 7 fers'!$A$5:$Z$5,0)))*50)+((INDEX('Points - Fielding Bonus'!$A$5:$Z$95,MATCH($A40,'Points - Fielding Bonus'!$A$5:$A$95,0),MATCH(J$8,'Points - Fielding Bonus'!$A$5:$Z$5,0)))*25)</f>
        <v>0</v>
      </c>
      <c r="K40" s="516">
        <f>(INDEX('Points - Runs'!$A$5:$Z$95,MATCH($A40,'Points - Runs'!$A$5:$A$95,0),MATCH(K$8,'Points - Runs'!$A$5:$Z$5,0)))+((INDEX('Points - Runs 50s'!$A$5:$Z$95,MATCH($A40,'Points - Runs 50s'!$A$5:$A$95,0),MATCH(K$8,'Points - Runs 50s'!$A$5:$Z$5,0)))*25)+((INDEX('Points - Runs 100s'!$A$5:$Z$95,MATCH($A40,'Points - Runs 100s'!$A$5:$A$95,0),MATCH(K$8,'Points - Runs 100s'!$A$5:$Z$5,0)))*50)+((INDEX('Points - Wickets'!$A$5:$Z$95,MATCH($A40,'Points - Wickets'!$A$5:$A$95,0),MATCH(K$8,'Points - Wickets'!$A$5:$Z$5,0)))*15)+((INDEX('Points - 4 fers'!$A$5:$Z$95,MATCH($A40,'Points - 4 fers'!$A$5:$A$95,0),MATCH(K$8,'Points - 4 fers'!$A$5:$Z$5,0)))*25)+((INDEX('Points - Hattrick'!$A$5:$Z$95,MATCH($A40,'Points - Hattrick'!$A$5:$A$95,0),MATCH(K$8,'Points - Hattrick'!$A$5:$Z$5,0)))*100)+((INDEX('Points - Fielding'!$A$5:$Z$95,MATCH($A40,'Points - Fielding'!$A$5:$A$95,0),MATCH(K$8,'Points - Fielding'!$A$5:$Z$5,0)))*10)+((INDEX('Points - 7 fers'!$A$5:$Z$95,MATCH($A40,'Points - 7 fers'!$A$5:$A$95,0),MATCH(K$8,'Points - 7 fers'!$A$5:$Z$5,0)))*50)+((INDEX('Points - Fielding Bonus'!$A$5:$Z$95,MATCH($A40,'Points - Fielding Bonus'!$A$5:$A$95,0),MATCH(K$8,'Points - Fielding Bonus'!$A$5:$Z$5,0)))*25)</f>
        <v>0</v>
      </c>
      <c r="L40" s="364">
        <f>(INDEX('Points - Runs'!$A$5:$Z$95,MATCH($A40,'Points - Runs'!$A$5:$A$95,0),MATCH(L$8,'Points - Runs'!$A$5:$Z$5,0)))+((INDEX('Points - Runs 50s'!$A$5:$Z$95,MATCH($A40,'Points - Runs 50s'!$A$5:$A$95,0),MATCH(L$8,'Points - Runs 50s'!$A$5:$Z$5,0)))*25)+((INDEX('Points - Runs 100s'!$A$5:$Z$95,MATCH($A40,'Points - Runs 100s'!$A$5:$A$95,0),MATCH(L$8,'Points - Runs 100s'!$A$5:$Z$5,0)))*50)+((INDEX('Points - Wickets'!$A$5:$Z$95,MATCH($A40,'Points - Wickets'!$A$5:$A$95,0),MATCH(L$8,'Points - Wickets'!$A$5:$Z$5,0)))*15)+((INDEX('Points - 4 fers'!$A$5:$Z$95,MATCH($A40,'Points - 4 fers'!$A$5:$A$95,0),MATCH(L$8,'Points - 4 fers'!$A$5:$Z$5,0)))*25)+((INDEX('Points - Hattrick'!$A$5:$Z$95,MATCH($A40,'Points - Hattrick'!$A$5:$A$95,0),MATCH(L$8,'Points - Hattrick'!$A$5:$Z$5,0)))*100)+((INDEX('Points - Fielding'!$A$5:$Z$95,MATCH($A40,'Points - Fielding'!$A$5:$A$95,0),MATCH(L$8,'Points - Fielding'!$A$5:$Z$5,0)))*10)+((INDEX('Points - 7 fers'!$A$5:$Z$95,MATCH($A40,'Points - 7 fers'!$A$5:$A$95,0),MATCH(L$8,'Points - 7 fers'!$A$5:$Z$5,0)))*50)+((INDEX('Points - Fielding Bonus'!$A$5:$Z$95,MATCH($A40,'Points - Fielding Bonus'!$A$5:$A$95,0),MATCH(L$8,'Points - Fielding Bonus'!$A$5:$Z$5,0)))*25)</f>
        <v>0</v>
      </c>
      <c r="M40" s="365">
        <f>(INDEX('Points - Runs'!$A$5:$Z$95,MATCH($A40,'Points - Runs'!$A$5:$A$95,0),MATCH(M$8,'Points - Runs'!$A$5:$Z$5,0)))+((INDEX('Points - Runs 50s'!$A$5:$Z$95,MATCH($A40,'Points - Runs 50s'!$A$5:$A$95,0),MATCH(M$8,'Points - Runs 50s'!$A$5:$Z$5,0)))*25)+((INDEX('Points - Runs 100s'!$A$5:$Z$95,MATCH($A40,'Points - Runs 100s'!$A$5:$A$95,0),MATCH(M$8,'Points - Runs 100s'!$A$5:$Z$5,0)))*50)+((INDEX('Points - Wickets'!$A$5:$Z$95,MATCH($A40,'Points - Wickets'!$A$5:$A$95,0),MATCH(M$8,'Points - Wickets'!$A$5:$Z$5,0)))*15)+((INDEX('Points - 4 fers'!$A$5:$Z$95,MATCH($A40,'Points - 4 fers'!$A$5:$A$95,0),MATCH(M$8,'Points - 4 fers'!$A$5:$Z$5,0)))*25)+((INDEX('Points - Hattrick'!$A$5:$Z$95,MATCH($A40,'Points - Hattrick'!$A$5:$A$95,0),MATCH(M$8,'Points - Hattrick'!$A$5:$Z$5,0)))*100)+((INDEX('Points - Fielding'!$A$5:$Z$95,MATCH($A40,'Points - Fielding'!$A$5:$A$95,0),MATCH(M$8,'Points - Fielding'!$A$5:$Z$5,0)))*10)+((INDEX('Points - 7 fers'!$A$5:$Z$95,MATCH($A40,'Points - 7 fers'!$A$5:$A$95,0),MATCH(M$8,'Points - 7 fers'!$A$5:$Z$5,0)))*50)+((INDEX('Points - Fielding Bonus'!$A$5:$Z$95,MATCH($A40,'Points - Fielding Bonus'!$A$5:$A$95,0),MATCH(M$8,'Points - Fielding Bonus'!$A$5:$Z$5,0)))*25)</f>
        <v>0</v>
      </c>
      <c r="N40" s="365">
        <f>(INDEX('Points - Runs'!$A$5:$Z$95,MATCH($A40,'Points - Runs'!$A$5:$A$95,0),MATCH(N$8,'Points - Runs'!$A$5:$Z$5,0)))+((INDEX('Points - Runs 50s'!$A$5:$Z$95,MATCH($A40,'Points - Runs 50s'!$A$5:$A$95,0),MATCH(N$8,'Points - Runs 50s'!$A$5:$Z$5,0)))*25)+((INDEX('Points - Runs 100s'!$A$5:$Z$95,MATCH($A40,'Points - Runs 100s'!$A$5:$A$95,0),MATCH(N$8,'Points - Runs 100s'!$A$5:$Z$5,0)))*50)+((INDEX('Points - Wickets'!$A$5:$Z$95,MATCH($A40,'Points - Wickets'!$A$5:$A$95,0),MATCH(N$8,'Points - Wickets'!$A$5:$Z$5,0)))*15)+((INDEX('Points - 4 fers'!$A$5:$Z$95,MATCH($A40,'Points - 4 fers'!$A$5:$A$95,0),MATCH(N$8,'Points - 4 fers'!$A$5:$Z$5,0)))*25)+((INDEX('Points - Hattrick'!$A$5:$Z$95,MATCH($A40,'Points - Hattrick'!$A$5:$A$95,0),MATCH(N$8,'Points - Hattrick'!$A$5:$Z$5,0)))*100)+((INDEX('Points - Fielding'!$A$5:$Z$95,MATCH($A40,'Points - Fielding'!$A$5:$A$95,0),MATCH(N$8,'Points - Fielding'!$A$5:$Z$5,0)))*10)+((INDEX('Points - 7 fers'!$A$5:$Z$95,MATCH($A40,'Points - 7 fers'!$A$5:$A$95,0),MATCH(N$8,'Points - 7 fers'!$A$5:$Z$5,0)))*50)+((INDEX('Points - Fielding Bonus'!$A$5:$Z$95,MATCH($A40,'Points - Fielding Bonus'!$A$5:$A$95,0),MATCH(N$8,'Points - Fielding Bonus'!$A$5:$Z$5,0)))*25)</f>
        <v>0</v>
      </c>
      <c r="O40" s="365">
        <f>(INDEX('Points - Runs'!$A$5:$Z$95,MATCH($A40,'Points - Runs'!$A$5:$A$95,0),MATCH(O$8,'Points - Runs'!$A$5:$Z$5,0)))+((INDEX('Points - Runs 50s'!$A$5:$Z$95,MATCH($A40,'Points - Runs 50s'!$A$5:$A$95,0),MATCH(O$8,'Points - Runs 50s'!$A$5:$Z$5,0)))*25)+((INDEX('Points - Runs 100s'!$A$5:$Z$95,MATCH($A40,'Points - Runs 100s'!$A$5:$A$95,0),MATCH(O$8,'Points - Runs 100s'!$A$5:$Z$5,0)))*50)+((INDEX('Points - Wickets'!$A$5:$Z$95,MATCH($A40,'Points - Wickets'!$A$5:$A$95,0),MATCH(O$8,'Points - Wickets'!$A$5:$Z$5,0)))*15)+((INDEX('Points - 4 fers'!$A$5:$Z$95,MATCH($A40,'Points - 4 fers'!$A$5:$A$95,0),MATCH(O$8,'Points - 4 fers'!$A$5:$Z$5,0)))*25)+((INDEX('Points - Hattrick'!$A$5:$Z$95,MATCH($A40,'Points - Hattrick'!$A$5:$A$95,0),MATCH(O$8,'Points - Hattrick'!$A$5:$Z$5,0)))*100)+((INDEX('Points - Fielding'!$A$5:$Z$95,MATCH($A40,'Points - Fielding'!$A$5:$A$95,0),MATCH(O$8,'Points - Fielding'!$A$5:$Z$5,0)))*10)+((INDEX('Points - 7 fers'!$A$5:$Z$95,MATCH($A40,'Points - 7 fers'!$A$5:$A$95,0),MATCH(O$8,'Points - 7 fers'!$A$5:$Z$5,0)))*50)+((INDEX('Points - Fielding Bonus'!$A$5:$Z$95,MATCH($A40,'Points - Fielding Bonus'!$A$5:$A$95,0),MATCH(O$8,'Points - Fielding Bonus'!$A$5:$Z$5,0)))*25)</f>
        <v>0</v>
      </c>
      <c r="P40" s="365">
        <f>(INDEX('Points - Runs'!$A$5:$Z$95,MATCH($A40,'Points - Runs'!$A$5:$A$95,0),MATCH(P$8,'Points - Runs'!$A$5:$Z$5,0)))+((INDEX('Points - Runs 50s'!$A$5:$Z$95,MATCH($A40,'Points - Runs 50s'!$A$5:$A$95,0),MATCH(P$8,'Points - Runs 50s'!$A$5:$Z$5,0)))*25)+((INDEX('Points - Runs 100s'!$A$5:$Z$95,MATCH($A40,'Points - Runs 100s'!$A$5:$A$95,0),MATCH(P$8,'Points - Runs 100s'!$A$5:$Z$5,0)))*50)+((INDEX('Points - Wickets'!$A$5:$Z$95,MATCH($A40,'Points - Wickets'!$A$5:$A$95,0),MATCH(P$8,'Points - Wickets'!$A$5:$Z$5,0)))*15)+((INDEX('Points - 4 fers'!$A$5:$Z$95,MATCH($A40,'Points - 4 fers'!$A$5:$A$95,0),MATCH(P$8,'Points - 4 fers'!$A$5:$Z$5,0)))*25)+((INDEX('Points - Hattrick'!$A$5:$Z$95,MATCH($A40,'Points - Hattrick'!$A$5:$A$95,0),MATCH(P$8,'Points - Hattrick'!$A$5:$Z$5,0)))*100)+((INDEX('Points - Fielding'!$A$5:$Z$95,MATCH($A40,'Points - Fielding'!$A$5:$A$95,0),MATCH(P$8,'Points - Fielding'!$A$5:$Z$5,0)))*10)+((INDEX('Points - 7 fers'!$A$5:$Z$95,MATCH($A40,'Points - 7 fers'!$A$5:$A$95,0),MATCH(P$8,'Points - 7 fers'!$A$5:$Z$5,0)))*50)+((INDEX('Points - Fielding Bonus'!$A$5:$Z$95,MATCH($A40,'Points - Fielding Bonus'!$A$5:$A$95,0),MATCH(P$8,'Points - Fielding Bonus'!$A$5:$Z$5,0)))*25)</f>
        <v>0</v>
      </c>
      <c r="Q40" s="365">
        <f>(INDEX('Points - Runs'!$A$5:$Z$95,MATCH($A40,'Points - Runs'!$A$5:$A$95,0),MATCH(Q$8,'Points - Runs'!$A$5:$Z$5,0)))+((INDEX('Points - Runs 50s'!$A$5:$Z$95,MATCH($A40,'Points - Runs 50s'!$A$5:$A$95,0),MATCH(Q$8,'Points - Runs 50s'!$A$5:$Z$5,0)))*25)+((INDEX('Points - Runs 100s'!$A$5:$Z$95,MATCH($A40,'Points - Runs 100s'!$A$5:$A$95,0),MATCH(Q$8,'Points - Runs 100s'!$A$5:$Z$5,0)))*50)+((INDEX('Points - Wickets'!$A$5:$Z$95,MATCH($A40,'Points - Wickets'!$A$5:$A$95,0),MATCH(Q$8,'Points - Wickets'!$A$5:$Z$5,0)))*15)+((INDEX('Points - 4 fers'!$A$5:$Z$95,MATCH($A40,'Points - 4 fers'!$A$5:$A$95,0),MATCH(Q$8,'Points - 4 fers'!$A$5:$Z$5,0)))*25)+((INDEX('Points - Hattrick'!$A$5:$Z$95,MATCH($A40,'Points - Hattrick'!$A$5:$A$95,0),MATCH(Q$8,'Points - Hattrick'!$A$5:$Z$5,0)))*100)+((INDEX('Points - Fielding'!$A$5:$Z$95,MATCH($A40,'Points - Fielding'!$A$5:$A$95,0),MATCH(Q$8,'Points - Fielding'!$A$5:$Z$5,0)))*10)+((INDEX('Points - 7 fers'!$A$5:$Z$95,MATCH($A40,'Points - 7 fers'!$A$5:$A$95,0),MATCH(Q$8,'Points - 7 fers'!$A$5:$Z$5,0)))*50)+((INDEX('Points - Fielding Bonus'!$A$5:$Z$95,MATCH($A40,'Points - Fielding Bonus'!$A$5:$A$95,0),MATCH(Q$8,'Points - Fielding Bonus'!$A$5:$Z$5,0)))*25)</f>
        <v>0</v>
      </c>
      <c r="R40" s="365">
        <f>(INDEX('Points - Runs'!$A$5:$Z$95,MATCH($A40,'Points - Runs'!$A$5:$A$95,0),MATCH(R$8,'Points - Runs'!$A$5:$Z$5,0)))+((INDEX('Points - Runs 50s'!$A$5:$Z$95,MATCH($A40,'Points - Runs 50s'!$A$5:$A$95,0),MATCH(R$8,'Points - Runs 50s'!$A$5:$Z$5,0)))*25)+((INDEX('Points - Runs 100s'!$A$5:$Z$95,MATCH($A40,'Points - Runs 100s'!$A$5:$A$95,0),MATCH(R$8,'Points - Runs 100s'!$A$5:$Z$5,0)))*50)+((INDEX('Points - Wickets'!$A$5:$Z$95,MATCH($A40,'Points - Wickets'!$A$5:$A$95,0),MATCH(R$8,'Points - Wickets'!$A$5:$Z$5,0)))*15)+((INDEX('Points - 4 fers'!$A$5:$Z$95,MATCH($A40,'Points - 4 fers'!$A$5:$A$95,0),MATCH(R$8,'Points - 4 fers'!$A$5:$Z$5,0)))*25)+((INDEX('Points - Hattrick'!$A$5:$Z$95,MATCH($A40,'Points - Hattrick'!$A$5:$A$95,0),MATCH(R$8,'Points - Hattrick'!$A$5:$Z$5,0)))*100)+((INDEX('Points - Fielding'!$A$5:$Z$95,MATCH($A40,'Points - Fielding'!$A$5:$A$95,0),MATCH(R$8,'Points - Fielding'!$A$5:$Z$5,0)))*10)+((INDEX('Points - 7 fers'!$A$5:$Z$95,MATCH($A40,'Points - 7 fers'!$A$5:$A$95,0),MATCH(R$8,'Points - 7 fers'!$A$5:$Z$5,0)))*50)+((INDEX('Points - Fielding Bonus'!$A$5:$Z$95,MATCH($A40,'Points - Fielding Bonus'!$A$5:$A$95,0),MATCH(R$8,'Points - Fielding Bonus'!$A$5:$Z$5,0)))*25)</f>
        <v>0</v>
      </c>
      <c r="S40" s="566">
        <f>(INDEX('Points - Runs'!$A$5:$Z$95,MATCH($A40,'Points - Runs'!$A$5:$A$95,0),MATCH(S$8,'Points - Runs'!$A$5:$Z$5,0)))+((INDEX('Points - Runs 50s'!$A$5:$Z$95,MATCH($A40,'Points - Runs 50s'!$A$5:$A$95,0),MATCH(S$8,'Points - Runs 50s'!$A$5:$Z$5,0)))*25)+((INDEX('Points - Runs 100s'!$A$5:$Z$95,MATCH($A40,'Points - Runs 100s'!$A$5:$A$95,0),MATCH(S$8,'Points - Runs 100s'!$A$5:$Z$5,0)))*50)+((INDEX('Points - Wickets'!$A$5:$Z$95,MATCH($A40,'Points - Wickets'!$A$5:$A$95,0),MATCH(S$8,'Points - Wickets'!$A$5:$Z$5,0)))*15)+((INDEX('Points - 4 fers'!$A$5:$Z$95,MATCH($A40,'Points - 4 fers'!$A$5:$A$95,0),MATCH(S$8,'Points - 4 fers'!$A$5:$Z$5,0)))*25)+((INDEX('Points - Hattrick'!$A$5:$Z$95,MATCH($A40,'Points - Hattrick'!$A$5:$A$95,0),MATCH(S$8,'Points - Hattrick'!$A$5:$Z$5,0)))*100)+((INDEX('Points - Fielding'!$A$5:$Z$95,MATCH($A40,'Points - Fielding'!$A$5:$A$95,0),MATCH(S$8,'Points - Fielding'!$A$5:$Z$5,0)))*10)+((INDEX('Points - 7 fers'!$A$5:$Z$95,MATCH($A40,'Points - 7 fers'!$A$5:$A$95,0),MATCH(S$8,'Points - 7 fers'!$A$5:$Z$5,0)))*50)+((INDEX('Points - Fielding Bonus'!$A$5:$Z$95,MATCH($A40,'Points - Fielding Bonus'!$A$5:$A$95,0),MATCH(S$8,'Points - Fielding Bonus'!$A$5:$Z$5,0)))*25)</f>
        <v>0</v>
      </c>
      <c r="T40" s="571">
        <f>(INDEX('Points - Runs'!$A$5:$Z$95,MATCH($A40,'Points - Runs'!$A$5:$A$95,0),MATCH(T$8,'Points - Runs'!$A$5:$Z$5,0)))+((INDEX('Points - Runs 50s'!$A$5:$Z$95,MATCH($A40,'Points - Runs 50s'!$A$5:$A$95,0),MATCH(T$8,'Points - Runs 50s'!$A$5:$Z$5,0)))*25)+((INDEX('Points - Runs 100s'!$A$5:$Z$95,MATCH($A40,'Points - Runs 100s'!$A$5:$A$95,0),MATCH(T$8,'Points - Runs 100s'!$A$5:$Z$5,0)))*50)+((INDEX('Points - Wickets'!$A$5:$Z$95,MATCH($A40,'Points - Wickets'!$A$5:$A$95,0),MATCH(T$8,'Points - Wickets'!$A$5:$Z$5,0)))*15)+((INDEX('Points - 4 fers'!$A$5:$Z$95,MATCH($A40,'Points - 4 fers'!$A$5:$A$95,0),MATCH(T$8,'Points - 4 fers'!$A$5:$Z$5,0)))*25)+((INDEX('Points - Hattrick'!$A$5:$Z$95,MATCH($A40,'Points - Hattrick'!$A$5:$A$95,0),MATCH(T$8,'Points - Hattrick'!$A$5:$Z$5,0)))*100)+((INDEX('Points - Fielding'!$A$5:$Z$95,MATCH($A40,'Points - Fielding'!$A$5:$A$95,0),MATCH(T$8,'Points - Fielding'!$A$5:$Z$5,0)))*10)+((INDEX('Points - 7 fers'!$A$5:$Z$95,MATCH($A40,'Points - 7 fers'!$A$5:$A$95,0),MATCH(T$8,'Points - 7 fers'!$A$5:$Z$5,0)))*50)+((INDEX('Points - Fielding Bonus'!$A$5:$Z$95,MATCH($A40,'Points - Fielding Bonus'!$A$5:$A$95,0),MATCH(T$8,'Points - Fielding Bonus'!$A$5:$Z$5,0)))*25)</f>
        <v>0</v>
      </c>
      <c r="U40" s="365">
        <f>(INDEX('Points - Runs'!$A$5:$Z$95,MATCH($A40,'Points - Runs'!$A$5:$A$95,0),MATCH(U$8,'Points - Runs'!$A$5:$Z$5,0)))+((INDEX('Points - Runs 50s'!$A$5:$Z$95,MATCH($A40,'Points - Runs 50s'!$A$5:$A$95,0),MATCH(U$8,'Points - Runs 50s'!$A$5:$Z$5,0)))*25)+((INDEX('Points - Runs 100s'!$A$5:$Z$95,MATCH($A40,'Points - Runs 100s'!$A$5:$A$95,0),MATCH(U$8,'Points - Runs 100s'!$A$5:$Z$5,0)))*50)+((INDEX('Points - Wickets'!$A$5:$Z$95,MATCH($A40,'Points - Wickets'!$A$5:$A$95,0),MATCH(U$8,'Points - Wickets'!$A$5:$Z$5,0)))*15)+((INDEX('Points - 4 fers'!$A$5:$Z$95,MATCH($A40,'Points - 4 fers'!$A$5:$A$95,0),MATCH(U$8,'Points - 4 fers'!$A$5:$Z$5,0)))*25)+((INDEX('Points - Hattrick'!$A$5:$Z$95,MATCH($A40,'Points - Hattrick'!$A$5:$A$95,0),MATCH(U$8,'Points - Hattrick'!$A$5:$Z$5,0)))*100)+((INDEX('Points - Fielding'!$A$5:$Z$95,MATCH($A40,'Points - Fielding'!$A$5:$A$95,0),MATCH(U$8,'Points - Fielding'!$A$5:$Z$5,0)))*10)+((INDEX('Points - 7 fers'!$A$5:$Z$95,MATCH($A40,'Points - 7 fers'!$A$5:$A$95,0),MATCH(U$8,'Points - 7 fers'!$A$5:$Z$5,0)))*50)+((INDEX('Points - Fielding Bonus'!$A$5:$Z$95,MATCH($A40,'Points - Fielding Bonus'!$A$5:$A$95,0),MATCH(U$8,'Points - Fielding Bonus'!$A$5:$Z$5,0)))*25)</f>
        <v>0</v>
      </c>
      <c r="V40" s="365">
        <f>(INDEX('Points - Runs'!$A$5:$Z$95,MATCH($A40,'Points - Runs'!$A$5:$A$95,0),MATCH(V$8,'Points - Runs'!$A$5:$Z$5,0)))+((INDEX('Points - Runs 50s'!$A$5:$Z$95,MATCH($A40,'Points - Runs 50s'!$A$5:$A$95,0),MATCH(V$8,'Points - Runs 50s'!$A$5:$Z$5,0)))*25)+((INDEX('Points - Runs 100s'!$A$5:$Z$95,MATCH($A40,'Points - Runs 100s'!$A$5:$A$95,0),MATCH(V$8,'Points - Runs 100s'!$A$5:$Z$5,0)))*50)+((INDEX('Points - Wickets'!$A$5:$Z$95,MATCH($A40,'Points - Wickets'!$A$5:$A$95,0),MATCH(V$8,'Points - Wickets'!$A$5:$Z$5,0)))*15)+((INDEX('Points - 4 fers'!$A$5:$Z$95,MATCH($A40,'Points - 4 fers'!$A$5:$A$95,0),MATCH(V$8,'Points - 4 fers'!$A$5:$Z$5,0)))*25)+((INDEX('Points - Hattrick'!$A$5:$Z$95,MATCH($A40,'Points - Hattrick'!$A$5:$A$95,0),MATCH(V$8,'Points - Hattrick'!$A$5:$Z$5,0)))*100)+((INDEX('Points - Fielding'!$A$5:$Z$95,MATCH($A40,'Points - Fielding'!$A$5:$A$95,0),MATCH(V$8,'Points - Fielding'!$A$5:$Z$5,0)))*10)+((INDEX('Points - 7 fers'!$A$5:$Z$95,MATCH($A40,'Points - 7 fers'!$A$5:$A$95,0),MATCH(V$8,'Points - 7 fers'!$A$5:$Z$5,0)))*50)+((INDEX('Points - Fielding Bonus'!$A$5:$Z$95,MATCH($A40,'Points - Fielding Bonus'!$A$5:$A$95,0),MATCH(V$8,'Points - Fielding Bonus'!$A$5:$Z$5,0)))*25)</f>
        <v>0</v>
      </c>
      <c r="W40" s="365">
        <f>(INDEX('Points - Runs'!$A$5:$Z$95,MATCH($A40,'Points - Runs'!$A$5:$A$95,0),MATCH(W$8,'Points - Runs'!$A$5:$Z$5,0)))+((INDEX('Points - Runs 50s'!$A$5:$Z$95,MATCH($A40,'Points - Runs 50s'!$A$5:$A$95,0),MATCH(W$8,'Points - Runs 50s'!$A$5:$Z$5,0)))*25)+((INDEX('Points - Runs 100s'!$A$5:$Z$95,MATCH($A40,'Points - Runs 100s'!$A$5:$A$95,0),MATCH(W$8,'Points - Runs 100s'!$A$5:$Z$5,0)))*50)+((INDEX('Points - Wickets'!$A$5:$Z$95,MATCH($A40,'Points - Wickets'!$A$5:$A$95,0),MATCH(W$8,'Points - Wickets'!$A$5:$Z$5,0)))*15)+((INDEX('Points - 4 fers'!$A$5:$Z$95,MATCH($A40,'Points - 4 fers'!$A$5:$A$95,0),MATCH(W$8,'Points - 4 fers'!$A$5:$Z$5,0)))*25)+((INDEX('Points - Hattrick'!$A$5:$Z$95,MATCH($A40,'Points - Hattrick'!$A$5:$A$95,0),MATCH(W$8,'Points - Hattrick'!$A$5:$Z$5,0)))*100)+((INDEX('Points - Fielding'!$A$5:$Z$95,MATCH($A40,'Points - Fielding'!$A$5:$A$95,0),MATCH(W$8,'Points - Fielding'!$A$5:$Z$5,0)))*10)+((INDEX('Points - 7 fers'!$A$5:$Z$95,MATCH($A40,'Points - 7 fers'!$A$5:$A$95,0),MATCH(W$8,'Points - 7 fers'!$A$5:$Z$5,0)))*50)+((INDEX('Points - Fielding Bonus'!$A$5:$Z$95,MATCH($A40,'Points - Fielding Bonus'!$A$5:$A$95,0),MATCH(W$8,'Points - Fielding Bonus'!$A$5:$Z$5,0)))*25)</f>
        <v>0</v>
      </c>
      <c r="X40" s="365">
        <f>(INDEX('Points - Runs'!$A$5:$Z$95,MATCH($A40,'Points - Runs'!$A$5:$A$95,0),MATCH(X$8,'Points - Runs'!$A$5:$Z$5,0)))+((INDEX('Points - Runs 50s'!$A$5:$Z$95,MATCH($A40,'Points - Runs 50s'!$A$5:$A$95,0),MATCH(X$8,'Points - Runs 50s'!$A$5:$Z$5,0)))*25)+((INDEX('Points - Runs 100s'!$A$5:$Z$95,MATCH($A40,'Points - Runs 100s'!$A$5:$A$95,0),MATCH(X$8,'Points - Runs 100s'!$A$5:$Z$5,0)))*50)+((INDEX('Points - Wickets'!$A$5:$Z$95,MATCH($A40,'Points - Wickets'!$A$5:$A$95,0),MATCH(X$8,'Points - Wickets'!$A$5:$Z$5,0)))*15)+((INDEX('Points - 4 fers'!$A$5:$Z$95,MATCH($A40,'Points - 4 fers'!$A$5:$A$95,0),MATCH(X$8,'Points - 4 fers'!$A$5:$Z$5,0)))*25)+((INDEX('Points - Hattrick'!$A$5:$Z$95,MATCH($A40,'Points - Hattrick'!$A$5:$A$95,0),MATCH(X$8,'Points - Hattrick'!$A$5:$Z$5,0)))*100)+((INDEX('Points - Fielding'!$A$5:$Z$95,MATCH($A40,'Points - Fielding'!$A$5:$A$95,0),MATCH(X$8,'Points - Fielding'!$A$5:$Z$5,0)))*10)+((INDEX('Points - 7 fers'!$A$5:$Z$95,MATCH($A40,'Points - 7 fers'!$A$5:$A$95,0),MATCH(X$8,'Points - 7 fers'!$A$5:$Z$5,0)))*50)+((INDEX('Points - Fielding Bonus'!$A$5:$Z$95,MATCH($A40,'Points - Fielding Bonus'!$A$5:$A$95,0),MATCH(X$8,'Points - Fielding Bonus'!$A$5:$Z$5,0)))*25)</f>
        <v>0</v>
      </c>
      <c r="Y40" s="365">
        <f>(INDEX('Points - Runs'!$A$5:$Z$95,MATCH($A40,'Points - Runs'!$A$5:$A$95,0),MATCH(Y$8,'Points - Runs'!$A$5:$Z$5,0)))+((INDEX('Points - Runs 50s'!$A$5:$Z$95,MATCH($A40,'Points - Runs 50s'!$A$5:$A$95,0),MATCH(Y$8,'Points - Runs 50s'!$A$5:$Z$5,0)))*25)+((INDEX('Points - Runs 100s'!$A$5:$Z$95,MATCH($A40,'Points - Runs 100s'!$A$5:$A$95,0),MATCH(Y$8,'Points - Runs 100s'!$A$5:$Z$5,0)))*50)+((INDEX('Points - Wickets'!$A$5:$Z$95,MATCH($A40,'Points - Wickets'!$A$5:$A$95,0),MATCH(Y$8,'Points - Wickets'!$A$5:$Z$5,0)))*15)+((INDEX('Points - 4 fers'!$A$5:$Z$95,MATCH($A40,'Points - 4 fers'!$A$5:$A$95,0),MATCH(Y$8,'Points - 4 fers'!$A$5:$Z$5,0)))*25)+((INDEX('Points - Hattrick'!$A$5:$Z$95,MATCH($A40,'Points - Hattrick'!$A$5:$A$95,0),MATCH(Y$8,'Points - Hattrick'!$A$5:$Z$5,0)))*100)+((INDEX('Points - Fielding'!$A$5:$Z$95,MATCH($A40,'Points - Fielding'!$A$5:$A$95,0),MATCH(Y$8,'Points - Fielding'!$A$5:$Z$5,0)))*10)+((INDEX('Points - 7 fers'!$A$5:$Z$95,MATCH($A40,'Points - 7 fers'!$A$5:$A$95,0),MATCH(Y$8,'Points - 7 fers'!$A$5:$Z$5,0)))*50)+((INDEX('Points - Fielding Bonus'!$A$5:$Z$95,MATCH($A40,'Points - Fielding Bonus'!$A$5:$A$95,0),MATCH(Y$8,'Points - Fielding Bonus'!$A$5:$Z$5,0)))*25)</f>
        <v>0</v>
      </c>
      <c r="Z40" s="365">
        <f>(INDEX('Points - Runs'!$A$5:$Z$95,MATCH($A40,'Points - Runs'!$A$5:$A$95,0),MATCH(Z$8,'Points - Runs'!$A$5:$Z$5,0)))+((INDEX('Points - Runs 50s'!$A$5:$Z$95,MATCH($A40,'Points - Runs 50s'!$A$5:$A$95,0),MATCH(Z$8,'Points - Runs 50s'!$A$5:$Z$5,0)))*25)+((INDEX('Points - Runs 100s'!$A$5:$Z$95,MATCH($A40,'Points - Runs 100s'!$A$5:$A$95,0),MATCH(Z$8,'Points - Runs 100s'!$A$5:$Z$5,0)))*50)+((INDEX('Points - Wickets'!$A$5:$Z$95,MATCH($A40,'Points - Wickets'!$A$5:$A$95,0),MATCH(Z$8,'Points - Wickets'!$A$5:$Z$5,0)))*15)+((INDEX('Points - 4 fers'!$A$5:$Z$95,MATCH($A40,'Points - 4 fers'!$A$5:$A$95,0),MATCH(Z$8,'Points - 4 fers'!$A$5:$Z$5,0)))*25)+((INDEX('Points - Hattrick'!$A$5:$Z$95,MATCH($A40,'Points - Hattrick'!$A$5:$A$95,0),MATCH(Z$8,'Points - Hattrick'!$A$5:$Z$5,0)))*100)+((INDEX('Points - Fielding'!$A$5:$Z$95,MATCH($A40,'Points - Fielding'!$A$5:$A$95,0),MATCH(Z$8,'Points - Fielding'!$A$5:$Z$5,0)))*10)+((INDEX('Points - 7 fers'!$A$5:$Z$95,MATCH($A40,'Points - 7 fers'!$A$5:$A$95,0),MATCH(Z$8,'Points - 7 fers'!$A$5:$Z$5,0)))*50)+((INDEX('Points - Fielding Bonus'!$A$5:$Z$95,MATCH($A40,'Points - Fielding Bonus'!$A$5:$A$95,0),MATCH(Z$8,'Points - Fielding Bonus'!$A$5:$Z$5,0)))*25)</f>
        <v>0</v>
      </c>
      <c r="AA40" s="452">
        <f t="shared" si="0"/>
        <v>0</v>
      </c>
      <c r="AB40" s="445">
        <f t="shared" si="1"/>
        <v>0</v>
      </c>
      <c r="AC40" s="479">
        <f t="shared" si="2"/>
        <v>0</v>
      </c>
      <c r="AD40" s="453">
        <f t="shared" si="3"/>
        <v>0</v>
      </c>
    </row>
    <row r="41" spans="1:30" s="58" customFormat="1" ht="18.75" hidden="1" customHeight="1" x14ac:dyDescent="0.25">
      <c r="A41" s="476" t="s">
        <v>254</v>
      </c>
      <c r="B41" s="447"/>
      <c r="C41" s="448" t="s">
        <v>64</v>
      </c>
      <c r="D41" s="364">
        <f>(INDEX('Points - Runs'!$A$5:$Z$95,MATCH($A41,'Points - Runs'!$A$5:$A$95,0),MATCH(D$8,'Points - Runs'!$A$5:$Z$5,0)))+((INDEX('Points - Runs 50s'!$A$5:$Z$95,MATCH($A41,'Points - Runs 50s'!$A$5:$A$95,0),MATCH(D$8,'Points - Runs 50s'!$A$5:$Z$5,0)))*25)+((INDEX('Points - Runs 100s'!$A$5:$Z$95,MATCH($A41,'Points - Runs 100s'!$A$5:$A$95,0),MATCH(D$8,'Points - Runs 100s'!$A$5:$Z$5,0)))*50)+((INDEX('Points - Wickets'!$A$5:$Z$95,MATCH($A41,'Points - Wickets'!$A$5:$A$95,0),MATCH(D$8,'Points - Wickets'!$A$5:$Z$5,0)))*15)+((INDEX('Points - 4 fers'!$A$5:$Z$95,MATCH($A41,'Points - 4 fers'!$A$5:$A$95,0),MATCH(D$8,'Points - 4 fers'!$A$5:$Z$5,0)))*25)+((INDEX('Points - Hattrick'!$A$5:$Z$95,MATCH($A41,'Points - Hattrick'!$A$5:$A$95,0),MATCH(D$8,'Points - Hattrick'!$A$5:$Z$5,0)))*100)+((INDEX('Points - Fielding'!$A$5:$Z$95,MATCH($A41,'Points - Fielding'!$A$5:$A$95,0),MATCH(D$8,'Points - Fielding'!$A$5:$Z$5,0)))*10)+((INDEX('Points - 7 fers'!$A$5:$Z$95,MATCH($A41,'Points - 7 fers'!$A$5:$A$95,0),MATCH(D$8,'Points - 7 fers'!$A$5:$Z$5,0)))*50)+((INDEX('Points - Fielding Bonus'!$A$5:$Z$95,MATCH($A41,'Points - Fielding Bonus'!$A$5:$A$95,0),MATCH(D$8,'Points - Fielding Bonus'!$A$5:$Z$5,0)))*25)</f>
        <v>0</v>
      </c>
      <c r="E41" s="365">
        <f>(INDEX('Points - Runs'!$A$5:$Z$95,MATCH($A41,'Points - Runs'!$A$5:$A$95,0),MATCH(E$8,'Points - Runs'!$A$5:$Z$5,0)))+((INDEX('Points - Runs 50s'!$A$5:$Z$95,MATCH($A41,'Points - Runs 50s'!$A$5:$A$95,0),MATCH(E$8,'Points - Runs 50s'!$A$5:$Z$5,0)))*25)+((INDEX('Points - Runs 100s'!$A$5:$Z$95,MATCH($A41,'Points - Runs 100s'!$A$5:$A$95,0),MATCH(E$8,'Points - Runs 100s'!$A$5:$Z$5,0)))*50)+((INDEX('Points - Wickets'!$A$5:$Z$95,MATCH($A41,'Points - Wickets'!$A$5:$A$95,0),MATCH(E$8,'Points - Wickets'!$A$5:$Z$5,0)))*15)+((INDEX('Points - 4 fers'!$A$5:$Z$95,MATCH($A41,'Points - 4 fers'!$A$5:$A$95,0),MATCH(E$8,'Points - 4 fers'!$A$5:$Z$5,0)))*25)+((INDEX('Points - Hattrick'!$A$5:$Z$95,MATCH($A41,'Points - Hattrick'!$A$5:$A$95,0),MATCH(E$8,'Points - Hattrick'!$A$5:$Z$5,0)))*100)+((INDEX('Points - Fielding'!$A$5:$Z$95,MATCH($A41,'Points - Fielding'!$A$5:$A$95,0),MATCH(E$8,'Points - Fielding'!$A$5:$Z$5,0)))*10)+((INDEX('Points - 7 fers'!$A$5:$Z$95,MATCH($A41,'Points - 7 fers'!$A$5:$A$95,0),MATCH(E$8,'Points - 7 fers'!$A$5:$Z$5,0)))*50)+((INDEX('Points - Fielding Bonus'!$A$5:$Z$95,MATCH($A41,'Points - Fielding Bonus'!$A$5:$A$95,0),MATCH(E$8,'Points - Fielding Bonus'!$A$5:$Z$5,0)))*25)</f>
        <v>0</v>
      </c>
      <c r="F41" s="365">
        <f>(INDEX('Points - Runs'!$A$5:$Z$95,MATCH($A41,'Points - Runs'!$A$5:$A$95,0),MATCH(F$8,'Points - Runs'!$A$5:$Z$5,0)))+((INDEX('Points - Runs 50s'!$A$5:$Z$95,MATCH($A41,'Points - Runs 50s'!$A$5:$A$95,0),MATCH(F$8,'Points - Runs 50s'!$A$5:$Z$5,0)))*25)+((INDEX('Points - Runs 100s'!$A$5:$Z$95,MATCH($A41,'Points - Runs 100s'!$A$5:$A$95,0),MATCH(F$8,'Points - Runs 100s'!$A$5:$Z$5,0)))*50)+((INDEX('Points - Wickets'!$A$5:$Z$95,MATCH($A41,'Points - Wickets'!$A$5:$A$95,0),MATCH(F$8,'Points - Wickets'!$A$5:$Z$5,0)))*15)+((INDEX('Points - 4 fers'!$A$5:$Z$95,MATCH($A41,'Points - 4 fers'!$A$5:$A$95,0),MATCH(F$8,'Points - 4 fers'!$A$5:$Z$5,0)))*25)+((INDEX('Points - Hattrick'!$A$5:$Z$95,MATCH($A41,'Points - Hattrick'!$A$5:$A$95,0),MATCH(F$8,'Points - Hattrick'!$A$5:$Z$5,0)))*100)+((INDEX('Points - Fielding'!$A$5:$Z$95,MATCH($A41,'Points - Fielding'!$A$5:$A$95,0),MATCH(F$8,'Points - Fielding'!$A$5:$Z$5,0)))*10)+((INDEX('Points - 7 fers'!$A$5:$Z$95,MATCH($A41,'Points - 7 fers'!$A$5:$A$95,0),MATCH(F$8,'Points - 7 fers'!$A$5:$Z$5,0)))*50)+((INDEX('Points - Fielding Bonus'!$A$5:$Z$95,MATCH($A41,'Points - Fielding Bonus'!$A$5:$A$95,0),MATCH(F$8,'Points - Fielding Bonus'!$A$5:$Z$5,0)))*25)</f>
        <v>0</v>
      </c>
      <c r="G41" s="365">
        <f>(INDEX('Points - Runs'!$A$5:$Z$95,MATCH($A41,'Points - Runs'!$A$5:$A$95,0),MATCH(G$8,'Points - Runs'!$A$5:$Z$5,0)))+((INDEX('Points - Runs 50s'!$A$5:$Z$95,MATCH($A41,'Points - Runs 50s'!$A$5:$A$95,0),MATCH(G$8,'Points - Runs 50s'!$A$5:$Z$5,0)))*25)+((INDEX('Points - Runs 100s'!$A$5:$Z$95,MATCH($A41,'Points - Runs 100s'!$A$5:$A$95,0),MATCH(G$8,'Points - Runs 100s'!$A$5:$Z$5,0)))*50)+((INDEX('Points - Wickets'!$A$5:$Z$95,MATCH($A41,'Points - Wickets'!$A$5:$A$95,0),MATCH(G$8,'Points - Wickets'!$A$5:$Z$5,0)))*15)+((INDEX('Points - 4 fers'!$A$5:$Z$95,MATCH($A41,'Points - 4 fers'!$A$5:$A$95,0),MATCH(G$8,'Points - 4 fers'!$A$5:$Z$5,0)))*25)+((INDEX('Points - Hattrick'!$A$5:$Z$95,MATCH($A41,'Points - Hattrick'!$A$5:$A$95,0),MATCH(G$8,'Points - Hattrick'!$A$5:$Z$5,0)))*100)+((INDEX('Points - Fielding'!$A$5:$Z$95,MATCH($A41,'Points - Fielding'!$A$5:$A$95,0),MATCH(G$8,'Points - Fielding'!$A$5:$Z$5,0)))*10)+((INDEX('Points - 7 fers'!$A$5:$Z$95,MATCH($A41,'Points - 7 fers'!$A$5:$A$95,0),MATCH(G$8,'Points - 7 fers'!$A$5:$Z$5,0)))*50)+((INDEX('Points - Fielding Bonus'!$A$5:$Z$95,MATCH($A41,'Points - Fielding Bonus'!$A$5:$A$95,0),MATCH(G$8,'Points - Fielding Bonus'!$A$5:$Z$5,0)))*25)</f>
        <v>0</v>
      </c>
      <c r="H41" s="365">
        <f>(INDEX('Points - Runs'!$A$5:$Z$95,MATCH($A41,'Points - Runs'!$A$5:$A$95,0),MATCH(H$8,'Points - Runs'!$A$5:$Z$5,0)))+((INDEX('Points - Runs 50s'!$A$5:$Z$95,MATCH($A41,'Points - Runs 50s'!$A$5:$A$95,0),MATCH(H$8,'Points - Runs 50s'!$A$5:$Z$5,0)))*25)+((INDEX('Points - Runs 100s'!$A$5:$Z$95,MATCH($A41,'Points - Runs 100s'!$A$5:$A$95,0),MATCH(H$8,'Points - Runs 100s'!$A$5:$Z$5,0)))*50)+((INDEX('Points - Wickets'!$A$5:$Z$95,MATCH($A41,'Points - Wickets'!$A$5:$A$95,0),MATCH(H$8,'Points - Wickets'!$A$5:$Z$5,0)))*15)+((INDEX('Points - 4 fers'!$A$5:$Z$95,MATCH($A41,'Points - 4 fers'!$A$5:$A$95,0),MATCH(H$8,'Points - 4 fers'!$A$5:$Z$5,0)))*25)+((INDEX('Points - Hattrick'!$A$5:$Z$95,MATCH($A41,'Points - Hattrick'!$A$5:$A$95,0),MATCH(H$8,'Points - Hattrick'!$A$5:$Z$5,0)))*100)+((INDEX('Points - Fielding'!$A$5:$Z$95,MATCH($A41,'Points - Fielding'!$A$5:$A$95,0),MATCH(H$8,'Points - Fielding'!$A$5:$Z$5,0)))*10)+((INDEX('Points - 7 fers'!$A$5:$Z$95,MATCH($A41,'Points - 7 fers'!$A$5:$A$95,0),MATCH(H$8,'Points - 7 fers'!$A$5:$Z$5,0)))*50)+((INDEX('Points - Fielding Bonus'!$A$5:$Z$95,MATCH($A41,'Points - Fielding Bonus'!$A$5:$A$95,0),MATCH(H$8,'Points - Fielding Bonus'!$A$5:$Z$5,0)))*25)</f>
        <v>0</v>
      </c>
      <c r="I41" s="365">
        <f>(INDEX('Points - Runs'!$A$5:$Z$95,MATCH($A41,'Points - Runs'!$A$5:$A$95,0),MATCH(I$8,'Points - Runs'!$A$5:$Z$5,0)))+((INDEX('Points - Runs 50s'!$A$5:$Z$95,MATCH($A41,'Points - Runs 50s'!$A$5:$A$95,0),MATCH(I$8,'Points - Runs 50s'!$A$5:$Z$5,0)))*25)+((INDEX('Points - Runs 100s'!$A$5:$Z$95,MATCH($A41,'Points - Runs 100s'!$A$5:$A$95,0),MATCH(I$8,'Points - Runs 100s'!$A$5:$Z$5,0)))*50)+((INDEX('Points - Wickets'!$A$5:$Z$95,MATCH($A41,'Points - Wickets'!$A$5:$A$95,0),MATCH(I$8,'Points - Wickets'!$A$5:$Z$5,0)))*15)+((INDEX('Points - 4 fers'!$A$5:$Z$95,MATCH($A41,'Points - 4 fers'!$A$5:$A$95,0),MATCH(I$8,'Points - 4 fers'!$A$5:$Z$5,0)))*25)+((INDEX('Points - Hattrick'!$A$5:$Z$95,MATCH($A41,'Points - Hattrick'!$A$5:$A$95,0),MATCH(I$8,'Points - Hattrick'!$A$5:$Z$5,0)))*100)+((INDEX('Points - Fielding'!$A$5:$Z$95,MATCH($A41,'Points - Fielding'!$A$5:$A$95,0),MATCH(I$8,'Points - Fielding'!$A$5:$Z$5,0)))*10)+((INDEX('Points - 7 fers'!$A$5:$Z$95,MATCH($A41,'Points - 7 fers'!$A$5:$A$95,0),MATCH(I$8,'Points - 7 fers'!$A$5:$Z$5,0)))*50)+((INDEX('Points - Fielding Bonus'!$A$5:$Z$95,MATCH($A41,'Points - Fielding Bonus'!$A$5:$A$95,0),MATCH(I$8,'Points - Fielding Bonus'!$A$5:$Z$5,0)))*25)</f>
        <v>0</v>
      </c>
      <c r="J41" s="365">
        <f>(INDEX('Points - Runs'!$A$5:$Z$95,MATCH($A41,'Points - Runs'!$A$5:$A$95,0),MATCH(J$8,'Points - Runs'!$A$5:$Z$5,0)))+((INDEX('Points - Runs 50s'!$A$5:$Z$95,MATCH($A41,'Points - Runs 50s'!$A$5:$A$95,0),MATCH(J$8,'Points - Runs 50s'!$A$5:$Z$5,0)))*25)+((INDEX('Points - Runs 100s'!$A$5:$Z$95,MATCH($A41,'Points - Runs 100s'!$A$5:$A$95,0),MATCH(J$8,'Points - Runs 100s'!$A$5:$Z$5,0)))*50)+((INDEX('Points - Wickets'!$A$5:$Z$95,MATCH($A41,'Points - Wickets'!$A$5:$A$95,0),MATCH(J$8,'Points - Wickets'!$A$5:$Z$5,0)))*15)+((INDEX('Points - 4 fers'!$A$5:$Z$95,MATCH($A41,'Points - 4 fers'!$A$5:$A$95,0),MATCH(J$8,'Points - 4 fers'!$A$5:$Z$5,0)))*25)+((INDEX('Points - Hattrick'!$A$5:$Z$95,MATCH($A41,'Points - Hattrick'!$A$5:$A$95,0),MATCH(J$8,'Points - Hattrick'!$A$5:$Z$5,0)))*100)+((INDEX('Points - Fielding'!$A$5:$Z$95,MATCH($A41,'Points - Fielding'!$A$5:$A$95,0),MATCH(J$8,'Points - Fielding'!$A$5:$Z$5,0)))*10)+((INDEX('Points - 7 fers'!$A$5:$Z$95,MATCH($A41,'Points - 7 fers'!$A$5:$A$95,0),MATCH(J$8,'Points - 7 fers'!$A$5:$Z$5,0)))*50)+((INDEX('Points - Fielding Bonus'!$A$5:$Z$95,MATCH($A41,'Points - Fielding Bonus'!$A$5:$A$95,0),MATCH(J$8,'Points - Fielding Bonus'!$A$5:$Z$5,0)))*25)</f>
        <v>0</v>
      </c>
      <c r="K41" s="516">
        <f>(INDEX('Points - Runs'!$A$5:$Z$95,MATCH($A41,'Points - Runs'!$A$5:$A$95,0),MATCH(K$8,'Points - Runs'!$A$5:$Z$5,0)))+((INDEX('Points - Runs 50s'!$A$5:$Z$95,MATCH($A41,'Points - Runs 50s'!$A$5:$A$95,0),MATCH(K$8,'Points - Runs 50s'!$A$5:$Z$5,0)))*25)+((INDEX('Points - Runs 100s'!$A$5:$Z$95,MATCH($A41,'Points - Runs 100s'!$A$5:$A$95,0),MATCH(K$8,'Points - Runs 100s'!$A$5:$Z$5,0)))*50)+((INDEX('Points - Wickets'!$A$5:$Z$95,MATCH($A41,'Points - Wickets'!$A$5:$A$95,0),MATCH(K$8,'Points - Wickets'!$A$5:$Z$5,0)))*15)+((INDEX('Points - 4 fers'!$A$5:$Z$95,MATCH($A41,'Points - 4 fers'!$A$5:$A$95,0),MATCH(K$8,'Points - 4 fers'!$A$5:$Z$5,0)))*25)+((INDEX('Points - Hattrick'!$A$5:$Z$95,MATCH($A41,'Points - Hattrick'!$A$5:$A$95,0),MATCH(K$8,'Points - Hattrick'!$A$5:$Z$5,0)))*100)+((INDEX('Points - Fielding'!$A$5:$Z$95,MATCH($A41,'Points - Fielding'!$A$5:$A$95,0),MATCH(K$8,'Points - Fielding'!$A$5:$Z$5,0)))*10)+((INDEX('Points - 7 fers'!$A$5:$Z$95,MATCH($A41,'Points - 7 fers'!$A$5:$A$95,0),MATCH(K$8,'Points - 7 fers'!$A$5:$Z$5,0)))*50)+((INDEX('Points - Fielding Bonus'!$A$5:$Z$95,MATCH($A41,'Points - Fielding Bonus'!$A$5:$A$95,0),MATCH(K$8,'Points - Fielding Bonus'!$A$5:$Z$5,0)))*25)</f>
        <v>0</v>
      </c>
      <c r="L41" s="364">
        <f>(INDEX('Points - Runs'!$A$5:$Z$95,MATCH($A41,'Points - Runs'!$A$5:$A$95,0),MATCH(L$8,'Points - Runs'!$A$5:$Z$5,0)))+((INDEX('Points - Runs 50s'!$A$5:$Z$95,MATCH($A41,'Points - Runs 50s'!$A$5:$A$95,0),MATCH(L$8,'Points - Runs 50s'!$A$5:$Z$5,0)))*25)+((INDEX('Points - Runs 100s'!$A$5:$Z$95,MATCH($A41,'Points - Runs 100s'!$A$5:$A$95,0),MATCH(L$8,'Points - Runs 100s'!$A$5:$Z$5,0)))*50)+((INDEX('Points - Wickets'!$A$5:$Z$95,MATCH($A41,'Points - Wickets'!$A$5:$A$95,0),MATCH(L$8,'Points - Wickets'!$A$5:$Z$5,0)))*15)+((INDEX('Points - 4 fers'!$A$5:$Z$95,MATCH($A41,'Points - 4 fers'!$A$5:$A$95,0),MATCH(L$8,'Points - 4 fers'!$A$5:$Z$5,0)))*25)+((INDEX('Points - Hattrick'!$A$5:$Z$95,MATCH($A41,'Points - Hattrick'!$A$5:$A$95,0),MATCH(L$8,'Points - Hattrick'!$A$5:$Z$5,0)))*100)+((INDEX('Points - Fielding'!$A$5:$Z$95,MATCH($A41,'Points - Fielding'!$A$5:$A$95,0),MATCH(L$8,'Points - Fielding'!$A$5:$Z$5,0)))*10)+((INDEX('Points - 7 fers'!$A$5:$Z$95,MATCH($A41,'Points - 7 fers'!$A$5:$A$95,0),MATCH(L$8,'Points - 7 fers'!$A$5:$Z$5,0)))*50)+((INDEX('Points - Fielding Bonus'!$A$5:$Z$95,MATCH($A41,'Points - Fielding Bonus'!$A$5:$A$95,0),MATCH(L$8,'Points - Fielding Bonus'!$A$5:$Z$5,0)))*25)</f>
        <v>0</v>
      </c>
      <c r="M41" s="365">
        <f>(INDEX('Points - Runs'!$A$5:$Z$95,MATCH($A41,'Points - Runs'!$A$5:$A$95,0),MATCH(M$8,'Points - Runs'!$A$5:$Z$5,0)))+((INDEX('Points - Runs 50s'!$A$5:$Z$95,MATCH($A41,'Points - Runs 50s'!$A$5:$A$95,0),MATCH(M$8,'Points - Runs 50s'!$A$5:$Z$5,0)))*25)+((INDEX('Points - Runs 100s'!$A$5:$Z$95,MATCH($A41,'Points - Runs 100s'!$A$5:$A$95,0),MATCH(M$8,'Points - Runs 100s'!$A$5:$Z$5,0)))*50)+((INDEX('Points - Wickets'!$A$5:$Z$95,MATCH($A41,'Points - Wickets'!$A$5:$A$95,0),MATCH(M$8,'Points - Wickets'!$A$5:$Z$5,0)))*15)+((INDEX('Points - 4 fers'!$A$5:$Z$95,MATCH($A41,'Points - 4 fers'!$A$5:$A$95,0),MATCH(M$8,'Points - 4 fers'!$A$5:$Z$5,0)))*25)+((INDEX('Points - Hattrick'!$A$5:$Z$95,MATCH($A41,'Points - Hattrick'!$A$5:$A$95,0),MATCH(M$8,'Points - Hattrick'!$A$5:$Z$5,0)))*100)+((INDEX('Points - Fielding'!$A$5:$Z$95,MATCH($A41,'Points - Fielding'!$A$5:$A$95,0),MATCH(M$8,'Points - Fielding'!$A$5:$Z$5,0)))*10)+((INDEX('Points - 7 fers'!$A$5:$Z$95,MATCH($A41,'Points - 7 fers'!$A$5:$A$95,0),MATCH(M$8,'Points - 7 fers'!$A$5:$Z$5,0)))*50)+((INDEX('Points - Fielding Bonus'!$A$5:$Z$95,MATCH($A41,'Points - Fielding Bonus'!$A$5:$A$95,0),MATCH(M$8,'Points - Fielding Bonus'!$A$5:$Z$5,0)))*25)</f>
        <v>0</v>
      </c>
      <c r="N41" s="365">
        <f>(INDEX('Points - Runs'!$A$5:$Z$95,MATCH($A41,'Points - Runs'!$A$5:$A$95,0),MATCH(N$8,'Points - Runs'!$A$5:$Z$5,0)))+((INDEX('Points - Runs 50s'!$A$5:$Z$95,MATCH($A41,'Points - Runs 50s'!$A$5:$A$95,0),MATCH(N$8,'Points - Runs 50s'!$A$5:$Z$5,0)))*25)+((INDEX('Points - Runs 100s'!$A$5:$Z$95,MATCH($A41,'Points - Runs 100s'!$A$5:$A$95,0),MATCH(N$8,'Points - Runs 100s'!$A$5:$Z$5,0)))*50)+((INDEX('Points - Wickets'!$A$5:$Z$95,MATCH($A41,'Points - Wickets'!$A$5:$A$95,0),MATCH(N$8,'Points - Wickets'!$A$5:$Z$5,0)))*15)+((INDEX('Points - 4 fers'!$A$5:$Z$95,MATCH($A41,'Points - 4 fers'!$A$5:$A$95,0),MATCH(N$8,'Points - 4 fers'!$A$5:$Z$5,0)))*25)+((INDEX('Points - Hattrick'!$A$5:$Z$95,MATCH($A41,'Points - Hattrick'!$A$5:$A$95,0),MATCH(N$8,'Points - Hattrick'!$A$5:$Z$5,0)))*100)+((INDEX('Points - Fielding'!$A$5:$Z$95,MATCH($A41,'Points - Fielding'!$A$5:$A$95,0),MATCH(N$8,'Points - Fielding'!$A$5:$Z$5,0)))*10)+((INDEX('Points - 7 fers'!$A$5:$Z$95,MATCH($A41,'Points - 7 fers'!$A$5:$A$95,0),MATCH(N$8,'Points - 7 fers'!$A$5:$Z$5,0)))*50)+((INDEX('Points - Fielding Bonus'!$A$5:$Z$95,MATCH($A41,'Points - Fielding Bonus'!$A$5:$A$95,0),MATCH(N$8,'Points - Fielding Bonus'!$A$5:$Z$5,0)))*25)</f>
        <v>0</v>
      </c>
      <c r="O41" s="365">
        <f>(INDEX('Points - Runs'!$A$5:$Z$95,MATCH($A41,'Points - Runs'!$A$5:$A$95,0),MATCH(O$8,'Points - Runs'!$A$5:$Z$5,0)))+((INDEX('Points - Runs 50s'!$A$5:$Z$95,MATCH($A41,'Points - Runs 50s'!$A$5:$A$95,0),MATCH(O$8,'Points - Runs 50s'!$A$5:$Z$5,0)))*25)+((INDEX('Points - Runs 100s'!$A$5:$Z$95,MATCH($A41,'Points - Runs 100s'!$A$5:$A$95,0),MATCH(O$8,'Points - Runs 100s'!$A$5:$Z$5,0)))*50)+((INDEX('Points - Wickets'!$A$5:$Z$95,MATCH($A41,'Points - Wickets'!$A$5:$A$95,0),MATCH(O$8,'Points - Wickets'!$A$5:$Z$5,0)))*15)+((INDEX('Points - 4 fers'!$A$5:$Z$95,MATCH($A41,'Points - 4 fers'!$A$5:$A$95,0),MATCH(O$8,'Points - 4 fers'!$A$5:$Z$5,0)))*25)+((INDEX('Points - Hattrick'!$A$5:$Z$95,MATCH($A41,'Points - Hattrick'!$A$5:$A$95,0),MATCH(O$8,'Points - Hattrick'!$A$5:$Z$5,0)))*100)+((INDEX('Points - Fielding'!$A$5:$Z$95,MATCH($A41,'Points - Fielding'!$A$5:$A$95,0),MATCH(O$8,'Points - Fielding'!$A$5:$Z$5,0)))*10)+((INDEX('Points - 7 fers'!$A$5:$Z$95,MATCH($A41,'Points - 7 fers'!$A$5:$A$95,0),MATCH(O$8,'Points - 7 fers'!$A$5:$Z$5,0)))*50)+((INDEX('Points - Fielding Bonus'!$A$5:$Z$95,MATCH($A41,'Points - Fielding Bonus'!$A$5:$A$95,0),MATCH(O$8,'Points - Fielding Bonus'!$A$5:$Z$5,0)))*25)</f>
        <v>0</v>
      </c>
      <c r="P41" s="365">
        <f>(INDEX('Points - Runs'!$A$5:$Z$95,MATCH($A41,'Points - Runs'!$A$5:$A$95,0),MATCH(P$8,'Points - Runs'!$A$5:$Z$5,0)))+((INDEX('Points - Runs 50s'!$A$5:$Z$95,MATCH($A41,'Points - Runs 50s'!$A$5:$A$95,0),MATCH(P$8,'Points - Runs 50s'!$A$5:$Z$5,0)))*25)+((INDEX('Points - Runs 100s'!$A$5:$Z$95,MATCH($A41,'Points - Runs 100s'!$A$5:$A$95,0),MATCH(P$8,'Points - Runs 100s'!$A$5:$Z$5,0)))*50)+((INDEX('Points - Wickets'!$A$5:$Z$95,MATCH($A41,'Points - Wickets'!$A$5:$A$95,0),MATCH(P$8,'Points - Wickets'!$A$5:$Z$5,0)))*15)+((INDEX('Points - 4 fers'!$A$5:$Z$95,MATCH($A41,'Points - 4 fers'!$A$5:$A$95,0),MATCH(P$8,'Points - 4 fers'!$A$5:$Z$5,0)))*25)+((INDEX('Points - Hattrick'!$A$5:$Z$95,MATCH($A41,'Points - Hattrick'!$A$5:$A$95,0),MATCH(P$8,'Points - Hattrick'!$A$5:$Z$5,0)))*100)+((INDEX('Points - Fielding'!$A$5:$Z$95,MATCH($A41,'Points - Fielding'!$A$5:$A$95,0),MATCH(P$8,'Points - Fielding'!$A$5:$Z$5,0)))*10)+((INDEX('Points - 7 fers'!$A$5:$Z$95,MATCH($A41,'Points - 7 fers'!$A$5:$A$95,0),MATCH(P$8,'Points - 7 fers'!$A$5:$Z$5,0)))*50)+((INDEX('Points - Fielding Bonus'!$A$5:$Z$95,MATCH($A41,'Points - Fielding Bonus'!$A$5:$A$95,0),MATCH(P$8,'Points - Fielding Bonus'!$A$5:$Z$5,0)))*25)</f>
        <v>0</v>
      </c>
      <c r="Q41" s="365">
        <f>(INDEX('Points - Runs'!$A$5:$Z$95,MATCH($A41,'Points - Runs'!$A$5:$A$95,0),MATCH(Q$8,'Points - Runs'!$A$5:$Z$5,0)))+((INDEX('Points - Runs 50s'!$A$5:$Z$95,MATCH($A41,'Points - Runs 50s'!$A$5:$A$95,0),MATCH(Q$8,'Points - Runs 50s'!$A$5:$Z$5,0)))*25)+((INDEX('Points - Runs 100s'!$A$5:$Z$95,MATCH($A41,'Points - Runs 100s'!$A$5:$A$95,0),MATCH(Q$8,'Points - Runs 100s'!$A$5:$Z$5,0)))*50)+((INDEX('Points - Wickets'!$A$5:$Z$95,MATCH($A41,'Points - Wickets'!$A$5:$A$95,0),MATCH(Q$8,'Points - Wickets'!$A$5:$Z$5,0)))*15)+((INDEX('Points - 4 fers'!$A$5:$Z$95,MATCH($A41,'Points - 4 fers'!$A$5:$A$95,0),MATCH(Q$8,'Points - 4 fers'!$A$5:$Z$5,0)))*25)+((INDEX('Points - Hattrick'!$A$5:$Z$95,MATCH($A41,'Points - Hattrick'!$A$5:$A$95,0),MATCH(Q$8,'Points - Hattrick'!$A$5:$Z$5,0)))*100)+((INDEX('Points - Fielding'!$A$5:$Z$95,MATCH($A41,'Points - Fielding'!$A$5:$A$95,0),MATCH(Q$8,'Points - Fielding'!$A$5:$Z$5,0)))*10)+((INDEX('Points - 7 fers'!$A$5:$Z$95,MATCH($A41,'Points - 7 fers'!$A$5:$A$95,0),MATCH(Q$8,'Points - 7 fers'!$A$5:$Z$5,0)))*50)+((INDEX('Points - Fielding Bonus'!$A$5:$Z$95,MATCH($A41,'Points - Fielding Bonus'!$A$5:$A$95,0),MATCH(Q$8,'Points - Fielding Bonus'!$A$5:$Z$5,0)))*25)</f>
        <v>0</v>
      </c>
      <c r="R41" s="365">
        <f>(INDEX('Points - Runs'!$A$5:$Z$95,MATCH($A41,'Points - Runs'!$A$5:$A$95,0),MATCH(R$8,'Points - Runs'!$A$5:$Z$5,0)))+((INDEX('Points - Runs 50s'!$A$5:$Z$95,MATCH($A41,'Points - Runs 50s'!$A$5:$A$95,0),MATCH(R$8,'Points - Runs 50s'!$A$5:$Z$5,0)))*25)+((INDEX('Points - Runs 100s'!$A$5:$Z$95,MATCH($A41,'Points - Runs 100s'!$A$5:$A$95,0),MATCH(R$8,'Points - Runs 100s'!$A$5:$Z$5,0)))*50)+((INDEX('Points - Wickets'!$A$5:$Z$95,MATCH($A41,'Points - Wickets'!$A$5:$A$95,0),MATCH(R$8,'Points - Wickets'!$A$5:$Z$5,0)))*15)+((INDEX('Points - 4 fers'!$A$5:$Z$95,MATCH($A41,'Points - 4 fers'!$A$5:$A$95,0),MATCH(R$8,'Points - 4 fers'!$A$5:$Z$5,0)))*25)+((INDEX('Points - Hattrick'!$A$5:$Z$95,MATCH($A41,'Points - Hattrick'!$A$5:$A$95,0),MATCH(R$8,'Points - Hattrick'!$A$5:$Z$5,0)))*100)+((INDEX('Points - Fielding'!$A$5:$Z$95,MATCH($A41,'Points - Fielding'!$A$5:$A$95,0),MATCH(R$8,'Points - Fielding'!$A$5:$Z$5,0)))*10)+((INDEX('Points - 7 fers'!$A$5:$Z$95,MATCH($A41,'Points - 7 fers'!$A$5:$A$95,0),MATCH(R$8,'Points - 7 fers'!$A$5:$Z$5,0)))*50)+((INDEX('Points - Fielding Bonus'!$A$5:$Z$95,MATCH($A41,'Points - Fielding Bonus'!$A$5:$A$95,0),MATCH(R$8,'Points - Fielding Bonus'!$A$5:$Z$5,0)))*25)</f>
        <v>0</v>
      </c>
      <c r="S41" s="566">
        <f>(INDEX('Points - Runs'!$A$5:$Z$95,MATCH($A41,'Points - Runs'!$A$5:$A$95,0),MATCH(S$8,'Points - Runs'!$A$5:$Z$5,0)))+((INDEX('Points - Runs 50s'!$A$5:$Z$95,MATCH($A41,'Points - Runs 50s'!$A$5:$A$95,0),MATCH(S$8,'Points - Runs 50s'!$A$5:$Z$5,0)))*25)+((INDEX('Points - Runs 100s'!$A$5:$Z$95,MATCH($A41,'Points - Runs 100s'!$A$5:$A$95,0),MATCH(S$8,'Points - Runs 100s'!$A$5:$Z$5,0)))*50)+((INDEX('Points - Wickets'!$A$5:$Z$95,MATCH($A41,'Points - Wickets'!$A$5:$A$95,0),MATCH(S$8,'Points - Wickets'!$A$5:$Z$5,0)))*15)+((INDEX('Points - 4 fers'!$A$5:$Z$95,MATCH($A41,'Points - 4 fers'!$A$5:$A$95,0),MATCH(S$8,'Points - 4 fers'!$A$5:$Z$5,0)))*25)+((INDEX('Points - Hattrick'!$A$5:$Z$95,MATCH($A41,'Points - Hattrick'!$A$5:$A$95,0),MATCH(S$8,'Points - Hattrick'!$A$5:$Z$5,0)))*100)+((INDEX('Points - Fielding'!$A$5:$Z$95,MATCH($A41,'Points - Fielding'!$A$5:$A$95,0),MATCH(S$8,'Points - Fielding'!$A$5:$Z$5,0)))*10)+((INDEX('Points - 7 fers'!$A$5:$Z$95,MATCH($A41,'Points - 7 fers'!$A$5:$A$95,0),MATCH(S$8,'Points - 7 fers'!$A$5:$Z$5,0)))*50)+((INDEX('Points - Fielding Bonus'!$A$5:$Z$95,MATCH($A41,'Points - Fielding Bonus'!$A$5:$A$95,0),MATCH(S$8,'Points - Fielding Bonus'!$A$5:$Z$5,0)))*25)</f>
        <v>0</v>
      </c>
      <c r="T41" s="571">
        <f>(INDEX('Points - Runs'!$A$5:$Z$95,MATCH($A41,'Points - Runs'!$A$5:$A$95,0),MATCH(T$8,'Points - Runs'!$A$5:$Z$5,0)))+((INDEX('Points - Runs 50s'!$A$5:$Z$95,MATCH($A41,'Points - Runs 50s'!$A$5:$A$95,0),MATCH(T$8,'Points - Runs 50s'!$A$5:$Z$5,0)))*25)+((INDEX('Points - Runs 100s'!$A$5:$Z$95,MATCH($A41,'Points - Runs 100s'!$A$5:$A$95,0),MATCH(T$8,'Points - Runs 100s'!$A$5:$Z$5,0)))*50)+((INDEX('Points - Wickets'!$A$5:$Z$95,MATCH($A41,'Points - Wickets'!$A$5:$A$95,0),MATCH(T$8,'Points - Wickets'!$A$5:$Z$5,0)))*15)+((INDEX('Points - 4 fers'!$A$5:$Z$95,MATCH($A41,'Points - 4 fers'!$A$5:$A$95,0),MATCH(T$8,'Points - 4 fers'!$A$5:$Z$5,0)))*25)+((INDEX('Points - Hattrick'!$A$5:$Z$95,MATCH($A41,'Points - Hattrick'!$A$5:$A$95,0),MATCH(T$8,'Points - Hattrick'!$A$5:$Z$5,0)))*100)+((INDEX('Points - Fielding'!$A$5:$Z$95,MATCH($A41,'Points - Fielding'!$A$5:$A$95,0),MATCH(T$8,'Points - Fielding'!$A$5:$Z$5,0)))*10)+((INDEX('Points - 7 fers'!$A$5:$Z$95,MATCH($A41,'Points - 7 fers'!$A$5:$A$95,0),MATCH(T$8,'Points - 7 fers'!$A$5:$Z$5,0)))*50)+((INDEX('Points - Fielding Bonus'!$A$5:$Z$95,MATCH($A41,'Points - Fielding Bonus'!$A$5:$A$95,0),MATCH(T$8,'Points - Fielding Bonus'!$A$5:$Z$5,0)))*25)</f>
        <v>0</v>
      </c>
      <c r="U41" s="365">
        <f>(INDEX('Points - Runs'!$A$5:$Z$95,MATCH($A41,'Points - Runs'!$A$5:$A$95,0),MATCH(U$8,'Points - Runs'!$A$5:$Z$5,0)))+((INDEX('Points - Runs 50s'!$A$5:$Z$95,MATCH($A41,'Points - Runs 50s'!$A$5:$A$95,0),MATCH(U$8,'Points - Runs 50s'!$A$5:$Z$5,0)))*25)+((INDEX('Points - Runs 100s'!$A$5:$Z$95,MATCH($A41,'Points - Runs 100s'!$A$5:$A$95,0),MATCH(U$8,'Points - Runs 100s'!$A$5:$Z$5,0)))*50)+((INDEX('Points - Wickets'!$A$5:$Z$95,MATCH($A41,'Points - Wickets'!$A$5:$A$95,0),MATCH(U$8,'Points - Wickets'!$A$5:$Z$5,0)))*15)+((INDEX('Points - 4 fers'!$A$5:$Z$95,MATCH($A41,'Points - 4 fers'!$A$5:$A$95,0),MATCH(U$8,'Points - 4 fers'!$A$5:$Z$5,0)))*25)+((INDEX('Points - Hattrick'!$A$5:$Z$95,MATCH($A41,'Points - Hattrick'!$A$5:$A$95,0),MATCH(U$8,'Points - Hattrick'!$A$5:$Z$5,0)))*100)+((INDEX('Points - Fielding'!$A$5:$Z$95,MATCH($A41,'Points - Fielding'!$A$5:$A$95,0),MATCH(U$8,'Points - Fielding'!$A$5:$Z$5,0)))*10)+((INDEX('Points - 7 fers'!$A$5:$Z$95,MATCH($A41,'Points - 7 fers'!$A$5:$A$95,0),MATCH(U$8,'Points - 7 fers'!$A$5:$Z$5,0)))*50)+((INDEX('Points - Fielding Bonus'!$A$5:$Z$95,MATCH($A41,'Points - Fielding Bonus'!$A$5:$A$95,0),MATCH(U$8,'Points - Fielding Bonus'!$A$5:$Z$5,0)))*25)</f>
        <v>0</v>
      </c>
      <c r="V41" s="365">
        <f>(INDEX('Points - Runs'!$A$5:$Z$95,MATCH($A41,'Points - Runs'!$A$5:$A$95,0),MATCH(V$8,'Points - Runs'!$A$5:$Z$5,0)))+((INDEX('Points - Runs 50s'!$A$5:$Z$95,MATCH($A41,'Points - Runs 50s'!$A$5:$A$95,0),MATCH(V$8,'Points - Runs 50s'!$A$5:$Z$5,0)))*25)+((INDEX('Points - Runs 100s'!$A$5:$Z$95,MATCH($A41,'Points - Runs 100s'!$A$5:$A$95,0),MATCH(V$8,'Points - Runs 100s'!$A$5:$Z$5,0)))*50)+((INDEX('Points - Wickets'!$A$5:$Z$95,MATCH($A41,'Points - Wickets'!$A$5:$A$95,0),MATCH(V$8,'Points - Wickets'!$A$5:$Z$5,0)))*15)+((INDEX('Points - 4 fers'!$A$5:$Z$95,MATCH($A41,'Points - 4 fers'!$A$5:$A$95,0),MATCH(V$8,'Points - 4 fers'!$A$5:$Z$5,0)))*25)+((INDEX('Points - Hattrick'!$A$5:$Z$95,MATCH($A41,'Points - Hattrick'!$A$5:$A$95,0),MATCH(V$8,'Points - Hattrick'!$A$5:$Z$5,0)))*100)+((INDEX('Points - Fielding'!$A$5:$Z$95,MATCH($A41,'Points - Fielding'!$A$5:$A$95,0),MATCH(V$8,'Points - Fielding'!$A$5:$Z$5,0)))*10)+((INDEX('Points - 7 fers'!$A$5:$Z$95,MATCH($A41,'Points - 7 fers'!$A$5:$A$95,0),MATCH(V$8,'Points - 7 fers'!$A$5:$Z$5,0)))*50)+((INDEX('Points - Fielding Bonus'!$A$5:$Z$95,MATCH($A41,'Points - Fielding Bonus'!$A$5:$A$95,0),MATCH(V$8,'Points - Fielding Bonus'!$A$5:$Z$5,0)))*25)</f>
        <v>0</v>
      </c>
      <c r="W41" s="365">
        <f>(INDEX('Points - Runs'!$A$5:$Z$95,MATCH($A41,'Points - Runs'!$A$5:$A$95,0),MATCH(W$8,'Points - Runs'!$A$5:$Z$5,0)))+((INDEX('Points - Runs 50s'!$A$5:$Z$95,MATCH($A41,'Points - Runs 50s'!$A$5:$A$95,0),MATCH(W$8,'Points - Runs 50s'!$A$5:$Z$5,0)))*25)+((INDEX('Points - Runs 100s'!$A$5:$Z$95,MATCH($A41,'Points - Runs 100s'!$A$5:$A$95,0),MATCH(W$8,'Points - Runs 100s'!$A$5:$Z$5,0)))*50)+((INDEX('Points - Wickets'!$A$5:$Z$95,MATCH($A41,'Points - Wickets'!$A$5:$A$95,0),MATCH(W$8,'Points - Wickets'!$A$5:$Z$5,0)))*15)+((INDEX('Points - 4 fers'!$A$5:$Z$95,MATCH($A41,'Points - 4 fers'!$A$5:$A$95,0),MATCH(W$8,'Points - 4 fers'!$A$5:$Z$5,0)))*25)+((INDEX('Points - Hattrick'!$A$5:$Z$95,MATCH($A41,'Points - Hattrick'!$A$5:$A$95,0),MATCH(W$8,'Points - Hattrick'!$A$5:$Z$5,0)))*100)+((INDEX('Points - Fielding'!$A$5:$Z$95,MATCH($A41,'Points - Fielding'!$A$5:$A$95,0),MATCH(W$8,'Points - Fielding'!$A$5:$Z$5,0)))*10)+((INDEX('Points - 7 fers'!$A$5:$Z$95,MATCH($A41,'Points - 7 fers'!$A$5:$A$95,0),MATCH(W$8,'Points - 7 fers'!$A$5:$Z$5,0)))*50)+((INDEX('Points - Fielding Bonus'!$A$5:$Z$95,MATCH($A41,'Points - Fielding Bonus'!$A$5:$A$95,0),MATCH(W$8,'Points - Fielding Bonus'!$A$5:$Z$5,0)))*25)</f>
        <v>0</v>
      </c>
      <c r="X41" s="365">
        <f>(INDEX('Points - Runs'!$A$5:$Z$95,MATCH($A41,'Points - Runs'!$A$5:$A$95,0),MATCH(X$8,'Points - Runs'!$A$5:$Z$5,0)))+((INDEX('Points - Runs 50s'!$A$5:$Z$95,MATCH($A41,'Points - Runs 50s'!$A$5:$A$95,0),MATCH(X$8,'Points - Runs 50s'!$A$5:$Z$5,0)))*25)+((INDEX('Points - Runs 100s'!$A$5:$Z$95,MATCH($A41,'Points - Runs 100s'!$A$5:$A$95,0),MATCH(X$8,'Points - Runs 100s'!$A$5:$Z$5,0)))*50)+((INDEX('Points - Wickets'!$A$5:$Z$95,MATCH($A41,'Points - Wickets'!$A$5:$A$95,0),MATCH(X$8,'Points - Wickets'!$A$5:$Z$5,0)))*15)+((INDEX('Points - 4 fers'!$A$5:$Z$95,MATCH($A41,'Points - 4 fers'!$A$5:$A$95,0),MATCH(X$8,'Points - 4 fers'!$A$5:$Z$5,0)))*25)+((INDEX('Points - Hattrick'!$A$5:$Z$95,MATCH($A41,'Points - Hattrick'!$A$5:$A$95,0),MATCH(X$8,'Points - Hattrick'!$A$5:$Z$5,0)))*100)+((INDEX('Points - Fielding'!$A$5:$Z$95,MATCH($A41,'Points - Fielding'!$A$5:$A$95,0),MATCH(X$8,'Points - Fielding'!$A$5:$Z$5,0)))*10)+((INDEX('Points - 7 fers'!$A$5:$Z$95,MATCH($A41,'Points - 7 fers'!$A$5:$A$95,0),MATCH(X$8,'Points - 7 fers'!$A$5:$Z$5,0)))*50)+((INDEX('Points - Fielding Bonus'!$A$5:$Z$95,MATCH($A41,'Points - Fielding Bonus'!$A$5:$A$95,0),MATCH(X$8,'Points - Fielding Bonus'!$A$5:$Z$5,0)))*25)</f>
        <v>0</v>
      </c>
      <c r="Y41" s="365">
        <f>(INDEX('Points - Runs'!$A$5:$Z$95,MATCH($A41,'Points - Runs'!$A$5:$A$95,0),MATCH(Y$8,'Points - Runs'!$A$5:$Z$5,0)))+((INDEX('Points - Runs 50s'!$A$5:$Z$95,MATCH($A41,'Points - Runs 50s'!$A$5:$A$95,0),MATCH(Y$8,'Points - Runs 50s'!$A$5:$Z$5,0)))*25)+((INDEX('Points - Runs 100s'!$A$5:$Z$95,MATCH($A41,'Points - Runs 100s'!$A$5:$A$95,0),MATCH(Y$8,'Points - Runs 100s'!$A$5:$Z$5,0)))*50)+((INDEX('Points - Wickets'!$A$5:$Z$95,MATCH($A41,'Points - Wickets'!$A$5:$A$95,0),MATCH(Y$8,'Points - Wickets'!$A$5:$Z$5,0)))*15)+((INDEX('Points - 4 fers'!$A$5:$Z$95,MATCH($A41,'Points - 4 fers'!$A$5:$A$95,0),MATCH(Y$8,'Points - 4 fers'!$A$5:$Z$5,0)))*25)+((INDEX('Points - Hattrick'!$A$5:$Z$95,MATCH($A41,'Points - Hattrick'!$A$5:$A$95,0),MATCH(Y$8,'Points - Hattrick'!$A$5:$Z$5,0)))*100)+((INDEX('Points - Fielding'!$A$5:$Z$95,MATCH($A41,'Points - Fielding'!$A$5:$A$95,0),MATCH(Y$8,'Points - Fielding'!$A$5:$Z$5,0)))*10)+((INDEX('Points - 7 fers'!$A$5:$Z$95,MATCH($A41,'Points - 7 fers'!$A$5:$A$95,0),MATCH(Y$8,'Points - 7 fers'!$A$5:$Z$5,0)))*50)+((INDEX('Points - Fielding Bonus'!$A$5:$Z$95,MATCH($A41,'Points - Fielding Bonus'!$A$5:$A$95,0),MATCH(Y$8,'Points - Fielding Bonus'!$A$5:$Z$5,0)))*25)</f>
        <v>0</v>
      </c>
      <c r="Z41" s="365">
        <f>(INDEX('Points - Runs'!$A$5:$Z$95,MATCH($A41,'Points - Runs'!$A$5:$A$95,0),MATCH(Z$8,'Points - Runs'!$A$5:$Z$5,0)))+((INDEX('Points - Runs 50s'!$A$5:$Z$95,MATCH($A41,'Points - Runs 50s'!$A$5:$A$95,0),MATCH(Z$8,'Points - Runs 50s'!$A$5:$Z$5,0)))*25)+((INDEX('Points - Runs 100s'!$A$5:$Z$95,MATCH($A41,'Points - Runs 100s'!$A$5:$A$95,0),MATCH(Z$8,'Points - Runs 100s'!$A$5:$Z$5,0)))*50)+((INDEX('Points - Wickets'!$A$5:$Z$95,MATCH($A41,'Points - Wickets'!$A$5:$A$95,0),MATCH(Z$8,'Points - Wickets'!$A$5:$Z$5,0)))*15)+((INDEX('Points - 4 fers'!$A$5:$Z$95,MATCH($A41,'Points - 4 fers'!$A$5:$A$95,0),MATCH(Z$8,'Points - 4 fers'!$A$5:$Z$5,0)))*25)+((INDEX('Points - Hattrick'!$A$5:$Z$95,MATCH($A41,'Points - Hattrick'!$A$5:$A$95,0),MATCH(Z$8,'Points - Hattrick'!$A$5:$Z$5,0)))*100)+((INDEX('Points - Fielding'!$A$5:$Z$95,MATCH($A41,'Points - Fielding'!$A$5:$A$95,0),MATCH(Z$8,'Points - Fielding'!$A$5:$Z$5,0)))*10)+((INDEX('Points - 7 fers'!$A$5:$Z$95,MATCH($A41,'Points - 7 fers'!$A$5:$A$95,0),MATCH(Z$8,'Points - 7 fers'!$A$5:$Z$5,0)))*50)+((INDEX('Points - Fielding Bonus'!$A$5:$Z$95,MATCH($A41,'Points - Fielding Bonus'!$A$5:$A$95,0),MATCH(Z$8,'Points - Fielding Bonus'!$A$5:$Z$5,0)))*25)</f>
        <v>0</v>
      </c>
      <c r="AA41" s="452">
        <f t="shared" si="0"/>
        <v>0</v>
      </c>
      <c r="AB41" s="445">
        <f t="shared" si="1"/>
        <v>0</v>
      </c>
      <c r="AC41" s="479">
        <f t="shared" si="2"/>
        <v>0</v>
      </c>
      <c r="AD41" s="453">
        <f t="shared" si="3"/>
        <v>0</v>
      </c>
    </row>
    <row r="42" spans="1:30" s="58" customFormat="1" ht="18.75" hidden="1" customHeight="1" x14ac:dyDescent="0.25">
      <c r="A42" s="476" t="s">
        <v>255</v>
      </c>
      <c r="B42" s="447"/>
      <c r="C42" s="448" t="s">
        <v>64</v>
      </c>
      <c r="D42" s="364">
        <f>(INDEX('Points - Runs'!$A$5:$Z$95,MATCH($A42,'Points - Runs'!$A$5:$A$95,0),MATCH(D$8,'Points - Runs'!$A$5:$Z$5,0)))+((INDEX('Points - Runs 50s'!$A$5:$Z$95,MATCH($A42,'Points - Runs 50s'!$A$5:$A$95,0),MATCH(D$8,'Points - Runs 50s'!$A$5:$Z$5,0)))*25)+((INDEX('Points - Runs 100s'!$A$5:$Z$95,MATCH($A42,'Points - Runs 100s'!$A$5:$A$95,0),MATCH(D$8,'Points - Runs 100s'!$A$5:$Z$5,0)))*50)+((INDEX('Points - Wickets'!$A$5:$Z$95,MATCH($A42,'Points - Wickets'!$A$5:$A$95,0),MATCH(D$8,'Points - Wickets'!$A$5:$Z$5,0)))*15)+((INDEX('Points - 4 fers'!$A$5:$Z$95,MATCH($A42,'Points - 4 fers'!$A$5:$A$95,0),MATCH(D$8,'Points - 4 fers'!$A$5:$Z$5,0)))*25)+((INDEX('Points - Hattrick'!$A$5:$Z$95,MATCH($A42,'Points - Hattrick'!$A$5:$A$95,0),MATCH(D$8,'Points - Hattrick'!$A$5:$Z$5,0)))*100)+((INDEX('Points - Fielding'!$A$5:$Z$95,MATCH($A42,'Points - Fielding'!$A$5:$A$95,0),MATCH(D$8,'Points - Fielding'!$A$5:$Z$5,0)))*10)+((INDEX('Points - 7 fers'!$A$5:$Z$95,MATCH($A42,'Points - 7 fers'!$A$5:$A$95,0),MATCH(D$8,'Points - 7 fers'!$A$5:$Z$5,0)))*50)+((INDEX('Points - Fielding Bonus'!$A$5:$Z$95,MATCH($A42,'Points - Fielding Bonus'!$A$5:$A$95,0),MATCH(D$8,'Points - Fielding Bonus'!$A$5:$Z$5,0)))*25)</f>
        <v>0</v>
      </c>
      <c r="E42" s="365">
        <f>(INDEX('Points - Runs'!$A$5:$Z$95,MATCH($A42,'Points - Runs'!$A$5:$A$95,0),MATCH(E$8,'Points - Runs'!$A$5:$Z$5,0)))+((INDEX('Points - Runs 50s'!$A$5:$Z$95,MATCH($A42,'Points - Runs 50s'!$A$5:$A$95,0),MATCH(E$8,'Points - Runs 50s'!$A$5:$Z$5,0)))*25)+((INDEX('Points - Runs 100s'!$A$5:$Z$95,MATCH($A42,'Points - Runs 100s'!$A$5:$A$95,0),MATCH(E$8,'Points - Runs 100s'!$A$5:$Z$5,0)))*50)+((INDEX('Points - Wickets'!$A$5:$Z$95,MATCH($A42,'Points - Wickets'!$A$5:$A$95,0),MATCH(E$8,'Points - Wickets'!$A$5:$Z$5,0)))*15)+((INDEX('Points - 4 fers'!$A$5:$Z$95,MATCH($A42,'Points - 4 fers'!$A$5:$A$95,0),MATCH(E$8,'Points - 4 fers'!$A$5:$Z$5,0)))*25)+((INDEX('Points - Hattrick'!$A$5:$Z$95,MATCH($A42,'Points - Hattrick'!$A$5:$A$95,0),MATCH(E$8,'Points - Hattrick'!$A$5:$Z$5,0)))*100)+((INDEX('Points - Fielding'!$A$5:$Z$95,MATCH($A42,'Points - Fielding'!$A$5:$A$95,0),MATCH(E$8,'Points - Fielding'!$A$5:$Z$5,0)))*10)+((INDEX('Points - 7 fers'!$A$5:$Z$95,MATCH($A42,'Points - 7 fers'!$A$5:$A$95,0),MATCH(E$8,'Points - 7 fers'!$A$5:$Z$5,0)))*50)+((INDEX('Points - Fielding Bonus'!$A$5:$Z$95,MATCH($A42,'Points - Fielding Bonus'!$A$5:$A$95,0),MATCH(E$8,'Points - Fielding Bonus'!$A$5:$Z$5,0)))*25)</f>
        <v>0</v>
      </c>
      <c r="F42" s="365">
        <f>(INDEX('Points - Runs'!$A$5:$Z$95,MATCH($A42,'Points - Runs'!$A$5:$A$95,0),MATCH(F$8,'Points - Runs'!$A$5:$Z$5,0)))+((INDEX('Points - Runs 50s'!$A$5:$Z$95,MATCH($A42,'Points - Runs 50s'!$A$5:$A$95,0),MATCH(F$8,'Points - Runs 50s'!$A$5:$Z$5,0)))*25)+((INDEX('Points - Runs 100s'!$A$5:$Z$95,MATCH($A42,'Points - Runs 100s'!$A$5:$A$95,0),MATCH(F$8,'Points - Runs 100s'!$A$5:$Z$5,0)))*50)+((INDEX('Points - Wickets'!$A$5:$Z$95,MATCH($A42,'Points - Wickets'!$A$5:$A$95,0),MATCH(F$8,'Points - Wickets'!$A$5:$Z$5,0)))*15)+((INDEX('Points - 4 fers'!$A$5:$Z$95,MATCH($A42,'Points - 4 fers'!$A$5:$A$95,0),MATCH(F$8,'Points - 4 fers'!$A$5:$Z$5,0)))*25)+((INDEX('Points - Hattrick'!$A$5:$Z$95,MATCH($A42,'Points - Hattrick'!$A$5:$A$95,0),MATCH(F$8,'Points - Hattrick'!$A$5:$Z$5,0)))*100)+((INDEX('Points - Fielding'!$A$5:$Z$95,MATCH($A42,'Points - Fielding'!$A$5:$A$95,0),MATCH(F$8,'Points - Fielding'!$A$5:$Z$5,0)))*10)+((INDEX('Points - 7 fers'!$A$5:$Z$95,MATCH($A42,'Points - 7 fers'!$A$5:$A$95,0),MATCH(F$8,'Points - 7 fers'!$A$5:$Z$5,0)))*50)+((INDEX('Points - Fielding Bonus'!$A$5:$Z$95,MATCH($A42,'Points - Fielding Bonus'!$A$5:$A$95,0),MATCH(F$8,'Points - Fielding Bonus'!$A$5:$Z$5,0)))*25)</f>
        <v>0</v>
      </c>
      <c r="G42" s="365">
        <f>(INDEX('Points - Runs'!$A$5:$Z$95,MATCH($A42,'Points - Runs'!$A$5:$A$95,0),MATCH(G$8,'Points - Runs'!$A$5:$Z$5,0)))+((INDEX('Points - Runs 50s'!$A$5:$Z$95,MATCH($A42,'Points - Runs 50s'!$A$5:$A$95,0),MATCH(G$8,'Points - Runs 50s'!$A$5:$Z$5,0)))*25)+((INDEX('Points - Runs 100s'!$A$5:$Z$95,MATCH($A42,'Points - Runs 100s'!$A$5:$A$95,0),MATCH(G$8,'Points - Runs 100s'!$A$5:$Z$5,0)))*50)+((INDEX('Points - Wickets'!$A$5:$Z$95,MATCH($A42,'Points - Wickets'!$A$5:$A$95,0),MATCH(G$8,'Points - Wickets'!$A$5:$Z$5,0)))*15)+((INDEX('Points - 4 fers'!$A$5:$Z$95,MATCH($A42,'Points - 4 fers'!$A$5:$A$95,0),MATCH(G$8,'Points - 4 fers'!$A$5:$Z$5,0)))*25)+((INDEX('Points - Hattrick'!$A$5:$Z$95,MATCH($A42,'Points - Hattrick'!$A$5:$A$95,0),MATCH(G$8,'Points - Hattrick'!$A$5:$Z$5,0)))*100)+((INDEX('Points - Fielding'!$A$5:$Z$95,MATCH($A42,'Points - Fielding'!$A$5:$A$95,0),MATCH(G$8,'Points - Fielding'!$A$5:$Z$5,0)))*10)+((INDEX('Points - 7 fers'!$A$5:$Z$95,MATCH($A42,'Points - 7 fers'!$A$5:$A$95,0),MATCH(G$8,'Points - 7 fers'!$A$5:$Z$5,0)))*50)+((INDEX('Points - Fielding Bonus'!$A$5:$Z$95,MATCH($A42,'Points - Fielding Bonus'!$A$5:$A$95,0),MATCH(G$8,'Points - Fielding Bonus'!$A$5:$Z$5,0)))*25)</f>
        <v>0</v>
      </c>
      <c r="H42" s="365">
        <f>(INDEX('Points - Runs'!$A$5:$Z$95,MATCH($A42,'Points - Runs'!$A$5:$A$95,0),MATCH(H$8,'Points - Runs'!$A$5:$Z$5,0)))+((INDEX('Points - Runs 50s'!$A$5:$Z$95,MATCH($A42,'Points - Runs 50s'!$A$5:$A$95,0),MATCH(H$8,'Points - Runs 50s'!$A$5:$Z$5,0)))*25)+((INDEX('Points - Runs 100s'!$A$5:$Z$95,MATCH($A42,'Points - Runs 100s'!$A$5:$A$95,0),MATCH(H$8,'Points - Runs 100s'!$A$5:$Z$5,0)))*50)+((INDEX('Points - Wickets'!$A$5:$Z$95,MATCH($A42,'Points - Wickets'!$A$5:$A$95,0),MATCH(H$8,'Points - Wickets'!$A$5:$Z$5,0)))*15)+((INDEX('Points - 4 fers'!$A$5:$Z$95,MATCH($A42,'Points - 4 fers'!$A$5:$A$95,0),MATCH(H$8,'Points - 4 fers'!$A$5:$Z$5,0)))*25)+((INDEX('Points - Hattrick'!$A$5:$Z$95,MATCH($A42,'Points - Hattrick'!$A$5:$A$95,0),MATCH(H$8,'Points - Hattrick'!$A$5:$Z$5,0)))*100)+((INDEX('Points - Fielding'!$A$5:$Z$95,MATCH($A42,'Points - Fielding'!$A$5:$A$95,0),MATCH(H$8,'Points - Fielding'!$A$5:$Z$5,0)))*10)+((INDEX('Points - 7 fers'!$A$5:$Z$95,MATCH($A42,'Points - 7 fers'!$A$5:$A$95,0),MATCH(H$8,'Points - 7 fers'!$A$5:$Z$5,0)))*50)+((INDEX('Points - Fielding Bonus'!$A$5:$Z$95,MATCH($A42,'Points - Fielding Bonus'!$A$5:$A$95,0),MATCH(H$8,'Points - Fielding Bonus'!$A$5:$Z$5,0)))*25)</f>
        <v>0</v>
      </c>
      <c r="I42" s="365">
        <f>(INDEX('Points - Runs'!$A$5:$Z$95,MATCH($A42,'Points - Runs'!$A$5:$A$95,0),MATCH(I$8,'Points - Runs'!$A$5:$Z$5,0)))+((INDEX('Points - Runs 50s'!$A$5:$Z$95,MATCH($A42,'Points - Runs 50s'!$A$5:$A$95,0),MATCH(I$8,'Points - Runs 50s'!$A$5:$Z$5,0)))*25)+((INDEX('Points - Runs 100s'!$A$5:$Z$95,MATCH($A42,'Points - Runs 100s'!$A$5:$A$95,0),MATCH(I$8,'Points - Runs 100s'!$A$5:$Z$5,0)))*50)+((INDEX('Points - Wickets'!$A$5:$Z$95,MATCH($A42,'Points - Wickets'!$A$5:$A$95,0),MATCH(I$8,'Points - Wickets'!$A$5:$Z$5,0)))*15)+((INDEX('Points - 4 fers'!$A$5:$Z$95,MATCH($A42,'Points - 4 fers'!$A$5:$A$95,0),MATCH(I$8,'Points - 4 fers'!$A$5:$Z$5,0)))*25)+((INDEX('Points - Hattrick'!$A$5:$Z$95,MATCH($A42,'Points - Hattrick'!$A$5:$A$95,0),MATCH(I$8,'Points - Hattrick'!$A$5:$Z$5,0)))*100)+((INDEX('Points - Fielding'!$A$5:$Z$95,MATCH($A42,'Points - Fielding'!$A$5:$A$95,0),MATCH(I$8,'Points - Fielding'!$A$5:$Z$5,0)))*10)+((INDEX('Points - 7 fers'!$A$5:$Z$95,MATCH($A42,'Points - 7 fers'!$A$5:$A$95,0),MATCH(I$8,'Points - 7 fers'!$A$5:$Z$5,0)))*50)+((INDEX('Points - Fielding Bonus'!$A$5:$Z$95,MATCH($A42,'Points - Fielding Bonus'!$A$5:$A$95,0),MATCH(I$8,'Points - Fielding Bonus'!$A$5:$Z$5,0)))*25)</f>
        <v>0</v>
      </c>
      <c r="J42" s="365">
        <f>(INDEX('Points - Runs'!$A$5:$Z$95,MATCH($A42,'Points - Runs'!$A$5:$A$95,0),MATCH(J$8,'Points - Runs'!$A$5:$Z$5,0)))+((INDEX('Points - Runs 50s'!$A$5:$Z$95,MATCH($A42,'Points - Runs 50s'!$A$5:$A$95,0),MATCH(J$8,'Points - Runs 50s'!$A$5:$Z$5,0)))*25)+((INDEX('Points - Runs 100s'!$A$5:$Z$95,MATCH($A42,'Points - Runs 100s'!$A$5:$A$95,0),MATCH(J$8,'Points - Runs 100s'!$A$5:$Z$5,0)))*50)+((INDEX('Points - Wickets'!$A$5:$Z$95,MATCH($A42,'Points - Wickets'!$A$5:$A$95,0),MATCH(J$8,'Points - Wickets'!$A$5:$Z$5,0)))*15)+((INDEX('Points - 4 fers'!$A$5:$Z$95,MATCH($A42,'Points - 4 fers'!$A$5:$A$95,0),MATCH(J$8,'Points - 4 fers'!$A$5:$Z$5,0)))*25)+((INDEX('Points - Hattrick'!$A$5:$Z$95,MATCH($A42,'Points - Hattrick'!$A$5:$A$95,0),MATCH(J$8,'Points - Hattrick'!$A$5:$Z$5,0)))*100)+((INDEX('Points - Fielding'!$A$5:$Z$95,MATCH($A42,'Points - Fielding'!$A$5:$A$95,0),MATCH(J$8,'Points - Fielding'!$A$5:$Z$5,0)))*10)+((INDEX('Points - 7 fers'!$A$5:$Z$95,MATCH($A42,'Points - 7 fers'!$A$5:$A$95,0),MATCH(J$8,'Points - 7 fers'!$A$5:$Z$5,0)))*50)+((INDEX('Points - Fielding Bonus'!$A$5:$Z$95,MATCH($A42,'Points - Fielding Bonus'!$A$5:$A$95,0),MATCH(J$8,'Points - Fielding Bonus'!$A$5:$Z$5,0)))*25)</f>
        <v>0</v>
      </c>
      <c r="K42" s="516">
        <f>(INDEX('Points - Runs'!$A$5:$Z$95,MATCH($A42,'Points - Runs'!$A$5:$A$95,0),MATCH(K$8,'Points - Runs'!$A$5:$Z$5,0)))+((INDEX('Points - Runs 50s'!$A$5:$Z$95,MATCH($A42,'Points - Runs 50s'!$A$5:$A$95,0),MATCH(K$8,'Points - Runs 50s'!$A$5:$Z$5,0)))*25)+((INDEX('Points - Runs 100s'!$A$5:$Z$95,MATCH($A42,'Points - Runs 100s'!$A$5:$A$95,0),MATCH(K$8,'Points - Runs 100s'!$A$5:$Z$5,0)))*50)+((INDEX('Points - Wickets'!$A$5:$Z$95,MATCH($A42,'Points - Wickets'!$A$5:$A$95,0),MATCH(K$8,'Points - Wickets'!$A$5:$Z$5,0)))*15)+((INDEX('Points - 4 fers'!$A$5:$Z$95,MATCH($A42,'Points - 4 fers'!$A$5:$A$95,0),MATCH(K$8,'Points - 4 fers'!$A$5:$Z$5,0)))*25)+((INDEX('Points - Hattrick'!$A$5:$Z$95,MATCH($A42,'Points - Hattrick'!$A$5:$A$95,0),MATCH(K$8,'Points - Hattrick'!$A$5:$Z$5,0)))*100)+((INDEX('Points - Fielding'!$A$5:$Z$95,MATCH($A42,'Points - Fielding'!$A$5:$A$95,0),MATCH(K$8,'Points - Fielding'!$A$5:$Z$5,0)))*10)+((INDEX('Points - 7 fers'!$A$5:$Z$95,MATCH($A42,'Points - 7 fers'!$A$5:$A$95,0),MATCH(K$8,'Points - 7 fers'!$A$5:$Z$5,0)))*50)+((INDEX('Points - Fielding Bonus'!$A$5:$Z$95,MATCH($A42,'Points - Fielding Bonus'!$A$5:$A$95,0),MATCH(K$8,'Points - Fielding Bonus'!$A$5:$Z$5,0)))*25)</f>
        <v>0</v>
      </c>
      <c r="L42" s="364">
        <f>(INDEX('Points - Runs'!$A$5:$Z$95,MATCH($A42,'Points - Runs'!$A$5:$A$95,0),MATCH(L$8,'Points - Runs'!$A$5:$Z$5,0)))+((INDEX('Points - Runs 50s'!$A$5:$Z$95,MATCH($A42,'Points - Runs 50s'!$A$5:$A$95,0),MATCH(L$8,'Points - Runs 50s'!$A$5:$Z$5,0)))*25)+((INDEX('Points - Runs 100s'!$A$5:$Z$95,MATCH($A42,'Points - Runs 100s'!$A$5:$A$95,0),MATCH(L$8,'Points - Runs 100s'!$A$5:$Z$5,0)))*50)+((INDEX('Points - Wickets'!$A$5:$Z$95,MATCH($A42,'Points - Wickets'!$A$5:$A$95,0),MATCH(L$8,'Points - Wickets'!$A$5:$Z$5,0)))*15)+((INDEX('Points - 4 fers'!$A$5:$Z$95,MATCH($A42,'Points - 4 fers'!$A$5:$A$95,0),MATCH(L$8,'Points - 4 fers'!$A$5:$Z$5,0)))*25)+((INDEX('Points - Hattrick'!$A$5:$Z$95,MATCH($A42,'Points - Hattrick'!$A$5:$A$95,0),MATCH(L$8,'Points - Hattrick'!$A$5:$Z$5,0)))*100)+((INDEX('Points - Fielding'!$A$5:$Z$95,MATCH($A42,'Points - Fielding'!$A$5:$A$95,0),MATCH(L$8,'Points - Fielding'!$A$5:$Z$5,0)))*10)+((INDEX('Points - 7 fers'!$A$5:$Z$95,MATCH($A42,'Points - 7 fers'!$A$5:$A$95,0),MATCH(L$8,'Points - 7 fers'!$A$5:$Z$5,0)))*50)+((INDEX('Points - Fielding Bonus'!$A$5:$Z$95,MATCH($A42,'Points - Fielding Bonus'!$A$5:$A$95,0),MATCH(L$8,'Points - Fielding Bonus'!$A$5:$Z$5,0)))*25)</f>
        <v>0</v>
      </c>
      <c r="M42" s="365">
        <f>(INDEX('Points - Runs'!$A$5:$Z$95,MATCH($A42,'Points - Runs'!$A$5:$A$95,0),MATCH(M$8,'Points - Runs'!$A$5:$Z$5,0)))+((INDEX('Points - Runs 50s'!$A$5:$Z$95,MATCH($A42,'Points - Runs 50s'!$A$5:$A$95,0),MATCH(M$8,'Points - Runs 50s'!$A$5:$Z$5,0)))*25)+((INDEX('Points - Runs 100s'!$A$5:$Z$95,MATCH($A42,'Points - Runs 100s'!$A$5:$A$95,0),MATCH(M$8,'Points - Runs 100s'!$A$5:$Z$5,0)))*50)+((INDEX('Points - Wickets'!$A$5:$Z$95,MATCH($A42,'Points - Wickets'!$A$5:$A$95,0),MATCH(M$8,'Points - Wickets'!$A$5:$Z$5,0)))*15)+((INDEX('Points - 4 fers'!$A$5:$Z$95,MATCH($A42,'Points - 4 fers'!$A$5:$A$95,0),MATCH(M$8,'Points - 4 fers'!$A$5:$Z$5,0)))*25)+((INDEX('Points - Hattrick'!$A$5:$Z$95,MATCH($A42,'Points - Hattrick'!$A$5:$A$95,0),MATCH(M$8,'Points - Hattrick'!$A$5:$Z$5,0)))*100)+((INDEX('Points - Fielding'!$A$5:$Z$95,MATCH($A42,'Points - Fielding'!$A$5:$A$95,0),MATCH(M$8,'Points - Fielding'!$A$5:$Z$5,0)))*10)+((INDEX('Points - 7 fers'!$A$5:$Z$95,MATCH($A42,'Points - 7 fers'!$A$5:$A$95,0),MATCH(M$8,'Points - 7 fers'!$A$5:$Z$5,0)))*50)+((INDEX('Points - Fielding Bonus'!$A$5:$Z$95,MATCH($A42,'Points - Fielding Bonus'!$A$5:$A$95,0),MATCH(M$8,'Points - Fielding Bonus'!$A$5:$Z$5,0)))*25)</f>
        <v>0</v>
      </c>
      <c r="N42" s="365">
        <f>(INDEX('Points - Runs'!$A$5:$Z$95,MATCH($A42,'Points - Runs'!$A$5:$A$95,0),MATCH(N$8,'Points - Runs'!$A$5:$Z$5,0)))+((INDEX('Points - Runs 50s'!$A$5:$Z$95,MATCH($A42,'Points - Runs 50s'!$A$5:$A$95,0),MATCH(N$8,'Points - Runs 50s'!$A$5:$Z$5,0)))*25)+((INDEX('Points - Runs 100s'!$A$5:$Z$95,MATCH($A42,'Points - Runs 100s'!$A$5:$A$95,0),MATCH(N$8,'Points - Runs 100s'!$A$5:$Z$5,0)))*50)+((INDEX('Points - Wickets'!$A$5:$Z$95,MATCH($A42,'Points - Wickets'!$A$5:$A$95,0),MATCH(N$8,'Points - Wickets'!$A$5:$Z$5,0)))*15)+((INDEX('Points - 4 fers'!$A$5:$Z$95,MATCH($A42,'Points - 4 fers'!$A$5:$A$95,0),MATCH(N$8,'Points - 4 fers'!$A$5:$Z$5,0)))*25)+((INDEX('Points - Hattrick'!$A$5:$Z$95,MATCH($A42,'Points - Hattrick'!$A$5:$A$95,0),MATCH(N$8,'Points - Hattrick'!$A$5:$Z$5,0)))*100)+((INDEX('Points - Fielding'!$A$5:$Z$95,MATCH($A42,'Points - Fielding'!$A$5:$A$95,0),MATCH(N$8,'Points - Fielding'!$A$5:$Z$5,0)))*10)+((INDEX('Points - 7 fers'!$A$5:$Z$95,MATCH($A42,'Points - 7 fers'!$A$5:$A$95,0),MATCH(N$8,'Points - 7 fers'!$A$5:$Z$5,0)))*50)+((INDEX('Points - Fielding Bonus'!$A$5:$Z$95,MATCH($A42,'Points - Fielding Bonus'!$A$5:$A$95,0),MATCH(N$8,'Points - Fielding Bonus'!$A$5:$Z$5,0)))*25)</f>
        <v>0</v>
      </c>
      <c r="O42" s="365">
        <f>(INDEX('Points - Runs'!$A$5:$Z$95,MATCH($A42,'Points - Runs'!$A$5:$A$95,0),MATCH(O$8,'Points - Runs'!$A$5:$Z$5,0)))+((INDEX('Points - Runs 50s'!$A$5:$Z$95,MATCH($A42,'Points - Runs 50s'!$A$5:$A$95,0),MATCH(O$8,'Points - Runs 50s'!$A$5:$Z$5,0)))*25)+((INDEX('Points - Runs 100s'!$A$5:$Z$95,MATCH($A42,'Points - Runs 100s'!$A$5:$A$95,0),MATCH(O$8,'Points - Runs 100s'!$A$5:$Z$5,0)))*50)+((INDEX('Points - Wickets'!$A$5:$Z$95,MATCH($A42,'Points - Wickets'!$A$5:$A$95,0),MATCH(O$8,'Points - Wickets'!$A$5:$Z$5,0)))*15)+((INDEX('Points - 4 fers'!$A$5:$Z$95,MATCH($A42,'Points - 4 fers'!$A$5:$A$95,0),MATCH(O$8,'Points - 4 fers'!$A$5:$Z$5,0)))*25)+((INDEX('Points - Hattrick'!$A$5:$Z$95,MATCH($A42,'Points - Hattrick'!$A$5:$A$95,0),MATCH(O$8,'Points - Hattrick'!$A$5:$Z$5,0)))*100)+((INDEX('Points - Fielding'!$A$5:$Z$95,MATCH($A42,'Points - Fielding'!$A$5:$A$95,0),MATCH(O$8,'Points - Fielding'!$A$5:$Z$5,0)))*10)+((INDEX('Points - 7 fers'!$A$5:$Z$95,MATCH($A42,'Points - 7 fers'!$A$5:$A$95,0),MATCH(O$8,'Points - 7 fers'!$A$5:$Z$5,0)))*50)+((INDEX('Points - Fielding Bonus'!$A$5:$Z$95,MATCH($A42,'Points - Fielding Bonus'!$A$5:$A$95,0),MATCH(O$8,'Points - Fielding Bonus'!$A$5:$Z$5,0)))*25)</f>
        <v>0</v>
      </c>
      <c r="P42" s="365">
        <f>(INDEX('Points - Runs'!$A$5:$Z$95,MATCH($A42,'Points - Runs'!$A$5:$A$95,0),MATCH(P$8,'Points - Runs'!$A$5:$Z$5,0)))+((INDEX('Points - Runs 50s'!$A$5:$Z$95,MATCH($A42,'Points - Runs 50s'!$A$5:$A$95,0),MATCH(P$8,'Points - Runs 50s'!$A$5:$Z$5,0)))*25)+((INDEX('Points - Runs 100s'!$A$5:$Z$95,MATCH($A42,'Points - Runs 100s'!$A$5:$A$95,0),MATCH(P$8,'Points - Runs 100s'!$A$5:$Z$5,0)))*50)+((INDEX('Points - Wickets'!$A$5:$Z$95,MATCH($A42,'Points - Wickets'!$A$5:$A$95,0),MATCH(P$8,'Points - Wickets'!$A$5:$Z$5,0)))*15)+((INDEX('Points - 4 fers'!$A$5:$Z$95,MATCH($A42,'Points - 4 fers'!$A$5:$A$95,0),MATCH(P$8,'Points - 4 fers'!$A$5:$Z$5,0)))*25)+((INDEX('Points - Hattrick'!$A$5:$Z$95,MATCH($A42,'Points - Hattrick'!$A$5:$A$95,0),MATCH(P$8,'Points - Hattrick'!$A$5:$Z$5,0)))*100)+((INDEX('Points - Fielding'!$A$5:$Z$95,MATCH($A42,'Points - Fielding'!$A$5:$A$95,0),MATCH(P$8,'Points - Fielding'!$A$5:$Z$5,0)))*10)+((INDEX('Points - 7 fers'!$A$5:$Z$95,MATCH($A42,'Points - 7 fers'!$A$5:$A$95,0),MATCH(P$8,'Points - 7 fers'!$A$5:$Z$5,0)))*50)+((INDEX('Points - Fielding Bonus'!$A$5:$Z$95,MATCH($A42,'Points - Fielding Bonus'!$A$5:$A$95,0),MATCH(P$8,'Points - Fielding Bonus'!$A$5:$Z$5,0)))*25)</f>
        <v>0</v>
      </c>
      <c r="Q42" s="365">
        <f>(INDEX('Points - Runs'!$A$5:$Z$95,MATCH($A42,'Points - Runs'!$A$5:$A$95,0),MATCH(Q$8,'Points - Runs'!$A$5:$Z$5,0)))+((INDEX('Points - Runs 50s'!$A$5:$Z$95,MATCH($A42,'Points - Runs 50s'!$A$5:$A$95,0),MATCH(Q$8,'Points - Runs 50s'!$A$5:$Z$5,0)))*25)+((INDEX('Points - Runs 100s'!$A$5:$Z$95,MATCH($A42,'Points - Runs 100s'!$A$5:$A$95,0),MATCH(Q$8,'Points - Runs 100s'!$A$5:$Z$5,0)))*50)+((INDEX('Points - Wickets'!$A$5:$Z$95,MATCH($A42,'Points - Wickets'!$A$5:$A$95,0),MATCH(Q$8,'Points - Wickets'!$A$5:$Z$5,0)))*15)+((INDEX('Points - 4 fers'!$A$5:$Z$95,MATCH($A42,'Points - 4 fers'!$A$5:$A$95,0),MATCH(Q$8,'Points - 4 fers'!$A$5:$Z$5,0)))*25)+((INDEX('Points - Hattrick'!$A$5:$Z$95,MATCH($A42,'Points - Hattrick'!$A$5:$A$95,0),MATCH(Q$8,'Points - Hattrick'!$A$5:$Z$5,0)))*100)+((INDEX('Points - Fielding'!$A$5:$Z$95,MATCH($A42,'Points - Fielding'!$A$5:$A$95,0),MATCH(Q$8,'Points - Fielding'!$A$5:$Z$5,0)))*10)+((INDEX('Points - 7 fers'!$A$5:$Z$95,MATCH($A42,'Points - 7 fers'!$A$5:$A$95,0),MATCH(Q$8,'Points - 7 fers'!$A$5:$Z$5,0)))*50)+((INDEX('Points - Fielding Bonus'!$A$5:$Z$95,MATCH($A42,'Points - Fielding Bonus'!$A$5:$A$95,0),MATCH(Q$8,'Points - Fielding Bonus'!$A$5:$Z$5,0)))*25)</f>
        <v>0</v>
      </c>
      <c r="R42" s="365">
        <f>(INDEX('Points - Runs'!$A$5:$Z$95,MATCH($A42,'Points - Runs'!$A$5:$A$95,0),MATCH(R$8,'Points - Runs'!$A$5:$Z$5,0)))+((INDEX('Points - Runs 50s'!$A$5:$Z$95,MATCH($A42,'Points - Runs 50s'!$A$5:$A$95,0),MATCH(R$8,'Points - Runs 50s'!$A$5:$Z$5,0)))*25)+((INDEX('Points - Runs 100s'!$A$5:$Z$95,MATCH($A42,'Points - Runs 100s'!$A$5:$A$95,0),MATCH(R$8,'Points - Runs 100s'!$A$5:$Z$5,0)))*50)+((INDEX('Points - Wickets'!$A$5:$Z$95,MATCH($A42,'Points - Wickets'!$A$5:$A$95,0),MATCH(R$8,'Points - Wickets'!$A$5:$Z$5,0)))*15)+((INDEX('Points - 4 fers'!$A$5:$Z$95,MATCH($A42,'Points - 4 fers'!$A$5:$A$95,0),MATCH(R$8,'Points - 4 fers'!$A$5:$Z$5,0)))*25)+((INDEX('Points - Hattrick'!$A$5:$Z$95,MATCH($A42,'Points - Hattrick'!$A$5:$A$95,0),MATCH(R$8,'Points - Hattrick'!$A$5:$Z$5,0)))*100)+((INDEX('Points - Fielding'!$A$5:$Z$95,MATCH($A42,'Points - Fielding'!$A$5:$A$95,0),MATCH(R$8,'Points - Fielding'!$A$5:$Z$5,0)))*10)+((INDEX('Points - 7 fers'!$A$5:$Z$95,MATCH($A42,'Points - 7 fers'!$A$5:$A$95,0),MATCH(R$8,'Points - 7 fers'!$A$5:$Z$5,0)))*50)+((INDEX('Points - Fielding Bonus'!$A$5:$Z$95,MATCH($A42,'Points - Fielding Bonus'!$A$5:$A$95,0),MATCH(R$8,'Points - Fielding Bonus'!$A$5:$Z$5,0)))*25)</f>
        <v>0</v>
      </c>
      <c r="S42" s="566">
        <f>(INDEX('Points - Runs'!$A$5:$Z$95,MATCH($A42,'Points - Runs'!$A$5:$A$95,0),MATCH(S$8,'Points - Runs'!$A$5:$Z$5,0)))+((INDEX('Points - Runs 50s'!$A$5:$Z$95,MATCH($A42,'Points - Runs 50s'!$A$5:$A$95,0),MATCH(S$8,'Points - Runs 50s'!$A$5:$Z$5,0)))*25)+((INDEX('Points - Runs 100s'!$A$5:$Z$95,MATCH($A42,'Points - Runs 100s'!$A$5:$A$95,0),MATCH(S$8,'Points - Runs 100s'!$A$5:$Z$5,0)))*50)+((INDEX('Points - Wickets'!$A$5:$Z$95,MATCH($A42,'Points - Wickets'!$A$5:$A$95,0),MATCH(S$8,'Points - Wickets'!$A$5:$Z$5,0)))*15)+((INDEX('Points - 4 fers'!$A$5:$Z$95,MATCH($A42,'Points - 4 fers'!$A$5:$A$95,0),MATCH(S$8,'Points - 4 fers'!$A$5:$Z$5,0)))*25)+((INDEX('Points - Hattrick'!$A$5:$Z$95,MATCH($A42,'Points - Hattrick'!$A$5:$A$95,0),MATCH(S$8,'Points - Hattrick'!$A$5:$Z$5,0)))*100)+((INDEX('Points - Fielding'!$A$5:$Z$95,MATCH($A42,'Points - Fielding'!$A$5:$A$95,0),MATCH(S$8,'Points - Fielding'!$A$5:$Z$5,0)))*10)+((INDEX('Points - 7 fers'!$A$5:$Z$95,MATCH($A42,'Points - 7 fers'!$A$5:$A$95,0),MATCH(S$8,'Points - 7 fers'!$A$5:$Z$5,0)))*50)+((INDEX('Points - Fielding Bonus'!$A$5:$Z$95,MATCH($A42,'Points - Fielding Bonus'!$A$5:$A$95,0),MATCH(S$8,'Points - Fielding Bonus'!$A$5:$Z$5,0)))*25)</f>
        <v>0</v>
      </c>
      <c r="T42" s="571">
        <f>(INDEX('Points - Runs'!$A$5:$Z$95,MATCH($A42,'Points - Runs'!$A$5:$A$95,0),MATCH(T$8,'Points - Runs'!$A$5:$Z$5,0)))+((INDEX('Points - Runs 50s'!$A$5:$Z$95,MATCH($A42,'Points - Runs 50s'!$A$5:$A$95,0),MATCH(T$8,'Points - Runs 50s'!$A$5:$Z$5,0)))*25)+((INDEX('Points - Runs 100s'!$A$5:$Z$95,MATCH($A42,'Points - Runs 100s'!$A$5:$A$95,0),MATCH(T$8,'Points - Runs 100s'!$A$5:$Z$5,0)))*50)+((INDEX('Points - Wickets'!$A$5:$Z$95,MATCH($A42,'Points - Wickets'!$A$5:$A$95,0),MATCH(T$8,'Points - Wickets'!$A$5:$Z$5,0)))*15)+((INDEX('Points - 4 fers'!$A$5:$Z$95,MATCH($A42,'Points - 4 fers'!$A$5:$A$95,0),MATCH(T$8,'Points - 4 fers'!$A$5:$Z$5,0)))*25)+((INDEX('Points - Hattrick'!$A$5:$Z$95,MATCH($A42,'Points - Hattrick'!$A$5:$A$95,0),MATCH(T$8,'Points - Hattrick'!$A$5:$Z$5,0)))*100)+((INDEX('Points - Fielding'!$A$5:$Z$95,MATCH($A42,'Points - Fielding'!$A$5:$A$95,0),MATCH(T$8,'Points - Fielding'!$A$5:$Z$5,0)))*10)+((INDEX('Points - 7 fers'!$A$5:$Z$95,MATCH($A42,'Points - 7 fers'!$A$5:$A$95,0),MATCH(T$8,'Points - 7 fers'!$A$5:$Z$5,0)))*50)+((INDEX('Points - Fielding Bonus'!$A$5:$Z$95,MATCH($A42,'Points - Fielding Bonus'!$A$5:$A$95,0),MATCH(T$8,'Points - Fielding Bonus'!$A$5:$Z$5,0)))*25)</f>
        <v>0</v>
      </c>
      <c r="U42" s="365">
        <f>(INDEX('Points - Runs'!$A$5:$Z$95,MATCH($A42,'Points - Runs'!$A$5:$A$95,0),MATCH(U$8,'Points - Runs'!$A$5:$Z$5,0)))+((INDEX('Points - Runs 50s'!$A$5:$Z$95,MATCH($A42,'Points - Runs 50s'!$A$5:$A$95,0),MATCH(U$8,'Points - Runs 50s'!$A$5:$Z$5,0)))*25)+((INDEX('Points - Runs 100s'!$A$5:$Z$95,MATCH($A42,'Points - Runs 100s'!$A$5:$A$95,0),MATCH(U$8,'Points - Runs 100s'!$A$5:$Z$5,0)))*50)+((INDEX('Points - Wickets'!$A$5:$Z$95,MATCH($A42,'Points - Wickets'!$A$5:$A$95,0),MATCH(U$8,'Points - Wickets'!$A$5:$Z$5,0)))*15)+((INDEX('Points - 4 fers'!$A$5:$Z$95,MATCH($A42,'Points - 4 fers'!$A$5:$A$95,0),MATCH(U$8,'Points - 4 fers'!$A$5:$Z$5,0)))*25)+((INDEX('Points - Hattrick'!$A$5:$Z$95,MATCH($A42,'Points - Hattrick'!$A$5:$A$95,0),MATCH(U$8,'Points - Hattrick'!$A$5:$Z$5,0)))*100)+((INDEX('Points - Fielding'!$A$5:$Z$95,MATCH($A42,'Points - Fielding'!$A$5:$A$95,0),MATCH(U$8,'Points - Fielding'!$A$5:$Z$5,0)))*10)+((INDEX('Points - 7 fers'!$A$5:$Z$95,MATCH($A42,'Points - 7 fers'!$A$5:$A$95,0),MATCH(U$8,'Points - 7 fers'!$A$5:$Z$5,0)))*50)+((INDEX('Points - Fielding Bonus'!$A$5:$Z$95,MATCH($A42,'Points - Fielding Bonus'!$A$5:$A$95,0),MATCH(U$8,'Points - Fielding Bonus'!$A$5:$Z$5,0)))*25)</f>
        <v>0</v>
      </c>
      <c r="V42" s="365">
        <f>(INDEX('Points - Runs'!$A$5:$Z$95,MATCH($A42,'Points - Runs'!$A$5:$A$95,0),MATCH(V$8,'Points - Runs'!$A$5:$Z$5,0)))+((INDEX('Points - Runs 50s'!$A$5:$Z$95,MATCH($A42,'Points - Runs 50s'!$A$5:$A$95,0),MATCH(V$8,'Points - Runs 50s'!$A$5:$Z$5,0)))*25)+((INDEX('Points - Runs 100s'!$A$5:$Z$95,MATCH($A42,'Points - Runs 100s'!$A$5:$A$95,0),MATCH(V$8,'Points - Runs 100s'!$A$5:$Z$5,0)))*50)+((INDEX('Points - Wickets'!$A$5:$Z$95,MATCH($A42,'Points - Wickets'!$A$5:$A$95,0),MATCH(V$8,'Points - Wickets'!$A$5:$Z$5,0)))*15)+((INDEX('Points - 4 fers'!$A$5:$Z$95,MATCH($A42,'Points - 4 fers'!$A$5:$A$95,0),MATCH(V$8,'Points - 4 fers'!$A$5:$Z$5,0)))*25)+((INDEX('Points - Hattrick'!$A$5:$Z$95,MATCH($A42,'Points - Hattrick'!$A$5:$A$95,0),MATCH(V$8,'Points - Hattrick'!$A$5:$Z$5,0)))*100)+((INDEX('Points - Fielding'!$A$5:$Z$95,MATCH($A42,'Points - Fielding'!$A$5:$A$95,0),MATCH(V$8,'Points - Fielding'!$A$5:$Z$5,0)))*10)+((INDEX('Points - 7 fers'!$A$5:$Z$95,MATCH($A42,'Points - 7 fers'!$A$5:$A$95,0),MATCH(V$8,'Points - 7 fers'!$A$5:$Z$5,0)))*50)+((INDEX('Points - Fielding Bonus'!$A$5:$Z$95,MATCH($A42,'Points - Fielding Bonus'!$A$5:$A$95,0),MATCH(V$8,'Points - Fielding Bonus'!$A$5:$Z$5,0)))*25)</f>
        <v>0</v>
      </c>
      <c r="W42" s="365">
        <f>(INDEX('Points - Runs'!$A$5:$Z$95,MATCH($A42,'Points - Runs'!$A$5:$A$95,0),MATCH(W$8,'Points - Runs'!$A$5:$Z$5,0)))+((INDEX('Points - Runs 50s'!$A$5:$Z$95,MATCH($A42,'Points - Runs 50s'!$A$5:$A$95,0),MATCH(W$8,'Points - Runs 50s'!$A$5:$Z$5,0)))*25)+((INDEX('Points - Runs 100s'!$A$5:$Z$95,MATCH($A42,'Points - Runs 100s'!$A$5:$A$95,0),MATCH(W$8,'Points - Runs 100s'!$A$5:$Z$5,0)))*50)+((INDEX('Points - Wickets'!$A$5:$Z$95,MATCH($A42,'Points - Wickets'!$A$5:$A$95,0),MATCH(W$8,'Points - Wickets'!$A$5:$Z$5,0)))*15)+((INDEX('Points - 4 fers'!$A$5:$Z$95,MATCH($A42,'Points - 4 fers'!$A$5:$A$95,0),MATCH(W$8,'Points - 4 fers'!$A$5:$Z$5,0)))*25)+((INDEX('Points - Hattrick'!$A$5:$Z$95,MATCH($A42,'Points - Hattrick'!$A$5:$A$95,0),MATCH(W$8,'Points - Hattrick'!$A$5:$Z$5,0)))*100)+((INDEX('Points - Fielding'!$A$5:$Z$95,MATCH($A42,'Points - Fielding'!$A$5:$A$95,0),MATCH(W$8,'Points - Fielding'!$A$5:$Z$5,0)))*10)+((INDEX('Points - 7 fers'!$A$5:$Z$95,MATCH($A42,'Points - 7 fers'!$A$5:$A$95,0),MATCH(W$8,'Points - 7 fers'!$A$5:$Z$5,0)))*50)+((INDEX('Points - Fielding Bonus'!$A$5:$Z$95,MATCH($A42,'Points - Fielding Bonus'!$A$5:$A$95,0),MATCH(W$8,'Points - Fielding Bonus'!$A$5:$Z$5,0)))*25)</f>
        <v>0</v>
      </c>
      <c r="X42" s="365">
        <f>(INDEX('Points - Runs'!$A$5:$Z$95,MATCH($A42,'Points - Runs'!$A$5:$A$95,0),MATCH(X$8,'Points - Runs'!$A$5:$Z$5,0)))+((INDEX('Points - Runs 50s'!$A$5:$Z$95,MATCH($A42,'Points - Runs 50s'!$A$5:$A$95,0),MATCH(X$8,'Points - Runs 50s'!$A$5:$Z$5,0)))*25)+((INDEX('Points - Runs 100s'!$A$5:$Z$95,MATCH($A42,'Points - Runs 100s'!$A$5:$A$95,0),MATCH(X$8,'Points - Runs 100s'!$A$5:$Z$5,0)))*50)+((INDEX('Points - Wickets'!$A$5:$Z$95,MATCH($A42,'Points - Wickets'!$A$5:$A$95,0),MATCH(X$8,'Points - Wickets'!$A$5:$Z$5,0)))*15)+((INDEX('Points - 4 fers'!$A$5:$Z$95,MATCH($A42,'Points - 4 fers'!$A$5:$A$95,0),MATCH(X$8,'Points - 4 fers'!$A$5:$Z$5,0)))*25)+((INDEX('Points - Hattrick'!$A$5:$Z$95,MATCH($A42,'Points - Hattrick'!$A$5:$A$95,0),MATCH(X$8,'Points - Hattrick'!$A$5:$Z$5,0)))*100)+((INDEX('Points - Fielding'!$A$5:$Z$95,MATCH($A42,'Points - Fielding'!$A$5:$A$95,0),MATCH(X$8,'Points - Fielding'!$A$5:$Z$5,0)))*10)+((INDEX('Points - 7 fers'!$A$5:$Z$95,MATCH($A42,'Points - 7 fers'!$A$5:$A$95,0),MATCH(X$8,'Points - 7 fers'!$A$5:$Z$5,0)))*50)+((INDEX('Points - Fielding Bonus'!$A$5:$Z$95,MATCH($A42,'Points - Fielding Bonus'!$A$5:$A$95,0),MATCH(X$8,'Points - Fielding Bonus'!$A$5:$Z$5,0)))*25)</f>
        <v>0</v>
      </c>
      <c r="Y42" s="365">
        <f>(INDEX('Points - Runs'!$A$5:$Z$95,MATCH($A42,'Points - Runs'!$A$5:$A$95,0),MATCH(Y$8,'Points - Runs'!$A$5:$Z$5,0)))+((INDEX('Points - Runs 50s'!$A$5:$Z$95,MATCH($A42,'Points - Runs 50s'!$A$5:$A$95,0),MATCH(Y$8,'Points - Runs 50s'!$A$5:$Z$5,0)))*25)+((INDEX('Points - Runs 100s'!$A$5:$Z$95,MATCH($A42,'Points - Runs 100s'!$A$5:$A$95,0),MATCH(Y$8,'Points - Runs 100s'!$A$5:$Z$5,0)))*50)+((INDEX('Points - Wickets'!$A$5:$Z$95,MATCH($A42,'Points - Wickets'!$A$5:$A$95,0),MATCH(Y$8,'Points - Wickets'!$A$5:$Z$5,0)))*15)+((INDEX('Points - 4 fers'!$A$5:$Z$95,MATCH($A42,'Points - 4 fers'!$A$5:$A$95,0),MATCH(Y$8,'Points - 4 fers'!$A$5:$Z$5,0)))*25)+((INDEX('Points - Hattrick'!$A$5:$Z$95,MATCH($A42,'Points - Hattrick'!$A$5:$A$95,0),MATCH(Y$8,'Points - Hattrick'!$A$5:$Z$5,0)))*100)+((INDEX('Points - Fielding'!$A$5:$Z$95,MATCH($A42,'Points - Fielding'!$A$5:$A$95,0),MATCH(Y$8,'Points - Fielding'!$A$5:$Z$5,0)))*10)+((INDEX('Points - 7 fers'!$A$5:$Z$95,MATCH($A42,'Points - 7 fers'!$A$5:$A$95,0),MATCH(Y$8,'Points - 7 fers'!$A$5:$Z$5,0)))*50)+((INDEX('Points - Fielding Bonus'!$A$5:$Z$95,MATCH($A42,'Points - Fielding Bonus'!$A$5:$A$95,0),MATCH(Y$8,'Points - Fielding Bonus'!$A$5:$Z$5,0)))*25)</f>
        <v>0</v>
      </c>
      <c r="Z42" s="365">
        <f>(INDEX('Points - Runs'!$A$5:$Z$95,MATCH($A42,'Points - Runs'!$A$5:$A$95,0),MATCH(Z$8,'Points - Runs'!$A$5:$Z$5,0)))+((INDEX('Points - Runs 50s'!$A$5:$Z$95,MATCH($A42,'Points - Runs 50s'!$A$5:$A$95,0),MATCH(Z$8,'Points - Runs 50s'!$A$5:$Z$5,0)))*25)+((INDEX('Points - Runs 100s'!$A$5:$Z$95,MATCH($A42,'Points - Runs 100s'!$A$5:$A$95,0),MATCH(Z$8,'Points - Runs 100s'!$A$5:$Z$5,0)))*50)+((INDEX('Points - Wickets'!$A$5:$Z$95,MATCH($A42,'Points - Wickets'!$A$5:$A$95,0),MATCH(Z$8,'Points - Wickets'!$A$5:$Z$5,0)))*15)+((INDEX('Points - 4 fers'!$A$5:$Z$95,MATCH($A42,'Points - 4 fers'!$A$5:$A$95,0),MATCH(Z$8,'Points - 4 fers'!$A$5:$Z$5,0)))*25)+((INDEX('Points - Hattrick'!$A$5:$Z$95,MATCH($A42,'Points - Hattrick'!$A$5:$A$95,0),MATCH(Z$8,'Points - Hattrick'!$A$5:$Z$5,0)))*100)+((INDEX('Points - Fielding'!$A$5:$Z$95,MATCH($A42,'Points - Fielding'!$A$5:$A$95,0),MATCH(Z$8,'Points - Fielding'!$A$5:$Z$5,0)))*10)+((INDEX('Points - 7 fers'!$A$5:$Z$95,MATCH($A42,'Points - 7 fers'!$A$5:$A$95,0),MATCH(Z$8,'Points - 7 fers'!$A$5:$Z$5,0)))*50)+((INDEX('Points - Fielding Bonus'!$A$5:$Z$95,MATCH($A42,'Points - Fielding Bonus'!$A$5:$A$95,0),MATCH(Z$8,'Points - Fielding Bonus'!$A$5:$Z$5,0)))*25)</f>
        <v>0</v>
      </c>
      <c r="AA42" s="452">
        <f t="shared" si="0"/>
        <v>0</v>
      </c>
      <c r="AB42" s="445">
        <f t="shared" si="1"/>
        <v>0</v>
      </c>
      <c r="AC42" s="479">
        <f t="shared" si="2"/>
        <v>0</v>
      </c>
      <c r="AD42" s="453">
        <f t="shared" si="3"/>
        <v>0</v>
      </c>
    </row>
    <row r="43" spans="1:30" s="58" customFormat="1" ht="18.75" hidden="1" customHeight="1" x14ac:dyDescent="0.25">
      <c r="A43" s="476" t="s">
        <v>256</v>
      </c>
      <c r="B43" s="447"/>
      <c r="C43" s="448" t="s">
        <v>64</v>
      </c>
      <c r="D43" s="364">
        <f>(INDEX('Points - Runs'!$A$5:$Z$95,MATCH($A43,'Points - Runs'!$A$5:$A$95,0),MATCH(D$8,'Points - Runs'!$A$5:$Z$5,0)))+((INDEX('Points - Runs 50s'!$A$5:$Z$95,MATCH($A43,'Points - Runs 50s'!$A$5:$A$95,0),MATCH(D$8,'Points - Runs 50s'!$A$5:$Z$5,0)))*25)+((INDEX('Points - Runs 100s'!$A$5:$Z$95,MATCH($A43,'Points - Runs 100s'!$A$5:$A$95,0),MATCH(D$8,'Points - Runs 100s'!$A$5:$Z$5,0)))*50)+((INDEX('Points - Wickets'!$A$5:$Z$95,MATCH($A43,'Points - Wickets'!$A$5:$A$95,0),MATCH(D$8,'Points - Wickets'!$A$5:$Z$5,0)))*15)+((INDEX('Points - 4 fers'!$A$5:$Z$95,MATCH($A43,'Points - 4 fers'!$A$5:$A$95,0),MATCH(D$8,'Points - 4 fers'!$A$5:$Z$5,0)))*25)+((INDEX('Points - Hattrick'!$A$5:$Z$95,MATCH($A43,'Points - Hattrick'!$A$5:$A$95,0),MATCH(D$8,'Points - Hattrick'!$A$5:$Z$5,0)))*100)+((INDEX('Points - Fielding'!$A$5:$Z$95,MATCH($A43,'Points - Fielding'!$A$5:$A$95,0),MATCH(D$8,'Points - Fielding'!$A$5:$Z$5,0)))*10)+((INDEX('Points - 7 fers'!$A$5:$Z$95,MATCH($A43,'Points - 7 fers'!$A$5:$A$95,0),MATCH(D$8,'Points - 7 fers'!$A$5:$Z$5,0)))*50)+((INDEX('Points - Fielding Bonus'!$A$5:$Z$95,MATCH($A43,'Points - Fielding Bonus'!$A$5:$A$95,0),MATCH(D$8,'Points - Fielding Bonus'!$A$5:$Z$5,0)))*25)</f>
        <v>0</v>
      </c>
      <c r="E43" s="365">
        <f>(INDEX('Points - Runs'!$A$5:$Z$95,MATCH($A43,'Points - Runs'!$A$5:$A$95,0),MATCH(E$8,'Points - Runs'!$A$5:$Z$5,0)))+((INDEX('Points - Runs 50s'!$A$5:$Z$95,MATCH($A43,'Points - Runs 50s'!$A$5:$A$95,0),MATCH(E$8,'Points - Runs 50s'!$A$5:$Z$5,0)))*25)+((INDEX('Points - Runs 100s'!$A$5:$Z$95,MATCH($A43,'Points - Runs 100s'!$A$5:$A$95,0),MATCH(E$8,'Points - Runs 100s'!$A$5:$Z$5,0)))*50)+((INDEX('Points - Wickets'!$A$5:$Z$95,MATCH($A43,'Points - Wickets'!$A$5:$A$95,0),MATCH(E$8,'Points - Wickets'!$A$5:$Z$5,0)))*15)+((INDEX('Points - 4 fers'!$A$5:$Z$95,MATCH($A43,'Points - 4 fers'!$A$5:$A$95,0),MATCH(E$8,'Points - 4 fers'!$A$5:$Z$5,0)))*25)+((INDEX('Points - Hattrick'!$A$5:$Z$95,MATCH($A43,'Points - Hattrick'!$A$5:$A$95,0),MATCH(E$8,'Points - Hattrick'!$A$5:$Z$5,0)))*100)+((INDEX('Points - Fielding'!$A$5:$Z$95,MATCH($A43,'Points - Fielding'!$A$5:$A$95,0),MATCH(E$8,'Points - Fielding'!$A$5:$Z$5,0)))*10)+((INDEX('Points - 7 fers'!$A$5:$Z$95,MATCH($A43,'Points - 7 fers'!$A$5:$A$95,0),MATCH(E$8,'Points - 7 fers'!$A$5:$Z$5,0)))*50)+((INDEX('Points - Fielding Bonus'!$A$5:$Z$95,MATCH($A43,'Points - Fielding Bonus'!$A$5:$A$95,0),MATCH(E$8,'Points - Fielding Bonus'!$A$5:$Z$5,0)))*25)</f>
        <v>0</v>
      </c>
      <c r="F43" s="365">
        <f>(INDEX('Points - Runs'!$A$5:$Z$95,MATCH($A43,'Points - Runs'!$A$5:$A$95,0),MATCH(F$8,'Points - Runs'!$A$5:$Z$5,0)))+((INDEX('Points - Runs 50s'!$A$5:$Z$95,MATCH($A43,'Points - Runs 50s'!$A$5:$A$95,0),MATCH(F$8,'Points - Runs 50s'!$A$5:$Z$5,0)))*25)+((INDEX('Points - Runs 100s'!$A$5:$Z$95,MATCH($A43,'Points - Runs 100s'!$A$5:$A$95,0),MATCH(F$8,'Points - Runs 100s'!$A$5:$Z$5,0)))*50)+((INDEX('Points - Wickets'!$A$5:$Z$95,MATCH($A43,'Points - Wickets'!$A$5:$A$95,0),MATCH(F$8,'Points - Wickets'!$A$5:$Z$5,0)))*15)+((INDEX('Points - 4 fers'!$A$5:$Z$95,MATCH($A43,'Points - 4 fers'!$A$5:$A$95,0),MATCH(F$8,'Points - 4 fers'!$A$5:$Z$5,0)))*25)+((INDEX('Points - Hattrick'!$A$5:$Z$95,MATCH($A43,'Points - Hattrick'!$A$5:$A$95,0),MATCH(F$8,'Points - Hattrick'!$A$5:$Z$5,0)))*100)+((INDEX('Points - Fielding'!$A$5:$Z$95,MATCH($A43,'Points - Fielding'!$A$5:$A$95,0),MATCH(F$8,'Points - Fielding'!$A$5:$Z$5,0)))*10)+((INDEX('Points - 7 fers'!$A$5:$Z$95,MATCH($A43,'Points - 7 fers'!$A$5:$A$95,0),MATCH(F$8,'Points - 7 fers'!$A$5:$Z$5,0)))*50)+((INDEX('Points - Fielding Bonus'!$A$5:$Z$95,MATCH($A43,'Points - Fielding Bonus'!$A$5:$A$95,0),MATCH(F$8,'Points - Fielding Bonus'!$A$5:$Z$5,0)))*25)</f>
        <v>0</v>
      </c>
      <c r="G43" s="365">
        <f>(INDEX('Points - Runs'!$A$5:$Z$95,MATCH($A43,'Points - Runs'!$A$5:$A$95,0),MATCH(G$8,'Points - Runs'!$A$5:$Z$5,0)))+((INDEX('Points - Runs 50s'!$A$5:$Z$95,MATCH($A43,'Points - Runs 50s'!$A$5:$A$95,0),MATCH(G$8,'Points - Runs 50s'!$A$5:$Z$5,0)))*25)+((INDEX('Points - Runs 100s'!$A$5:$Z$95,MATCH($A43,'Points - Runs 100s'!$A$5:$A$95,0),MATCH(G$8,'Points - Runs 100s'!$A$5:$Z$5,0)))*50)+((INDEX('Points - Wickets'!$A$5:$Z$95,MATCH($A43,'Points - Wickets'!$A$5:$A$95,0),MATCH(G$8,'Points - Wickets'!$A$5:$Z$5,0)))*15)+((INDEX('Points - 4 fers'!$A$5:$Z$95,MATCH($A43,'Points - 4 fers'!$A$5:$A$95,0),MATCH(G$8,'Points - 4 fers'!$A$5:$Z$5,0)))*25)+((INDEX('Points - Hattrick'!$A$5:$Z$95,MATCH($A43,'Points - Hattrick'!$A$5:$A$95,0),MATCH(G$8,'Points - Hattrick'!$A$5:$Z$5,0)))*100)+((INDEX('Points - Fielding'!$A$5:$Z$95,MATCH($A43,'Points - Fielding'!$A$5:$A$95,0),MATCH(G$8,'Points - Fielding'!$A$5:$Z$5,0)))*10)+((INDEX('Points - 7 fers'!$A$5:$Z$95,MATCH($A43,'Points - 7 fers'!$A$5:$A$95,0),MATCH(G$8,'Points - 7 fers'!$A$5:$Z$5,0)))*50)+((INDEX('Points - Fielding Bonus'!$A$5:$Z$95,MATCH($A43,'Points - Fielding Bonus'!$A$5:$A$95,0),MATCH(G$8,'Points - Fielding Bonus'!$A$5:$Z$5,0)))*25)</f>
        <v>0</v>
      </c>
      <c r="H43" s="365">
        <f>(INDEX('Points - Runs'!$A$5:$Z$95,MATCH($A43,'Points - Runs'!$A$5:$A$95,0),MATCH(H$8,'Points - Runs'!$A$5:$Z$5,0)))+((INDEX('Points - Runs 50s'!$A$5:$Z$95,MATCH($A43,'Points - Runs 50s'!$A$5:$A$95,0),MATCH(H$8,'Points - Runs 50s'!$A$5:$Z$5,0)))*25)+((INDEX('Points - Runs 100s'!$A$5:$Z$95,MATCH($A43,'Points - Runs 100s'!$A$5:$A$95,0),MATCH(H$8,'Points - Runs 100s'!$A$5:$Z$5,0)))*50)+((INDEX('Points - Wickets'!$A$5:$Z$95,MATCH($A43,'Points - Wickets'!$A$5:$A$95,0),MATCH(H$8,'Points - Wickets'!$A$5:$Z$5,0)))*15)+((INDEX('Points - 4 fers'!$A$5:$Z$95,MATCH($A43,'Points - 4 fers'!$A$5:$A$95,0),MATCH(H$8,'Points - 4 fers'!$A$5:$Z$5,0)))*25)+((INDEX('Points - Hattrick'!$A$5:$Z$95,MATCH($A43,'Points - Hattrick'!$A$5:$A$95,0),MATCH(H$8,'Points - Hattrick'!$A$5:$Z$5,0)))*100)+((INDEX('Points - Fielding'!$A$5:$Z$95,MATCH($A43,'Points - Fielding'!$A$5:$A$95,0),MATCH(H$8,'Points - Fielding'!$A$5:$Z$5,0)))*10)+((INDEX('Points - 7 fers'!$A$5:$Z$95,MATCH($A43,'Points - 7 fers'!$A$5:$A$95,0),MATCH(H$8,'Points - 7 fers'!$A$5:$Z$5,0)))*50)+((INDEX('Points - Fielding Bonus'!$A$5:$Z$95,MATCH($A43,'Points - Fielding Bonus'!$A$5:$A$95,0),MATCH(H$8,'Points - Fielding Bonus'!$A$5:$Z$5,0)))*25)</f>
        <v>0</v>
      </c>
      <c r="I43" s="365">
        <f>(INDEX('Points - Runs'!$A$5:$Z$95,MATCH($A43,'Points - Runs'!$A$5:$A$95,0),MATCH(I$8,'Points - Runs'!$A$5:$Z$5,0)))+((INDEX('Points - Runs 50s'!$A$5:$Z$95,MATCH($A43,'Points - Runs 50s'!$A$5:$A$95,0),MATCH(I$8,'Points - Runs 50s'!$A$5:$Z$5,0)))*25)+((INDEX('Points - Runs 100s'!$A$5:$Z$95,MATCH($A43,'Points - Runs 100s'!$A$5:$A$95,0),MATCH(I$8,'Points - Runs 100s'!$A$5:$Z$5,0)))*50)+((INDEX('Points - Wickets'!$A$5:$Z$95,MATCH($A43,'Points - Wickets'!$A$5:$A$95,0),MATCH(I$8,'Points - Wickets'!$A$5:$Z$5,0)))*15)+((INDEX('Points - 4 fers'!$A$5:$Z$95,MATCH($A43,'Points - 4 fers'!$A$5:$A$95,0),MATCH(I$8,'Points - 4 fers'!$A$5:$Z$5,0)))*25)+((INDEX('Points - Hattrick'!$A$5:$Z$95,MATCH($A43,'Points - Hattrick'!$A$5:$A$95,0),MATCH(I$8,'Points - Hattrick'!$A$5:$Z$5,0)))*100)+((INDEX('Points - Fielding'!$A$5:$Z$95,MATCH($A43,'Points - Fielding'!$A$5:$A$95,0),MATCH(I$8,'Points - Fielding'!$A$5:$Z$5,0)))*10)+((INDEX('Points - 7 fers'!$A$5:$Z$95,MATCH($A43,'Points - 7 fers'!$A$5:$A$95,0),MATCH(I$8,'Points - 7 fers'!$A$5:$Z$5,0)))*50)+((INDEX('Points - Fielding Bonus'!$A$5:$Z$95,MATCH($A43,'Points - Fielding Bonus'!$A$5:$A$95,0),MATCH(I$8,'Points - Fielding Bonus'!$A$5:$Z$5,0)))*25)</f>
        <v>0</v>
      </c>
      <c r="J43" s="365">
        <f>(INDEX('Points - Runs'!$A$5:$Z$95,MATCH($A43,'Points - Runs'!$A$5:$A$95,0),MATCH(J$8,'Points - Runs'!$A$5:$Z$5,0)))+((INDEX('Points - Runs 50s'!$A$5:$Z$95,MATCH($A43,'Points - Runs 50s'!$A$5:$A$95,0),MATCH(J$8,'Points - Runs 50s'!$A$5:$Z$5,0)))*25)+((INDEX('Points - Runs 100s'!$A$5:$Z$95,MATCH($A43,'Points - Runs 100s'!$A$5:$A$95,0),MATCH(J$8,'Points - Runs 100s'!$A$5:$Z$5,0)))*50)+((INDEX('Points - Wickets'!$A$5:$Z$95,MATCH($A43,'Points - Wickets'!$A$5:$A$95,0),MATCH(J$8,'Points - Wickets'!$A$5:$Z$5,0)))*15)+((INDEX('Points - 4 fers'!$A$5:$Z$95,MATCH($A43,'Points - 4 fers'!$A$5:$A$95,0),MATCH(J$8,'Points - 4 fers'!$A$5:$Z$5,0)))*25)+((INDEX('Points - Hattrick'!$A$5:$Z$95,MATCH($A43,'Points - Hattrick'!$A$5:$A$95,0),MATCH(J$8,'Points - Hattrick'!$A$5:$Z$5,0)))*100)+((INDEX('Points - Fielding'!$A$5:$Z$95,MATCH($A43,'Points - Fielding'!$A$5:$A$95,0),MATCH(J$8,'Points - Fielding'!$A$5:$Z$5,0)))*10)+((INDEX('Points - 7 fers'!$A$5:$Z$95,MATCH($A43,'Points - 7 fers'!$A$5:$A$95,0),MATCH(J$8,'Points - 7 fers'!$A$5:$Z$5,0)))*50)+((INDEX('Points - Fielding Bonus'!$A$5:$Z$95,MATCH($A43,'Points - Fielding Bonus'!$A$5:$A$95,0),MATCH(J$8,'Points - Fielding Bonus'!$A$5:$Z$5,0)))*25)</f>
        <v>0</v>
      </c>
      <c r="K43" s="516">
        <f>(INDEX('Points - Runs'!$A$5:$Z$95,MATCH($A43,'Points - Runs'!$A$5:$A$95,0),MATCH(K$8,'Points - Runs'!$A$5:$Z$5,0)))+((INDEX('Points - Runs 50s'!$A$5:$Z$95,MATCH($A43,'Points - Runs 50s'!$A$5:$A$95,0),MATCH(K$8,'Points - Runs 50s'!$A$5:$Z$5,0)))*25)+((INDEX('Points - Runs 100s'!$A$5:$Z$95,MATCH($A43,'Points - Runs 100s'!$A$5:$A$95,0),MATCH(K$8,'Points - Runs 100s'!$A$5:$Z$5,0)))*50)+((INDEX('Points - Wickets'!$A$5:$Z$95,MATCH($A43,'Points - Wickets'!$A$5:$A$95,0),MATCH(K$8,'Points - Wickets'!$A$5:$Z$5,0)))*15)+((INDEX('Points - 4 fers'!$A$5:$Z$95,MATCH($A43,'Points - 4 fers'!$A$5:$A$95,0),MATCH(K$8,'Points - 4 fers'!$A$5:$Z$5,0)))*25)+((INDEX('Points - Hattrick'!$A$5:$Z$95,MATCH($A43,'Points - Hattrick'!$A$5:$A$95,0),MATCH(K$8,'Points - Hattrick'!$A$5:$Z$5,0)))*100)+((INDEX('Points - Fielding'!$A$5:$Z$95,MATCH($A43,'Points - Fielding'!$A$5:$A$95,0),MATCH(K$8,'Points - Fielding'!$A$5:$Z$5,0)))*10)+((INDEX('Points - 7 fers'!$A$5:$Z$95,MATCH($A43,'Points - 7 fers'!$A$5:$A$95,0),MATCH(K$8,'Points - 7 fers'!$A$5:$Z$5,0)))*50)+((INDEX('Points - Fielding Bonus'!$A$5:$Z$95,MATCH($A43,'Points - Fielding Bonus'!$A$5:$A$95,0),MATCH(K$8,'Points - Fielding Bonus'!$A$5:$Z$5,0)))*25)</f>
        <v>0</v>
      </c>
      <c r="L43" s="364">
        <f>(INDEX('Points - Runs'!$A$5:$Z$95,MATCH($A43,'Points - Runs'!$A$5:$A$95,0),MATCH(L$8,'Points - Runs'!$A$5:$Z$5,0)))+((INDEX('Points - Runs 50s'!$A$5:$Z$95,MATCH($A43,'Points - Runs 50s'!$A$5:$A$95,0),MATCH(L$8,'Points - Runs 50s'!$A$5:$Z$5,0)))*25)+((INDEX('Points - Runs 100s'!$A$5:$Z$95,MATCH($A43,'Points - Runs 100s'!$A$5:$A$95,0),MATCH(L$8,'Points - Runs 100s'!$A$5:$Z$5,0)))*50)+((INDEX('Points - Wickets'!$A$5:$Z$95,MATCH($A43,'Points - Wickets'!$A$5:$A$95,0),MATCH(L$8,'Points - Wickets'!$A$5:$Z$5,0)))*15)+((INDEX('Points - 4 fers'!$A$5:$Z$95,MATCH($A43,'Points - 4 fers'!$A$5:$A$95,0),MATCH(L$8,'Points - 4 fers'!$A$5:$Z$5,0)))*25)+((INDEX('Points - Hattrick'!$A$5:$Z$95,MATCH($A43,'Points - Hattrick'!$A$5:$A$95,0),MATCH(L$8,'Points - Hattrick'!$A$5:$Z$5,0)))*100)+((INDEX('Points - Fielding'!$A$5:$Z$95,MATCH($A43,'Points - Fielding'!$A$5:$A$95,0),MATCH(L$8,'Points - Fielding'!$A$5:$Z$5,0)))*10)+((INDEX('Points - 7 fers'!$A$5:$Z$95,MATCH($A43,'Points - 7 fers'!$A$5:$A$95,0),MATCH(L$8,'Points - 7 fers'!$A$5:$Z$5,0)))*50)+((INDEX('Points - Fielding Bonus'!$A$5:$Z$95,MATCH($A43,'Points - Fielding Bonus'!$A$5:$A$95,0),MATCH(L$8,'Points - Fielding Bonus'!$A$5:$Z$5,0)))*25)</f>
        <v>0</v>
      </c>
      <c r="M43" s="365">
        <f>(INDEX('Points - Runs'!$A$5:$Z$95,MATCH($A43,'Points - Runs'!$A$5:$A$95,0),MATCH(M$8,'Points - Runs'!$A$5:$Z$5,0)))+((INDEX('Points - Runs 50s'!$A$5:$Z$95,MATCH($A43,'Points - Runs 50s'!$A$5:$A$95,0),MATCH(M$8,'Points - Runs 50s'!$A$5:$Z$5,0)))*25)+((INDEX('Points - Runs 100s'!$A$5:$Z$95,MATCH($A43,'Points - Runs 100s'!$A$5:$A$95,0),MATCH(M$8,'Points - Runs 100s'!$A$5:$Z$5,0)))*50)+((INDEX('Points - Wickets'!$A$5:$Z$95,MATCH($A43,'Points - Wickets'!$A$5:$A$95,0),MATCH(M$8,'Points - Wickets'!$A$5:$Z$5,0)))*15)+((INDEX('Points - 4 fers'!$A$5:$Z$95,MATCH($A43,'Points - 4 fers'!$A$5:$A$95,0),MATCH(M$8,'Points - 4 fers'!$A$5:$Z$5,0)))*25)+((INDEX('Points - Hattrick'!$A$5:$Z$95,MATCH($A43,'Points - Hattrick'!$A$5:$A$95,0),MATCH(M$8,'Points - Hattrick'!$A$5:$Z$5,0)))*100)+((INDEX('Points - Fielding'!$A$5:$Z$95,MATCH($A43,'Points - Fielding'!$A$5:$A$95,0),MATCH(M$8,'Points - Fielding'!$A$5:$Z$5,0)))*10)+((INDEX('Points - 7 fers'!$A$5:$Z$95,MATCH($A43,'Points - 7 fers'!$A$5:$A$95,0),MATCH(M$8,'Points - 7 fers'!$A$5:$Z$5,0)))*50)+((INDEX('Points - Fielding Bonus'!$A$5:$Z$95,MATCH($A43,'Points - Fielding Bonus'!$A$5:$A$95,0),MATCH(M$8,'Points - Fielding Bonus'!$A$5:$Z$5,0)))*25)</f>
        <v>0</v>
      </c>
      <c r="N43" s="365">
        <f>(INDEX('Points - Runs'!$A$5:$Z$95,MATCH($A43,'Points - Runs'!$A$5:$A$95,0),MATCH(N$8,'Points - Runs'!$A$5:$Z$5,0)))+((INDEX('Points - Runs 50s'!$A$5:$Z$95,MATCH($A43,'Points - Runs 50s'!$A$5:$A$95,0),MATCH(N$8,'Points - Runs 50s'!$A$5:$Z$5,0)))*25)+((INDEX('Points - Runs 100s'!$A$5:$Z$95,MATCH($A43,'Points - Runs 100s'!$A$5:$A$95,0),MATCH(N$8,'Points - Runs 100s'!$A$5:$Z$5,0)))*50)+((INDEX('Points - Wickets'!$A$5:$Z$95,MATCH($A43,'Points - Wickets'!$A$5:$A$95,0),MATCH(N$8,'Points - Wickets'!$A$5:$Z$5,0)))*15)+((INDEX('Points - 4 fers'!$A$5:$Z$95,MATCH($A43,'Points - 4 fers'!$A$5:$A$95,0),MATCH(N$8,'Points - 4 fers'!$A$5:$Z$5,0)))*25)+((INDEX('Points - Hattrick'!$A$5:$Z$95,MATCH($A43,'Points - Hattrick'!$A$5:$A$95,0),MATCH(N$8,'Points - Hattrick'!$A$5:$Z$5,0)))*100)+((INDEX('Points - Fielding'!$A$5:$Z$95,MATCH($A43,'Points - Fielding'!$A$5:$A$95,0),MATCH(N$8,'Points - Fielding'!$A$5:$Z$5,0)))*10)+((INDEX('Points - 7 fers'!$A$5:$Z$95,MATCH($A43,'Points - 7 fers'!$A$5:$A$95,0),MATCH(N$8,'Points - 7 fers'!$A$5:$Z$5,0)))*50)+((INDEX('Points - Fielding Bonus'!$A$5:$Z$95,MATCH($A43,'Points - Fielding Bonus'!$A$5:$A$95,0),MATCH(N$8,'Points - Fielding Bonus'!$A$5:$Z$5,0)))*25)</f>
        <v>0</v>
      </c>
      <c r="O43" s="365">
        <f>(INDEX('Points - Runs'!$A$5:$Z$95,MATCH($A43,'Points - Runs'!$A$5:$A$95,0),MATCH(O$8,'Points - Runs'!$A$5:$Z$5,0)))+((INDEX('Points - Runs 50s'!$A$5:$Z$95,MATCH($A43,'Points - Runs 50s'!$A$5:$A$95,0),MATCH(O$8,'Points - Runs 50s'!$A$5:$Z$5,0)))*25)+((INDEX('Points - Runs 100s'!$A$5:$Z$95,MATCH($A43,'Points - Runs 100s'!$A$5:$A$95,0),MATCH(O$8,'Points - Runs 100s'!$A$5:$Z$5,0)))*50)+((INDEX('Points - Wickets'!$A$5:$Z$95,MATCH($A43,'Points - Wickets'!$A$5:$A$95,0),MATCH(O$8,'Points - Wickets'!$A$5:$Z$5,0)))*15)+((INDEX('Points - 4 fers'!$A$5:$Z$95,MATCH($A43,'Points - 4 fers'!$A$5:$A$95,0),MATCH(O$8,'Points - 4 fers'!$A$5:$Z$5,0)))*25)+((INDEX('Points - Hattrick'!$A$5:$Z$95,MATCH($A43,'Points - Hattrick'!$A$5:$A$95,0),MATCH(O$8,'Points - Hattrick'!$A$5:$Z$5,0)))*100)+((INDEX('Points - Fielding'!$A$5:$Z$95,MATCH($A43,'Points - Fielding'!$A$5:$A$95,0),MATCH(O$8,'Points - Fielding'!$A$5:$Z$5,0)))*10)+((INDEX('Points - 7 fers'!$A$5:$Z$95,MATCH($A43,'Points - 7 fers'!$A$5:$A$95,0),MATCH(O$8,'Points - 7 fers'!$A$5:$Z$5,0)))*50)+((INDEX('Points - Fielding Bonus'!$A$5:$Z$95,MATCH($A43,'Points - Fielding Bonus'!$A$5:$A$95,0),MATCH(O$8,'Points - Fielding Bonus'!$A$5:$Z$5,0)))*25)</f>
        <v>0</v>
      </c>
      <c r="P43" s="365">
        <f>(INDEX('Points - Runs'!$A$5:$Z$95,MATCH($A43,'Points - Runs'!$A$5:$A$95,0),MATCH(P$8,'Points - Runs'!$A$5:$Z$5,0)))+((INDEX('Points - Runs 50s'!$A$5:$Z$95,MATCH($A43,'Points - Runs 50s'!$A$5:$A$95,0),MATCH(P$8,'Points - Runs 50s'!$A$5:$Z$5,0)))*25)+((INDEX('Points - Runs 100s'!$A$5:$Z$95,MATCH($A43,'Points - Runs 100s'!$A$5:$A$95,0),MATCH(P$8,'Points - Runs 100s'!$A$5:$Z$5,0)))*50)+((INDEX('Points - Wickets'!$A$5:$Z$95,MATCH($A43,'Points - Wickets'!$A$5:$A$95,0),MATCH(P$8,'Points - Wickets'!$A$5:$Z$5,0)))*15)+((INDEX('Points - 4 fers'!$A$5:$Z$95,MATCH($A43,'Points - 4 fers'!$A$5:$A$95,0),MATCH(P$8,'Points - 4 fers'!$A$5:$Z$5,0)))*25)+((INDEX('Points - Hattrick'!$A$5:$Z$95,MATCH($A43,'Points - Hattrick'!$A$5:$A$95,0),MATCH(P$8,'Points - Hattrick'!$A$5:$Z$5,0)))*100)+((INDEX('Points - Fielding'!$A$5:$Z$95,MATCH($A43,'Points - Fielding'!$A$5:$A$95,0),MATCH(P$8,'Points - Fielding'!$A$5:$Z$5,0)))*10)+((INDEX('Points - 7 fers'!$A$5:$Z$95,MATCH($A43,'Points - 7 fers'!$A$5:$A$95,0),MATCH(P$8,'Points - 7 fers'!$A$5:$Z$5,0)))*50)+((INDEX('Points - Fielding Bonus'!$A$5:$Z$95,MATCH($A43,'Points - Fielding Bonus'!$A$5:$A$95,0),MATCH(P$8,'Points - Fielding Bonus'!$A$5:$Z$5,0)))*25)</f>
        <v>0</v>
      </c>
      <c r="Q43" s="365">
        <f>(INDEX('Points - Runs'!$A$5:$Z$95,MATCH($A43,'Points - Runs'!$A$5:$A$95,0),MATCH(Q$8,'Points - Runs'!$A$5:$Z$5,0)))+((INDEX('Points - Runs 50s'!$A$5:$Z$95,MATCH($A43,'Points - Runs 50s'!$A$5:$A$95,0),MATCH(Q$8,'Points - Runs 50s'!$A$5:$Z$5,0)))*25)+((INDEX('Points - Runs 100s'!$A$5:$Z$95,MATCH($A43,'Points - Runs 100s'!$A$5:$A$95,0),MATCH(Q$8,'Points - Runs 100s'!$A$5:$Z$5,0)))*50)+((INDEX('Points - Wickets'!$A$5:$Z$95,MATCH($A43,'Points - Wickets'!$A$5:$A$95,0),MATCH(Q$8,'Points - Wickets'!$A$5:$Z$5,0)))*15)+((INDEX('Points - 4 fers'!$A$5:$Z$95,MATCH($A43,'Points - 4 fers'!$A$5:$A$95,0),MATCH(Q$8,'Points - 4 fers'!$A$5:$Z$5,0)))*25)+((INDEX('Points - Hattrick'!$A$5:$Z$95,MATCH($A43,'Points - Hattrick'!$A$5:$A$95,0),MATCH(Q$8,'Points - Hattrick'!$A$5:$Z$5,0)))*100)+((INDEX('Points - Fielding'!$A$5:$Z$95,MATCH($A43,'Points - Fielding'!$A$5:$A$95,0),MATCH(Q$8,'Points - Fielding'!$A$5:$Z$5,0)))*10)+((INDEX('Points - 7 fers'!$A$5:$Z$95,MATCH($A43,'Points - 7 fers'!$A$5:$A$95,0),MATCH(Q$8,'Points - 7 fers'!$A$5:$Z$5,0)))*50)+((INDEX('Points - Fielding Bonus'!$A$5:$Z$95,MATCH($A43,'Points - Fielding Bonus'!$A$5:$A$95,0),MATCH(Q$8,'Points - Fielding Bonus'!$A$5:$Z$5,0)))*25)</f>
        <v>0</v>
      </c>
      <c r="R43" s="365">
        <f>(INDEX('Points - Runs'!$A$5:$Z$95,MATCH($A43,'Points - Runs'!$A$5:$A$95,0),MATCH(R$8,'Points - Runs'!$A$5:$Z$5,0)))+((INDEX('Points - Runs 50s'!$A$5:$Z$95,MATCH($A43,'Points - Runs 50s'!$A$5:$A$95,0),MATCH(R$8,'Points - Runs 50s'!$A$5:$Z$5,0)))*25)+((INDEX('Points - Runs 100s'!$A$5:$Z$95,MATCH($A43,'Points - Runs 100s'!$A$5:$A$95,0),MATCH(R$8,'Points - Runs 100s'!$A$5:$Z$5,0)))*50)+((INDEX('Points - Wickets'!$A$5:$Z$95,MATCH($A43,'Points - Wickets'!$A$5:$A$95,0),MATCH(R$8,'Points - Wickets'!$A$5:$Z$5,0)))*15)+((INDEX('Points - 4 fers'!$A$5:$Z$95,MATCH($A43,'Points - 4 fers'!$A$5:$A$95,0),MATCH(R$8,'Points - 4 fers'!$A$5:$Z$5,0)))*25)+((INDEX('Points - Hattrick'!$A$5:$Z$95,MATCH($A43,'Points - Hattrick'!$A$5:$A$95,0),MATCH(R$8,'Points - Hattrick'!$A$5:$Z$5,0)))*100)+((INDEX('Points - Fielding'!$A$5:$Z$95,MATCH($A43,'Points - Fielding'!$A$5:$A$95,0),MATCH(R$8,'Points - Fielding'!$A$5:$Z$5,0)))*10)+((INDEX('Points - 7 fers'!$A$5:$Z$95,MATCH($A43,'Points - 7 fers'!$A$5:$A$95,0),MATCH(R$8,'Points - 7 fers'!$A$5:$Z$5,0)))*50)+((INDEX('Points - Fielding Bonus'!$A$5:$Z$95,MATCH($A43,'Points - Fielding Bonus'!$A$5:$A$95,0),MATCH(R$8,'Points - Fielding Bonus'!$A$5:$Z$5,0)))*25)</f>
        <v>0</v>
      </c>
      <c r="S43" s="566">
        <f>(INDEX('Points - Runs'!$A$5:$Z$95,MATCH($A43,'Points - Runs'!$A$5:$A$95,0),MATCH(S$8,'Points - Runs'!$A$5:$Z$5,0)))+((INDEX('Points - Runs 50s'!$A$5:$Z$95,MATCH($A43,'Points - Runs 50s'!$A$5:$A$95,0),MATCH(S$8,'Points - Runs 50s'!$A$5:$Z$5,0)))*25)+((INDEX('Points - Runs 100s'!$A$5:$Z$95,MATCH($A43,'Points - Runs 100s'!$A$5:$A$95,0),MATCH(S$8,'Points - Runs 100s'!$A$5:$Z$5,0)))*50)+((INDEX('Points - Wickets'!$A$5:$Z$95,MATCH($A43,'Points - Wickets'!$A$5:$A$95,0),MATCH(S$8,'Points - Wickets'!$A$5:$Z$5,0)))*15)+((INDEX('Points - 4 fers'!$A$5:$Z$95,MATCH($A43,'Points - 4 fers'!$A$5:$A$95,0),MATCH(S$8,'Points - 4 fers'!$A$5:$Z$5,0)))*25)+((INDEX('Points - Hattrick'!$A$5:$Z$95,MATCH($A43,'Points - Hattrick'!$A$5:$A$95,0),MATCH(S$8,'Points - Hattrick'!$A$5:$Z$5,0)))*100)+((INDEX('Points - Fielding'!$A$5:$Z$95,MATCH($A43,'Points - Fielding'!$A$5:$A$95,0),MATCH(S$8,'Points - Fielding'!$A$5:$Z$5,0)))*10)+((INDEX('Points - 7 fers'!$A$5:$Z$95,MATCH($A43,'Points - 7 fers'!$A$5:$A$95,0),MATCH(S$8,'Points - 7 fers'!$A$5:$Z$5,0)))*50)+((INDEX('Points - Fielding Bonus'!$A$5:$Z$95,MATCH($A43,'Points - Fielding Bonus'!$A$5:$A$95,0),MATCH(S$8,'Points - Fielding Bonus'!$A$5:$Z$5,0)))*25)</f>
        <v>0</v>
      </c>
      <c r="T43" s="571">
        <f>(INDEX('Points - Runs'!$A$5:$Z$95,MATCH($A43,'Points - Runs'!$A$5:$A$95,0),MATCH(T$8,'Points - Runs'!$A$5:$Z$5,0)))+((INDEX('Points - Runs 50s'!$A$5:$Z$95,MATCH($A43,'Points - Runs 50s'!$A$5:$A$95,0),MATCH(T$8,'Points - Runs 50s'!$A$5:$Z$5,0)))*25)+((INDEX('Points - Runs 100s'!$A$5:$Z$95,MATCH($A43,'Points - Runs 100s'!$A$5:$A$95,0),MATCH(T$8,'Points - Runs 100s'!$A$5:$Z$5,0)))*50)+((INDEX('Points - Wickets'!$A$5:$Z$95,MATCH($A43,'Points - Wickets'!$A$5:$A$95,0),MATCH(T$8,'Points - Wickets'!$A$5:$Z$5,0)))*15)+((INDEX('Points - 4 fers'!$A$5:$Z$95,MATCH($A43,'Points - 4 fers'!$A$5:$A$95,0),MATCH(T$8,'Points - 4 fers'!$A$5:$Z$5,0)))*25)+((INDEX('Points - Hattrick'!$A$5:$Z$95,MATCH($A43,'Points - Hattrick'!$A$5:$A$95,0),MATCH(T$8,'Points - Hattrick'!$A$5:$Z$5,0)))*100)+((INDEX('Points - Fielding'!$A$5:$Z$95,MATCH($A43,'Points - Fielding'!$A$5:$A$95,0),MATCH(T$8,'Points - Fielding'!$A$5:$Z$5,0)))*10)+((INDEX('Points - 7 fers'!$A$5:$Z$95,MATCH($A43,'Points - 7 fers'!$A$5:$A$95,0),MATCH(T$8,'Points - 7 fers'!$A$5:$Z$5,0)))*50)+((INDEX('Points - Fielding Bonus'!$A$5:$Z$95,MATCH($A43,'Points - Fielding Bonus'!$A$5:$A$95,0),MATCH(T$8,'Points - Fielding Bonus'!$A$5:$Z$5,0)))*25)</f>
        <v>0</v>
      </c>
      <c r="U43" s="365">
        <f>(INDEX('Points - Runs'!$A$5:$Z$95,MATCH($A43,'Points - Runs'!$A$5:$A$95,0),MATCH(U$8,'Points - Runs'!$A$5:$Z$5,0)))+((INDEX('Points - Runs 50s'!$A$5:$Z$95,MATCH($A43,'Points - Runs 50s'!$A$5:$A$95,0),MATCH(U$8,'Points - Runs 50s'!$A$5:$Z$5,0)))*25)+((INDEX('Points - Runs 100s'!$A$5:$Z$95,MATCH($A43,'Points - Runs 100s'!$A$5:$A$95,0),MATCH(U$8,'Points - Runs 100s'!$A$5:$Z$5,0)))*50)+((INDEX('Points - Wickets'!$A$5:$Z$95,MATCH($A43,'Points - Wickets'!$A$5:$A$95,0),MATCH(U$8,'Points - Wickets'!$A$5:$Z$5,0)))*15)+((INDEX('Points - 4 fers'!$A$5:$Z$95,MATCH($A43,'Points - 4 fers'!$A$5:$A$95,0),MATCH(U$8,'Points - 4 fers'!$A$5:$Z$5,0)))*25)+((INDEX('Points - Hattrick'!$A$5:$Z$95,MATCH($A43,'Points - Hattrick'!$A$5:$A$95,0),MATCH(U$8,'Points - Hattrick'!$A$5:$Z$5,0)))*100)+((INDEX('Points - Fielding'!$A$5:$Z$95,MATCH($A43,'Points - Fielding'!$A$5:$A$95,0),MATCH(U$8,'Points - Fielding'!$A$5:$Z$5,0)))*10)+((INDEX('Points - 7 fers'!$A$5:$Z$95,MATCH($A43,'Points - 7 fers'!$A$5:$A$95,0),MATCH(U$8,'Points - 7 fers'!$A$5:$Z$5,0)))*50)+((INDEX('Points - Fielding Bonus'!$A$5:$Z$95,MATCH($A43,'Points - Fielding Bonus'!$A$5:$A$95,0),MATCH(U$8,'Points - Fielding Bonus'!$A$5:$Z$5,0)))*25)</f>
        <v>0</v>
      </c>
      <c r="V43" s="365">
        <f>(INDEX('Points - Runs'!$A$5:$Z$95,MATCH($A43,'Points - Runs'!$A$5:$A$95,0),MATCH(V$8,'Points - Runs'!$A$5:$Z$5,0)))+((INDEX('Points - Runs 50s'!$A$5:$Z$95,MATCH($A43,'Points - Runs 50s'!$A$5:$A$95,0),MATCH(V$8,'Points - Runs 50s'!$A$5:$Z$5,0)))*25)+((INDEX('Points - Runs 100s'!$A$5:$Z$95,MATCH($A43,'Points - Runs 100s'!$A$5:$A$95,0),MATCH(V$8,'Points - Runs 100s'!$A$5:$Z$5,0)))*50)+((INDEX('Points - Wickets'!$A$5:$Z$95,MATCH($A43,'Points - Wickets'!$A$5:$A$95,0),MATCH(V$8,'Points - Wickets'!$A$5:$Z$5,0)))*15)+((INDEX('Points - 4 fers'!$A$5:$Z$95,MATCH($A43,'Points - 4 fers'!$A$5:$A$95,0),MATCH(V$8,'Points - 4 fers'!$A$5:$Z$5,0)))*25)+((INDEX('Points - Hattrick'!$A$5:$Z$95,MATCH($A43,'Points - Hattrick'!$A$5:$A$95,0),MATCH(V$8,'Points - Hattrick'!$A$5:$Z$5,0)))*100)+((INDEX('Points - Fielding'!$A$5:$Z$95,MATCH($A43,'Points - Fielding'!$A$5:$A$95,0),MATCH(V$8,'Points - Fielding'!$A$5:$Z$5,0)))*10)+((INDEX('Points - 7 fers'!$A$5:$Z$95,MATCH($A43,'Points - 7 fers'!$A$5:$A$95,0),MATCH(V$8,'Points - 7 fers'!$A$5:$Z$5,0)))*50)+((INDEX('Points - Fielding Bonus'!$A$5:$Z$95,MATCH($A43,'Points - Fielding Bonus'!$A$5:$A$95,0),MATCH(V$8,'Points - Fielding Bonus'!$A$5:$Z$5,0)))*25)</f>
        <v>0</v>
      </c>
      <c r="W43" s="365">
        <f>(INDEX('Points - Runs'!$A$5:$Z$95,MATCH($A43,'Points - Runs'!$A$5:$A$95,0),MATCH(W$8,'Points - Runs'!$A$5:$Z$5,0)))+((INDEX('Points - Runs 50s'!$A$5:$Z$95,MATCH($A43,'Points - Runs 50s'!$A$5:$A$95,0),MATCH(W$8,'Points - Runs 50s'!$A$5:$Z$5,0)))*25)+((INDEX('Points - Runs 100s'!$A$5:$Z$95,MATCH($A43,'Points - Runs 100s'!$A$5:$A$95,0),MATCH(W$8,'Points - Runs 100s'!$A$5:$Z$5,0)))*50)+((INDEX('Points - Wickets'!$A$5:$Z$95,MATCH($A43,'Points - Wickets'!$A$5:$A$95,0),MATCH(W$8,'Points - Wickets'!$A$5:$Z$5,0)))*15)+((INDEX('Points - 4 fers'!$A$5:$Z$95,MATCH($A43,'Points - 4 fers'!$A$5:$A$95,0),MATCH(W$8,'Points - 4 fers'!$A$5:$Z$5,0)))*25)+((INDEX('Points - Hattrick'!$A$5:$Z$95,MATCH($A43,'Points - Hattrick'!$A$5:$A$95,0),MATCH(W$8,'Points - Hattrick'!$A$5:$Z$5,0)))*100)+((INDEX('Points - Fielding'!$A$5:$Z$95,MATCH($A43,'Points - Fielding'!$A$5:$A$95,0),MATCH(W$8,'Points - Fielding'!$A$5:$Z$5,0)))*10)+((INDEX('Points - 7 fers'!$A$5:$Z$95,MATCH($A43,'Points - 7 fers'!$A$5:$A$95,0),MATCH(W$8,'Points - 7 fers'!$A$5:$Z$5,0)))*50)+((INDEX('Points - Fielding Bonus'!$A$5:$Z$95,MATCH($A43,'Points - Fielding Bonus'!$A$5:$A$95,0),MATCH(W$8,'Points - Fielding Bonus'!$A$5:$Z$5,0)))*25)</f>
        <v>0</v>
      </c>
      <c r="X43" s="365">
        <f>(INDEX('Points - Runs'!$A$5:$Z$95,MATCH($A43,'Points - Runs'!$A$5:$A$95,0),MATCH(X$8,'Points - Runs'!$A$5:$Z$5,0)))+((INDEX('Points - Runs 50s'!$A$5:$Z$95,MATCH($A43,'Points - Runs 50s'!$A$5:$A$95,0),MATCH(X$8,'Points - Runs 50s'!$A$5:$Z$5,0)))*25)+((INDEX('Points - Runs 100s'!$A$5:$Z$95,MATCH($A43,'Points - Runs 100s'!$A$5:$A$95,0),MATCH(X$8,'Points - Runs 100s'!$A$5:$Z$5,0)))*50)+((INDEX('Points - Wickets'!$A$5:$Z$95,MATCH($A43,'Points - Wickets'!$A$5:$A$95,0),MATCH(X$8,'Points - Wickets'!$A$5:$Z$5,0)))*15)+((INDEX('Points - 4 fers'!$A$5:$Z$95,MATCH($A43,'Points - 4 fers'!$A$5:$A$95,0),MATCH(X$8,'Points - 4 fers'!$A$5:$Z$5,0)))*25)+((INDEX('Points - Hattrick'!$A$5:$Z$95,MATCH($A43,'Points - Hattrick'!$A$5:$A$95,0),MATCH(X$8,'Points - Hattrick'!$A$5:$Z$5,0)))*100)+((INDEX('Points - Fielding'!$A$5:$Z$95,MATCH($A43,'Points - Fielding'!$A$5:$A$95,0),MATCH(X$8,'Points - Fielding'!$A$5:$Z$5,0)))*10)+((INDEX('Points - 7 fers'!$A$5:$Z$95,MATCH($A43,'Points - 7 fers'!$A$5:$A$95,0),MATCH(X$8,'Points - 7 fers'!$A$5:$Z$5,0)))*50)+((INDEX('Points - Fielding Bonus'!$A$5:$Z$95,MATCH($A43,'Points - Fielding Bonus'!$A$5:$A$95,0),MATCH(X$8,'Points - Fielding Bonus'!$A$5:$Z$5,0)))*25)</f>
        <v>0</v>
      </c>
      <c r="Y43" s="365">
        <f>(INDEX('Points - Runs'!$A$5:$Z$95,MATCH($A43,'Points - Runs'!$A$5:$A$95,0),MATCH(Y$8,'Points - Runs'!$A$5:$Z$5,0)))+((INDEX('Points - Runs 50s'!$A$5:$Z$95,MATCH($A43,'Points - Runs 50s'!$A$5:$A$95,0),MATCH(Y$8,'Points - Runs 50s'!$A$5:$Z$5,0)))*25)+((INDEX('Points - Runs 100s'!$A$5:$Z$95,MATCH($A43,'Points - Runs 100s'!$A$5:$A$95,0),MATCH(Y$8,'Points - Runs 100s'!$A$5:$Z$5,0)))*50)+((INDEX('Points - Wickets'!$A$5:$Z$95,MATCH($A43,'Points - Wickets'!$A$5:$A$95,0),MATCH(Y$8,'Points - Wickets'!$A$5:$Z$5,0)))*15)+((INDEX('Points - 4 fers'!$A$5:$Z$95,MATCH($A43,'Points - 4 fers'!$A$5:$A$95,0),MATCH(Y$8,'Points - 4 fers'!$A$5:$Z$5,0)))*25)+((INDEX('Points - Hattrick'!$A$5:$Z$95,MATCH($A43,'Points - Hattrick'!$A$5:$A$95,0),MATCH(Y$8,'Points - Hattrick'!$A$5:$Z$5,0)))*100)+((INDEX('Points - Fielding'!$A$5:$Z$95,MATCH($A43,'Points - Fielding'!$A$5:$A$95,0),MATCH(Y$8,'Points - Fielding'!$A$5:$Z$5,0)))*10)+((INDEX('Points - 7 fers'!$A$5:$Z$95,MATCH($A43,'Points - 7 fers'!$A$5:$A$95,0),MATCH(Y$8,'Points - 7 fers'!$A$5:$Z$5,0)))*50)+((INDEX('Points - Fielding Bonus'!$A$5:$Z$95,MATCH($A43,'Points - Fielding Bonus'!$A$5:$A$95,0),MATCH(Y$8,'Points - Fielding Bonus'!$A$5:$Z$5,0)))*25)</f>
        <v>0</v>
      </c>
      <c r="Z43" s="365">
        <f>(INDEX('Points - Runs'!$A$5:$Z$95,MATCH($A43,'Points - Runs'!$A$5:$A$95,0),MATCH(Z$8,'Points - Runs'!$A$5:$Z$5,0)))+((INDEX('Points - Runs 50s'!$A$5:$Z$95,MATCH($A43,'Points - Runs 50s'!$A$5:$A$95,0),MATCH(Z$8,'Points - Runs 50s'!$A$5:$Z$5,0)))*25)+((INDEX('Points - Runs 100s'!$A$5:$Z$95,MATCH($A43,'Points - Runs 100s'!$A$5:$A$95,0),MATCH(Z$8,'Points - Runs 100s'!$A$5:$Z$5,0)))*50)+((INDEX('Points - Wickets'!$A$5:$Z$95,MATCH($A43,'Points - Wickets'!$A$5:$A$95,0),MATCH(Z$8,'Points - Wickets'!$A$5:$Z$5,0)))*15)+((INDEX('Points - 4 fers'!$A$5:$Z$95,MATCH($A43,'Points - 4 fers'!$A$5:$A$95,0),MATCH(Z$8,'Points - 4 fers'!$A$5:$Z$5,0)))*25)+((INDEX('Points - Hattrick'!$A$5:$Z$95,MATCH($A43,'Points - Hattrick'!$A$5:$A$95,0),MATCH(Z$8,'Points - Hattrick'!$A$5:$Z$5,0)))*100)+((INDEX('Points - Fielding'!$A$5:$Z$95,MATCH($A43,'Points - Fielding'!$A$5:$A$95,0),MATCH(Z$8,'Points - Fielding'!$A$5:$Z$5,0)))*10)+((INDEX('Points - 7 fers'!$A$5:$Z$95,MATCH($A43,'Points - 7 fers'!$A$5:$A$95,0),MATCH(Z$8,'Points - 7 fers'!$A$5:$Z$5,0)))*50)+((INDEX('Points - Fielding Bonus'!$A$5:$Z$95,MATCH($A43,'Points - Fielding Bonus'!$A$5:$A$95,0),MATCH(Z$8,'Points - Fielding Bonus'!$A$5:$Z$5,0)))*25)</f>
        <v>0</v>
      </c>
      <c r="AA43" s="452">
        <f t="shared" si="0"/>
        <v>0</v>
      </c>
      <c r="AB43" s="445">
        <f t="shared" si="1"/>
        <v>0</v>
      </c>
      <c r="AC43" s="479">
        <f t="shared" si="2"/>
        <v>0</v>
      </c>
      <c r="AD43" s="453">
        <f t="shared" si="3"/>
        <v>0</v>
      </c>
    </row>
    <row r="44" spans="1:30" s="58" customFormat="1" ht="18.75" hidden="1" customHeight="1" x14ac:dyDescent="0.25">
      <c r="A44" s="477" t="s">
        <v>257</v>
      </c>
      <c r="B44" s="454"/>
      <c r="C44" s="455" t="s">
        <v>64</v>
      </c>
      <c r="D44" s="191">
        <f>(INDEX('Points - Runs'!$A$5:$Z$95,MATCH($A44,'Points - Runs'!$A$5:$A$95,0),MATCH(D$8,'Points - Runs'!$A$5:$Z$5,0)))+((INDEX('Points - Runs 50s'!$A$5:$Z$95,MATCH($A44,'Points - Runs 50s'!$A$5:$A$95,0),MATCH(D$8,'Points - Runs 50s'!$A$5:$Z$5,0)))*25)+((INDEX('Points - Runs 100s'!$A$5:$Z$95,MATCH($A44,'Points - Runs 100s'!$A$5:$A$95,0),MATCH(D$8,'Points - Runs 100s'!$A$5:$Z$5,0)))*50)+((INDEX('Points - Wickets'!$A$5:$Z$95,MATCH($A44,'Points - Wickets'!$A$5:$A$95,0),MATCH(D$8,'Points - Wickets'!$A$5:$Z$5,0)))*15)+((INDEX('Points - 4 fers'!$A$5:$Z$95,MATCH($A44,'Points - 4 fers'!$A$5:$A$95,0),MATCH(D$8,'Points - 4 fers'!$A$5:$Z$5,0)))*25)+((INDEX('Points - Hattrick'!$A$5:$Z$95,MATCH($A44,'Points - Hattrick'!$A$5:$A$95,0),MATCH(D$8,'Points - Hattrick'!$A$5:$Z$5,0)))*100)+((INDEX('Points - Fielding'!$A$5:$Z$95,MATCH($A44,'Points - Fielding'!$A$5:$A$95,0),MATCH(D$8,'Points - Fielding'!$A$5:$Z$5,0)))*10)+((INDEX('Points - 7 fers'!$A$5:$Z$95,MATCH($A44,'Points - 7 fers'!$A$5:$A$95,0),MATCH(D$8,'Points - 7 fers'!$A$5:$Z$5,0)))*50)+((INDEX('Points - Fielding Bonus'!$A$5:$Z$95,MATCH($A44,'Points - Fielding Bonus'!$A$5:$A$95,0),MATCH(D$8,'Points - Fielding Bonus'!$A$5:$Z$5,0)))*25)</f>
        <v>0</v>
      </c>
      <c r="E44" s="192">
        <f>(INDEX('Points - Runs'!$A$5:$Z$95,MATCH($A44,'Points - Runs'!$A$5:$A$95,0),MATCH(E$8,'Points - Runs'!$A$5:$Z$5,0)))+((INDEX('Points - Runs 50s'!$A$5:$Z$95,MATCH($A44,'Points - Runs 50s'!$A$5:$A$95,0),MATCH(E$8,'Points - Runs 50s'!$A$5:$Z$5,0)))*25)+((INDEX('Points - Runs 100s'!$A$5:$Z$95,MATCH($A44,'Points - Runs 100s'!$A$5:$A$95,0),MATCH(E$8,'Points - Runs 100s'!$A$5:$Z$5,0)))*50)+((INDEX('Points - Wickets'!$A$5:$Z$95,MATCH($A44,'Points - Wickets'!$A$5:$A$95,0),MATCH(E$8,'Points - Wickets'!$A$5:$Z$5,0)))*15)+((INDEX('Points - 4 fers'!$A$5:$Z$95,MATCH($A44,'Points - 4 fers'!$A$5:$A$95,0),MATCH(E$8,'Points - 4 fers'!$A$5:$Z$5,0)))*25)+((INDEX('Points - Hattrick'!$A$5:$Z$95,MATCH($A44,'Points - Hattrick'!$A$5:$A$95,0),MATCH(E$8,'Points - Hattrick'!$A$5:$Z$5,0)))*100)+((INDEX('Points - Fielding'!$A$5:$Z$95,MATCH($A44,'Points - Fielding'!$A$5:$A$95,0),MATCH(E$8,'Points - Fielding'!$A$5:$Z$5,0)))*10)+((INDEX('Points - 7 fers'!$A$5:$Z$95,MATCH($A44,'Points - 7 fers'!$A$5:$A$95,0),MATCH(E$8,'Points - 7 fers'!$A$5:$Z$5,0)))*50)+((INDEX('Points - Fielding Bonus'!$A$5:$Z$95,MATCH($A44,'Points - Fielding Bonus'!$A$5:$A$95,0),MATCH(E$8,'Points - Fielding Bonus'!$A$5:$Z$5,0)))*25)</f>
        <v>0</v>
      </c>
      <c r="F44" s="192">
        <f>(INDEX('Points - Runs'!$A$5:$Z$95,MATCH($A44,'Points - Runs'!$A$5:$A$95,0),MATCH(F$8,'Points - Runs'!$A$5:$Z$5,0)))+((INDEX('Points - Runs 50s'!$A$5:$Z$95,MATCH($A44,'Points - Runs 50s'!$A$5:$A$95,0),MATCH(F$8,'Points - Runs 50s'!$A$5:$Z$5,0)))*25)+((INDEX('Points - Runs 100s'!$A$5:$Z$95,MATCH($A44,'Points - Runs 100s'!$A$5:$A$95,0),MATCH(F$8,'Points - Runs 100s'!$A$5:$Z$5,0)))*50)+((INDEX('Points - Wickets'!$A$5:$Z$95,MATCH($A44,'Points - Wickets'!$A$5:$A$95,0),MATCH(F$8,'Points - Wickets'!$A$5:$Z$5,0)))*15)+((INDEX('Points - 4 fers'!$A$5:$Z$95,MATCH($A44,'Points - 4 fers'!$A$5:$A$95,0),MATCH(F$8,'Points - 4 fers'!$A$5:$Z$5,0)))*25)+((INDEX('Points - Hattrick'!$A$5:$Z$95,MATCH($A44,'Points - Hattrick'!$A$5:$A$95,0),MATCH(F$8,'Points - Hattrick'!$A$5:$Z$5,0)))*100)+((INDEX('Points - Fielding'!$A$5:$Z$95,MATCH($A44,'Points - Fielding'!$A$5:$A$95,0),MATCH(F$8,'Points - Fielding'!$A$5:$Z$5,0)))*10)+((INDEX('Points - 7 fers'!$A$5:$Z$95,MATCH($A44,'Points - 7 fers'!$A$5:$A$95,0),MATCH(F$8,'Points - 7 fers'!$A$5:$Z$5,0)))*50)+((INDEX('Points - Fielding Bonus'!$A$5:$Z$95,MATCH($A44,'Points - Fielding Bonus'!$A$5:$A$95,0),MATCH(F$8,'Points - Fielding Bonus'!$A$5:$Z$5,0)))*25)</f>
        <v>0</v>
      </c>
      <c r="G44" s="192">
        <f>(INDEX('Points - Runs'!$A$5:$Z$95,MATCH($A44,'Points - Runs'!$A$5:$A$95,0),MATCH(G$8,'Points - Runs'!$A$5:$Z$5,0)))+((INDEX('Points - Runs 50s'!$A$5:$Z$95,MATCH($A44,'Points - Runs 50s'!$A$5:$A$95,0),MATCH(G$8,'Points - Runs 50s'!$A$5:$Z$5,0)))*25)+((INDEX('Points - Runs 100s'!$A$5:$Z$95,MATCH($A44,'Points - Runs 100s'!$A$5:$A$95,0),MATCH(G$8,'Points - Runs 100s'!$A$5:$Z$5,0)))*50)+((INDEX('Points - Wickets'!$A$5:$Z$95,MATCH($A44,'Points - Wickets'!$A$5:$A$95,0),MATCH(G$8,'Points - Wickets'!$A$5:$Z$5,0)))*15)+((INDEX('Points - 4 fers'!$A$5:$Z$95,MATCH($A44,'Points - 4 fers'!$A$5:$A$95,0),MATCH(G$8,'Points - 4 fers'!$A$5:$Z$5,0)))*25)+((INDEX('Points - Hattrick'!$A$5:$Z$95,MATCH($A44,'Points - Hattrick'!$A$5:$A$95,0),MATCH(G$8,'Points - Hattrick'!$A$5:$Z$5,0)))*100)+((INDEX('Points - Fielding'!$A$5:$Z$95,MATCH($A44,'Points - Fielding'!$A$5:$A$95,0),MATCH(G$8,'Points - Fielding'!$A$5:$Z$5,0)))*10)+((INDEX('Points - 7 fers'!$A$5:$Z$95,MATCH($A44,'Points - 7 fers'!$A$5:$A$95,0),MATCH(G$8,'Points - 7 fers'!$A$5:$Z$5,0)))*50)+((INDEX('Points - Fielding Bonus'!$A$5:$Z$95,MATCH($A44,'Points - Fielding Bonus'!$A$5:$A$95,0),MATCH(G$8,'Points - Fielding Bonus'!$A$5:$Z$5,0)))*25)</f>
        <v>0</v>
      </c>
      <c r="H44" s="192">
        <f>(INDEX('Points - Runs'!$A$5:$Z$95,MATCH($A44,'Points - Runs'!$A$5:$A$95,0),MATCH(H$8,'Points - Runs'!$A$5:$Z$5,0)))+((INDEX('Points - Runs 50s'!$A$5:$Z$95,MATCH($A44,'Points - Runs 50s'!$A$5:$A$95,0),MATCH(H$8,'Points - Runs 50s'!$A$5:$Z$5,0)))*25)+((INDEX('Points - Runs 100s'!$A$5:$Z$95,MATCH($A44,'Points - Runs 100s'!$A$5:$A$95,0),MATCH(H$8,'Points - Runs 100s'!$A$5:$Z$5,0)))*50)+((INDEX('Points - Wickets'!$A$5:$Z$95,MATCH($A44,'Points - Wickets'!$A$5:$A$95,0),MATCH(H$8,'Points - Wickets'!$A$5:$Z$5,0)))*15)+((INDEX('Points - 4 fers'!$A$5:$Z$95,MATCH($A44,'Points - 4 fers'!$A$5:$A$95,0),MATCH(H$8,'Points - 4 fers'!$A$5:$Z$5,0)))*25)+((INDEX('Points - Hattrick'!$A$5:$Z$95,MATCH($A44,'Points - Hattrick'!$A$5:$A$95,0),MATCH(H$8,'Points - Hattrick'!$A$5:$Z$5,0)))*100)+((INDEX('Points - Fielding'!$A$5:$Z$95,MATCH($A44,'Points - Fielding'!$A$5:$A$95,0),MATCH(H$8,'Points - Fielding'!$A$5:$Z$5,0)))*10)+((INDEX('Points - 7 fers'!$A$5:$Z$95,MATCH($A44,'Points - 7 fers'!$A$5:$A$95,0),MATCH(H$8,'Points - 7 fers'!$A$5:$Z$5,0)))*50)+((INDEX('Points - Fielding Bonus'!$A$5:$Z$95,MATCH($A44,'Points - Fielding Bonus'!$A$5:$A$95,0),MATCH(H$8,'Points - Fielding Bonus'!$A$5:$Z$5,0)))*25)</f>
        <v>0</v>
      </c>
      <c r="I44" s="192">
        <f>(INDEX('Points - Runs'!$A$5:$Z$95,MATCH($A44,'Points - Runs'!$A$5:$A$95,0),MATCH(I$8,'Points - Runs'!$A$5:$Z$5,0)))+((INDEX('Points - Runs 50s'!$A$5:$Z$95,MATCH($A44,'Points - Runs 50s'!$A$5:$A$95,0),MATCH(I$8,'Points - Runs 50s'!$A$5:$Z$5,0)))*25)+((INDEX('Points - Runs 100s'!$A$5:$Z$95,MATCH($A44,'Points - Runs 100s'!$A$5:$A$95,0),MATCH(I$8,'Points - Runs 100s'!$A$5:$Z$5,0)))*50)+((INDEX('Points - Wickets'!$A$5:$Z$95,MATCH($A44,'Points - Wickets'!$A$5:$A$95,0),MATCH(I$8,'Points - Wickets'!$A$5:$Z$5,0)))*15)+((INDEX('Points - 4 fers'!$A$5:$Z$95,MATCH($A44,'Points - 4 fers'!$A$5:$A$95,0),MATCH(I$8,'Points - 4 fers'!$A$5:$Z$5,0)))*25)+((INDEX('Points - Hattrick'!$A$5:$Z$95,MATCH($A44,'Points - Hattrick'!$A$5:$A$95,0),MATCH(I$8,'Points - Hattrick'!$A$5:$Z$5,0)))*100)+((INDEX('Points - Fielding'!$A$5:$Z$95,MATCH($A44,'Points - Fielding'!$A$5:$A$95,0),MATCH(I$8,'Points - Fielding'!$A$5:$Z$5,0)))*10)+((INDEX('Points - 7 fers'!$A$5:$Z$95,MATCH($A44,'Points - 7 fers'!$A$5:$A$95,0),MATCH(I$8,'Points - 7 fers'!$A$5:$Z$5,0)))*50)+((INDEX('Points - Fielding Bonus'!$A$5:$Z$95,MATCH($A44,'Points - Fielding Bonus'!$A$5:$A$95,0),MATCH(I$8,'Points - Fielding Bonus'!$A$5:$Z$5,0)))*25)</f>
        <v>0</v>
      </c>
      <c r="J44" s="192">
        <f>(INDEX('Points - Runs'!$A$5:$Z$95,MATCH($A44,'Points - Runs'!$A$5:$A$95,0),MATCH(J$8,'Points - Runs'!$A$5:$Z$5,0)))+((INDEX('Points - Runs 50s'!$A$5:$Z$95,MATCH($A44,'Points - Runs 50s'!$A$5:$A$95,0),MATCH(J$8,'Points - Runs 50s'!$A$5:$Z$5,0)))*25)+((INDEX('Points - Runs 100s'!$A$5:$Z$95,MATCH($A44,'Points - Runs 100s'!$A$5:$A$95,0),MATCH(J$8,'Points - Runs 100s'!$A$5:$Z$5,0)))*50)+((INDEX('Points - Wickets'!$A$5:$Z$95,MATCH($A44,'Points - Wickets'!$A$5:$A$95,0),MATCH(J$8,'Points - Wickets'!$A$5:$Z$5,0)))*15)+((INDEX('Points - 4 fers'!$A$5:$Z$95,MATCH($A44,'Points - 4 fers'!$A$5:$A$95,0),MATCH(J$8,'Points - 4 fers'!$A$5:$Z$5,0)))*25)+((INDEX('Points - Hattrick'!$A$5:$Z$95,MATCH($A44,'Points - Hattrick'!$A$5:$A$95,0),MATCH(J$8,'Points - Hattrick'!$A$5:$Z$5,0)))*100)+((INDEX('Points - Fielding'!$A$5:$Z$95,MATCH($A44,'Points - Fielding'!$A$5:$A$95,0),MATCH(J$8,'Points - Fielding'!$A$5:$Z$5,0)))*10)+((INDEX('Points - 7 fers'!$A$5:$Z$95,MATCH($A44,'Points - 7 fers'!$A$5:$A$95,0),MATCH(J$8,'Points - 7 fers'!$A$5:$Z$5,0)))*50)+((INDEX('Points - Fielding Bonus'!$A$5:$Z$95,MATCH($A44,'Points - Fielding Bonus'!$A$5:$A$95,0),MATCH(J$8,'Points - Fielding Bonus'!$A$5:$Z$5,0)))*25)</f>
        <v>0</v>
      </c>
      <c r="K44" s="517">
        <f>(INDEX('Points - Runs'!$A$5:$Z$95,MATCH($A44,'Points - Runs'!$A$5:$A$95,0),MATCH(K$8,'Points - Runs'!$A$5:$Z$5,0)))+((INDEX('Points - Runs 50s'!$A$5:$Z$95,MATCH($A44,'Points - Runs 50s'!$A$5:$A$95,0),MATCH(K$8,'Points - Runs 50s'!$A$5:$Z$5,0)))*25)+((INDEX('Points - Runs 100s'!$A$5:$Z$95,MATCH($A44,'Points - Runs 100s'!$A$5:$A$95,0),MATCH(K$8,'Points - Runs 100s'!$A$5:$Z$5,0)))*50)+((INDEX('Points - Wickets'!$A$5:$Z$95,MATCH($A44,'Points - Wickets'!$A$5:$A$95,0),MATCH(K$8,'Points - Wickets'!$A$5:$Z$5,0)))*15)+((INDEX('Points - 4 fers'!$A$5:$Z$95,MATCH($A44,'Points - 4 fers'!$A$5:$A$95,0),MATCH(K$8,'Points - 4 fers'!$A$5:$Z$5,0)))*25)+((INDEX('Points - Hattrick'!$A$5:$Z$95,MATCH($A44,'Points - Hattrick'!$A$5:$A$95,0),MATCH(K$8,'Points - Hattrick'!$A$5:$Z$5,0)))*100)+((INDEX('Points - Fielding'!$A$5:$Z$95,MATCH($A44,'Points - Fielding'!$A$5:$A$95,0),MATCH(K$8,'Points - Fielding'!$A$5:$Z$5,0)))*10)+((INDEX('Points - 7 fers'!$A$5:$Z$95,MATCH($A44,'Points - 7 fers'!$A$5:$A$95,0),MATCH(K$8,'Points - 7 fers'!$A$5:$Z$5,0)))*50)+((INDEX('Points - Fielding Bonus'!$A$5:$Z$95,MATCH($A44,'Points - Fielding Bonus'!$A$5:$A$95,0),MATCH(K$8,'Points - Fielding Bonus'!$A$5:$Z$5,0)))*25)</f>
        <v>0</v>
      </c>
      <c r="L44" s="191">
        <f>(INDEX('Points - Runs'!$A$5:$Z$95,MATCH($A44,'Points - Runs'!$A$5:$A$95,0),MATCH(L$8,'Points - Runs'!$A$5:$Z$5,0)))+((INDEX('Points - Runs 50s'!$A$5:$Z$95,MATCH($A44,'Points - Runs 50s'!$A$5:$A$95,0),MATCH(L$8,'Points - Runs 50s'!$A$5:$Z$5,0)))*25)+((INDEX('Points - Runs 100s'!$A$5:$Z$95,MATCH($A44,'Points - Runs 100s'!$A$5:$A$95,0),MATCH(L$8,'Points - Runs 100s'!$A$5:$Z$5,0)))*50)+((INDEX('Points - Wickets'!$A$5:$Z$95,MATCH($A44,'Points - Wickets'!$A$5:$A$95,0),MATCH(L$8,'Points - Wickets'!$A$5:$Z$5,0)))*15)+((INDEX('Points - 4 fers'!$A$5:$Z$95,MATCH($A44,'Points - 4 fers'!$A$5:$A$95,0),MATCH(L$8,'Points - 4 fers'!$A$5:$Z$5,0)))*25)+((INDEX('Points - Hattrick'!$A$5:$Z$95,MATCH($A44,'Points - Hattrick'!$A$5:$A$95,0),MATCH(L$8,'Points - Hattrick'!$A$5:$Z$5,0)))*100)+((INDEX('Points - Fielding'!$A$5:$Z$95,MATCH($A44,'Points - Fielding'!$A$5:$A$95,0),MATCH(L$8,'Points - Fielding'!$A$5:$Z$5,0)))*10)+((INDEX('Points - 7 fers'!$A$5:$Z$95,MATCH($A44,'Points - 7 fers'!$A$5:$A$95,0),MATCH(L$8,'Points - 7 fers'!$A$5:$Z$5,0)))*50)+((INDEX('Points - Fielding Bonus'!$A$5:$Z$95,MATCH($A44,'Points - Fielding Bonus'!$A$5:$A$95,0),MATCH(L$8,'Points - Fielding Bonus'!$A$5:$Z$5,0)))*25)</f>
        <v>0</v>
      </c>
      <c r="M44" s="192">
        <f>(INDEX('Points - Runs'!$A$5:$Z$95,MATCH($A44,'Points - Runs'!$A$5:$A$95,0),MATCH(M$8,'Points - Runs'!$A$5:$Z$5,0)))+((INDEX('Points - Runs 50s'!$A$5:$Z$95,MATCH($A44,'Points - Runs 50s'!$A$5:$A$95,0),MATCH(M$8,'Points - Runs 50s'!$A$5:$Z$5,0)))*25)+((INDEX('Points - Runs 100s'!$A$5:$Z$95,MATCH($A44,'Points - Runs 100s'!$A$5:$A$95,0),MATCH(M$8,'Points - Runs 100s'!$A$5:$Z$5,0)))*50)+((INDEX('Points - Wickets'!$A$5:$Z$95,MATCH($A44,'Points - Wickets'!$A$5:$A$95,0),MATCH(M$8,'Points - Wickets'!$A$5:$Z$5,0)))*15)+((INDEX('Points - 4 fers'!$A$5:$Z$95,MATCH($A44,'Points - 4 fers'!$A$5:$A$95,0),MATCH(M$8,'Points - 4 fers'!$A$5:$Z$5,0)))*25)+((INDEX('Points - Hattrick'!$A$5:$Z$95,MATCH($A44,'Points - Hattrick'!$A$5:$A$95,0),MATCH(M$8,'Points - Hattrick'!$A$5:$Z$5,0)))*100)+((INDEX('Points - Fielding'!$A$5:$Z$95,MATCH($A44,'Points - Fielding'!$A$5:$A$95,0),MATCH(M$8,'Points - Fielding'!$A$5:$Z$5,0)))*10)+((INDEX('Points - 7 fers'!$A$5:$Z$95,MATCH($A44,'Points - 7 fers'!$A$5:$A$95,0),MATCH(M$8,'Points - 7 fers'!$A$5:$Z$5,0)))*50)+((INDEX('Points - Fielding Bonus'!$A$5:$Z$95,MATCH($A44,'Points - Fielding Bonus'!$A$5:$A$95,0),MATCH(M$8,'Points - Fielding Bonus'!$A$5:$Z$5,0)))*25)</f>
        <v>0</v>
      </c>
      <c r="N44" s="192">
        <f>(INDEX('Points - Runs'!$A$5:$Z$95,MATCH($A44,'Points - Runs'!$A$5:$A$95,0),MATCH(N$8,'Points - Runs'!$A$5:$Z$5,0)))+((INDEX('Points - Runs 50s'!$A$5:$Z$95,MATCH($A44,'Points - Runs 50s'!$A$5:$A$95,0),MATCH(N$8,'Points - Runs 50s'!$A$5:$Z$5,0)))*25)+((INDEX('Points - Runs 100s'!$A$5:$Z$95,MATCH($A44,'Points - Runs 100s'!$A$5:$A$95,0),MATCH(N$8,'Points - Runs 100s'!$A$5:$Z$5,0)))*50)+((INDEX('Points - Wickets'!$A$5:$Z$95,MATCH($A44,'Points - Wickets'!$A$5:$A$95,0),MATCH(N$8,'Points - Wickets'!$A$5:$Z$5,0)))*15)+((INDEX('Points - 4 fers'!$A$5:$Z$95,MATCH($A44,'Points - 4 fers'!$A$5:$A$95,0),MATCH(N$8,'Points - 4 fers'!$A$5:$Z$5,0)))*25)+((INDEX('Points - Hattrick'!$A$5:$Z$95,MATCH($A44,'Points - Hattrick'!$A$5:$A$95,0),MATCH(N$8,'Points - Hattrick'!$A$5:$Z$5,0)))*100)+((INDEX('Points - Fielding'!$A$5:$Z$95,MATCH($A44,'Points - Fielding'!$A$5:$A$95,0),MATCH(N$8,'Points - Fielding'!$A$5:$Z$5,0)))*10)+((INDEX('Points - 7 fers'!$A$5:$Z$95,MATCH($A44,'Points - 7 fers'!$A$5:$A$95,0),MATCH(N$8,'Points - 7 fers'!$A$5:$Z$5,0)))*50)+((INDEX('Points - Fielding Bonus'!$A$5:$Z$95,MATCH($A44,'Points - Fielding Bonus'!$A$5:$A$95,0),MATCH(N$8,'Points - Fielding Bonus'!$A$5:$Z$5,0)))*25)</f>
        <v>0</v>
      </c>
      <c r="O44" s="192">
        <f>(INDEX('Points - Runs'!$A$5:$Z$95,MATCH($A44,'Points - Runs'!$A$5:$A$95,0),MATCH(O$8,'Points - Runs'!$A$5:$Z$5,0)))+((INDEX('Points - Runs 50s'!$A$5:$Z$95,MATCH($A44,'Points - Runs 50s'!$A$5:$A$95,0),MATCH(O$8,'Points - Runs 50s'!$A$5:$Z$5,0)))*25)+((INDEX('Points - Runs 100s'!$A$5:$Z$95,MATCH($A44,'Points - Runs 100s'!$A$5:$A$95,0),MATCH(O$8,'Points - Runs 100s'!$A$5:$Z$5,0)))*50)+((INDEX('Points - Wickets'!$A$5:$Z$95,MATCH($A44,'Points - Wickets'!$A$5:$A$95,0),MATCH(O$8,'Points - Wickets'!$A$5:$Z$5,0)))*15)+((INDEX('Points - 4 fers'!$A$5:$Z$95,MATCH($A44,'Points - 4 fers'!$A$5:$A$95,0),MATCH(O$8,'Points - 4 fers'!$A$5:$Z$5,0)))*25)+((INDEX('Points - Hattrick'!$A$5:$Z$95,MATCH($A44,'Points - Hattrick'!$A$5:$A$95,0),MATCH(O$8,'Points - Hattrick'!$A$5:$Z$5,0)))*100)+((INDEX('Points - Fielding'!$A$5:$Z$95,MATCH($A44,'Points - Fielding'!$A$5:$A$95,0),MATCH(O$8,'Points - Fielding'!$A$5:$Z$5,0)))*10)+((INDEX('Points - 7 fers'!$A$5:$Z$95,MATCH($A44,'Points - 7 fers'!$A$5:$A$95,0),MATCH(O$8,'Points - 7 fers'!$A$5:$Z$5,0)))*50)+((INDEX('Points - Fielding Bonus'!$A$5:$Z$95,MATCH($A44,'Points - Fielding Bonus'!$A$5:$A$95,0),MATCH(O$8,'Points - Fielding Bonus'!$A$5:$Z$5,0)))*25)</f>
        <v>0</v>
      </c>
      <c r="P44" s="192">
        <f>(INDEX('Points - Runs'!$A$5:$Z$95,MATCH($A44,'Points - Runs'!$A$5:$A$95,0),MATCH(P$8,'Points - Runs'!$A$5:$Z$5,0)))+((INDEX('Points - Runs 50s'!$A$5:$Z$95,MATCH($A44,'Points - Runs 50s'!$A$5:$A$95,0),MATCH(P$8,'Points - Runs 50s'!$A$5:$Z$5,0)))*25)+((INDEX('Points - Runs 100s'!$A$5:$Z$95,MATCH($A44,'Points - Runs 100s'!$A$5:$A$95,0),MATCH(P$8,'Points - Runs 100s'!$A$5:$Z$5,0)))*50)+((INDEX('Points - Wickets'!$A$5:$Z$95,MATCH($A44,'Points - Wickets'!$A$5:$A$95,0),MATCH(P$8,'Points - Wickets'!$A$5:$Z$5,0)))*15)+((INDEX('Points - 4 fers'!$A$5:$Z$95,MATCH($A44,'Points - 4 fers'!$A$5:$A$95,0),MATCH(P$8,'Points - 4 fers'!$A$5:$Z$5,0)))*25)+((INDEX('Points - Hattrick'!$A$5:$Z$95,MATCH($A44,'Points - Hattrick'!$A$5:$A$95,0),MATCH(P$8,'Points - Hattrick'!$A$5:$Z$5,0)))*100)+((INDEX('Points - Fielding'!$A$5:$Z$95,MATCH($A44,'Points - Fielding'!$A$5:$A$95,0),MATCH(P$8,'Points - Fielding'!$A$5:$Z$5,0)))*10)+((INDEX('Points - 7 fers'!$A$5:$Z$95,MATCH($A44,'Points - 7 fers'!$A$5:$A$95,0),MATCH(P$8,'Points - 7 fers'!$A$5:$Z$5,0)))*50)+((INDEX('Points - Fielding Bonus'!$A$5:$Z$95,MATCH($A44,'Points - Fielding Bonus'!$A$5:$A$95,0),MATCH(P$8,'Points - Fielding Bonus'!$A$5:$Z$5,0)))*25)</f>
        <v>0</v>
      </c>
      <c r="Q44" s="192">
        <f>(INDEX('Points - Runs'!$A$5:$Z$95,MATCH($A44,'Points - Runs'!$A$5:$A$95,0),MATCH(Q$8,'Points - Runs'!$A$5:$Z$5,0)))+((INDEX('Points - Runs 50s'!$A$5:$Z$95,MATCH($A44,'Points - Runs 50s'!$A$5:$A$95,0),MATCH(Q$8,'Points - Runs 50s'!$A$5:$Z$5,0)))*25)+((INDEX('Points - Runs 100s'!$A$5:$Z$95,MATCH($A44,'Points - Runs 100s'!$A$5:$A$95,0),MATCH(Q$8,'Points - Runs 100s'!$A$5:$Z$5,0)))*50)+((INDEX('Points - Wickets'!$A$5:$Z$95,MATCH($A44,'Points - Wickets'!$A$5:$A$95,0),MATCH(Q$8,'Points - Wickets'!$A$5:$Z$5,0)))*15)+((INDEX('Points - 4 fers'!$A$5:$Z$95,MATCH($A44,'Points - 4 fers'!$A$5:$A$95,0),MATCH(Q$8,'Points - 4 fers'!$A$5:$Z$5,0)))*25)+((INDEX('Points - Hattrick'!$A$5:$Z$95,MATCH($A44,'Points - Hattrick'!$A$5:$A$95,0),MATCH(Q$8,'Points - Hattrick'!$A$5:$Z$5,0)))*100)+((INDEX('Points - Fielding'!$A$5:$Z$95,MATCH($A44,'Points - Fielding'!$A$5:$A$95,0),MATCH(Q$8,'Points - Fielding'!$A$5:$Z$5,0)))*10)+((INDEX('Points - 7 fers'!$A$5:$Z$95,MATCH($A44,'Points - 7 fers'!$A$5:$A$95,0),MATCH(Q$8,'Points - 7 fers'!$A$5:$Z$5,0)))*50)+((INDEX('Points - Fielding Bonus'!$A$5:$Z$95,MATCH($A44,'Points - Fielding Bonus'!$A$5:$A$95,0),MATCH(Q$8,'Points - Fielding Bonus'!$A$5:$Z$5,0)))*25)</f>
        <v>0</v>
      </c>
      <c r="R44" s="192">
        <f>(INDEX('Points - Runs'!$A$5:$Z$95,MATCH($A44,'Points - Runs'!$A$5:$A$95,0),MATCH(R$8,'Points - Runs'!$A$5:$Z$5,0)))+((INDEX('Points - Runs 50s'!$A$5:$Z$95,MATCH($A44,'Points - Runs 50s'!$A$5:$A$95,0),MATCH(R$8,'Points - Runs 50s'!$A$5:$Z$5,0)))*25)+((INDEX('Points - Runs 100s'!$A$5:$Z$95,MATCH($A44,'Points - Runs 100s'!$A$5:$A$95,0),MATCH(R$8,'Points - Runs 100s'!$A$5:$Z$5,0)))*50)+((INDEX('Points - Wickets'!$A$5:$Z$95,MATCH($A44,'Points - Wickets'!$A$5:$A$95,0),MATCH(R$8,'Points - Wickets'!$A$5:$Z$5,0)))*15)+((INDEX('Points - 4 fers'!$A$5:$Z$95,MATCH($A44,'Points - 4 fers'!$A$5:$A$95,0),MATCH(R$8,'Points - 4 fers'!$A$5:$Z$5,0)))*25)+((INDEX('Points - Hattrick'!$A$5:$Z$95,MATCH($A44,'Points - Hattrick'!$A$5:$A$95,0),MATCH(R$8,'Points - Hattrick'!$A$5:$Z$5,0)))*100)+((INDEX('Points - Fielding'!$A$5:$Z$95,MATCH($A44,'Points - Fielding'!$A$5:$A$95,0),MATCH(R$8,'Points - Fielding'!$A$5:$Z$5,0)))*10)+((INDEX('Points - 7 fers'!$A$5:$Z$95,MATCH($A44,'Points - 7 fers'!$A$5:$A$95,0),MATCH(R$8,'Points - 7 fers'!$A$5:$Z$5,0)))*50)+((INDEX('Points - Fielding Bonus'!$A$5:$Z$95,MATCH($A44,'Points - Fielding Bonus'!$A$5:$A$95,0),MATCH(R$8,'Points - Fielding Bonus'!$A$5:$Z$5,0)))*25)</f>
        <v>0</v>
      </c>
      <c r="S44" s="567">
        <f>(INDEX('Points - Runs'!$A$5:$Z$95,MATCH($A44,'Points - Runs'!$A$5:$A$95,0),MATCH(S$8,'Points - Runs'!$A$5:$Z$5,0)))+((INDEX('Points - Runs 50s'!$A$5:$Z$95,MATCH($A44,'Points - Runs 50s'!$A$5:$A$95,0),MATCH(S$8,'Points - Runs 50s'!$A$5:$Z$5,0)))*25)+((INDEX('Points - Runs 100s'!$A$5:$Z$95,MATCH($A44,'Points - Runs 100s'!$A$5:$A$95,0),MATCH(S$8,'Points - Runs 100s'!$A$5:$Z$5,0)))*50)+((INDEX('Points - Wickets'!$A$5:$Z$95,MATCH($A44,'Points - Wickets'!$A$5:$A$95,0),MATCH(S$8,'Points - Wickets'!$A$5:$Z$5,0)))*15)+((INDEX('Points - 4 fers'!$A$5:$Z$95,MATCH($A44,'Points - 4 fers'!$A$5:$A$95,0),MATCH(S$8,'Points - 4 fers'!$A$5:$Z$5,0)))*25)+((INDEX('Points - Hattrick'!$A$5:$Z$95,MATCH($A44,'Points - Hattrick'!$A$5:$A$95,0),MATCH(S$8,'Points - Hattrick'!$A$5:$Z$5,0)))*100)+((INDEX('Points - Fielding'!$A$5:$Z$95,MATCH($A44,'Points - Fielding'!$A$5:$A$95,0),MATCH(S$8,'Points - Fielding'!$A$5:$Z$5,0)))*10)+((INDEX('Points - 7 fers'!$A$5:$Z$95,MATCH($A44,'Points - 7 fers'!$A$5:$A$95,0),MATCH(S$8,'Points - 7 fers'!$A$5:$Z$5,0)))*50)+((INDEX('Points - Fielding Bonus'!$A$5:$Z$95,MATCH($A44,'Points - Fielding Bonus'!$A$5:$A$95,0),MATCH(S$8,'Points - Fielding Bonus'!$A$5:$Z$5,0)))*25)</f>
        <v>0</v>
      </c>
      <c r="T44" s="572">
        <f>(INDEX('Points - Runs'!$A$5:$Z$95,MATCH($A44,'Points - Runs'!$A$5:$A$95,0),MATCH(T$8,'Points - Runs'!$A$5:$Z$5,0)))+((INDEX('Points - Runs 50s'!$A$5:$Z$95,MATCH($A44,'Points - Runs 50s'!$A$5:$A$95,0),MATCH(T$8,'Points - Runs 50s'!$A$5:$Z$5,0)))*25)+((INDEX('Points - Runs 100s'!$A$5:$Z$95,MATCH($A44,'Points - Runs 100s'!$A$5:$A$95,0),MATCH(T$8,'Points - Runs 100s'!$A$5:$Z$5,0)))*50)+((INDEX('Points - Wickets'!$A$5:$Z$95,MATCH($A44,'Points - Wickets'!$A$5:$A$95,0),MATCH(T$8,'Points - Wickets'!$A$5:$Z$5,0)))*15)+((INDEX('Points - 4 fers'!$A$5:$Z$95,MATCH($A44,'Points - 4 fers'!$A$5:$A$95,0),MATCH(T$8,'Points - 4 fers'!$A$5:$Z$5,0)))*25)+((INDEX('Points - Hattrick'!$A$5:$Z$95,MATCH($A44,'Points - Hattrick'!$A$5:$A$95,0),MATCH(T$8,'Points - Hattrick'!$A$5:$Z$5,0)))*100)+((INDEX('Points - Fielding'!$A$5:$Z$95,MATCH($A44,'Points - Fielding'!$A$5:$A$95,0),MATCH(T$8,'Points - Fielding'!$A$5:$Z$5,0)))*10)+((INDEX('Points - 7 fers'!$A$5:$Z$95,MATCH($A44,'Points - 7 fers'!$A$5:$A$95,0),MATCH(T$8,'Points - 7 fers'!$A$5:$Z$5,0)))*50)+((INDEX('Points - Fielding Bonus'!$A$5:$Z$95,MATCH($A44,'Points - Fielding Bonus'!$A$5:$A$95,0),MATCH(T$8,'Points - Fielding Bonus'!$A$5:$Z$5,0)))*25)</f>
        <v>0</v>
      </c>
      <c r="U44" s="192">
        <f>(INDEX('Points - Runs'!$A$5:$Z$95,MATCH($A44,'Points - Runs'!$A$5:$A$95,0),MATCH(U$8,'Points - Runs'!$A$5:$Z$5,0)))+((INDEX('Points - Runs 50s'!$A$5:$Z$95,MATCH($A44,'Points - Runs 50s'!$A$5:$A$95,0),MATCH(U$8,'Points - Runs 50s'!$A$5:$Z$5,0)))*25)+((INDEX('Points - Runs 100s'!$A$5:$Z$95,MATCH($A44,'Points - Runs 100s'!$A$5:$A$95,0),MATCH(U$8,'Points - Runs 100s'!$A$5:$Z$5,0)))*50)+((INDEX('Points - Wickets'!$A$5:$Z$95,MATCH($A44,'Points - Wickets'!$A$5:$A$95,0),MATCH(U$8,'Points - Wickets'!$A$5:$Z$5,0)))*15)+((INDEX('Points - 4 fers'!$A$5:$Z$95,MATCH($A44,'Points - 4 fers'!$A$5:$A$95,0),MATCH(U$8,'Points - 4 fers'!$A$5:$Z$5,0)))*25)+((INDEX('Points - Hattrick'!$A$5:$Z$95,MATCH($A44,'Points - Hattrick'!$A$5:$A$95,0),MATCH(U$8,'Points - Hattrick'!$A$5:$Z$5,0)))*100)+((INDEX('Points - Fielding'!$A$5:$Z$95,MATCH($A44,'Points - Fielding'!$A$5:$A$95,0),MATCH(U$8,'Points - Fielding'!$A$5:$Z$5,0)))*10)+((INDEX('Points - 7 fers'!$A$5:$Z$95,MATCH($A44,'Points - 7 fers'!$A$5:$A$95,0),MATCH(U$8,'Points - 7 fers'!$A$5:$Z$5,0)))*50)+((INDEX('Points - Fielding Bonus'!$A$5:$Z$95,MATCH($A44,'Points - Fielding Bonus'!$A$5:$A$95,0),MATCH(U$8,'Points - Fielding Bonus'!$A$5:$Z$5,0)))*25)</f>
        <v>0</v>
      </c>
      <c r="V44" s="192">
        <f>(INDEX('Points - Runs'!$A$5:$Z$95,MATCH($A44,'Points - Runs'!$A$5:$A$95,0),MATCH(V$8,'Points - Runs'!$A$5:$Z$5,0)))+((INDEX('Points - Runs 50s'!$A$5:$Z$95,MATCH($A44,'Points - Runs 50s'!$A$5:$A$95,0),MATCH(V$8,'Points - Runs 50s'!$A$5:$Z$5,0)))*25)+((INDEX('Points - Runs 100s'!$A$5:$Z$95,MATCH($A44,'Points - Runs 100s'!$A$5:$A$95,0),MATCH(V$8,'Points - Runs 100s'!$A$5:$Z$5,0)))*50)+((INDEX('Points - Wickets'!$A$5:$Z$95,MATCH($A44,'Points - Wickets'!$A$5:$A$95,0),MATCH(V$8,'Points - Wickets'!$A$5:$Z$5,0)))*15)+((INDEX('Points - 4 fers'!$A$5:$Z$95,MATCH($A44,'Points - 4 fers'!$A$5:$A$95,0),MATCH(V$8,'Points - 4 fers'!$A$5:$Z$5,0)))*25)+((INDEX('Points - Hattrick'!$A$5:$Z$95,MATCH($A44,'Points - Hattrick'!$A$5:$A$95,0),MATCH(V$8,'Points - Hattrick'!$A$5:$Z$5,0)))*100)+((INDEX('Points - Fielding'!$A$5:$Z$95,MATCH($A44,'Points - Fielding'!$A$5:$A$95,0),MATCH(V$8,'Points - Fielding'!$A$5:$Z$5,0)))*10)+((INDEX('Points - 7 fers'!$A$5:$Z$95,MATCH($A44,'Points - 7 fers'!$A$5:$A$95,0),MATCH(V$8,'Points - 7 fers'!$A$5:$Z$5,0)))*50)+((INDEX('Points - Fielding Bonus'!$A$5:$Z$95,MATCH($A44,'Points - Fielding Bonus'!$A$5:$A$95,0),MATCH(V$8,'Points - Fielding Bonus'!$A$5:$Z$5,0)))*25)</f>
        <v>0</v>
      </c>
      <c r="W44" s="192">
        <f>(INDEX('Points - Runs'!$A$5:$Z$95,MATCH($A44,'Points - Runs'!$A$5:$A$95,0),MATCH(W$8,'Points - Runs'!$A$5:$Z$5,0)))+((INDEX('Points - Runs 50s'!$A$5:$Z$95,MATCH($A44,'Points - Runs 50s'!$A$5:$A$95,0),MATCH(W$8,'Points - Runs 50s'!$A$5:$Z$5,0)))*25)+((INDEX('Points - Runs 100s'!$A$5:$Z$95,MATCH($A44,'Points - Runs 100s'!$A$5:$A$95,0),MATCH(W$8,'Points - Runs 100s'!$A$5:$Z$5,0)))*50)+((INDEX('Points - Wickets'!$A$5:$Z$95,MATCH($A44,'Points - Wickets'!$A$5:$A$95,0),MATCH(W$8,'Points - Wickets'!$A$5:$Z$5,0)))*15)+((INDEX('Points - 4 fers'!$A$5:$Z$95,MATCH($A44,'Points - 4 fers'!$A$5:$A$95,0),MATCH(W$8,'Points - 4 fers'!$A$5:$Z$5,0)))*25)+((INDEX('Points - Hattrick'!$A$5:$Z$95,MATCH($A44,'Points - Hattrick'!$A$5:$A$95,0),MATCH(W$8,'Points - Hattrick'!$A$5:$Z$5,0)))*100)+((INDEX('Points - Fielding'!$A$5:$Z$95,MATCH($A44,'Points - Fielding'!$A$5:$A$95,0),MATCH(W$8,'Points - Fielding'!$A$5:$Z$5,0)))*10)+((INDEX('Points - 7 fers'!$A$5:$Z$95,MATCH($A44,'Points - 7 fers'!$A$5:$A$95,0),MATCH(W$8,'Points - 7 fers'!$A$5:$Z$5,0)))*50)+((INDEX('Points - Fielding Bonus'!$A$5:$Z$95,MATCH($A44,'Points - Fielding Bonus'!$A$5:$A$95,0),MATCH(W$8,'Points - Fielding Bonus'!$A$5:$Z$5,0)))*25)</f>
        <v>0</v>
      </c>
      <c r="X44" s="192">
        <f>(INDEX('Points - Runs'!$A$5:$Z$95,MATCH($A44,'Points - Runs'!$A$5:$A$95,0),MATCH(X$8,'Points - Runs'!$A$5:$Z$5,0)))+((INDEX('Points - Runs 50s'!$A$5:$Z$95,MATCH($A44,'Points - Runs 50s'!$A$5:$A$95,0),MATCH(X$8,'Points - Runs 50s'!$A$5:$Z$5,0)))*25)+((INDEX('Points - Runs 100s'!$A$5:$Z$95,MATCH($A44,'Points - Runs 100s'!$A$5:$A$95,0),MATCH(X$8,'Points - Runs 100s'!$A$5:$Z$5,0)))*50)+((INDEX('Points - Wickets'!$A$5:$Z$95,MATCH($A44,'Points - Wickets'!$A$5:$A$95,0),MATCH(X$8,'Points - Wickets'!$A$5:$Z$5,0)))*15)+((INDEX('Points - 4 fers'!$A$5:$Z$95,MATCH($A44,'Points - 4 fers'!$A$5:$A$95,0),MATCH(X$8,'Points - 4 fers'!$A$5:$Z$5,0)))*25)+((INDEX('Points - Hattrick'!$A$5:$Z$95,MATCH($A44,'Points - Hattrick'!$A$5:$A$95,0),MATCH(X$8,'Points - Hattrick'!$A$5:$Z$5,0)))*100)+((INDEX('Points - Fielding'!$A$5:$Z$95,MATCH($A44,'Points - Fielding'!$A$5:$A$95,0),MATCH(X$8,'Points - Fielding'!$A$5:$Z$5,0)))*10)+((INDEX('Points - 7 fers'!$A$5:$Z$95,MATCH($A44,'Points - 7 fers'!$A$5:$A$95,0),MATCH(X$8,'Points - 7 fers'!$A$5:$Z$5,0)))*50)+((INDEX('Points - Fielding Bonus'!$A$5:$Z$95,MATCH($A44,'Points - Fielding Bonus'!$A$5:$A$95,0),MATCH(X$8,'Points - Fielding Bonus'!$A$5:$Z$5,0)))*25)</f>
        <v>0</v>
      </c>
      <c r="Y44" s="192">
        <f>(INDEX('Points - Runs'!$A$5:$Z$95,MATCH($A44,'Points - Runs'!$A$5:$A$95,0),MATCH(Y$8,'Points - Runs'!$A$5:$Z$5,0)))+((INDEX('Points - Runs 50s'!$A$5:$Z$95,MATCH($A44,'Points - Runs 50s'!$A$5:$A$95,0),MATCH(Y$8,'Points - Runs 50s'!$A$5:$Z$5,0)))*25)+((INDEX('Points - Runs 100s'!$A$5:$Z$95,MATCH($A44,'Points - Runs 100s'!$A$5:$A$95,0),MATCH(Y$8,'Points - Runs 100s'!$A$5:$Z$5,0)))*50)+((INDEX('Points - Wickets'!$A$5:$Z$95,MATCH($A44,'Points - Wickets'!$A$5:$A$95,0),MATCH(Y$8,'Points - Wickets'!$A$5:$Z$5,0)))*15)+((INDEX('Points - 4 fers'!$A$5:$Z$95,MATCH($A44,'Points - 4 fers'!$A$5:$A$95,0),MATCH(Y$8,'Points - 4 fers'!$A$5:$Z$5,0)))*25)+((INDEX('Points - Hattrick'!$A$5:$Z$95,MATCH($A44,'Points - Hattrick'!$A$5:$A$95,0),MATCH(Y$8,'Points - Hattrick'!$A$5:$Z$5,0)))*100)+((INDEX('Points - Fielding'!$A$5:$Z$95,MATCH($A44,'Points - Fielding'!$A$5:$A$95,0),MATCH(Y$8,'Points - Fielding'!$A$5:$Z$5,0)))*10)+((INDEX('Points - 7 fers'!$A$5:$Z$95,MATCH($A44,'Points - 7 fers'!$A$5:$A$95,0),MATCH(Y$8,'Points - 7 fers'!$A$5:$Z$5,0)))*50)+((INDEX('Points - Fielding Bonus'!$A$5:$Z$95,MATCH($A44,'Points - Fielding Bonus'!$A$5:$A$95,0),MATCH(Y$8,'Points - Fielding Bonus'!$A$5:$Z$5,0)))*25)</f>
        <v>0</v>
      </c>
      <c r="Z44" s="192">
        <f>(INDEX('Points - Runs'!$A$5:$Z$95,MATCH($A44,'Points - Runs'!$A$5:$A$95,0),MATCH(Z$8,'Points - Runs'!$A$5:$Z$5,0)))+((INDEX('Points - Runs 50s'!$A$5:$Z$95,MATCH($A44,'Points - Runs 50s'!$A$5:$A$95,0),MATCH(Z$8,'Points - Runs 50s'!$A$5:$Z$5,0)))*25)+((INDEX('Points - Runs 100s'!$A$5:$Z$95,MATCH($A44,'Points - Runs 100s'!$A$5:$A$95,0),MATCH(Z$8,'Points - Runs 100s'!$A$5:$Z$5,0)))*50)+((INDEX('Points - Wickets'!$A$5:$Z$95,MATCH($A44,'Points - Wickets'!$A$5:$A$95,0),MATCH(Z$8,'Points - Wickets'!$A$5:$Z$5,0)))*15)+((INDEX('Points - 4 fers'!$A$5:$Z$95,MATCH($A44,'Points - 4 fers'!$A$5:$A$95,0),MATCH(Z$8,'Points - 4 fers'!$A$5:$Z$5,0)))*25)+((INDEX('Points - Hattrick'!$A$5:$Z$95,MATCH($A44,'Points - Hattrick'!$A$5:$A$95,0),MATCH(Z$8,'Points - Hattrick'!$A$5:$Z$5,0)))*100)+((INDEX('Points - Fielding'!$A$5:$Z$95,MATCH($A44,'Points - Fielding'!$A$5:$A$95,0),MATCH(Z$8,'Points - Fielding'!$A$5:$Z$5,0)))*10)+((INDEX('Points - 7 fers'!$A$5:$Z$95,MATCH($A44,'Points - 7 fers'!$A$5:$A$95,0),MATCH(Z$8,'Points - 7 fers'!$A$5:$Z$5,0)))*50)+((INDEX('Points - Fielding Bonus'!$A$5:$Z$95,MATCH($A44,'Points - Fielding Bonus'!$A$5:$A$95,0),MATCH(Z$8,'Points - Fielding Bonus'!$A$5:$Z$5,0)))*25)</f>
        <v>0</v>
      </c>
      <c r="AA44" s="456">
        <f t="shared" si="0"/>
        <v>0</v>
      </c>
      <c r="AB44" s="482">
        <f t="shared" si="1"/>
        <v>0</v>
      </c>
      <c r="AC44" s="480">
        <f t="shared" si="2"/>
        <v>0</v>
      </c>
      <c r="AD44" s="457">
        <f t="shared" si="3"/>
        <v>0</v>
      </c>
    </row>
    <row r="45" spans="1:30" s="58" customFormat="1" ht="18.75" customHeight="1" x14ac:dyDescent="0.25">
      <c r="A45" s="476" t="s">
        <v>20</v>
      </c>
      <c r="B45" s="447" t="s">
        <v>52</v>
      </c>
      <c r="C45" s="448" t="s">
        <v>69</v>
      </c>
      <c r="D45" s="364">
        <f>(INDEX('Points - Runs'!$A$5:$Z$95,MATCH($A45,'Points - Runs'!$A$5:$A$95,0),MATCH(D$8,'Points - Runs'!$A$5:$Z$5,0)))+((INDEX('Points - Runs 50s'!$A$5:$Z$95,MATCH($A45,'Points - Runs 50s'!$A$5:$A$95,0),MATCH(D$8,'Points - Runs 50s'!$A$5:$Z$5,0)))*25)+((INDEX('Points - Runs 100s'!$A$5:$Z$95,MATCH($A45,'Points - Runs 100s'!$A$5:$A$95,0),MATCH(D$8,'Points - Runs 100s'!$A$5:$Z$5,0)))*50)+((INDEX('Points - Wickets'!$A$5:$Z$95,MATCH($A45,'Points - Wickets'!$A$5:$A$95,0),MATCH(D$8,'Points - Wickets'!$A$5:$Z$5,0)))*15)+((INDEX('Points - 4 fers'!$A$5:$Z$95,MATCH($A45,'Points - 4 fers'!$A$5:$A$95,0),MATCH(D$8,'Points - 4 fers'!$A$5:$Z$5,0)))*25)+((INDEX('Points - Hattrick'!$A$5:$Z$95,MATCH($A45,'Points - Hattrick'!$A$5:$A$95,0),MATCH(D$8,'Points - Hattrick'!$A$5:$Z$5,0)))*100)+((INDEX('Points - Fielding'!$A$5:$Z$95,MATCH($A45,'Points - Fielding'!$A$5:$A$95,0),MATCH(D$8,'Points - Fielding'!$A$5:$Z$5,0)))*10)+((INDEX('Points - 7 fers'!$A$5:$Z$95,MATCH($A45,'Points - 7 fers'!$A$5:$A$95,0),MATCH(D$8,'Points - 7 fers'!$A$5:$Z$5,0)))*50)+((INDEX('Points - Fielding Bonus'!$A$5:$Z$95,MATCH($A45,'Points - Fielding Bonus'!$A$5:$A$95,0),MATCH(D$8,'Points - Fielding Bonus'!$A$5:$Z$5,0)))*25)</f>
        <v>140</v>
      </c>
      <c r="E45" s="365">
        <f>(INDEX('Points - Runs'!$A$5:$Z$95,MATCH($A45,'Points - Runs'!$A$5:$A$95,0),MATCH(E$8,'Points - Runs'!$A$5:$Z$5,0)))+((INDEX('Points - Runs 50s'!$A$5:$Z$95,MATCH($A45,'Points - Runs 50s'!$A$5:$A$95,0),MATCH(E$8,'Points - Runs 50s'!$A$5:$Z$5,0)))*25)+((INDEX('Points - Runs 100s'!$A$5:$Z$95,MATCH($A45,'Points - Runs 100s'!$A$5:$A$95,0),MATCH(E$8,'Points - Runs 100s'!$A$5:$Z$5,0)))*50)+((INDEX('Points - Wickets'!$A$5:$Z$95,MATCH($A45,'Points - Wickets'!$A$5:$A$95,0),MATCH(E$8,'Points - Wickets'!$A$5:$Z$5,0)))*15)+((INDEX('Points - 4 fers'!$A$5:$Z$95,MATCH($A45,'Points - 4 fers'!$A$5:$A$95,0),MATCH(E$8,'Points - 4 fers'!$A$5:$Z$5,0)))*25)+((INDEX('Points - Hattrick'!$A$5:$Z$95,MATCH($A45,'Points - Hattrick'!$A$5:$A$95,0),MATCH(E$8,'Points - Hattrick'!$A$5:$Z$5,0)))*100)+((INDEX('Points - Fielding'!$A$5:$Z$95,MATCH($A45,'Points - Fielding'!$A$5:$A$95,0),MATCH(E$8,'Points - Fielding'!$A$5:$Z$5,0)))*10)+((INDEX('Points - 7 fers'!$A$5:$Z$95,MATCH($A45,'Points - 7 fers'!$A$5:$A$95,0),MATCH(E$8,'Points - 7 fers'!$A$5:$Z$5,0)))*50)+((INDEX('Points - Fielding Bonus'!$A$5:$Z$95,MATCH($A45,'Points - Fielding Bonus'!$A$5:$A$95,0),MATCH(E$8,'Points - Fielding Bonus'!$A$5:$Z$5,0)))*25)</f>
        <v>0</v>
      </c>
      <c r="F45" s="365">
        <f>(INDEX('Points - Runs'!$A$5:$Z$95,MATCH($A45,'Points - Runs'!$A$5:$A$95,0),MATCH(F$8,'Points - Runs'!$A$5:$Z$5,0)))+((INDEX('Points - Runs 50s'!$A$5:$Z$95,MATCH($A45,'Points - Runs 50s'!$A$5:$A$95,0),MATCH(F$8,'Points - Runs 50s'!$A$5:$Z$5,0)))*25)+((INDEX('Points - Runs 100s'!$A$5:$Z$95,MATCH($A45,'Points - Runs 100s'!$A$5:$A$95,0),MATCH(F$8,'Points - Runs 100s'!$A$5:$Z$5,0)))*50)+((INDEX('Points - Wickets'!$A$5:$Z$95,MATCH($A45,'Points - Wickets'!$A$5:$A$95,0),MATCH(F$8,'Points - Wickets'!$A$5:$Z$5,0)))*15)+((INDEX('Points - 4 fers'!$A$5:$Z$95,MATCH($A45,'Points - 4 fers'!$A$5:$A$95,0),MATCH(F$8,'Points - 4 fers'!$A$5:$Z$5,0)))*25)+((INDEX('Points - Hattrick'!$A$5:$Z$95,MATCH($A45,'Points - Hattrick'!$A$5:$A$95,0),MATCH(F$8,'Points - Hattrick'!$A$5:$Z$5,0)))*100)+((INDEX('Points - Fielding'!$A$5:$Z$95,MATCH($A45,'Points - Fielding'!$A$5:$A$95,0),MATCH(F$8,'Points - Fielding'!$A$5:$Z$5,0)))*10)+((INDEX('Points - 7 fers'!$A$5:$Z$95,MATCH($A45,'Points - 7 fers'!$A$5:$A$95,0),MATCH(F$8,'Points - 7 fers'!$A$5:$Z$5,0)))*50)+((INDEX('Points - Fielding Bonus'!$A$5:$Z$95,MATCH($A45,'Points - Fielding Bonus'!$A$5:$A$95,0),MATCH(F$8,'Points - Fielding Bonus'!$A$5:$Z$5,0)))*25)</f>
        <v>45</v>
      </c>
      <c r="G45" s="365">
        <f>(INDEX('Points - Runs'!$A$5:$Z$95,MATCH($A45,'Points - Runs'!$A$5:$A$95,0),MATCH(G$8,'Points - Runs'!$A$5:$Z$5,0)))+((INDEX('Points - Runs 50s'!$A$5:$Z$95,MATCH($A45,'Points - Runs 50s'!$A$5:$A$95,0),MATCH(G$8,'Points - Runs 50s'!$A$5:$Z$5,0)))*25)+((INDEX('Points - Runs 100s'!$A$5:$Z$95,MATCH($A45,'Points - Runs 100s'!$A$5:$A$95,0),MATCH(G$8,'Points - Runs 100s'!$A$5:$Z$5,0)))*50)+((INDEX('Points - Wickets'!$A$5:$Z$95,MATCH($A45,'Points - Wickets'!$A$5:$A$95,0),MATCH(G$8,'Points - Wickets'!$A$5:$Z$5,0)))*15)+((INDEX('Points - 4 fers'!$A$5:$Z$95,MATCH($A45,'Points - 4 fers'!$A$5:$A$95,0),MATCH(G$8,'Points - 4 fers'!$A$5:$Z$5,0)))*25)+((INDEX('Points - Hattrick'!$A$5:$Z$95,MATCH($A45,'Points - Hattrick'!$A$5:$A$95,0),MATCH(G$8,'Points - Hattrick'!$A$5:$Z$5,0)))*100)+((INDEX('Points - Fielding'!$A$5:$Z$95,MATCH($A45,'Points - Fielding'!$A$5:$A$95,0),MATCH(G$8,'Points - Fielding'!$A$5:$Z$5,0)))*10)+((INDEX('Points - 7 fers'!$A$5:$Z$95,MATCH($A45,'Points - 7 fers'!$A$5:$A$95,0),MATCH(G$8,'Points - 7 fers'!$A$5:$Z$5,0)))*50)+((INDEX('Points - Fielding Bonus'!$A$5:$Z$95,MATCH($A45,'Points - Fielding Bonus'!$A$5:$A$95,0),MATCH(G$8,'Points - Fielding Bonus'!$A$5:$Z$5,0)))*25)</f>
        <v>55</v>
      </c>
      <c r="H45" s="365">
        <f>(INDEX('Points - Runs'!$A$5:$Z$95,MATCH($A45,'Points - Runs'!$A$5:$A$95,0),MATCH(H$8,'Points - Runs'!$A$5:$Z$5,0)))+((INDEX('Points - Runs 50s'!$A$5:$Z$95,MATCH($A45,'Points - Runs 50s'!$A$5:$A$95,0),MATCH(H$8,'Points - Runs 50s'!$A$5:$Z$5,0)))*25)+((INDEX('Points - Runs 100s'!$A$5:$Z$95,MATCH($A45,'Points - Runs 100s'!$A$5:$A$95,0),MATCH(H$8,'Points - Runs 100s'!$A$5:$Z$5,0)))*50)+((INDEX('Points - Wickets'!$A$5:$Z$95,MATCH($A45,'Points - Wickets'!$A$5:$A$95,0),MATCH(H$8,'Points - Wickets'!$A$5:$Z$5,0)))*15)+((INDEX('Points - 4 fers'!$A$5:$Z$95,MATCH($A45,'Points - 4 fers'!$A$5:$A$95,0),MATCH(H$8,'Points - 4 fers'!$A$5:$Z$5,0)))*25)+((INDEX('Points - Hattrick'!$A$5:$Z$95,MATCH($A45,'Points - Hattrick'!$A$5:$A$95,0),MATCH(H$8,'Points - Hattrick'!$A$5:$Z$5,0)))*100)+((INDEX('Points - Fielding'!$A$5:$Z$95,MATCH($A45,'Points - Fielding'!$A$5:$A$95,0),MATCH(H$8,'Points - Fielding'!$A$5:$Z$5,0)))*10)+((INDEX('Points - 7 fers'!$A$5:$Z$95,MATCH($A45,'Points - 7 fers'!$A$5:$A$95,0),MATCH(H$8,'Points - 7 fers'!$A$5:$Z$5,0)))*50)+((INDEX('Points - Fielding Bonus'!$A$5:$Z$95,MATCH($A45,'Points - Fielding Bonus'!$A$5:$A$95,0),MATCH(H$8,'Points - Fielding Bonus'!$A$5:$Z$5,0)))*25)</f>
        <v>45</v>
      </c>
      <c r="I45" s="365">
        <f>(INDEX('Points - Runs'!$A$5:$Z$95,MATCH($A45,'Points - Runs'!$A$5:$A$95,0),MATCH(I$8,'Points - Runs'!$A$5:$Z$5,0)))+((INDEX('Points - Runs 50s'!$A$5:$Z$95,MATCH($A45,'Points - Runs 50s'!$A$5:$A$95,0),MATCH(I$8,'Points - Runs 50s'!$A$5:$Z$5,0)))*25)+((INDEX('Points - Runs 100s'!$A$5:$Z$95,MATCH($A45,'Points - Runs 100s'!$A$5:$A$95,0),MATCH(I$8,'Points - Runs 100s'!$A$5:$Z$5,0)))*50)+((INDEX('Points - Wickets'!$A$5:$Z$95,MATCH($A45,'Points - Wickets'!$A$5:$A$95,0),MATCH(I$8,'Points - Wickets'!$A$5:$Z$5,0)))*15)+((INDEX('Points - 4 fers'!$A$5:$Z$95,MATCH($A45,'Points - 4 fers'!$A$5:$A$95,0),MATCH(I$8,'Points - 4 fers'!$A$5:$Z$5,0)))*25)+((INDEX('Points - Hattrick'!$A$5:$Z$95,MATCH($A45,'Points - Hattrick'!$A$5:$A$95,0),MATCH(I$8,'Points - Hattrick'!$A$5:$Z$5,0)))*100)+((INDEX('Points - Fielding'!$A$5:$Z$95,MATCH($A45,'Points - Fielding'!$A$5:$A$95,0),MATCH(I$8,'Points - Fielding'!$A$5:$Z$5,0)))*10)+((INDEX('Points - 7 fers'!$A$5:$Z$95,MATCH($A45,'Points - 7 fers'!$A$5:$A$95,0),MATCH(I$8,'Points - 7 fers'!$A$5:$Z$5,0)))*50)+((INDEX('Points - Fielding Bonus'!$A$5:$Z$95,MATCH($A45,'Points - Fielding Bonus'!$A$5:$A$95,0),MATCH(I$8,'Points - Fielding Bonus'!$A$5:$Z$5,0)))*25)</f>
        <v>6</v>
      </c>
      <c r="J45" s="365">
        <f>(INDEX('Points - Runs'!$A$5:$Z$95,MATCH($A45,'Points - Runs'!$A$5:$A$95,0),MATCH(J$8,'Points - Runs'!$A$5:$Z$5,0)))+((INDEX('Points - Runs 50s'!$A$5:$Z$95,MATCH($A45,'Points - Runs 50s'!$A$5:$A$95,0),MATCH(J$8,'Points - Runs 50s'!$A$5:$Z$5,0)))*25)+((INDEX('Points - Runs 100s'!$A$5:$Z$95,MATCH($A45,'Points - Runs 100s'!$A$5:$A$95,0),MATCH(J$8,'Points - Runs 100s'!$A$5:$Z$5,0)))*50)+((INDEX('Points - Wickets'!$A$5:$Z$95,MATCH($A45,'Points - Wickets'!$A$5:$A$95,0),MATCH(J$8,'Points - Wickets'!$A$5:$Z$5,0)))*15)+((INDEX('Points - 4 fers'!$A$5:$Z$95,MATCH($A45,'Points - 4 fers'!$A$5:$A$95,0),MATCH(J$8,'Points - 4 fers'!$A$5:$Z$5,0)))*25)+((INDEX('Points - Hattrick'!$A$5:$Z$95,MATCH($A45,'Points - Hattrick'!$A$5:$A$95,0),MATCH(J$8,'Points - Hattrick'!$A$5:$Z$5,0)))*100)+((INDEX('Points - Fielding'!$A$5:$Z$95,MATCH($A45,'Points - Fielding'!$A$5:$A$95,0),MATCH(J$8,'Points - Fielding'!$A$5:$Z$5,0)))*10)+((INDEX('Points - 7 fers'!$A$5:$Z$95,MATCH($A45,'Points - 7 fers'!$A$5:$A$95,0),MATCH(J$8,'Points - 7 fers'!$A$5:$Z$5,0)))*50)+((INDEX('Points - Fielding Bonus'!$A$5:$Z$95,MATCH($A45,'Points - Fielding Bonus'!$A$5:$A$95,0),MATCH(J$8,'Points - Fielding Bonus'!$A$5:$Z$5,0)))*25)</f>
        <v>34</v>
      </c>
      <c r="K45" s="516">
        <f>(INDEX('Points - Runs'!$A$5:$Z$95,MATCH($A45,'Points - Runs'!$A$5:$A$95,0),MATCH(K$8,'Points - Runs'!$A$5:$Z$5,0)))+((INDEX('Points - Runs 50s'!$A$5:$Z$95,MATCH($A45,'Points - Runs 50s'!$A$5:$A$95,0),MATCH(K$8,'Points - Runs 50s'!$A$5:$Z$5,0)))*25)+((INDEX('Points - Runs 100s'!$A$5:$Z$95,MATCH($A45,'Points - Runs 100s'!$A$5:$A$95,0),MATCH(K$8,'Points - Runs 100s'!$A$5:$Z$5,0)))*50)+((INDEX('Points - Wickets'!$A$5:$Z$95,MATCH($A45,'Points - Wickets'!$A$5:$A$95,0),MATCH(K$8,'Points - Wickets'!$A$5:$Z$5,0)))*15)+((INDEX('Points - 4 fers'!$A$5:$Z$95,MATCH($A45,'Points - 4 fers'!$A$5:$A$95,0),MATCH(K$8,'Points - 4 fers'!$A$5:$Z$5,0)))*25)+((INDEX('Points - Hattrick'!$A$5:$Z$95,MATCH($A45,'Points - Hattrick'!$A$5:$A$95,0),MATCH(K$8,'Points - Hattrick'!$A$5:$Z$5,0)))*100)+((INDEX('Points - Fielding'!$A$5:$Z$95,MATCH($A45,'Points - Fielding'!$A$5:$A$95,0),MATCH(K$8,'Points - Fielding'!$A$5:$Z$5,0)))*10)+((INDEX('Points - 7 fers'!$A$5:$Z$95,MATCH($A45,'Points - 7 fers'!$A$5:$A$95,0),MATCH(K$8,'Points - 7 fers'!$A$5:$Z$5,0)))*50)+((INDEX('Points - Fielding Bonus'!$A$5:$Z$95,MATCH($A45,'Points - Fielding Bonus'!$A$5:$A$95,0),MATCH(K$8,'Points - Fielding Bonus'!$A$5:$Z$5,0)))*25)</f>
        <v>15</v>
      </c>
      <c r="L45" s="364">
        <f>(INDEX('Points - Runs'!$A$5:$Z$95,MATCH($A45,'Points - Runs'!$A$5:$A$95,0),MATCH(L$8,'Points - Runs'!$A$5:$Z$5,0)))+((INDEX('Points - Runs 50s'!$A$5:$Z$95,MATCH($A45,'Points - Runs 50s'!$A$5:$A$95,0),MATCH(L$8,'Points - Runs 50s'!$A$5:$Z$5,0)))*25)+((INDEX('Points - Runs 100s'!$A$5:$Z$95,MATCH($A45,'Points - Runs 100s'!$A$5:$A$95,0),MATCH(L$8,'Points - Runs 100s'!$A$5:$Z$5,0)))*50)+((INDEX('Points - Wickets'!$A$5:$Z$95,MATCH($A45,'Points - Wickets'!$A$5:$A$95,0),MATCH(L$8,'Points - Wickets'!$A$5:$Z$5,0)))*15)+((INDEX('Points - 4 fers'!$A$5:$Z$95,MATCH($A45,'Points - 4 fers'!$A$5:$A$95,0),MATCH(L$8,'Points - 4 fers'!$A$5:$Z$5,0)))*25)+((INDEX('Points - Hattrick'!$A$5:$Z$95,MATCH($A45,'Points - Hattrick'!$A$5:$A$95,0),MATCH(L$8,'Points - Hattrick'!$A$5:$Z$5,0)))*100)+((INDEX('Points - Fielding'!$A$5:$Z$95,MATCH($A45,'Points - Fielding'!$A$5:$A$95,0),MATCH(L$8,'Points - Fielding'!$A$5:$Z$5,0)))*10)+((INDEX('Points - 7 fers'!$A$5:$Z$95,MATCH($A45,'Points - 7 fers'!$A$5:$A$95,0),MATCH(L$8,'Points - 7 fers'!$A$5:$Z$5,0)))*50)+((INDEX('Points - Fielding Bonus'!$A$5:$Z$95,MATCH($A45,'Points - Fielding Bonus'!$A$5:$A$95,0),MATCH(L$8,'Points - Fielding Bonus'!$A$5:$Z$5,0)))*25)</f>
        <v>78</v>
      </c>
      <c r="M45" s="365">
        <f>(INDEX('Points - Runs'!$A$5:$Z$95,MATCH($A45,'Points - Runs'!$A$5:$A$95,0),MATCH(M$8,'Points - Runs'!$A$5:$Z$5,0)))+((INDEX('Points - Runs 50s'!$A$5:$Z$95,MATCH($A45,'Points - Runs 50s'!$A$5:$A$95,0),MATCH(M$8,'Points - Runs 50s'!$A$5:$Z$5,0)))*25)+((INDEX('Points - Runs 100s'!$A$5:$Z$95,MATCH($A45,'Points - Runs 100s'!$A$5:$A$95,0),MATCH(M$8,'Points - Runs 100s'!$A$5:$Z$5,0)))*50)+((INDEX('Points - Wickets'!$A$5:$Z$95,MATCH($A45,'Points - Wickets'!$A$5:$A$95,0),MATCH(M$8,'Points - Wickets'!$A$5:$Z$5,0)))*15)+((INDEX('Points - 4 fers'!$A$5:$Z$95,MATCH($A45,'Points - 4 fers'!$A$5:$A$95,0),MATCH(M$8,'Points - 4 fers'!$A$5:$Z$5,0)))*25)+((INDEX('Points - Hattrick'!$A$5:$Z$95,MATCH($A45,'Points - Hattrick'!$A$5:$A$95,0),MATCH(M$8,'Points - Hattrick'!$A$5:$Z$5,0)))*100)+((INDEX('Points - Fielding'!$A$5:$Z$95,MATCH($A45,'Points - Fielding'!$A$5:$A$95,0),MATCH(M$8,'Points - Fielding'!$A$5:$Z$5,0)))*10)+((INDEX('Points - 7 fers'!$A$5:$Z$95,MATCH($A45,'Points - 7 fers'!$A$5:$A$95,0),MATCH(M$8,'Points - 7 fers'!$A$5:$Z$5,0)))*50)+((INDEX('Points - Fielding Bonus'!$A$5:$Z$95,MATCH($A45,'Points - Fielding Bonus'!$A$5:$A$95,0),MATCH(M$8,'Points - Fielding Bonus'!$A$5:$Z$5,0)))*25)</f>
        <v>132</v>
      </c>
      <c r="N45" s="365">
        <f>(INDEX('Points - Runs'!$A$5:$Z$95,MATCH($A45,'Points - Runs'!$A$5:$A$95,0),MATCH(N$8,'Points - Runs'!$A$5:$Z$5,0)))+((INDEX('Points - Runs 50s'!$A$5:$Z$95,MATCH($A45,'Points - Runs 50s'!$A$5:$A$95,0),MATCH(N$8,'Points - Runs 50s'!$A$5:$Z$5,0)))*25)+((INDEX('Points - Runs 100s'!$A$5:$Z$95,MATCH($A45,'Points - Runs 100s'!$A$5:$A$95,0),MATCH(N$8,'Points - Runs 100s'!$A$5:$Z$5,0)))*50)+((INDEX('Points - Wickets'!$A$5:$Z$95,MATCH($A45,'Points - Wickets'!$A$5:$A$95,0),MATCH(N$8,'Points - Wickets'!$A$5:$Z$5,0)))*15)+((INDEX('Points - 4 fers'!$A$5:$Z$95,MATCH($A45,'Points - 4 fers'!$A$5:$A$95,0),MATCH(N$8,'Points - 4 fers'!$A$5:$Z$5,0)))*25)+((INDEX('Points - Hattrick'!$A$5:$Z$95,MATCH($A45,'Points - Hattrick'!$A$5:$A$95,0),MATCH(N$8,'Points - Hattrick'!$A$5:$Z$5,0)))*100)+((INDEX('Points - Fielding'!$A$5:$Z$95,MATCH($A45,'Points - Fielding'!$A$5:$A$95,0),MATCH(N$8,'Points - Fielding'!$A$5:$Z$5,0)))*10)+((INDEX('Points - 7 fers'!$A$5:$Z$95,MATCH($A45,'Points - 7 fers'!$A$5:$A$95,0),MATCH(N$8,'Points - 7 fers'!$A$5:$Z$5,0)))*50)+((INDEX('Points - Fielding Bonus'!$A$5:$Z$95,MATCH($A45,'Points - Fielding Bonus'!$A$5:$A$95,0),MATCH(N$8,'Points - Fielding Bonus'!$A$5:$Z$5,0)))*25)</f>
        <v>106</v>
      </c>
      <c r="O45" s="365">
        <f>(INDEX('Points - Runs'!$A$5:$Z$95,MATCH($A45,'Points - Runs'!$A$5:$A$95,0),MATCH(O$8,'Points - Runs'!$A$5:$Z$5,0)))+((INDEX('Points - Runs 50s'!$A$5:$Z$95,MATCH($A45,'Points - Runs 50s'!$A$5:$A$95,0),MATCH(O$8,'Points - Runs 50s'!$A$5:$Z$5,0)))*25)+((INDEX('Points - Runs 100s'!$A$5:$Z$95,MATCH($A45,'Points - Runs 100s'!$A$5:$A$95,0),MATCH(O$8,'Points - Runs 100s'!$A$5:$Z$5,0)))*50)+((INDEX('Points - Wickets'!$A$5:$Z$95,MATCH($A45,'Points - Wickets'!$A$5:$A$95,0),MATCH(O$8,'Points - Wickets'!$A$5:$Z$5,0)))*15)+((INDEX('Points - 4 fers'!$A$5:$Z$95,MATCH($A45,'Points - 4 fers'!$A$5:$A$95,0),MATCH(O$8,'Points - 4 fers'!$A$5:$Z$5,0)))*25)+((INDEX('Points - Hattrick'!$A$5:$Z$95,MATCH($A45,'Points - Hattrick'!$A$5:$A$95,0),MATCH(O$8,'Points - Hattrick'!$A$5:$Z$5,0)))*100)+((INDEX('Points - Fielding'!$A$5:$Z$95,MATCH($A45,'Points - Fielding'!$A$5:$A$95,0),MATCH(O$8,'Points - Fielding'!$A$5:$Z$5,0)))*10)+((INDEX('Points - 7 fers'!$A$5:$Z$95,MATCH($A45,'Points - 7 fers'!$A$5:$A$95,0),MATCH(O$8,'Points - 7 fers'!$A$5:$Z$5,0)))*50)+((INDEX('Points - Fielding Bonus'!$A$5:$Z$95,MATCH($A45,'Points - Fielding Bonus'!$A$5:$A$95,0),MATCH(O$8,'Points - Fielding Bonus'!$A$5:$Z$5,0)))*25)</f>
        <v>132</v>
      </c>
      <c r="P45" s="365">
        <f>(INDEX('Points - Runs'!$A$5:$Z$95,MATCH($A45,'Points - Runs'!$A$5:$A$95,0),MATCH(P$8,'Points - Runs'!$A$5:$Z$5,0)))+((INDEX('Points - Runs 50s'!$A$5:$Z$95,MATCH($A45,'Points - Runs 50s'!$A$5:$A$95,0),MATCH(P$8,'Points - Runs 50s'!$A$5:$Z$5,0)))*25)+((INDEX('Points - Runs 100s'!$A$5:$Z$95,MATCH($A45,'Points - Runs 100s'!$A$5:$A$95,0),MATCH(P$8,'Points - Runs 100s'!$A$5:$Z$5,0)))*50)+((INDEX('Points - Wickets'!$A$5:$Z$95,MATCH($A45,'Points - Wickets'!$A$5:$A$95,0),MATCH(P$8,'Points - Wickets'!$A$5:$Z$5,0)))*15)+((INDEX('Points - 4 fers'!$A$5:$Z$95,MATCH($A45,'Points - 4 fers'!$A$5:$A$95,0),MATCH(P$8,'Points - 4 fers'!$A$5:$Z$5,0)))*25)+((INDEX('Points - Hattrick'!$A$5:$Z$95,MATCH($A45,'Points - Hattrick'!$A$5:$A$95,0),MATCH(P$8,'Points - Hattrick'!$A$5:$Z$5,0)))*100)+((INDEX('Points - Fielding'!$A$5:$Z$95,MATCH($A45,'Points - Fielding'!$A$5:$A$95,0),MATCH(P$8,'Points - Fielding'!$A$5:$Z$5,0)))*10)+((INDEX('Points - 7 fers'!$A$5:$Z$95,MATCH($A45,'Points - 7 fers'!$A$5:$A$95,0),MATCH(P$8,'Points - 7 fers'!$A$5:$Z$5,0)))*50)+((INDEX('Points - Fielding Bonus'!$A$5:$Z$95,MATCH($A45,'Points - Fielding Bonus'!$A$5:$A$95,0),MATCH(P$8,'Points - Fielding Bonus'!$A$5:$Z$5,0)))*25)</f>
        <v>45</v>
      </c>
      <c r="Q45" s="365">
        <f>(INDEX('Points - Runs'!$A$5:$Z$95,MATCH($A45,'Points - Runs'!$A$5:$A$95,0),MATCH(Q$8,'Points - Runs'!$A$5:$Z$5,0)))+((INDEX('Points - Runs 50s'!$A$5:$Z$95,MATCH($A45,'Points - Runs 50s'!$A$5:$A$95,0),MATCH(Q$8,'Points - Runs 50s'!$A$5:$Z$5,0)))*25)+((INDEX('Points - Runs 100s'!$A$5:$Z$95,MATCH($A45,'Points - Runs 100s'!$A$5:$A$95,0),MATCH(Q$8,'Points - Runs 100s'!$A$5:$Z$5,0)))*50)+((INDEX('Points - Wickets'!$A$5:$Z$95,MATCH($A45,'Points - Wickets'!$A$5:$A$95,0),MATCH(Q$8,'Points - Wickets'!$A$5:$Z$5,0)))*15)+((INDEX('Points - 4 fers'!$A$5:$Z$95,MATCH($A45,'Points - 4 fers'!$A$5:$A$95,0),MATCH(Q$8,'Points - 4 fers'!$A$5:$Z$5,0)))*25)+((INDEX('Points - Hattrick'!$A$5:$Z$95,MATCH($A45,'Points - Hattrick'!$A$5:$A$95,0),MATCH(Q$8,'Points - Hattrick'!$A$5:$Z$5,0)))*100)+((INDEX('Points - Fielding'!$A$5:$Z$95,MATCH($A45,'Points - Fielding'!$A$5:$A$95,0),MATCH(Q$8,'Points - Fielding'!$A$5:$Z$5,0)))*10)+((INDEX('Points - 7 fers'!$A$5:$Z$95,MATCH($A45,'Points - 7 fers'!$A$5:$A$95,0),MATCH(Q$8,'Points - 7 fers'!$A$5:$Z$5,0)))*50)+((INDEX('Points - Fielding Bonus'!$A$5:$Z$95,MATCH($A45,'Points - Fielding Bonus'!$A$5:$A$95,0),MATCH(Q$8,'Points - Fielding Bonus'!$A$5:$Z$5,0)))*25)</f>
        <v>107</v>
      </c>
      <c r="R45" s="365">
        <f>(INDEX('Points - Runs'!$A$5:$Z$95,MATCH($A45,'Points - Runs'!$A$5:$A$95,0),MATCH(R$8,'Points - Runs'!$A$5:$Z$5,0)))+((INDEX('Points - Runs 50s'!$A$5:$Z$95,MATCH($A45,'Points - Runs 50s'!$A$5:$A$95,0),MATCH(R$8,'Points - Runs 50s'!$A$5:$Z$5,0)))*25)+((INDEX('Points - Runs 100s'!$A$5:$Z$95,MATCH($A45,'Points - Runs 100s'!$A$5:$A$95,0),MATCH(R$8,'Points - Runs 100s'!$A$5:$Z$5,0)))*50)+((INDEX('Points - Wickets'!$A$5:$Z$95,MATCH($A45,'Points - Wickets'!$A$5:$A$95,0),MATCH(R$8,'Points - Wickets'!$A$5:$Z$5,0)))*15)+((INDEX('Points - 4 fers'!$A$5:$Z$95,MATCH($A45,'Points - 4 fers'!$A$5:$A$95,0),MATCH(R$8,'Points - 4 fers'!$A$5:$Z$5,0)))*25)+((INDEX('Points - Hattrick'!$A$5:$Z$95,MATCH($A45,'Points - Hattrick'!$A$5:$A$95,0),MATCH(R$8,'Points - Hattrick'!$A$5:$Z$5,0)))*100)+((INDEX('Points - Fielding'!$A$5:$Z$95,MATCH($A45,'Points - Fielding'!$A$5:$A$95,0),MATCH(R$8,'Points - Fielding'!$A$5:$Z$5,0)))*10)+((INDEX('Points - 7 fers'!$A$5:$Z$95,MATCH($A45,'Points - 7 fers'!$A$5:$A$95,0),MATCH(R$8,'Points - 7 fers'!$A$5:$Z$5,0)))*50)+((INDEX('Points - Fielding Bonus'!$A$5:$Z$95,MATCH($A45,'Points - Fielding Bonus'!$A$5:$A$95,0),MATCH(R$8,'Points - Fielding Bonus'!$A$5:$Z$5,0)))*25)</f>
        <v>0</v>
      </c>
      <c r="S45" s="566">
        <f>(INDEX('Points - Runs'!$A$5:$Z$95,MATCH($A45,'Points - Runs'!$A$5:$A$95,0),MATCH(S$8,'Points - Runs'!$A$5:$Z$5,0)))+((INDEX('Points - Runs 50s'!$A$5:$Z$95,MATCH($A45,'Points - Runs 50s'!$A$5:$A$95,0),MATCH(S$8,'Points - Runs 50s'!$A$5:$Z$5,0)))*25)+((INDEX('Points - Runs 100s'!$A$5:$Z$95,MATCH($A45,'Points - Runs 100s'!$A$5:$A$95,0),MATCH(S$8,'Points - Runs 100s'!$A$5:$Z$5,0)))*50)+((INDEX('Points - Wickets'!$A$5:$Z$95,MATCH($A45,'Points - Wickets'!$A$5:$A$95,0),MATCH(S$8,'Points - Wickets'!$A$5:$Z$5,0)))*15)+((INDEX('Points - 4 fers'!$A$5:$Z$95,MATCH($A45,'Points - 4 fers'!$A$5:$A$95,0),MATCH(S$8,'Points - 4 fers'!$A$5:$Z$5,0)))*25)+((INDEX('Points - Hattrick'!$A$5:$Z$95,MATCH($A45,'Points - Hattrick'!$A$5:$A$95,0),MATCH(S$8,'Points - Hattrick'!$A$5:$Z$5,0)))*100)+((INDEX('Points - Fielding'!$A$5:$Z$95,MATCH($A45,'Points - Fielding'!$A$5:$A$95,0),MATCH(S$8,'Points - Fielding'!$A$5:$Z$5,0)))*10)+((INDEX('Points - 7 fers'!$A$5:$Z$95,MATCH($A45,'Points - 7 fers'!$A$5:$A$95,0),MATCH(S$8,'Points - 7 fers'!$A$5:$Z$5,0)))*50)+((INDEX('Points - Fielding Bonus'!$A$5:$Z$95,MATCH($A45,'Points - Fielding Bonus'!$A$5:$A$95,0),MATCH(S$8,'Points - Fielding Bonus'!$A$5:$Z$5,0)))*25)</f>
        <v>55</v>
      </c>
      <c r="T45" s="571">
        <f>(INDEX('Points - Runs'!$A$5:$Z$95,MATCH($A45,'Points - Runs'!$A$5:$A$95,0),MATCH(T$8,'Points - Runs'!$A$5:$Z$5,0)))+((INDEX('Points - Runs 50s'!$A$5:$Z$95,MATCH($A45,'Points - Runs 50s'!$A$5:$A$95,0),MATCH(T$8,'Points - Runs 50s'!$A$5:$Z$5,0)))*25)+((INDEX('Points - Runs 100s'!$A$5:$Z$95,MATCH($A45,'Points - Runs 100s'!$A$5:$A$95,0),MATCH(T$8,'Points - Runs 100s'!$A$5:$Z$5,0)))*50)+((INDEX('Points - Wickets'!$A$5:$Z$95,MATCH($A45,'Points - Wickets'!$A$5:$A$95,0),MATCH(T$8,'Points - Wickets'!$A$5:$Z$5,0)))*15)+((INDEX('Points - 4 fers'!$A$5:$Z$95,MATCH($A45,'Points - 4 fers'!$A$5:$A$95,0),MATCH(T$8,'Points - 4 fers'!$A$5:$Z$5,0)))*25)+((INDEX('Points - Hattrick'!$A$5:$Z$95,MATCH($A45,'Points - Hattrick'!$A$5:$A$95,0),MATCH(T$8,'Points - Hattrick'!$A$5:$Z$5,0)))*100)+((INDEX('Points - Fielding'!$A$5:$Z$95,MATCH($A45,'Points - Fielding'!$A$5:$A$95,0),MATCH(T$8,'Points - Fielding'!$A$5:$Z$5,0)))*10)+((INDEX('Points - 7 fers'!$A$5:$Z$95,MATCH($A45,'Points - 7 fers'!$A$5:$A$95,0),MATCH(T$8,'Points - 7 fers'!$A$5:$Z$5,0)))*50)+((INDEX('Points - Fielding Bonus'!$A$5:$Z$95,MATCH($A45,'Points - Fielding Bonus'!$A$5:$A$95,0),MATCH(T$8,'Points - Fielding Bonus'!$A$5:$Z$5,0)))*25)</f>
        <v>0</v>
      </c>
      <c r="U45" s="365">
        <f>(INDEX('Points - Runs'!$A$5:$Z$95,MATCH($A45,'Points - Runs'!$A$5:$A$95,0),MATCH(U$8,'Points - Runs'!$A$5:$Z$5,0)))+((INDEX('Points - Runs 50s'!$A$5:$Z$95,MATCH($A45,'Points - Runs 50s'!$A$5:$A$95,0),MATCH(U$8,'Points - Runs 50s'!$A$5:$Z$5,0)))*25)+((INDEX('Points - Runs 100s'!$A$5:$Z$95,MATCH($A45,'Points - Runs 100s'!$A$5:$A$95,0),MATCH(U$8,'Points - Runs 100s'!$A$5:$Z$5,0)))*50)+((INDEX('Points - Wickets'!$A$5:$Z$95,MATCH($A45,'Points - Wickets'!$A$5:$A$95,0),MATCH(U$8,'Points - Wickets'!$A$5:$Z$5,0)))*15)+((INDEX('Points - 4 fers'!$A$5:$Z$95,MATCH($A45,'Points - 4 fers'!$A$5:$A$95,0),MATCH(U$8,'Points - 4 fers'!$A$5:$Z$5,0)))*25)+((INDEX('Points - Hattrick'!$A$5:$Z$95,MATCH($A45,'Points - Hattrick'!$A$5:$A$95,0),MATCH(U$8,'Points - Hattrick'!$A$5:$Z$5,0)))*100)+((INDEX('Points - Fielding'!$A$5:$Z$95,MATCH($A45,'Points - Fielding'!$A$5:$A$95,0),MATCH(U$8,'Points - Fielding'!$A$5:$Z$5,0)))*10)+((INDEX('Points - 7 fers'!$A$5:$Z$95,MATCH($A45,'Points - 7 fers'!$A$5:$A$95,0),MATCH(U$8,'Points - 7 fers'!$A$5:$Z$5,0)))*50)+((INDEX('Points - Fielding Bonus'!$A$5:$Z$95,MATCH($A45,'Points - Fielding Bonus'!$A$5:$A$95,0),MATCH(U$8,'Points - Fielding Bonus'!$A$5:$Z$5,0)))*25)</f>
        <v>0</v>
      </c>
      <c r="V45" s="365">
        <f>(INDEX('Points - Runs'!$A$5:$Z$95,MATCH($A45,'Points - Runs'!$A$5:$A$95,0),MATCH(V$8,'Points - Runs'!$A$5:$Z$5,0)))+((INDEX('Points - Runs 50s'!$A$5:$Z$95,MATCH($A45,'Points - Runs 50s'!$A$5:$A$95,0),MATCH(V$8,'Points - Runs 50s'!$A$5:$Z$5,0)))*25)+((INDEX('Points - Runs 100s'!$A$5:$Z$95,MATCH($A45,'Points - Runs 100s'!$A$5:$A$95,0),MATCH(V$8,'Points - Runs 100s'!$A$5:$Z$5,0)))*50)+((INDEX('Points - Wickets'!$A$5:$Z$95,MATCH($A45,'Points - Wickets'!$A$5:$A$95,0),MATCH(V$8,'Points - Wickets'!$A$5:$Z$5,0)))*15)+((INDEX('Points - 4 fers'!$A$5:$Z$95,MATCH($A45,'Points - 4 fers'!$A$5:$A$95,0),MATCH(V$8,'Points - 4 fers'!$A$5:$Z$5,0)))*25)+((INDEX('Points - Hattrick'!$A$5:$Z$95,MATCH($A45,'Points - Hattrick'!$A$5:$A$95,0),MATCH(V$8,'Points - Hattrick'!$A$5:$Z$5,0)))*100)+((INDEX('Points - Fielding'!$A$5:$Z$95,MATCH($A45,'Points - Fielding'!$A$5:$A$95,0),MATCH(V$8,'Points - Fielding'!$A$5:$Z$5,0)))*10)+((INDEX('Points - 7 fers'!$A$5:$Z$95,MATCH($A45,'Points - 7 fers'!$A$5:$A$95,0),MATCH(V$8,'Points - 7 fers'!$A$5:$Z$5,0)))*50)+((INDEX('Points - Fielding Bonus'!$A$5:$Z$95,MATCH($A45,'Points - Fielding Bonus'!$A$5:$A$95,0),MATCH(V$8,'Points - Fielding Bonus'!$A$5:$Z$5,0)))*25)</f>
        <v>0</v>
      </c>
      <c r="W45" s="365">
        <f>(INDEX('Points - Runs'!$A$5:$Z$95,MATCH($A45,'Points - Runs'!$A$5:$A$95,0),MATCH(W$8,'Points - Runs'!$A$5:$Z$5,0)))+((INDEX('Points - Runs 50s'!$A$5:$Z$95,MATCH($A45,'Points - Runs 50s'!$A$5:$A$95,0),MATCH(W$8,'Points - Runs 50s'!$A$5:$Z$5,0)))*25)+((INDEX('Points - Runs 100s'!$A$5:$Z$95,MATCH($A45,'Points - Runs 100s'!$A$5:$A$95,0),MATCH(W$8,'Points - Runs 100s'!$A$5:$Z$5,0)))*50)+((INDEX('Points - Wickets'!$A$5:$Z$95,MATCH($A45,'Points - Wickets'!$A$5:$A$95,0),MATCH(W$8,'Points - Wickets'!$A$5:$Z$5,0)))*15)+((INDEX('Points - 4 fers'!$A$5:$Z$95,MATCH($A45,'Points - 4 fers'!$A$5:$A$95,0),MATCH(W$8,'Points - 4 fers'!$A$5:$Z$5,0)))*25)+((INDEX('Points - Hattrick'!$A$5:$Z$95,MATCH($A45,'Points - Hattrick'!$A$5:$A$95,0),MATCH(W$8,'Points - Hattrick'!$A$5:$Z$5,0)))*100)+((INDEX('Points - Fielding'!$A$5:$Z$95,MATCH($A45,'Points - Fielding'!$A$5:$A$95,0),MATCH(W$8,'Points - Fielding'!$A$5:$Z$5,0)))*10)+((INDEX('Points - 7 fers'!$A$5:$Z$95,MATCH($A45,'Points - 7 fers'!$A$5:$A$95,0),MATCH(W$8,'Points - 7 fers'!$A$5:$Z$5,0)))*50)+((INDEX('Points - Fielding Bonus'!$A$5:$Z$95,MATCH($A45,'Points - Fielding Bonus'!$A$5:$A$95,0),MATCH(W$8,'Points - Fielding Bonus'!$A$5:$Z$5,0)))*25)</f>
        <v>0</v>
      </c>
      <c r="X45" s="365">
        <f>(INDEX('Points - Runs'!$A$5:$Z$95,MATCH($A45,'Points - Runs'!$A$5:$A$95,0),MATCH(X$8,'Points - Runs'!$A$5:$Z$5,0)))+((INDEX('Points - Runs 50s'!$A$5:$Z$95,MATCH($A45,'Points - Runs 50s'!$A$5:$A$95,0),MATCH(X$8,'Points - Runs 50s'!$A$5:$Z$5,0)))*25)+((INDEX('Points - Runs 100s'!$A$5:$Z$95,MATCH($A45,'Points - Runs 100s'!$A$5:$A$95,0),MATCH(X$8,'Points - Runs 100s'!$A$5:$Z$5,0)))*50)+((INDEX('Points - Wickets'!$A$5:$Z$95,MATCH($A45,'Points - Wickets'!$A$5:$A$95,0),MATCH(X$8,'Points - Wickets'!$A$5:$Z$5,0)))*15)+((INDEX('Points - 4 fers'!$A$5:$Z$95,MATCH($A45,'Points - 4 fers'!$A$5:$A$95,0),MATCH(X$8,'Points - 4 fers'!$A$5:$Z$5,0)))*25)+((INDEX('Points - Hattrick'!$A$5:$Z$95,MATCH($A45,'Points - Hattrick'!$A$5:$A$95,0),MATCH(X$8,'Points - Hattrick'!$A$5:$Z$5,0)))*100)+((INDEX('Points - Fielding'!$A$5:$Z$95,MATCH($A45,'Points - Fielding'!$A$5:$A$95,0),MATCH(X$8,'Points - Fielding'!$A$5:$Z$5,0)))*10)+((INDEX('Points - 7 fers'!$A$5:$Z$95,MATCH($A45,'Points - 7 fers'!$A$5:$A$95,0),MATCH(X$8,'Points - 7 fers'!$A$5:$Z$5,0)))*50)+((INDEX('Points - Fielding Bonus'!$A$5:$Z$95,MATCH($A45,'Points - Fielding Bonus'!$A$5:$A$95,0),MATCH(X$8,'Points - Fielding Bonus'!$A$5:$Z$5,0)))*25)</f>
        <v>0</v>
      </c>
      <c r="Y45" s="365">
        <f>(INDEX('Points - Runs'!$A$5:$Z$95,MATCH($A45,'Points - Runs'!$A$5:$A$95,0),MATCH(Y$8,'Points - Runs'!$A$5:$Z$5,0)))+((INDEX('Points - Runs 50s'!$A$5:$Z$95,MATCH($A45,'Points - Runs 50s'!$A$5:$A$95,0),MATCH(Y$8,'Points - Runs 50s'!$A$5:$Z$5,0)))*25)+((INDEX('Points - Runs 100s'!$A$5:$Z$95,MATCH($A45,'Points - Runs 100s'!$A$5:$A$95,0),MATCH(Y$8,'Points - Runs 100s'!$A$5:$Z$5,0)))*50)+((INDEX('Points - Wickets'!$A$5:$Z$95,MATCH($A45,'Points - Wickets'!$A$5:$A$95,0),MATCH(Y$8,'Points - Wickets'!$A$5:$Z$5,0)))*15)+((INDEX('Points - 4 fers'!$A$5:$Z$95,MATCH($A45,'Points - 4 fers'!$A$5:$A$95,0),MATCH(Y$8,'Points - 4 fers'!$A$5:$Z$5,0)))*25)+((INDEX('Points - Hattrick'!$A$5:$Z$95,MATCH($A45,'Points - Hattrick'!$A$5:$A$95,0),MATCH(Y$8,'Points - Hattrick'!$A$5:$Z$5,0)))*100)+((INDEX('Points - Fielding'!$A$5:$Z$95,MATCH($A45,'Points - Fielding'!$A$5:$A$95,0),MATCH(Y$8,'Points - Fielding'!$A$5:$Z$5,0)))*10)+((INDEX('Points - 7 fers'!$A$5:$Z$95,MATCH($A45,'Points - 7 fers'!$A$5:$A$95,0),MATCH(Y$8,'Points - 7 fers'!$A$5:$Z$5,0)))*50)+((INDEX('Points - Fielding Bonus'!$A$5:$Z$95,MATCH($A45,'Points - Fielding Bonus'!$A$5:$A$95,0),MATCH(Y$8,'Points - Fielding Bonus'!$A$5:$Z$5,0)))*25)</f>
        <v>0</v>
      </c>
      <c r="Z45" s="365">
        <f>(INDEX('Points - Runs'!$A$5:$Z$95,MATCH($A45,'Points - Runs'!$A$5:$A$95,0),MATCH(Z$8,'Points - Runs'!$A$5:$Z$5,0)))+((INDEX('Points - Runs 50s'!$A$5:$Z$95,MATCH($A45,'Points - Runs 50s'!$A$5:$A$95,0),MATCH(Z$8,'Points - Runs 50s'!$A$5:$Z$5,0)))*25)+((INDEX('Points - Runs 100s'!$A$5:$Z$95,MATCH($A45,'Points - Runs 100s'!$A$5:$A$95,0),MATCH(Z$8,'Points - Runs 100s'!$A$5:$Z$5,0)))*50)+((INDEX('Points - Wickets'!$A$5:$Z$95,MATCH($A45,'Points - Wickets'!$A$5:$A$95,0),MATCH(Z$8,'Points - Wickets'!$A$5:$Z$5,0)))*15)+((INDEX('Points - 4 fers'!$A$5:$Z$95,MATCH($A45,'Points - 4 fers'!$A$5:$A$95,0),MATCH(Z$8,'Points - 4 fers'!$A$5:$Z$5,0)))*25)+((INDEX('Points - Hattrick'!$A$5:$Z$95,MATCH($A45,'Points - Hattrick'!$A$5:$A$95,0),MATCH(Z$8,'Points - Hattrick'!$A$5:$Z$5,0)))*100)+((INDEX('Points - Fielding'!$A$5:$Z$95,MATCH($A45,'Points - Fielding'!$A$5:$A$95,0),MATCH(Z$8,'Points - Fielding'!$A$5:$Z$5,0)))*10)+((INDEX('Points - 7 fers'!$A$5:$Z$95,MATCH($A45,'Points - 7 fers'!$A$5:$A$95,0),MATCH(Z$8,'Points - 7 fers'!$A$5:$Z$5,0)))*50)+((INDEX('Points - Fielding Bonus'!$A$5:$Z$95,MATCH($A45,'Points - Fielding Bonus'!$A$5:$A$95,0),MATCH(Z$8,'Points - Fielding Bonus'!$A$5:$Z$5,0)))*25)</f>
        <v>0</v>
      </c>
      <c r="AA45" s="452">
        <f t="shared" si="0"/>
        <v>340</v>
      </c>
      <c r="AB45" s="445">
        <f t="shared" si="1"/>
        <v>655</v>
      </c>
      <c r="AC45" s="479">
        <f t="shared" si="2"/>
        <v>0</v>
      </c>
      <c r="AD45" s="453">
        <f t="shared" si="3"/>
        <v>995</v>
      </c>
    </row>
    <row r="46" spans="1:30" s="58" customFormat="1" ht="18.75" customHeight="1" x14ac:dyDescent="0.25">
      <c r="A46" s="476" t="s">
        <v>15</v>
      </c>
      <c r="B46" s="447" t="s">
        <v>54</v>
      </c>
      <c r="C46" s="448" t="s">
        <v>69</v>
      </c>
      <c r="D46" s="364">
        <f>(INDEX('Points - Runs'!$A$5:$Z$95,MATCH($A46,'Points - Runs'!$A$5:$A$95,0),MATCH(D$8,'Points - Runs'!$A$5:$Z$5,0)))+((INDEX('Points - Runs 50s'!$A$5:$Z$95,MATCH($A46,'Points - Runs 50s'!$A$5:$A$95,0),MATCH(D$8,'Points - Runs 50s'!$A$5:$Z$5,0)))*25)+((INDEX('Points - Runs 100s'!$A$5:$Z$95,MATCH($A46,'Points - Runs 100s'!$A$5:$A$95,0),MATCH(D$8,'Points - Runs 100s'!$A$5:$Z$5,0)))*50)+((INDEX('Points - Wickets'!$A$5:$Z$95,MATCH($A46,'Points - Wickets'!$A$5:$A$95,0),MATCH(D$8,'Points - Wickets'!$A$5:$Z$5,0)))*15)+((INDEX('Points - 4 fers'!$A$5:$Z$95,MATCH($A46,'Points - 4 fers'!$A$5:$A$95,0),MATCH(D$8,'Points - 4 fers'!$A$5:$Z$5,0)))*25)+((INDEX('Points - Hattrick'!$A$5:$Z$95,MATCH($A46,'Points - Hattrick'!$A$5:$A$95,0),MATCH(D$8,'Points - Hattrick'!$A$5:$Z$5,0)))*100)+((INDEX('Points - Fielding'!$A$5:$Z$95,MATCH($A46,'Points - Fielding'!$A$5:$A$95,0),MATCH(D$8,'Points - Fielding'!$A$5:$Z$5,0)))*10)+((INDEX('Points - 7 fers'!$A$5:$Z$95,MATCH($A46,'Points - 7 fers'!$A$5:$A$95,0),MATCH(D$8,'Points - 7 fers'!$A$5:$Z$5,0)))*50)+((INDEX('Points - Fielding Bonus'!$A$5:$Z$95,MATCH($A46,'Points - Fielding Bonus'!$A$5:$A$95,0),MATCH(D$8,'Points - Fielding Bonus'!$A$5:$Z$5,0)))*25)</f>
        <v>0</v>
      </c>
      <c r="E46" s="365">
        <f>(INDEX('Points - Runs'!$A$5:$Z$95,MATCH($A46,'Points - Runs'!$A$5:$A$95,0),MATCH(E$8,'Points - Runs'!$A$5:$Z$5,0)))+((INDEX('Points - Runs 50s'!$A$5:$Z$95,MATCH($A46,'Points - Runs 50s'!$A$5:$A$95,0),MATCH(E$8,'Points - Runs 50s'!$A$5:$Z$5,0)))*25)+((INDEX('Points - Runs 100s'!$A$5:$Z$95,MATCH($A46,'Points - Runs 100s'!$A$5:$A$95,0),MATCH(E$8,'Points - Runs 100s'!$A$5:$Z$5,0)))*50)+((INDEX('Points - Wickets'!$A$5:$Z$95,MATCH($A46,'Points - Wickets'!$A$5:$A$95,0),MATCH(E$8,'Points - Wickets'!$A$5:$Z$5,0)))*15)+((INDEX('Points - 4 fers'!$A$5:$Z$95,MATCH($A46,'Points - 4 fers'!$A$5:$A$95,0),MATCH(E$8,'Points - 4 fers'!$A$5:$Z$5,0)))*25)+((INDEX('Points - Hattrick'!$A$5:$Z$95,MATCH($A46,'Points - Hattrick'!$A$5:$A$95,0),MATCH(E$8,'Points - Hattrick'!$A$5:$Z$5,0)))*100)+((INDEX('Points - Fielding'!$A$5:$Z$95,MATCH($A46,'Points - Fielding'!$A$5:$A$95,0),MATCH(E$8,'Points - Fielding'!$A$5:$Z$5,0)))*10)+((INDEX('Points - 7 fers'!$A$5:$Z$95,MATCH($A46,'Points - 7 fers'!$A$5:$A$95,0),MATCH(E$8,'Points - 7 fers'!$A$5:$Z$5,0)))*50)+((INDEX('Points - Fielding Bonus'!$A$5:$Z$95,MATCH($A46,'Points - Fielding Bonus'!$A$5:$A$95,0),MATCH(E$8,'Points - Fielding Bonus'!$A$5:$Z$5,0)))*25)</f>
        <v>0</v>
      </c>
      <c r="F46" s="365">
        <f>(INDEX('Points - Runs'!$A$5:$Z$95,MATCH($A46,'Points - Runs'!$A$5:$A$95,0),MATCH(F$8,'Points - Runs'!$A$5:$Z$5,0)))+((INDEX('Points - Runs 50s'!$A$5:$Z$95,MATCH($A46,'Points - Runs 50s'!$A$5:$A$95,0),MATCH(F$8,'Points - Runs 50s'!$A$5:$Z$5,0)))*25)+((INDEX('Points - Runs 100s'!$A$5:$Z$95,MATCH($A46,'Points - Runs 100s'!$A$5:$A$95,0),MATCH(F$8,'Points - Runs 100s'!$A$5:$Z$5,0)))*50)+((INDEX('Points - Wickets'!$A$5:$Z$95,MATCH($A46,'Points - Wickets'!$A$5:$A$95,0),MATCH(F$8,'Points - Wickets'!$A$5:$Z$5,0)))*15)+((INDEX('Points - 4 fers'!$A$5:$Z$95,MATCH($A46,'Points - 4 fers'!$A$5:$A$95,0),MATCH(F$8,'Points - 4 fers'!$A$5:$Z$5,0)))*25)+((INDEX('Points - Hattrick'!$A$5:$Z$95,MATCH($A46,'Points - Hattrick'!$A$5:$A$95,0),MATCH(F$8,'Points - Hattrick'!$A$5:$Z$5,0)))*100)+((INDEX('Points - Fielding'!$A$5:$Z$95,MATCH($A46,'Points - Fielding'!$A$5:$A$95,0),MATCH(F$8,'Points - Fielding'!$A$5:$Z$5,0)))*10)+((INDEX('Points - 7 fers'!$A$5:$Z$95,MATCH($A46,'Points - 7 fers'!$A$5:$A$95,0),MATCH(F$8,'Points - 7 fers'!$A$5:$Z$5,0)))*50)+((INDEX('Points - Fielding Bonus'!$A$5:$Z$95,MATCH($A46,'Points - Fielding Bonus'!$A$5:$A$95,0),MATCH(F$8,'Points - Fielding Bonus'!$A$5:$Z$5,0)))*25)</f>
        <v>13</v>
      </c>
      <c r="G46" s="365">
        <f>(INDEX('Points - Runs'!$A$5:$Z$95,MATCH($A46,'Points - Runs'!$A$5:$A$95,0),MATCH(G$8,'Points - Runs'!$A$5:$Z$5,0)))+((INDEX('Points - Runs 50s'!$A$5:$Z$95,MATCH($A46,'Points - Runs 50s'!$A$5:$A$95,0),MATCH(G$8,'Points - Runs 50s'!$A$5:$Z$5,0)))*25)+((INDEX('Points - Runs 100s'!$A$5:$Z$95,MATCH($A46,'Points - Runs 100s'!$A$5:$A$95,0),MATCH(G$8,'Points - Runs 100s'!$A$5:$Z$5,0)))*50)+((INDEX('Points - Wickets'!$A$5:$Z$95,MATCH($A46,'Points - Wickets'!$A$5:$A$95,0),MATCH(G$8,'Points - Wickets'!$A$5:$Z$5,0)))*15)+((INDEX('Points - 4 fers'!$A$5:$Z$95,MATCH($A46,'Points - 4 fers'!$A$5:$A$95,0),MATCH(G$8,'Points - 4 fers'!$A$5:$Z$5,0)))*25)+((INDEX('Points - Hattrick'!$A$5:$Z$95,MATCH($A46,'Points - Hattrick'!$A$5:$A$95,0),MATCH(G$8,'Points - Hattrick'!$A$5:$Z$5,0)))*100)+((INDEX('Points - Fielding'!$A$5:$Z$95,MATCH($A46,'Points - Fielding'!$A$5:$A$95,0),MATCH(G$8,'Points - Fielding'!$A$5:$Z$5,0)))*10)+((INDEX('Points - 7 fers'!$A$5:$Z$95,MATCH($A46,'Points - 7 fers'!$A$5:$A$95,0),MATCH(G$8,'Points - 7 fers'!$A$5:$Z$5,0)))*50)+((INDEX('Points - Fielding Bonus'!$A$5:$Z$95,MATCH($A46,'Points - Fielding Bonus'!$A$5:$A$95,0),MATCH(G$8,'Points - Fielding Bonus'!$A$5:$Z$5,0)))*25)</f>
        <v>83</v>
      </c>
      <c r="H46" s="365">
        <f>(INDEX('Points - Runs'!$A$5:$Z$95,MATCH($A46,'Points - Runs'!$A$5:$A$95,0),MATCH(H$8,'Points - Runs'!$A$5:$Z$5,0)))+((INDEX('Points - Runs 50s'!$A$5:$Z$95,MATCH($A46,'Points - Runs 50s'!$A$5:$A$95,0),MATCH(H$8,'Points - Runs 50s'!$A$5:$Z$5,0)))*25)+((INDEX('Points - Runs 100s'!$A$5:$Z$95,MATCH($A46,'Points - Runs 100s'!$A$5:$A$95,0),MATCH(H$8,'Points - Runs 100s'!$A$5:$Z$5,0)))*50)+((INDEX('Points - Wickets'!$A$5:$Z$95,MATCH($A46,'Points - Wickets'!$A$5:$A$95,0),MATCH(H$8,'Points - Wickets'!$A$5:$Z$5,0)))*15)+((INDEX('Points - 4 fers'!$A$5:$Z$95,MATCH($A46,'Points - 4 fers'!$A$5:$A$95,0),MATCH(H$8,'Points - 4 fers'!$A$5:$Z$5,0)))*25)+((INDEX('Points - Hattrick'!$A$5:$Z$95,MATCH($A46,'Points - Hattrick'!$A$5:$A$95,0),MATCH(H$8,'Points - Hattrick'!$A$5:$Z$5,0)))*100)+((INDEX('Points - Fielding'!$A$5:$Z$95,MATCH($A46,'Points - Fielding'!$A$5:$A$95,0),MATCH(H$8,'Points - Fielding'!$A$5:$Z$5,0)))*10)+((INDEX('Points - 7 fers'!$A$5:$Z$95,MATCH($A46,'Points - 7 fers'!$A$5:$A$95,0),MATCH(H$8,'Points - 7 fers'!$A$5:$Z$5,0)))*50)+((INDEX('Points - Fielding Bonus'!$A$5:$Z$95,MATCH($A46,'Points - Fielding Bonus'!$A$5:$A$95,0),MATCH(H$8,'Points - Fielding Bonus'!$A$5:$Z$5,0)))*25)</f>
        <v>0</v>
      </c>
      <c r="I46" s="365">
        <f>(INDEX('Points - Runs'!$A$5:$Z$95,MATCH($A46,'Points - Runs'!$A$5:$A$95,0),MATCH(I$8,'Points - Runs'!$A$5:$Z$5,0)))+((INDEX('Points - Runs 50s'!$A$5:$Z$95,MATCH($A46,'Points - Runs 50s'!$A$5:$A$95,0),MATCH(I$8,'Points - Runs 50s'!$A$5:$Z$5,0)))*25)+((INDEX('Points - Runs 100s'!$A$5:$Z$95,MATCH($A46,'Points - Runs 100s'!$A$5:$A$95,0),MATCH(I$8,'Points - Runs 100s'!$A$5:$Z$5,0)))*50)+((INDEX('Points - Wickets'!$A$5:$Z$95,MATCH($A46,'Points - Wickets'!$A$5:$A$95,0),MATCH(I$8,'Points - Wickets'!$A$5:$Z$5,0)))*15)+((INDEX('Points - 4 fers'!$A$5:$Z$95,MATCH($A46,'Points - 4 fers'!$A$5:$A$95,0),MATCH(I$8,'Points - 4 fers'!$A$5:$Z$5,0)))*25)+((INDEX('Points - Hattrick'!$A$5:$Z$95,MATCH($A46,'Points - Hattrick'!$A$5:$A$95,0),MATCH(I$8,'Points - Hattrick'!$A$5:$Z$5,0)))*100)+((INDEX('Points - Fielding'!$A$5:$Z$95,MATCH($A46,'Points - Fielding'!$A$5:$A$95,0),MATCH(I$8,'Points - Fielding'!$A$5:$Z$5,0)))*10)+((INDEX('Points - 7 fers'!$A$5:$Z$95,MATCH($A46,'Points - 7 fers'!$A$5:$A$95,0),MATCH(I$8,'Points - 7 fers'!$A$5:$Z$5,0)))*50)+((INDEX('Points - Fielding Bonus'!$A$5:$Z$95,MATCH($A46,'Points - Fielding Bonus'!$A$5:$A$95,0),MATCH(I$8,'Points - Fielding Bonus'!$A$5:$Z$5,0)))*25)</f>
        <v>0</v>
      </c>
      <c r="J46" s="365">
        <f>(INDEX('Points - Runs'!$A$5:$Z$95,MATCH($A46,'Points - Runs'!$A$5:$A$95,0),MATCH(J$8,'Points - Runs'!$A$5:$Z$5,0)))+((INDEX('Points - Runs 50s'!$A$5:$Z$95,MATCH($A46,'Points - Runs 50s'!$A$5:$A$95,0),MATCH(J$8,'Points - Runs 50s'!$A$5:$Z$5,0)))*25)+((INDEX('Points - Runs 100s'!$A$5:$Z$95,MATCH($A46,'Points - Runs 100s'!$A$5:$A$95,0),MATCH(J$8,'Points - Runs 100s'!$A$5:$Z$5,0)))*50)+((INDEX('Points - Wickets'!$A$5:$Z$95,MATCH($A46,'Points - Wickets'!$A$5:$A$95,0),MATCH(J$8,'Points - Wickets'!$A$5:$Z$5,0)))*15)+((INDEX('Points - 4 fers'!$A$5:$Z$95,MATCH($A46,'Points - 4 fers'!$A$5:$A$95,0),MATCH(J$8,'Points - 4 fers'!$A$5:$Z$5,0)))*25)+((INDEX('Points - Hattrick'!$A$5:$Z$95,MATCH($A46,'Points - Hattrick'!$A$5:$A$95,0),MATCH(J$8,'Points - Hattrick'!$A$5:$Z$5,0)))*100)+((INDEX('Points - Fielding'!$A$5:$Z$95,MATCH($A46,'Points - Fielding'!$A$5:$A$95,0),MATCH(J$8,'Points - Fielding'!$A$5:$Z$5,0)))*10)+((INDEX('Points - 7 fers'!$A$5:$Z$95,MATCH($A46,'Points - 7 fers'!$A$5:$A$95,0),MATCH(J$8,'Points - 7 fers'!$A$5:$Z$5,0)))*50)+((INDEX('Points - Fielding Bonus'!$A$5:$Z$95,MATCH($A46,'Points - Fielding Bonus'!$A$5:$A$95,0),MATCH(J$8,'Points - Fielding Bonus'!$A$5:$Z$5,0)))*25)</f>
        <v>45</v>
      </c>
      <c r="K46" s="516">
        <f>(INDEX('Points - Runs'!$A$5:$Z$95,MATCH($A46,'Points - Runs'!$A$5:$A$95,0),MATCH(K$8,'Points - Runs'!$A$5:$Z$5,0)))+((INDEX('Points - Runs 50s'!$A$5:$Z$95,MATCH($A46,'Points - Runs 50s'!$A$5:$A$95,0),MATCH(K$8,'Points - Runs 50s'!$A$5:$Z$5,0)))*25)+((INDEX('Points - Runs 100s'!$A$5:$Z$95,MATCH($A46,'Points - Runs 100s'!$A$5:$A$95,0),MATCH(K$8,'Points - Runs 100s'!$A$5:$Z$5,0)))*50)+((INDEX('Points - Wickets'!$A$5:$Z$95,MATCH($A46,'Points - Wickets'!$A$5:$A$95,0),MATCH(K$8,'Points - Wickets'!$A$5:$Z$5,0)))*15)+((INDEX('Points - 4 fers'!$A$5:$Z$95,MATCH($A46,'Points - 4 fers'!$A$5:$A$95,0),MATCH(K$8,'Points - 4 fers'!$A$5:$Z$5,0)))*25)+((INDEX('Points - Hattrick'!$A$5:$Z$95,MATCH($A46,'Points - Hattrick'!$A$5:$A$95,0),MATCH(K$8,'Points - Hattrick'!$A$5:$Z$5,0)))*100)+((INDEX('Points - Fielding'!$A$5:$Z$95,MATCH($A46,'Points - Fielding'!$A$5:$A$95,0),MATCH(K$8,'Points - Fielding'!$A$5:$Z$5,0)))*10)+((INDEX('Points - 7 fers'!$A$5:$Z$95,MATCH($A46,'Points - 7 fers'!$A$5:$A$95,0),MATCH(K$8,'Points - 7 fers'!$A$5:$Z$5,0)))*50)+((INDEX('Points - Fielding Bonus'!$A$5:$Z$95,MATCH($A46,'Points - Fielding Bonus'!$A$5:$A$95,0),MATCH(K$8,'Points - Fielding Bonus'!$A$5:$Z$5,0)))*25)</f>
        <v>0</v>
      </c>
      <c r="L46" s="364">
        <f>(INDEX('Points - Runs'!$A$5:$Z$95,MATCH($A46,'Points - Runs'!$A$5:$A$95,0),MATCH(L$8,'Points - Runs'!$A$5:$Z$5,0)))+((INDEX('Points - Runs 50s'!$A$5:$Z$95,MATCH($A46,'Points - Runs 50s'!$A$5:$A$95,0),MATCH(L$8,'Points - Runs 50s'!$A$5:$Z$5,0)))*25)+((INDEX('Points - Runs 100s'!$A$5:$Z$95,MATCH($A46,'Points - Runs 100s'!$A$5:$A$95,0),MATCH(L$8,'Points - Runs 100s'!$A$5:$Z$5,0)))*50)+((INDEX('Points - Wickets'!$A$5:$Z$95,MATCH($A46,'Points - Wickets'!$A$5:$A$95,0),MATCH(L$8,'Points - Wickets'!$A$5:$Z$5,0)))*15)+((INDEX('Points - 4 fers'!$A$5:$Z$95,MATCH($A46,'Points - 4 fers'!$A$5:$A$95,0),MATCH(L$8,'Points - 4 fers'!$A$5:$Z$5,0)))*25)+((INDEX('Points - Hattrick'!$A$5:$Z$95,MATCH($A46,'Points - Hattrick'!$A$5:$A$95,0),MATCH(L$8,'Points - Hattrick'!$A$5:$Z$5,0)))*100)+((INDEX('Points - Fielding'!$A$5:$Z$95,MATCH($A46,'Points - Fielding'!$A$5:$A$95,0),MATCH(L$8,'Points - Fielding'!$A$5:$Z$5,0)))*10)+((INDEX('Points - 7 fers'!$A$5:$Z$95,MATCH($A46,'Points - 7 fers'!$A$5:$A$95,0),MATCH(L$8,'Points - 7 fers'!$A$5:$Z$5,0)))*50)+((INDEX('Points - Fielding Bonus'!$A$5:$Z$95,MATCH($A46,'Points - Fielding Bonus'!$A$5:$A$95,0),MATCH(L$8,'Points - Fielding Bonus'!$A$5:$Z$5,0)))*25)</f>
        <v>78</v>
      </c>
      <c r="M46" s="365">
        <f>(INDEX('Points - Runs'!$A$5:$Z$95,MATCH($A46,'Points - Runs'!$A$5:$A$95,0),MATCH(M$8,'Points - Runs'!$A$5:$Z$5,0)))+((INDEX('Points - Runs 50s'!$A$5:$Z$95,MATCH($A46,'Points - Runs 50s'!$A$5:$A$95,0),MATCH(M$8,'Points - Runs 50s'!$A$5:$Z$5,0)))*25)+((INDEX('Points - Runs 100s'!$A$5:$Z$95,MATCH($A46,'Points - Runs 100s'!$A$5:$A$95,0),MATCH(M$8,'Points - Runs 100s'!$A$5:$Z$5,0)))*50)+((INDEX('Points - Wickets'!$A$5:$Z$95,MATCH($A46,'Points - Wickets'!$A$5:$A$95,0),MATCH(M$8,'Points - Wickets'!$A$5:$Z$5,0)))*15)+((INDEX('Points - 4 fers'!$A$5:$Z$95,MATCH($A46,'Points - 4 fers'!$A$5:$A$95,0),MATCH(M$8,'Points - 4 fers'!$A$5:$Z$5,0)))*25)+((INDEX('Points - Hattrick'!$A$5:$Z$95,MATCH($A46,'Points - Hattrick'!$A$5:$A$95,0),MATCH(M$8,'Points - Hattrick'!$A$5:$Z$5,0)))*100)+((INDEX('Points - Fielding'!$A$5:$Z$95,MATCH($A46,'Points - Fielding'!$A$5:$A$95,0),MATCH(M$8,'Points - Fielding'!$A$5:$Z$5,0)))*10)+((INDEX('Points - 7 fers'!$A$5:$Z$95,MATCH($A46,'Points - 7 fers'!$A$5:$A$95,0),MATCH(M$8,'Points - 7 fers'!$A$5:$Z$5,0)))*50)+((INDEX('Points - Fielding Bonus'!$A$5:$Z$95,MATCH($A46,'Points - Fielding Bonus'!$A$5:$A$95,0),MATCH(M$8,'Points - Fielding Bonus'!$A$5:$Z$5,0)))*25)</f>
        <v>0</v>
      </c>
      <c r="N46" s="365">
        <f>(INDEX('Points - Runs'!$A$5:$Z$95,MATCH($A46,'Points - Runs'!$A$5:$A$95,0),MATCH(N$8,'Points - Runs'!$A$5:$Z$5,0)))+((INDEX('Points - Runs 50s'!$A$5:$Z$95,MATCH($A46,'Points - Runs 50s'!$A$5:$A$95,0),MATCH(N$8,'Points - Runs 50s'!$A$5:$Z$5,0)))*25)+((INDEX('Points - Runs 100s'!$A$5:$Z$95,MATCH($A46,'Points - Runs 100s'!$A$5:$A$95,0),MATCH(N$8,'Points - Runs 100s'!$A$5:$Z$5,0)))*50)+((INDEX('Points - Wickets'!$A$5:$Z$95,MATCH($A46,'Points - Wickets'!$A$5:$A$95,0),MATCH(N$8,'Points - Wickets'!$A$5:$Z$5,0)))*15)+((INDEX('Points - 4 fers'!$A$5:$Z$95,MATCH($A46,'Points - 4 fers'!$A$5:$A$95,0),MATCH(N$8,'Points - 4 fers'!$A$5:$Z$5,0)))*25)+((INDEX('Points - Hattrick'!$A$5:$Z$95,MATCH($A46,'Points - Hattrick'!$A$5:$A$95,0),MATCH(N$8,'Points - Hattrick'!$A$5:$Z$5,0)))*100)+((INDEX('Points - Fielding'!$A$5:$Z$95,MATCH($A46,'Points - Fielding'!$A$5:$A$95,0),MATCH(N$8,'Points - Fielding'!$A$5:$Z$5,0)))*10)+((INDEX('Points - 7 fers'!$A$5:$Z$95,MATCH($A46,'Points - 7 fers'!$A$5:$A$95,0),MATCH(N$8,'Points - 7 fers'!$A$5:$Z$5,0)))*50)+((INDEX('Points - Fielding Bonus'!$A$5:$Z$95,MATCH($A46,'Points - Fielding Bonus'!$A$5:$A$95,0),MATCH(N$8,'Points - Fielding Bonus'!$A$5:$Z$5,0)))*25)</f>
        <v>39</v>
      </c>
      <c r="O46" s="365">
        <f>(INDEX('Points - Runs'!$A$5:$Z$95,MATCH($A46,'Points - Runs'!$A$5:$A$95,0),MATCH(O$8,'Points - Runs'!$A$5:$Z$5,0)))+((INDEX('Points - Runs 50s'!$A$5:$Z$95,MATCH($A46,'Points - Runs 50s'!$A$5:$A$95,0),MATCH(O$8,'Points - Runs 50s'!$A$5:$Z$5,0)))*25)+((INDEX('Points - Runs 100s'!$A$5:$Z$95,MATCH($A46,'Points - Runs 100s'!$A$5:$A$95,0),MATCH(O$8,'Points - Runs 100s'!$A$5:$Z$5,0)))*50)+((INDEX('Points - Wickets'!$A$5:$Z$95,MATCH($A46,'Points - Wickets'!$A$5:$A$95,0),MATCH(O$8,'Points - Wickets'!$A$5:$Z$5,0)))*15)+((INDEX('Points - 4 fers'!$A$5:$Z$95,MATCH($A46,'Points - 4 fers'!$A$5:$A$95,0),MATCH(O$8,'Points - 4 fers'!$A$5:$Z$5,0)))*25)+((INDEX('Points - Hattrick'!$A$5:$Z$95,MATCH($A46,'Points - Hattrick'!$A$5:$A$95,0),MATCH(O$8,'Points - Hattrick'!$A$5:$Z$5,0)))*100)+((INDEX('Points - Fielding'!$A$5:$Z$95,MATCH($A46,'Points - Fielding'!$A$5:$A$95,0),MATCH(O$8,'Points - Fielding'!$A$5:$Z$5,0)))*10)+((INDEX('Points - 7 fers'!$A$5:$Z$95,MATCH($A46,'Points - 7 fers'!$A$5:$A$95,0),MATCH(O$8,'Points - 7 fers'!$A$5:$Z$5,0)))*50)+((INDEX('Points - Fielding Bonus'!$A$5:$Z$95,MATCH($A46,'Points - Fielding Bonus'!$A$5:$A$95,0),MATCH(O$8,'Points - Fielding Bonus'!$A$5:$Z$5,0)))*25)</f>
        <v>0</v>
      </c>
      <c r="P46" s="365">
        <f>(INDEX('Points - Runs'!$A$5:$Z$95,MATCH($A46,'Points - Runs'!$A$5:$A$95,0),MATCH(P$8,'Points - Runs'!$A$5:$Z$5,0)))+((INDEX('Points - Runs 50s'!$A$5:$Z$95,MATCH($A46,'Points - Runs 50s'!$A$5:$A$95,0),MATCH(P$8,'Points - Runs 50s'!$A$5:$Z$5,0)))*25)+((INDEX('Points - Runs 100s'!$A$5:$Z$95,MATCH($A46,'Points - Runs 100s'!$A$5:$A$95,0),MATCH(P$8,'Points - Runs 100s'!$A$5:$Z$5,0)))*50)+((INDEX('Points - Wickets'!$A$5:$Z$95,MATCH($A46,'Points - Wickets'!$A$5:$A$95,0),MATCH(P$8,'Points - Wickets'!$A$5:$Z$5,0)))*15)+((INDEX('Points - 4 fers'!$A$5:$Z$95,MATCH($A46,'Points - 4 fers'!$A$5:$A$95,0),MATCH(P$8,'Points - 4 fers'!$A$5:$Z$5,0)))*25)+((INDEX('Points - Hattrick'!$A$5:$Z$95,MATCH($A46,'Points - Hattrick'!$A$5:$A$95,0),MATCH(P$8,'Points - Hattrick'!$A$5:$Z$5,0)))*100)+((INDEX('Points - Fielding'!$A$5:$Z$95,MATCH($A46,'Points - Fielding'!$A$5:$A$95,0),MATCH(P$8,'Points - Fielding'!$A$5:$Z$5,0)))*10)+((INDEX('Points - 7 fers'!$A$5:$Z$95,MATCH($A46,'Points - 7 fers'!$A$5:$A$95,0),MATCH(P$8,'Points - 7 fers'!$A$5:$Z$5,0)))*50)+((INDEX('Points - Fielding Bonus'!$A$5:$Z$95,MATCH($A46,'Points - Fielding Bonus'!$A$5:$A$95,0),MATCH(P$8,'Points - Fielding Bonus'!$A$5:$Z$5,0)))*25)</f>
        <v>45</v>
      </c>
      <c r="Q46" s="365">
        <f>(INDEX('Points - Runs'!$A$5:$Z$95,MATCH($A46,'Points - Runs'!$A$5:$A$95,0),MATCH(Q$8,'Points - Runs'!$A$5:$Z$5,0)))+((INDEX('Points - Runs 50s'!$A$5:$Z$95,MATCH($A46,'Points - Runs 50s'!$A$5:$A$95,0),MATCH(Q$8,'Points - Runs 50s'!$A$5:$Z$5,0)))*25)+((INDEX('Points - Runs 100s'!$A$5:$Z$95,MATCH($A46,'Points - Runs 100s'!$A$5:$A$95,0),MATCH(Q$8,'Points - Runs 100s'!$A$5:$Z$5,0)))*50)+((INDEX('Points - Wickets'!$A$5:$Z$95,MATCH($A46,'Points - Wickets'!$A$5:$A$95,0),MATCH(Q$8,'Points - Wickets'!$A$5:$Z$5,0)))*15)+((INDEX('Points - 4 fers'!$A$5:$Z$95,MATCH($A46,'Points - 4 fers'!$A$5:$A$95,0),MATCH(Q$8,'Points - 4 fers'!$A$5:$Z$5,0)))*25)+((INDEX('Points - Hattrick'!$A$5:$Z$95,MATCH($A46,'Points - Hattrick'!$A$5:$A$95,0),MATCH(Q$8,'Points - Hattrick'!$A$5:$Z$5,0)))*100)+((INDEX('Points - Fielding'!$A$5:$Z$95,MATCH($A46,'Points - Fielding'!$A$5:$A$95,0),MATCH(Q$8,'Points - Fielding'!$A$5:$Z$5,0)))*10)+((INDEX('Points - 7 fers'!$A$5:$Z$95,MATCH($A46,'Points - 7 fers'!$A$5:$A$95,0),MATCH(Q$8,'Points - 7 fers'!$A$5:$Z$5,0)))*50)+((INDEX('Points - Fielding Bonus'!$A$5:$Z$95,MATCH($A46,'Points - Fielding Bonus'!$A$5:$A$95,0),MATCH(Q$8,'Points - Fielding Bonus'!$A$5:$Z$5,0)))*25)</f>
        <v>15</v>
      </c>
      <c r="R46" s="365">
        <f>(INDEX('Points - Runs'!$A$5:$Z$95,MATCH($A46,'Points - Runs'!$A$5:$A$95,0),MATCH(R$8,'Points - Runs'!$A$5:$Z$5,0)))+((INDEX('Points - Runs 50s'!$A$5:$Z$95,MATCH($A46,'Points - Runs 50s'!$A$5:$A$95,0),MATCH(R$8,'Points - Runs 50s'!$A$5:$Z$5,0)))*25)+((INDEX('Points - Runs 100s'!$A$5:$Z$95,MATCH($A46,'Points - Runs 100s'!$A$5:$A$95,0),MATCH(R$8,'Points - Runs 100s'!$A$5:$Z$5,0)))*50)+((INDEX('Points - Wickets'!$A$5:$Z$95,MATCH($A46,'Points - Wickets'!$A$5:$A$95,0),MATCH(R$8,'Points - Wickets'!$A$5:$Z$5,0)))*15)+((INDEX('Points - 4 fers'!$A$5:$Z$95,MATCH($A46,'Points - 4 fers'!$A$5:$A$95,0),MATCH(R$8,'Points - 4 fers'!$A$5:$Z$5,0)))*25)+((INDEX('Points - Hattrick'!$A$5:$Z$95,MATCH($A46,'Points - Hattrick'!$A$5:$A$95,0),MATCH(R$8,'Points - Hattrick'!$A$5:$Z$5,0)))*100)+((INDEX('Points - Fielding'!$A$5:$Z$95,MATCH($A46,'Points - Fielding'!$A$5:$A$95,0),MATCH(R$8,'Points - Fielding'!$A$5:$Z$5,0)))*10)+((INDEX('Points - 7 fers'!$A$5:$Z$95,MATCH($A46,'Points - 7 fers'!$A$5:$A$95,0),MATCH(R$8,'Points - 7 fers'!$A$5:$Z$5,0)))*50)+((INDEX('Points - Fielding Bonus'!$A$5:$Z$95,MATCH($A46,'Points - Fielding Bonus'!$A$5:$A$95,0),MATCH(R$8,'Points - Fielding Bonus'!$A$5:$Z$5,0)))*25)</f>
        <v>0</v>
      </c>
      <c r="S46" s="566">
        <f>(INDEX('Points - Runs'!$A$5:$Z$95,MATCH($A46,'Points - Runs'!$A$5:$A$95,0),MATCH(S$8,'Points - Runs'!$A$5:$Z$5,0)))+((INDEX('Points - Runs 50s'!$A$5:$Z$95,MATCH($A46,'Points - Runs 50s'!$A$5:$A$95,0),MATCH(S$8,'Points - Runs 50s'!$A$5:$Z$5,0)))*25)+((INDEX('Points - Runs 100s'!$A$5:$Z$95,MATCH($A46,'Points - Runs 100s'!$A$5:$A$95,0),MATCH(S$8,'Points - Runs 100s'!$A$5:$Z$5,0)))*50)+((INDEX('Points - Wickets'!$A$5:$Z$95,MATCH($A46,'Points - Wickets'!$A$5:$A$95,0),MATCH(S$8,'Points - Wickets'!$A$5:$Z$5,0)))*15)+((INDEX('Points - 4 fers'!$A$5:$Z$95,MATCH($A46,'Points - 4 fers'!$A$5:$A$95,0),MATCH(S$8,'Points - 4 fers'!$A$5:$Z$5,0)))*25)+((INDEX('Points - Hattrick'!$A$5:$Z$95,MATCH($A46,'Points - Hattrick'!$A$5:$A$95,0),MATCH(S$8,'Points - Hattrick'!$A$5:$Z$5,0)))*100)+((INDEX('Points - Fielding'!$A$5:$Z$95,MATCH($A46,'Points - Fielding'!$A$5:$A$95,0),MATCH(S$8,'Points - Fielding'!$A$5:$Z$5,0)))*10)+((INDEX('Points - 7 fers'!$A$5:$Z$95,MATCH($A46,'Points - 7 fers'!$A$5:$A$95,0),MATCH(S$8,'Points - 7 fers'!$A$5:$Z$5,0)))*50)+((INDEX('Points - Fielding Bonus'!$A$5:$Z$95,MATCH($A46,'Points - Fielding Bonus'!$A$5:$A$95,0),MATCH(S$8,'Points - Fielding Bonus'!$A$5:$Z$5,0)))*25)</f>
        <v>50</v>
      </c>
      <c r="T46" s="571">
        <f>(INDEX('Points - Runs'!$A$5:$Z$95,MATCH($A46,'Points - Runs'!$A$5:$A$95,0),MATCH(T$8,'Points - Runs'!$A$5:$Z$5,0)))+((INDEX('Points - Runs 50s'!$A$5:$Z$95,MATCH($A46,'Points - Runs 50s'!$A$5:$A$95,0),MATCH(T$8,'Points - Runs 50s'!$A$5:$Z$5,0)))*25)+((INDEX('Points - Runs 100s'!$A$5:$Z$95,MATCH($A46,'Points - Runs 100s'!$A$5:$A$95,0),MATCH(T$8,'Points - Runs 100s'!$A$5:$Z$5,0)))*50)+((INDEX('Points - Wickets'!$A$5:$Z$95,MATCH($A46,'Points - Wickets'!$A$5:$A$95,0),MATCH(T$8,'Points - Wickets'!$A$5:$Z$5,0)))*15)+((INDEX('Points - 4 fers'!$A$5:$Z$95,MATCH($A46,'Points - 4 fers'!$A$5:$A$95,0),MATCH(T$8,'Points - 4 fers'!$A$5:$Z$5,0)))*25)+((INDEX('Points - Hattrick'!$A$5:$Z$95,MATCH($A46,'Points - Hattrick'!$A$5:$A$95,0),MATCH(T$8,'Points - Hattrick'!$A$5:$Z$5,0)))*100)+((INDEX('Points - Fielding'!$A$5:$Z$95,MATCH($A46,'Points - Fielding'!$A$5:$A$95,0),MATCH(T$8,'Points - Fielding'!$A$5:$Z$5,0)))*10)+((INDEX('Points - 7 fers'!$A$5:$Z$95,MATCH($A46,'Points - 7 fers'!$A$5:$A$95,0),MATCH(T$8,'Points - 7 fers'!$A$5:$Z$5,0)))*50)+((INDEX('Points - Fielding Bonus'!$A$5:$Z$95,MATCH($A46,'Points - Fielding Bonus'!$A$5:$A$95,0),MATCH(T$8,'Points - Fielding Bonus'!$A$5:$Z$5,0)))*25)</f>
        <v>0</v>
      </c>
      <c r="U46" s="365">
        <f>(INDEX('Points - Runs'!$A$5:$Z$95,MATCH($A46,'Points - Runs'!$A$5:$A$95,0),MATCH(U$8,'Points - Runs'!$A$5:$Z$5,0)))+((INDEX('Points - Runs 50s'!$A$5:$Z$95,MATCH($A46,'Points - Runs 50s'!$A$5:$A$95,0),MATCH(U$8,'Points - Runs 50s'!$A$5:$Z$5,0)))*25)+((INDEX('Points - Runs 100s'!$A$5:$Z$95,MATCH($A46,'Points - Runs 100s'!$A$5:$A$95,0),MATCH(U$8,'Points - Runs 100s'!$A$5:$Z$5,0)))*50)+((INDEX('Points - Wickets'!$A$5:$Z$95,MATCH($A46,'Points - Wickets'!$A$5:$A$95,0),MATCH(U$8,'Points - Wickets'!$A$5:$Z$5,0)))*15)+((INDEX('Points - 4 fers'!$A$5:$Z$95,MATCH($A46,'Points - 4 fers'!$A$5:$A$95,0),MATCH(U$8,'Points - 4 fers'!$A$5:$Z$5,0)))*25)+((INDEX('Points - Hattrick'!$A$5:$Z$95,MATCH($A46,'Points - Hattrick'!$A$5:$A$95,0),MATCH(U$8,'Points - Hattrick'!$A$5:$Z$5,0)))*100)+((INDEX('Points - Fielding'!$A$5:$Z$95,MATCH($A46,'Points - Fielding'!$A$5:$A$95,0),MATCH(U$8,'Points - Fielding'!$A$5:$Z$5,0)))*10)+((INDEX('Points - 7 fers'!$A$5:$Z$95,MATCH($A46,'Points - 7 fers'!$A$5:$A$95,0),MATCH(U$8,'Points - 7 fers'!$A$5:$Z$5,0)))*50)+((INDEX('Points - Fielding Bonus'!$A$5:$Z$95,MATCH($A46,'Points - Fielding Bonus'!$A$5:$A$95,0),MATCH(U$8,'Points - Fielding Bonus'!$A$5:$Z$5,0)))*25)</f>
        <v>0</v>
      </c>
      <c r="V46" s="365">
        <f>(INDEX('Points - Runs'!$A$5:$Z$95,MATCH($A46,'Points - Runs'!$A$5:$A$95,0),MATCH(V$8,'Points - Runs'!$A$5:$Z$5,0)))+((INDEX('Points - Runs 50s'!$A$5:$Z$95,MATCH($A46,'Points - Runs 50s'!$A$5:$A$95,0),MATCH(V$8,'Points - Runs 50s'!$A$5:$Z$5,0)))*25)+((INDEX('Points - Runs 100s'!$A$5:$Z$95,MATCH($A46,'Points - Runs 100s'!$A$5:$A$95,0),MATCH(V$8,'Points - Runs 100s'!$A$5:$Z$5,0)))*50)+((INDEX('Points - Wickets'!$A$5:$Z$95,MATCH($A46,'Points - Wickets'!$A$5:$A$95,0),MATCH(V$8,'Points - Wickets'!$A$5:$Z$5,0)))*15)+((INDEX('Points - 4 fers'!$A$5:$Z$95,MATCH($A46,'Points - 4 fers'!$A$5:$A$95,0),MATCH(V$8,'Points - 4 fers'!$A$5:$Z$5,0)))*25)+((INDEX('Points - Hattrick'!$A$5:$Z$95,MATCH($A46,'Points - Hattrick'!$A$5:$A$95,0),MATCH(V$8,'Points - Hattrick'!$A$5:$Z$5,0)))*100)+((INDEX('Points - Fielding'!$A$5:$Z$95,MATCH($A46,'Points - Fielding'!$A$5:$A$95,0),MATCH(V$8,'Points - Fielding'!$A$5:$Z$5,0)))*10)+((INDEX('Points - 7 fers'!$A$5:$Z$95,MATCH($A46,'Points - 7 fers'!$A$5:$A$95,0),MATCH(V$8,'Points - 7 fers'!$A$5:$Z$5,0)))*50)+((INDEX('Points - Fielding Bonus'!$A$5:$Z$95,MATCH($A46,'Points - Fielding Bonus'!$A$5:$A$95,0),MATCH(V$8,'Points - Fielding Bonus'!$A$5:$Z$5,0)))*25)</f>
        <v>0</v>
      </c>
      <c r="W46" s="365">
        <f>(INDEX('Points - Runs'!$A$5:$Z$95,MATCH($A46,'Points - Runs'!$A$5:$A$95,0),MATCH(W$8,'Points - Runs'!$A$5:$Z$5,0)))+((INDEX('Points - Runs 50s'!$A$5:$Z$95,MATCH($A46,'Points - Runs 50s'!$A$5:$A$95,0),MATCH(W$8,'Points - Runs 50s'!$A$5:$Z$5,0)))*25)+((INDEX('Points - Runs 100s'!$A$5:$Z$95,MATCH($A46,'Points - Runs 100s'!$A$5:$A$95,0),MATCH(W$8,'Points - Runs 100s'!$A$5:$Z$5,0)))*50)+((INDEX('Points - Wickets'!$A$5:$Z$95,MATCH($A46,'Points - Wickets'!$A$5:$A$95,0),MATCH(W$8,'Points - Wickets'!$A$5:$Z$5,0)))*15)+((INDEX('Points - 4 fers'!$A$5:$Z$95,MATCH($A46,'Points - 4 fers'!$A$5:$A$95,0),MATCH(W$8,'Points - 4 fers'!$A$5:$Z$5,0)))*25)+((INDEX('Points - Hattrick'!$A$5:$Z$95,MATCH($A46,'Points - Hattrick'!$A$5:$A$95,0),MATCH(W$8,'Points - Hattrick'!$A$5:$Z$5,0)))*100)+((INDEX('Points - Fielding'!$A$5:$Z$95,MATCH($A46,'Points - Fielding'!$A$5:$A$95,0),MATCH(W$8,'Points - Fielding'!$A$5:$Z$5,0)))*10)+((INDEX('Points - 7 fers'!$A$5:$Z$95,MATCH($A46,'Points - 7 fers'!$A$5:$A$95,0),MATCH(W$8,'Points - 7 fers'!$A$5:$Z$5,0)))*50)+((INDEX('Points - Fielding Bonus'!$A$5:$Z$95,MATCH($A46,'Points - Fielding Bonus'!$A$5:$A$95,0),MATCH(W$8,'Points - Fielding Bonus'!$A$5:$Z$5,0)))*25)</f>
        <v>0</v>
      </c>
      <c r="X46" s="365">
        <f>(INDEX('Points - Runs'!$A$5:$Z$95,MATCH($A46,'Points - Runs'!$A$5:$A$95,0),MATCH(X$8,'Points - Runs'!$A$5:$Z$5,0)))+((INDEX('Points - Runs 50s'!$A$5:$Z$95,MATCH($A46,'Points - Runs 50s'!$A$5:$A$95,0),MATCH(X$8,'Points - Runs 50s'!$A$5:$Z$5,0)))*25)+((INDEX('Points - Runs 100s'!$A$5:$Z$95,MATCH($A46,'Points - Runs 100s'!$A$5:$A$95,0),MATCH(X$8,'Points - Runs 100s'!$A$5:$Z$5,0)))*50)+((INDEX('Points - Wickets'!$A$5:$Z$95,MATCH($A46,'Points - Wickets'!$A$5:$A$95,0),MATCH(X$8,'Points - Wickets'!$A$5:$Z$5,0)))*15)+((INDEX('Points - 4 fers'!$A$5:$Z$95,MATCH($A46,'Points - 4 fers'!$A$5:$A$95,0),MATCH(X$8,'Points - 4 fers'!$A$5:$Z$5,0)))*25)+((INDEX('Points - Hattrick'!$A$5:$Z$95,MATCH($A46,'Points - Hattrick'!$A$5:$A$95,0),MATCH(X$8,'Points - Hattrick'!$A$5:$Z$5,0)))*100)+((INDEX('Points - Fielding'!$A$5:$Z$95,MATCH($A46,'Points - Fielding'!$A$5:$A$95,0),MATCH(X$8,'Points - Fielding'!$A$5:$Z$5,0)))*10)+((INDEX('Points - 7 fers'!$A$5:$Z$95,MATCH($A46,'Points - 7 fers'!$A$5:$A$95,0),MATCH(X$8,'Points - 7 fers'!$A$5:$Z$5,0)))*50)+((INDEX('Points - Fielding Bonus'!$A$5:$Z$95,MATCH($A46,'Points - Fielding Bonus'!$A$5:$A$95,0),MATCH(X$8,'Points - Fielding Bonus'!$A$5:$Z$5,0)))*25)</f>
        <v>0</v>
      </c>
      <c r="Y46" s="365">
        <f>(INDEX('Points - Runs'!$A$5:$Z$95,MATCH($A46,'Points - Runs'!$A$5:$A$95,0),MATCH(Y$8,'Points - Runs'!$A$5:$Z$5,0)))+((INDEX('Points - Runs 50s'!$A$5:$Z$95,MATCH($A46,'Points - Runs 50s'!$A$5:$A$95,0),MATCH(Y$8,'Points - Runs 50s'!$A$5:$Z$5,0)))*25)+((INDEX('Points - Runs 100s'!$A$5:$Z$95,MATCH($A46,'Points - Runs 100s'!$A$5:$A$95,0),MATCH(Y$8,'Points - Runs 100s'!$A$5:$Z$5,0)))*50)+((INDEX('Points - Wickets'!$A$5:$Z$95,MATCH($A46,'Points - Wickets'!$A$5:$A$95,0),MATCH(Y$8,'Points - Wickets'!$A$5:$Z$5,0)))*15)+((INDEX('Points - 4 fers'!$A$5:$Z$95,MATCH($A46,'Points - 4 fers'!$A$5:$A$95,0),MATCH(Y$8,'Points - 4 fers'!$A$5:$Z$5,0)))*25)+((INDEX('Points - Hattrick'!$A$5:$Z$95,MATCH($A46,'Points - Hattrick'!$A$5:$A$95,0),MATCH(Y$8,'Points - Hattrick'!$A$5:$Z$5,0)))*100)+((INDEX('Points - Fielding'!$A$5:$Z$95,MATCH($A46,'Points - Fielding'!$A$5:$A$95,0),MATCH(Y$8,'Points - Fielding'!$A$5:$Z$5,0)))*10)+((INDEX('Points - 7 fers'!$A$5:$Z$95,MATCH($A46,'Points - 7 fers'!$A$5:$A$95,0),MATCH(Y$8,'Points - 7 fers'!$A$5:$Z$5,0)))*50)+((INDEX('Points - Fielding Bonus'!$A$5:$Z$95,MATCH($A46,'Points - Fielding Bonus'!$A$5:$A$95,0),MATCH(Y$8,'Points - Fielding Bonus'!$A$5:$Z$5,0)))*25)</f>
        <v>0</v>
      </c>
      <c r="Z46" s="365">
        <f>(INDEX('Points - Runs'!$A$5:$Z$95,MATCH($A46,'Points - Runs'!$A$5:$A$95,0),MATCH(Z$8,'Points - Runs'!$A$5:$Z$5,0)))+((INDEX('Points - Runs 50s'!$A$5:$Z$95,MATCH($A46,'Points - Runs 50s'!$A$5:$A$95,0),MATCH(Z$8,'Points - Runs 50s'!$A$5:$Z$5,0)))*25)+((INDEX('Points - Runs 100s'!$A$5:$Z$95,MATCH($A46,'Points - Runs 100s'!$A$5:$A$95,0),MATCH(Z$8,'Points - Runs 100s'!$A$5:$Z$5,0)))*50)+((INDEX('Points - Wickets'!$A$5:$Z$95,MATCH($A46,'Points - Wickets'!$A$5:$A$95,0),MATCH(Z$8,'Points - Wickets'!$A$5:$Z$5,0)))*15)+((INDEX('Points - 4 fers'!$A$5:$Z$95,MATCH($A46,'Points - 4 fers'!$A$5:$A$95,0),MATCH(Z$8,'Points - 4 fers'!$A$5:$Z$5,0)))*25)+((INDEX('Points - Hattrick'!$A$5:$Z$95,MATCH($A46,'Points - Hattrick'!$A$5:$A$95,0),MATCH(Z$8,'Points - Hattrick'!$A$5:$Z$5,0)))*100)+((INDEX('Points - Fielding'!$A$5:$Z$95,MATCH($A46,'Points - Fielding'!$A$5:$A$95,0),MATCH(Z$8,'Points - Fielding'!$A$5:$Z$5,0)))*10)+((INDEX('Points - 7 fers'!$A$5:$Z$95,MATCH($A46,'Points - 7 fers'!$A$5:$A$95,0),MATCH(Z$8,'Points - 7 fers'!$A$5:$Z$5,0)))*50)+((INDEX('Points - Fielding Bonus'!$A$5:$Z$95,MATCH($A46,'Points - Fielding Bonus'!$A$5:$A$95,0),MATCH(Z$8,'Points - Fielding Bonus'!$A$5:$Z$5,0)))*25)</f>
        <v>0</v>
      </c>
      <c r="AA46" s="452">
        <f t="shared" si="0"/>
        <v>141</v>
      </c>
      <c r="AB46" s="445">
        <f t="shared" si="1"/>
        <v>227</v>
      </c>
      <c r="AC46" s="479">
        <f t="shared" si="2"/>
        <v>0</v>
      </c>
      <c r="AD46" s="453">
        <f t="shared" si="3"/>
        <v>368</v>
      </c>
    </row>
    <row r="47" spans="1:30" s="58" customFormat="1" ht="18.75" customHeight="1" x14ac:dyDescent="0.25">
      <c r="A47" s="476" t="s">
        <v>83</v>
      </c>
      <c r="B47" s="447" t="s">
        <v>52</v>
      </c>
      <c r="C47" s="448" t="s">
        <v>69</v>
      </c>
      <c r="D47" s="364">
        <f>(INDEX('Points - Runs'!$A$5:$Z$95,MATCH($A47,'Points - Runs'!$A$5:$A$95,0),MATCH(D$8,'Points - Runs'!$A$5:$Z$5,0)))+((INDEX('Points - Runs 50s'!$A$5:$Z$95,MATCH($A47,'Points - Runs 50s'!$A$5:$A$95,0),MATCH(D$8,'Points - Runs 50s'!$A$5:$Z$5,0)))*25)+((INDEX('Points - Runs 100s'!$A$5:$Z$95,MATCH($A47,'Points - Runs 100s'!$A$5:$A$95,0),MATCH(D$8,'Points - Runs 100s'!$A$5:$Z$5,0)))*50)+((INDEX('Points - Wickets'!$A$5:$Z$95,MATCH($A47,'Points - Wickets'!$A$5:$A$95,0),MATCH(D$8,'Points - Wickets'!$A$5:$Z$5,0)))*15)+((INDEX('Points - 4 fers'!$A$5:$Z$95,MATCH($A47,'Points - 4 fers'!$A$5:$A$95,0),MATCH(D$8,'Points - 4 fers'!$A$5:$Z$5,0)))*25)+((INDEX('Points - Hattrick'!$A$5:$Z$95,MATCH($A47,'Points - Hattrick'!$A$5:$A$95,0),MATCH(D$8,'Points - Hattrick'!$A$5:$Z$5,0)))*100)+((INDEX('Points - Fielding'!$A$5:$Z$95,MATCH($A47,'Points - Fielding'!$A$5:$A$95,0),MATCH(D$8,'Points - Fielding'!$A$5:$Z$5,0)))*10)+((INDEX('Points - 7 fers'!$A$5:$Z$95,MATCH($A47,'Points - 7 fers'!$A$5:$A$95,0),MATCH(D$8,'Points - 7 fers'!$A$5:$Z$5,0)))*50)+((INDEX('Points - Fielding Bonus'!$A$5:$Z$95,MATCH($A47,'Points - Fielding Bonus'!$A$5:$A$95,0),MATCH(D$8,'Points - Fielding Bonus'!$A$5:$Z$5,0)))*25)</f>
        <v>0</v>
      </c>
      <c r="E47" s="365">
        <f>(INDEX('Points - Runs'!$A$5:$Z$95,MATCH($A47,'Points - Runs'!$A$5:$A$95,0),MATCH(E$8,'Points - Runs'!$A$5:$Z$5,0)))+((INDEX('Points - Runs 50s'!$A$5:$Z$95,MATCH($A47,'Points - Runs 50s'!$A$5:$A$95,0),MATCH(E$8,'Points - Runs 50s'!$A$5:$Z$5,0)))*25)+((INDEX('Points - Runs 100s'!$A$5:$Z$95,MATCH($A47,'Points - Runs 100s'!$A$5:$A$95,0),MATCH(E$8,'Points - Runs 100s'!$A$5:$Z$5,0)))*50)+((INDEX('Points - Wickets'!$A$5:$Z$95,MATCH($A47,'Points - Wickets'!$A$5:$A$95,0),MATCH(E$8,'Points - Wickets'!$A$5:$Z$5,0)))*15)+((INDEX('Points - 4 fers'!$A$5:$Z$95,MATCH($A47,'Points - 4 fers'!$A$5:$A$95,0),MATCH(E$8,'Points - 4 fers'!$A$5:$Z$5,0)))*25)+((INDEX('Points - Hattrick'!$A$5:$Z$95,MATCH($A47,'Points - Hattrick'!$A$5:$A$95,0),MATCH(E$8,'Points - Hattrick'!$A$5:$Z$5,0)))*100)+((INDEX('Points - Fielding'!$A$5:$Z$95,MATCH($A47,'Points - Fielding'!$A$5:$A$95,0),MATCH(E$8,'Points - Fielding'!$A$5:$Z$5,0)))*10)+((INDEX('Points - 7 fers'!$A$5:$Z$95,MATCH($A47,'Points - 7 fers'!$A$5:$A$95,0),MATCH(E$8,'Points - 7 fers'!$A$5:$Z$5,0)))*50)+((INDEX('Points - Fielding Bonus'!$A$5:$Z$95,MATCH($A47,'Points - Fielding Bonus'!$A$5:$A$95,0),MATCH(E$8,'Points - Fielding Bonus'!$A$5:$Z$5,0)))*25)</f>
        <v>0</v>
      </c>
      <c r="F47" s="365">
        <f>(INDEX('Points - Runs'!$A$5:$Z$95,MATCH($A47,'Points - Runs'!$A$5:$A$95,0),MATCH(F$8,'Points - Runs'!$A$5:$Z$5,0)))+((INDEX('Points - Runs 50s'!$A$5:$Z$95,MATCH($A47,'Points - Runs 50s'!$A$5:$A$95,0),MATCH(F$8,'Points - Runs 50s'!$A$5:$Z$5,0)))*25)+((INDEX('Points - Runs 100s'!$A$5:$Z$95,MATCH($A47,'Points - Runs 100s'!$A$5:$A$95,0),MATCH(F$8,'Points - Runs 100s'!$A$5:$Z$5,0)))*50)+((INDEX('Points - Wickets'!$A$5:$Z$95,MATCH($A47,'Points - Wickets'!$A$5:$A$95,0),MATCH(F$8,'Points - Wickets'!$A$5:$Z$5,0)))*15)+((INDEX('Points - 4 fers'!$A$5:$Z$95,MATCH($A47,'Points - 4 fers'!$A$5:$A$95,0),MATCH(F$8,'Points - 4 fers'!$A$5:$Z$5,0)))*25)+((INDEX('Points - Hattrick'!$A$5:$Z$95,MATCH($A47,'Points - Hattrick'!$A$5:$A$95,0),MATCH(F$8,'Points - Hattrick'!$A$5:$Z$5,0)))*100)+((INDEX('Points - Fielding'!$A$5:$Z$95,MATCH($A47,'Points - Fielding'!$A$5:$A$95,0),MATCH(F$8,'Points - Fielding'!$A$5:$Z$5,0)))*10)+((INDEX('Points - 7 fers'!$A$5:$Z$95,MATCH($A47,'Points - 7 fers'!$A$5:$A$95,0),MATCH(F$8,'Points - 7 fers'!$A$5:$Z$5,0)))*50)+((INDEX('Points - Fielding Bonus'!$A$5:$Z$95,MATCH($A47,'Points - Fielding Bonus'!$A$5:$A$95,0),MATCH(F$8,'Points - Fielding Bonus'!$A$5:$Z$5,0)))*25)</f>
        <v>0</v>
      </c>
      <c r="G47" s="365">
        <f>(INDEX('Points - Runs'!$A$5:$Z$95,MATCH($A47,'Points - Runs'!$A$5:$A$95,0),MATCH(G$8,'Points - Runs'!$A$5:$Z$5,0)))+((INDEX('Points - Runs 50s'!$A$5:$Z$95,MATCH($A47,'Points - Runs 50s'!$A$5:$A$95,0),MATCH(G$8,'Points - Runs 50s'!$A$5:$Z$5,0)))*25)+((INDEX('Points - Runs 100s'!$A$5:$Z$95,MATCH($A47,'Points - Runs 100s'!$A$5:$A$95,0),MATCH(G$8,'Points - Runs 100s'!$A$5:$Z$5,0)))*50)+((INDEX('Points - Wickets'!$A$5:$Z$95,MATCH($A47,'Points - Wickets'!$A$5:$A$95,0),MATCH(G$8,'Points - Wickets'!$A$5:$Z$5,0)))*15)+((INDEX('Points - 4 fers'!$A$5:$Z$95,MATCH($A47,'Points - 4 fers'!$A$5:$A$95,0),MATCH(G$8,'Points - 4 fers'!$A$5:$Z$5,0)))*25)+((INDEX('Points - Hattrick'!$A$5:$Z$95,MATCH($A47,'Points - Hattrick'!$A$5:$A$95,0),MATCH(G$8,'Points - Hattrick'!$A$5:$Z$5,0)))*100)+((INDEX('Points - Fielding'!$A$5:$Z$95,MATCH($A47,'Points - Fielding'!$A$5:$A$95,0),MATCH(G$8,'Points - Fielding'!$A$5:$Z$5,0)))*10)+((INDEX('Points - 7 fers'!$A$5:$Z$95,MATCH($A47,'Points - 7 fers'!$A$5:$A$95,0),MATCH(G$8,'Points - 7 fers'!$A$5:$Z$5,0)))*50)+((INDEX('Points - Fielding Bonus'!$A$5:$Z$95,MATCH($A47,'Points - Fielding Bonus'!$A$5:$A$95,0),MATCH(G$8,'Points - Fielding Bonus'!$A$5:$Z$5,0)))*25)</f>
        <v>0</v>
      </c>
      <c r="H47" s="365">
        <f>(INDEX('Points - Runs'!$A$5:$Z$95,MATCH($A47,'Points - Runs'!$A$5:$A$95,0),MATCH(H$8,'Points - Runs'!$A$5:$Z$5,0)))+((INDEX('Points - Runs 50s'!$A$5:$Z$95,MATCH($A47,'Points - Runs 50s'!$A$5:$A$95,0),MATCH(H$8,'Points - Runs 50s'!$A$5:$Z$5,0)))*25)+((INDEX('Points - Runs 100s'!$A$5:$Z$95,MATCH($A47,'Points - Runs 100s'!$A$5:$A$95,0),MATCH(H$8,'Points - Runs 100s'!$A$5:$Z$5,0)))*50)+((INDEX('Points - Wickets'!$A$5:$Z$95,MATCH($A47,'Points - Wickets'!$A$5:$A$95,0),MATCH(H$8,'Points - Wickets'!$A$5:$Z$5,0)))*15)+((INDEX('Points - 4 fers'!$A$5:$Z$95,MATCH($A47,'Points - 4 fers'!$A$5:$A$95,0),MATCH(H$8,'Points - 4 fers'!$A$5:$Z$5,0)))*25)+((INDEX('Points - Hattrick'!$A$5:$Z$95,MATCH($A47,'Points - Hattrick'!$A$5:$A$95,0),MATCH(H$8,'Points - Hattrick'!$A$5:$Z$5,0)))*100)+((INDEX('Points - Fielding'!$A$5:$Z$95,MATCH($A47,'Points - Fielding'!$A$5:$A$95,0),MATCH(H$8,'Points - Fielding'!$A$5:$Z$5,0)))*10)+((INDEX('Points - 7 fers'!$A$5:$Z$95,MATCH($A47,'Points - 7 fers'!$A$5:$A$95,0),MATCH(H$8,'Points - 7 fers'!$A$5:$Z$5,0)))*50)+((INDEX('Points - Fielding Bonus'!$A$5:$Z$95,MATCH($A47,'Points - Fielding Bonus'!$A$5:$A$95,0),MATCH(H$8,'Points - Fielding Bonus'!$A$5:$Z$5,0)))*25)</f>
        <v>223</v>
      </c>
      <c r="I47" s="365">
        <f>(INDEX('Points - Runs'!$A$5:$Z$95,MATCH($A47,'Points - Runs'!$A$5:$A$95,0),MATCH(I$8,'Points - Runs'!$A$5:$Z$5,0)))+((INDEX('Points - Runs 50s'!$A$5:$Z$95,MATCH($A47,'Points - Runs 50s'!$A$5:$A$95,0),MATCH(I$8,'Points - Runs 50s'!$A$5:$Z$5,0)))*25)+((INDEX('Points - Runs 100s'!$A$5:$Z$95,MATCH($A47,'Points - Runs 100s'!$A$5:$A$95,0),MATCH(I$8,'Points - Runs 100s'!$A$5:$Z$5,0)))*50)+((INDEX('Points - Wickets'!$A$5:$Z$95,MATCH($A47,'Points - Wickets'!$A$5:$A$95,0),MATCH(I$8,'Points - Wickets'!$A$5:$Z$5,0)))*15)+((INDEX('Points - 4 fers'!$A$5:$Z$95,MATCH($A47,'Points - 4 fers'!$A$5:$A$95,0),MATCH(I$8,'Points - 4 fers'!$A$5:$Z$5,0)))*25)+((INDEX('Points - Hattrick'!$A$5:$Z$95,MATCH($A47,'Points - Hattrick'!$A$5:$A$95,0),MATCH(I$8,'Points - Hattrick'!$A$5:$Z$5,0)))*100)+((INDEX('Points - Fielding'!$A$5:$Z$95,MATCH($A47,'Points - Fielding'!$A$5:$A$95,0),MATCH(I$8,'Points - Fielding'!$A$5:$Z$5,0)))*10)+((INDEX('Points - 7 fers'!$A$5:$Z$95,MATCH($A47,'Points - 7 fers'!$A$5:$A$95,0),MATCH(I$8,'Points - 7 fers'!$A$5:$Z$5,0)))*50)+((INDEX('Points - Fielding Bonus'!$A$5:$Z$95,MATCH($A47,'Points - Fielding Bonus'!$A$5:$A$95,0),MATCH(I$8,'Points - Fielding Bonus'!$A$5:$Z$5,0)))*25)</f>
        <v>28</v>
      </c>
      <c r="J47" s="365">
        <f>(INDEX('Points - Runs'!$A$5:$Z$95,MATCH($A47,'Points - Runs'!$A$5:$A$95,0),MATCH(J$8,'Points - Runs'!$A$5:$Z$5,0)))+((INDEX('Points - Runs 50s'!$A$5:$Z$95,MATCH($A47,'Points - Runs 50s'!$A$5:$A$95,0),MATCH(J$8,'Points - Runs 50s'!$A$5:$Z$5,0)))*25)+((INDEX('Points - Runs 100s'!$A$5:$Z$95,MATCH($A47,'Points - Runs 100s'!$A$5:$A$95,0),MATCH(J$8,'Points - Runs 100s'!$A$5:$Z$5,0)))*50)+((INDEX('Points - Wickets'!$A$5:$Z$95,MATCH($A47,'Points - Wickets'!$A$5:$A$95,0),MATCH(J$8,'Points - Wickets'!$A$5:$Z$5,0)))*15)+((INDEX('Points - 4 fers'!$A$5:$Z$95,MATCH($A47,'Points - 4 fers'!$A$5:$A$95,0),MATCH(J$8,'Points - 4 fers'!$A$5:$Z$5,0)))*25)+((INDEX('Points - Hattrick'!$A$5:$Z$95,MATCH($A47,'Points - Hattrick'!$A$5:$A$95,0),MATCH(J$8,'Points - Hattrick'!$A$5:$Z$5,0)))*100)+((INDEX('Points - Fielding'!$A$5:$Z$95,MATCH($A47,'Points - Fielding'!$A$5:$A$95,0),MATCH(J$8,'Points - Fielding'!$A$5:$Z$5,0)))*10)+((INDEX('Points - 7 fers'!$A$5:$Z$95,MATCH($A47,'Points - 7 fers'!$A$5:$A$95,0),MATCH(J$8,'Points - 7 fers'!$A$5:$Z$5,0)))*50)+((INDEX('Points - Fielding Bonus'!$A$5:$Z$95,MATCH($A47,'Points - Fielding Bonus'!$A$5:$A$95,0),MATCH(J$8,'Points - Fielding Bonus'!$A$5:$Z$5,0)))*25)</f>
        <v>40</v>
      </c>
      <c r="K47" s="516">
        <f>(INDEX('Points - Runs'!$A$5:$Z$95,MATCH($A47,'Points - Runs'!$A$5:$A$95,0),MATCH(K$8,'Points - Runs'!$A$5:$Z$5,0)))+((INDEX('Points - Runs 50s'!$A$5:$Z$95,MATCH($A47,'Points - Runs 50s'!$A$5:$A$95,0),MATCH(K$8,'Points - Runs 50s'!$A$5:$Z$5,0)))*25)+((INDEX('Points - Runs 100s'!$A$5:$Z$95,MATCH($A47,'Points - Runs 100s'!$A$5:$A$95,0),MATCH(K$8,'Points - Runs 100s'!$A$5:$Z$5,0)))*50)+((INDEX('Points - Wickets'!$A$5:$Z$95,MATCH($A47,'Points - Wickets'!$A$5:$A$95,0),MATCH(K$8,'Points - Wickets'!$A$5:$Z$5,0)))*15)+((INDEX('Points - 4 fers'!$A$5:$Z$95,MATCH($A47,'Points - 4 fers'!$A$5:$A$95,0),MATCH(K$8,'Points - 4 fers'!$A$5:$Z$5,0)))*25)+((INDEX('Points - Hattrick'!$A$5:$Z$95,MATCH($A47,'Points - Hattrick'!$A$5:$A$95,0),MATCH(K$8,'Points - Hattrick'!$A$5:$Z$5,0)))*100)+((INDEX('Points - Fielding'!$A$5:$Z$95,MATCH($A47,'Points - Fielding'!$A$5:$A$95,0),MATCH(K$8,'Points - Fielding'!$A$5:$Z$5,0)))*10)+((INDEX('Points - 7 fers'!$A$5:$Z$95,MATCH($A47,'Points - 7 fers'!$A$5:$A$95,0),MATCH(K$8,'Points - 7 fers'!$A$5:$Z$5,0)))*50)+((INDEX('Points - Fielding Bonus'!$A$5:$Z$95,MATCH($A47,'Points - Fielding Bonus'!$A$5:$A$95,0),MATCH(K$8,'Points - Fielding Bonus'!$A$5:$Z$5,0)))*25)</f>
        <v>0</v>
      </c>
      <c r="L47" s="364">
        <f>(INDEX('Points - Runs'!$A$5:$Z$95,MATCH($A47,'Points - Runs'!$A$5:$A$95,0),MATCH(L$8,'Points - Runs'!$A$5:$Z$5,0)))+((INDEX('Points - Runs 50s'!$A$5:$Z$95,MATCH($A47,'Points - Runs 50s'!$A$5:$A$95,0),MATCH(L$8,'Points - Runs 50s'!$A$5:$Z$5,0)))*25)+((INDEX('Points - Runs 100s'!$A$5:$Z$95,MATCH($A47,'Points - Runs 100s'!$A$5:$A$95,0),MATCH(L$8,'Points - Runs 100s'!$A$5:$Z$5,0)))*50)+((INDEX('Points - Wickets'!$A$5:$Z$95,MATCH($A47,'Points - Wickets'!$A$5:$A$95,0),MATCH(L$8,'Points - Wickets'!$A$5:$Z$5,0)))*15)+((INDEX('Points - 4 fers'!$A$5:$Z$95,MATCH($A47,'Points - 4 fers'!$A$5:$A$95,0),MATCH(L$8,'Points - 4 fers'!$A$5:$Z$5,0)))*25)+((INDEX('Points - Hattrick'!$A$5:$Z$95,MATCH($A47,'Points - Hattrick'!$A$5:$A$95,0),MATCH(L$8,'Points - Hattrick'!$A$5:$Z$5,0)))*100)+((INDEX('Points - Fielding'!$A$5:$Z$95,MATCH($A47,'Points - Fielding'!$A$5:$A$95,0),MATCH(L$8,'Points - Fielding'!$A$5:$Z$5,0)))*10)+((INDEX('Points - 7 fers'!$A$5:$Z$95,MATCH($A47,'Points - 7 fers'!$A$5:$A$95,0),MATCH(L$8,'Points - 7 fers'!$A$5:$Z$5,0)))*50)+((INDEX('Points - Fielding Bonus'!$A$5:$Z$95,MATCH($A47,'Points - Fielding Bonus'!$A$5:$A$95,0),MATCH(L$8,'Points - Fielding Bonus'!$A$5:$Z$5,0)))*25)</f>
        <v>0</v>
      </c>
      <c r="M47" s="365">
        <f>(INDEX('Points - Runs'!$A$5:$Z$95,MATCH($A47,'Points - Runs'!$A$5:$A$95,0),MATCH(M$8,'Points - Runs'!$A$5:$Z$5,0)))+((INDEX('Points - Runs 50s'!$A$5:$Z$95,MATCH($A47,'Points - Runs 50s'!$A$5:$A$95,0),MATCH(M$8,'Points - Runs 50s'!$A$5:$Z$5,0)))*25)+((INDEX('Points - Runs 100s'!$A$5:$Z$95,MATCH($A47,'Points - Runs 100s'!$A$5:$A$95,0),MATCH(M$8,'Points - Runs 100s'!$A$5:$Z$5,0)))*50)+((INDEX('Points - Wickets'!$A$5:$Z$95,MATCH($A47,'Points - Wickets'!$A$5:$A$95,0),MATCH(M$8,'Points - Wickets'!$A$5:$Z$5,0)))*15)+((INDEX('Points - 4 fers'!$A$5:$Z$95,MATCH($A47,'Points - 4 fers'!$A$5:$A$95,0),MATCH(M$8,'Points - 4 fers'!$A$5:$Z$5,0)))*25)+((INDEX('Points - Hattrick'!$A$5:$Z$95,MATCH($A47,'Points - Hattrick'!$A$5:$A$95,0),MATCH(M$8,'Points - Hattrick'!$A$5:$Z$5,0)))*100)+((INDEX('Points - Fielding'!$A$5:$Z$95,MATCH($A47,'Points - Fielding'!$A$5:$A$95,0),MATCH(M$8,'Points - Fielding'!$A$5:$Z$5,0)))*10)+((INDEX('Points - 7 fers'!$A$5:$Z$95,MATCH($A47,'Points - 7 fers'!$A$5:$A$95,0),MATCH(M$8,'Points - 7 fers'!$A$5:$Z$5,0)))*50)+((INDEX('Points - Fielding Bonus'!$A$5:$Z$95,MATCH($A47,'Points - Fielding Bonus'!$A$5:$A$95,0),MATCH(M$8,'Points - Fielding Bonus'!$A$5:$Z$5,0)))*25)</f>
        <v>0</v>
      </c>
      <c r="N47" s="365">
        <f>(INDEX('Points - Runs'!$A$5:$Z$95,MATCH($A47,'Points - Runs'!$A$5:$A$95,0),MATCH(N$8,'Points - Runs'!$A$5:$Z$5,0)))+((INDEX('Points - Runs 50s'!$A$5:$Z$95,MATCH($A47,'Points - Runs 50s'!$A$5:$A$95,0),MATCH(N$8,'Points - Runs 50s'!$A$5:$Z$5,0)))*25)+((INDEX('Points - Runs 100s'!$A$5:$Z$95,MATCH($A47,'Points - Runs 100s'!$A$5:$A$95,0),MATCH(N$8,'Points - Runs 100s'!$A$5:$Z$5,0)))*50)+((INDEX('Points - Wickets'!$A$5:$Z$95,MATCH($A47,'Points - Wickets'!$A$5:$A$95,0),MATCH(N$8,'Points - Wickets'!$A$5:$Z$5,0)))*15)+((INDEX('Points - 4 fers'!$A$5:$Z$95,MATCH($A47,'Points - 4 fers'!$A$5:$A$95,0),MATCH(N$8,'Points - 4 fers'!$A$5:$Z$5,0)))*25)+((INDEX('Points - Hattrick'!$A$5:$Z$95,MATCH($A47,'Points - Hattrick'!$A$5:$A$95,0),MATCH(N$8,'Points - Hattrick'!$A$5:$Z$5,0)))*100)+((INDEX('Points - Fielding'!$A$5:$Z$95,MATCH($A47,'Points - Fielding'!$A$5:$A$95,0),MATCH(N$8,'Points - Fielding'!$A$5:$Z$5,0)))*10)+((INDEX('Points - 7 fers'!$A$5:$Z$95,MATCH($A47,'Points - 7 fers'!$A$5:$A$95,0),MATCH(N$8,'Points - 7 fers'!$A$5:$Z$5,0)))*50)+((INDEX('Points - Fielding Bonus'!$A$5:$Z$95,MATCH($A47,'Points - Fielding Bonus'!$A$5:$A$95,0),MATCH(N$8,'Points - Fielding Bonus'!$A$5:$Z$5,0)))*25)</f>
        <v>0</v>
      </c>
      <c r="O47" s="365">
        <f>(INDEX('Points - Runs'!$A$5:$Z$95,MATCH($A47,'Points - Runs'!$A$5:$A$95,0),MATCH(O$8,'Points - Runs'!$A$5:$Z$5,0)))+((INDEX('Points - Runs 50s'!$A$5:$Z$95,MATCH($A47,'Points - Runs 50s'!$A$5:$A$95,0),MATCH(O$8,'Points - Runs 50s'!$A$5:$Z$5,0)))*25)+((INDEX('Points - Runs 100s'!$A$5:$Z$95,MATCH($A47,'Points - Runs 100s'!$A$5:$A$95,0),MATCH(O$8,'Points - Runs 100s'!$A$5:$Z$5,0)))*50)+((INDEX('Points - Wickets'!$A$5:$Z$95,MATCH($A47,'Points - Wickets'!$A$5:$A$95,0),MATCH(O$8,'Points - Wickets'!$A$5:$Z$5,0)))*15)+((INDEX('Points - 4 fers'!$A$5:$Z$95,MATCH($A47,'Points - 4 fers'!$A$5:$A$95,0),MATCH(O$8,'Points - 4 fers'!$A$5:$Z$5,0)))*25)+((INDEX('Points - Hattrick'!$A$5:$Z$95,MATCH($A47,'Points - Hattrick'!$A$5:$A$95,0),MATCH(O$8,'Points - Hattrick'!$A$5:$Z$5,0)))*100)+((INDEX('Points - Fielding'!$A$5:$Z$95,MATCH($A47,'Points - Fielding'!$A$5:$A$95,0),MATCH(O$8,'Points - Fielding'!$A$5:$Z$5,0)))*10)+((INDEX('Points - 7 fers'!$A$5:$Z$95,MATCH($A47,'Points - 7 fers'!$A$5:$A$95,0),MATCH(O$8,'Points - 7 fers'!$A$5:$Z$5,0)))*50)+((INDEX('Points - Fielding Bonus'!$A$5:$Z$95,MATCH($A47,'Points - Fielding Bonus'!$A$5:$A$95,0),MATCH(O$8,'Points - Fielding Bonus'!$A$5:$Z$5,0)))*25)</f>
        <v>0</v>
      </c>
      <c r="P47" s="365">
        <f>(INDEX('Points - Runs'!$A$5:$Z$95,MATCH($A47,'Points - Runs'!$A$5:$A$95,0),MATCH(P$8,'Points - Runs'!$A$5:$Z$5,0)))+((INDEX('Points - Runs 50s'!$A$5:$Z$95,MATCH($A47,'Points - Runs 50s'!$A$5:$A$95,0),MATCH(P$8,'Points - Runs 50s'!$A$5:$Z$5,0)))*25)+((INDEX('Points - Runs 100s'!$A$5:$Z$95,MATCH($A47,'Points - Runs 100s'!$A$5:$A$95,0),MATCH(P$8,'Points - Runs 100s'!$A$5:$Z$5,0)))*50)+((INDEX('Points - Wickets'!$A$5:$Z$95,MATCH($A47,'Points - Wickets'!$A$5:$A$95,0),MATCH(P$8,'Points - Wickets'!$A$5:$Z$5,0)))*15)+((INDEX('Points - 4 fers'!$A$5:$Z$95,MATCH($A47,'Points - 4 fers'!$A$5:$A$95,0),MATCH(P$8,'Points - 4 fers'!$A$5:$Z$5,0)))*25)+((INDEX('Points - Hattrick'!$A$5:$Z$95,MATCH($A47,'Points - Hattrick'!$A$5:$A$95,0),MATCH(P$8,'Points - Hattrick'!$A$5:$Z$5,0)))*100)+((INDEX('Points - Fielding'!$A$5:$Z$95,MATCH($A47,'Points - Fielding'!$A$5:$A$95,0),MATCH(P$8,'Points - Fielding'!$A$5:$Z$5,0)))*10)+((INDEX('Points - 7 fers'!$A$5:$Z$95,MATCH($A47,'Points - 7 fers'!$A$5:$A$95,0),MATCH(P$8,'Points - 7 fers'!$A$5:$Z$5,0)))*50)+((INDEX('Points - Fielding Bonus'!$A$5:$Z$95,MATCH($A47,'Points - Fielding Bonus'!$A$5:$A$95,0),MATCH(P$8,'Points - Fielding Bonus'!$A$5:$Z$5,0)))*25)</f>
        <v>0</v>
      </c>
      <c r="Q47" s="365">
        <f>(INDEX('Points - Runs'!$A$5:$Z$95,MATCH($A47,'Points - Runs'!$A$5:$A$95,0),MATCH(Q$8,'Points - Runs'!$A$5:$Z$5,0)))+((INDEX('Points - Runs 50s'!$A$5:$Z$95,MATCH($A47,'Points - Runs 50s'!$A$5:$A$95,0),MATCH(Q$8,'Points - Runs 50s'!$A$5:$Z$5,0)))*25)+((INDEX('Points - Runs 100s'!$A$5:$Z$95,MATCH($A47,'Points - Runs 100s'!$A$5:$A$95,0),MATCH(Q$8,'Points - Runs 100s'!$A$5:$Z$5,0)))*50)+((INDEX('Points - Wickets'!$A$5:$Z$95,MATCH($A47,'Points - Wickets'!$A$5:$A$95,0),MATCH(Q$8,'Points - Wickets'!$A$5:$Z$5,0)))*15)+((INDEX('Points - 4 fers'!$A$5:$Z$95,MATCH($A47,'Points - 4 fers'!$A$5:$A$95,0),MATCH(Q$8,'Points - 4 fers'!$A$5:$Z$5,0)))*25)+((INDEX('Points - Hattrick'!$A$5:$Z$95,MATCH($A47,'Points - Hattrick'!$A$5:$A$95,0),MATCH(Q$8,'Points - Hattrick'!$A$5:$Z$5,0)))*100)+((INDEX('Points - Fielding'!$A$5:$Z$95,MATCH($A47,'Points - Fielding'!$A$5:$A$95,0),MATCH(Q$8,'Points - Fielding'!$A$5:$Z$5,0)))*10)+((INDEX('Points - 7 fers'!$A$5:$Z$95,MATCH($A47,'Points - 7 fers'!$A$5:$A$95,0),MATCH(Q$8,'Points - 7 fers'!$A$5:$Z$5,0)))*50)+((INDEX('Points - Fielding Bonus'!$A$5:$Z$95,MATCH($A47,'Points - Fielding Bonus'!$A$5:$A$95,0),MATCH(Q$8,'Points - Fielding Bonus'!$A$5:$Z$5,0)))*25)</f>
        <v>0</v>
      </c>
      <c r="R47" s="365">
        <f>(INDEX('Points - Runs'!$A$5:$Z$95,MATCH($A47,'Points - Runs'!$A$5:$A$95,0),MATCH(R$8,'Points - Runs'!$A$5:$Z$5,0)))+((INDEX('Points - Runs 50s'!$A$5:$Z$95,MATCH($A47,'Points - Runs 50s'!$A$5:$A$95,0),MATCH(R$8,'Points - Runs 50s'!$A$5:$Z$5,0)))*25)+((INDEX('Points - Runs 100s'!$A$5:$Z$95,MATCH($A47,'Points - Runs 100s'!$A$5:$A$95,0),MATCH(R$8,'Points - Runs 100s'!$A$5:$Z$5,0)))*50)+((INDEX('Points - Wickets'!$A$5:$Z$95,MATCH($A47,'Points - Wickets'!$A$5:$A$95,0),MATCH(R$8,'Points - Wickets'!$A$5:$Z$5,0)))*15)+((INDEX('Points - 4 fers'!$A$5:$Z$95,MATCH($A47,'Points - 4 fers'!$A$5:$A$95,0),MATCH(R$8,'Points - 4 fers'!$A$5:$Z$5,0)))*25)+((INDEX('Points - Hattrick'!$A$5:$Z$95,MATCH($A47,'Points - Hattrick'!$A$5:$A$95,0),MATCH(R$8,'Points - Hattrick'!$A$5:$Z$5,0)))*100)+((INDEX('Points - Fielding'!$A$5:$Z$95,MATCH($A47,'Points - Fielding'!$A$5:$A$95,0),MATCH(R$8,'Points - Fielding'!$A$5:$Z$5,0)))*10)+((INDEX('Points - 7 fers'!$A$5:$Z$95,MATCH($A47,'Points - 7 fers'!$A$5:$A$95,0),MATCH(R$8,'Points - 7 fers'!$A$5:$Z$5,0)))*50)+((INDEX('Points - Fielding Bonus'!$A$5:$Z$95,MATCH($A47,'Points - Fielding Bonus'!$A$5:$A$95,0),MATCH(R$8,'Points - Fielding Bonus'!$A$5:$Z$5,0)))*25)</f>
        <v>0</v>
      </c>
      <c r="S47" s="566">
        <f>(INDEX('Points - Runs'!$A$5:$Z$95,MATCH($A47,'Points - Runs'!$A$5:$A$95,0),MATCH(S$8,'Points - Runs'!$A$5:$Z$5,0)))+((INDEX('Points - Runs 50s'!$A$5:$Z$95,MATCH($A47,'Points - Runs 50s'!$A$5:$A$95,0),MATCH(S$8,'Points - Runs 50s'!$A$5:$Z$5,0)))*25)+((INDEX('Points - Runs 100s'!$A$5:$Z$95,MATCH($A47,'Points - Runs 100s'!$A$5:$A$95,0),MATCH(S$8,'Points - Runs 100s'!$A$5:$Z$5,0)))*50)+((INDEX('Points - Wickets'!$A$5:$Z$95,MATCH($A47,'Points - Wickets'!$A$5:$A$95,0),MATCH(S$8,'Points - Wickets'!$A$5:$Z$5,0)))*15)+((INDEX('Points - 4 fers'!$A$5:$Z$95,MATCH($A47,'Points - 4 fers'!$A$5:$A$95,0),MATCH(S$8,'Points - 4 fers'!$A$5:$Z$5,0)))*25)+((INDEX('Points - Hattrick'!$A$5:$Z$95,MATCH($A47,'Points - Hattrick'!$A$5:$A$95,0),MATCH(S$8,'Points - Hattrick'!$A$5:$Z$5,0)))*100)+((INDEX('Points - Fielding'!$A$5:$Z$95,MATCH($A47,'Points - Fielding'!$A$5:$A$95,0),MATCH(S$8,'Points - Fielding'!$A$5:$Z$5,0)))*10)+((INDEX('Points - 7 fers'!$A$5:$Z$95,MATCH($A47,'Points - 7 fers'!$A$5:$A$95,0),MATCH(S$8,'Points - 7 fers'!$A$5:$Z$5,0)))*50)+((INDEX('Points - Fielding Bonus'!$A$5:$Z$95,MATCH($A47,'Points - Fielding Bonus'!$A$5:$A$95,0),MATCH(S$8,'Points - Fielding Bonus'!$A$5:$Z$5,0)))*25)</f>
        <v>0</v>
      </c>
      <c r="T47" s="571">
        <f>(INDEX('Points - Runs'!$A$5:$Z$95,MATCH($A47,'Points - Runs'!$A$5:$A$95,0),MATCH(T$8,'Points - Runs'!$A$5:$Z$5,0)))+((INDEX('Points - Runs 50s'!$A$5:$Z$95,MATCH($A47,'Points - Runs 50s'!$A$5:$A$95,0),MATCH(T$8,'Points - Runs 50s'!$A$5:$Z$5,0)))*25)+((INDEX('Points - Runs 100s'!$A$5:$Z$95,MATCH($A47,'Points - Runs 100s'!$A$5:$A$95,0),MATCH(T$8,'Points - Runs 100s'!$A$5:$Z$5,0)))*50)+((INDEX('Points - Wickets'!$A$5:$Z$95,MATCH($A47,'Points - Wickets'!$A$5:$A$95,0),MATCH(T$8,'Points - Wickets'!$A$5:$Z$5,0)))*15)+((INDEX('Points - 4 fers'!$A$5:$Z$95,MATCH($A47,'Points - 4 fers'!$A$5:$A$95,0),MATCH(T$8,'Points - 4 fers'!$A$5:$Z$5,0)))*25)+((INDEX('Points - Hattrick'!$A$5:$Z$95,MATCH($A47,'Points - Hattrick'!$A$5:$A$95,0),MATCH(T$8,'Points - Hattrick'!$A$5:$Z$5,0)))*100)+((INDEX('Points - Fielding'!$A$5:$Z$95,MATCH($A47,'Points - Fielding'!$A$5:$A$95,0),MATCH(T$8,'Points - Fielding'!$A$5:$Z$5,0)))*10)+((INDEX('Points - 7 fers'!$A$5:$Z$95,MATCH($A47,'Points - 7 fers'!$A$5:$A$95,0),MATCH(T$8,'Points - 7 fers'!$A$5:$Z$5,0)))*50)+((INDEX('Points - Fielding Bonus'!$A$5:$Z$95,MATCH($A47,'Points - Fielding Bonus'!$A$5:$A$95,0),MATCH(T$8,'Points - Fielding Bonus'!$A$5:$Z$5,0)))*25)</f>
        <v>0</v>
      </c>
      <c r="U47" s="365">
        <f>(INDEX('Points - Runs'!$A$5:$Z$95,MATCH($A47,'Points - Runs'!$A$5:$A$95,0),MATCH(U$8,'Points - Runs'!$A$5:$Z$5,0)))+((INDEX('Points - Runs 50s'!$A$5:$Z$95,MATCH($A47,'Points - Runs 50s'!$A$5:$A$95,0),MATCH(U$8,'Points - Runs 50s'!$A$5:$Z$5,0)))*25)+((INDEX('Points - Runs 100s'!$A$5:$Z$95,MATCH($A47,'Points - Runs 100s'!$A$5:$A$95,0),MATCH(U$8,'Points - Runs 100s'!$A$5:$Z$5,0)))*50)+((INDEX('Points - Wickets'!$A$5:$Z$95,MATCH($A47,'Points - Wickets'!$A$5:$A$95,0),MATCH(U$8,'Points - Wickets'!$A$5:$Z$5,0)))*15)+((INDEX('Points - 4 fers'!$A$5:$Z$95,MATCH($A47,'Points - 4 fers'!$A$5:$A$95,0),MATCH(U$8,'Points - 4 fers'!$A$5:$Z$5,0)))*25)+((INDEX('Points - Hattrick'!$A$5:$Z$95,MATCH($A47,'Points - Hattrick'!$A$5:$A$95,0),MATCH(U$8,'Points - Hattrick'!$A$5:$Z$5,0)))*100)+((INDEX('Points - Fielding'!$A$5:$Z$95,MATCH($A47,'Points - Fielding'!$A$5:$A$95,0),MATCH(U$8,'Points - Fielding'!$A$5:$Z$5,0)))*10)+((INDEX('Points - 7 fers'!$A$5:$Z$95,MATCH($A47,'Points - 7 fers'!$A$5:$A$95,0),MATCH(U$8,'Points - 7 fers'!$A$5:$Z$5,0)))*50)+((INDEX('Points - Fielding Bonus'!$A$5:$Z$95,MATCH($A47,'Points - Fielding Bonus'!$A$5:$A$95,0),MATCH(U$8,'Points - Fielding Bonus'!$A$5:$Z$5,0)))*25)</f>
        <v>0</v>
      </c>
      <c r="V47" s="365">
        <f>(INDEX('Points - Runs'!$A$5:$Z$95,MATCH($A47,'Points - Runs'!$A$5:$A$95,0),MATCH(V$8,'Points - Runs'!$A$5:$Z$5,0)))+((INDEX('Points - Runs 50s'!$A$5:$Z$95,MATCH($A47,'Points - Runs 50s'!$A$5:$A$95,0),MATCH(V$8,'Points - Runs 50s'!$A$5:$Z$5,0)))*25)+((INDEX('Points - Runs 100s'!$A$5:$Z$95,MATCH($A47,'Points - Runs 100s'!$A$5:$A$95,0),MATCH(V$8,'Points - Runs 100s'!$A$5:$Z$5,0)))*50)+((INDEX('Points - Wickets'!$A$5:$Z$95,MATCH($A47,'Points - Wickets'!$A$5:$A$95,0),MATCH(V$8,'Points - Wickets'!$A$5:$Z$5,0)))*15)+((INDEX('Points - 4 fers'!$A$5:$Z$95,MATCH($A47,'Points - 4 fers'!$A$5:$A$95,0),MATCH(V$8,'Points - 4 fers'!$A$5:$Z$5,0)))*25)+((INDEX('Points - Hattrick'!$A$5:$Z$95,MATCH($A47,'Points - Hattrick'!$A$5:$A$95,0),MATCH(V$8,'Points - Hattrick'!$A$5:$Z$5,0)))*100)+((INDEX('Points - Fielding'!$A$5:$Z$95,MATCH($A47,'Points - Fielding'!$A$5:$A$95,0),MATCH(V$8,'Points - Fielding'!$A$5:$Z$5,0)))*10)+((INDEX('Points - 7 fers'!$A$5:$Z$95,MATCH($A47,'Points - 7 fers'!$A$5:$A$95,0),MATCH(V$8,'Points - 7 fers'!$A$5:$Z$5,0)))*50)+((INDEX('Points - Fielding Bonus'!$A$5:$Z$95,MATCH($A47,'Points - Fielding Bonus'!$A$5:$A$95,0),MATCH(V$8,'Points - Fielding Bonus'!$A$5:$Z$5,0)))*25)</f>
        <v>0</v>
      </c>
      <c r="W47" s="365">
        <f>(INDEX('Points - Runs'!$A$5:$Z$95,MATCH($A47,'Points - Runs'!$A$5:$A$95,0),MATCH(W$8,'Points - Runs'!$A$5:$Z$5,0)))+((INDEX('Points - Runs 50s'!$A$5:$Z$95,MATCH($A47,'Points - Runs 50s'!$A$5:$A$95,0),MATCH(W$8,'Points - Runs 50s'!$A$5:$Z$5,0)))*25)+((INDEX('Points - Runs 100s'!$A$5:$Z$95,MATCH($A47,'Points - Runs 100s'!$A$5:$A$95,0),MATCH(W$8,'Points - Runs 100s'!$A$5:$Z$5,0)))*50)+((INDEX('Points - Wickets'!$A$5:$Z$95,MATCH($A47,'Points - Wickets'!$A$5:$A$95,0),MATCH(W$8,'Points - Wickets'!$A$5:$Z$5,0)))*15)+((INDEX('Points - 4 fers'!$A$5:$Z$95,MATCH($A47,'Points - 4 fers'!$A$5:$A$95,0),MATCH(W$8,'Points - 4 fers'!$A$5:$Z$5,0)))*25)+((INDEX('Points - Hattrick'!$A$5:$Z$95,MATCH($A47,'Points - Hattrick'!$A$5:$A$95,0),MATCH(W$8,'Points - Hattrick'!$A$5:$Z$5,0)))*100)+((INDEX('Points - Fielding'!$A$5:$Z$95,MATCH($A47,'Points - Fielding'!$A$5:$A$95,0),MATCH(W$8,'Points - Fielding'!$A$5:$Z$5,0)))*10)+((INDEX('Points - 7 fers'!$A$5:$Z$95,MATCH($A47,'Points - 7 fers'!$A$5:$A$95,0),MATCH(W$8,'Points - 7 fers'!$A$5:$Z$5,0)))*50)+((INDEX('Points - Fielding Bonus'!$A$5:$Z$95,MATCH($A47,'Points - Fielding Bonus'!$A$5:$A$95,0),MATCH(W$8,'Points - Fielding Bonus'!$A$5:$Z$5,0)))*25)</f>
        <v>0</v>
      </c>
      <c r="X47" s="365">
        <f>(INDEX('Points - Runs'!$A$5:$Z$95,MATCH($A47,'Points - Runs'!$A$5:$A$95,0),MATCH(X$8,'Points - Runs'!$A$5:$Z$5,0)))+((INDEX('Points - Runs 50s'!$A$5:$Z$95,MATCH($A47,'Points - Runs 50s'!$A$5:$A$95,0),MATCH(X$8,'Points - Runs 50s'!$A$5:$Z$5,0)))*25)+((INDEX('Points - Runs 100s'!$A$5:$Z$95,MATCH($A47,'Points - Runs 100s'!$A$5:$A$95,0),MATCH(X$8,'Points - Runs 100s'!$A$5:$Z$5,0)))*50)+((INDEX('Points - Wickets'!$A$5:$Z$95,MATCH($A47,'Points - Wickets'!$A$5:$A$95,0),MATCH(X$8,'Points - Wickets'!$A$5:$Z$5,0)))*15)+((INDEX('Points - 4 fers'!$A$5:$Z$95,MATCH($A47,'Points - 4 fers'!$A$5:$A$95,0),MATCH(X$8,'Points - 4 fers'!$A$5:$Z$5,0)))*25)+((INDEX('Points - Hattrick'!$A$5:$Z$95,MATCH($A47,'Points - Hattrick'!$A$5:$A$95,0),MATCH(X$8,'Points - Hattrick'!$A$5:$Z$5,0)))*100)+((INDEX('Points - Fielding'!$A$5:$Z$95,MATCH($A47,'Points - Fielding'!$A$5:$A$95,0),MATCH(X$8,'Points - Fielding'!$A$5:$Z$5,0)))*10)+((INDEX('Points - 7 fers'!$A$5:$Z$95,MATCH($A47,'Points - 7 fers'!$A$5:$A$95,0),MATCH(X$8,'Points - 7 fers'!$A$5:$Z$5,0)))*50)+((INDEX('Points - Fielding Bonus'!$A$5:$Z$95,MATCH($A47,'Points - Fielding Bonus'!$A$5:$A$95,0),MATCH(X$8,'Points - Fielding Bonus'!$A$5:$Z$5,0)))*25)</f>
        <v>0</v>
      </c>
      <c r="Y47" s="365">
        <f>(INDEX('Points - Runs'!$A$5:$Z$95,MATCH($A47,'Points - Runs'!$A$5:$A$95,0),MATCH(Y$8,'Points - Runs'!$A$5:$Z$5,0)))+((INDEX('Points - Runs 50s'!$A$5:$Z$95,MATCH($A47,'Points - Runs 50s'!$A$5:$A$95,0),MATCH(Y$8,'Points - Runs 50s'!$A$5:$Z$5,0)))*25)+((INDEX('Points - Runs 100s'!$A$5:$Z$95,MATCH($A47,'Points - Runs 100s'!$A$5:$A$95,0),MATCH(Y$8,'Points - Runs 100s'!$A$5:$Z$5,0)))*50)+((INDEX('Points - Wickets'!$A$5:$Z$95,MATCH($A47,'Points - Wickets'!$A$5:$A$95,0),MATCH(Y$8,'Points - Wickets'!$A$5:$Z$5,0)))*15)+((INDEX('Points - 4 fers'!$A$5:$Z$95,MATCH($A47,'Points - 4 fers'!$A$5:$A$95,0),MATCH(Y$8,'Points - 4 fers'!$A$5:$Z$5,0)))*25)+((INDEX('Points - Hattrick'!$A$5:$Z$95,MATCH($A47,'Points - Hattrick'!$A$5:$A$95,0),MATCH(Y$8,'Points - Hattrick'!$A$5:$Z$5,0)))*100)+((INDEX('Points - Fielding'!$A$5:$Z$95,MATCH($A47,'Points - Fielding'!$A$5:$A$95,0),MATCH(Y$8,'Points - Fielding'!$A$5:$Z$5,0)))*10)+((INDEX('Points - 7 fers'!$A$5:$Z$95,MATCH($A47,'Points - 7 fers'!$A$5:$A$95,0),MATCH(Y$8,'Points - 7 fers'!$A$5:$Z$5,0)))*50)+((INDEX('Points - Fielding Bonus'!$A$5:$Z$95,MATCH($A47,'Points - Fielding Bonus'!$A$5:$A$95,0),MATCH(Y$8,'Points - Fielding Bonus'!$A$5:$Z$5,0)))*25)</f>
        <v>0</v>
      </c>
      <c r="Z47" s="365">
        <f>(INDEX('Points - Runs'!$A$5:$Z$95,MATCH($A47,'Points - Runs'!$A$5:$A$95,0),MATCH(Z$8,'Points - Runs'!$A$5:$Z$5,0)))+((INDEX('Points - Runs 50s'!$A$5:$Z$95,MATCH($A47,'Points - Runs 50s'!$A$5:$A$95,0),MATCH(Z$8,'Points - Runs 50s'!$A$5:$Z$5,0)))*25)+((INDEX('Points - Runs 100s'!$A$5:$Z$95,MATCH($A47,'Points - Runs 100s'!$A$5:$A$95,0),MATCH(Z$8,'Points - Runs 100s'!$A$5:$Z$5,0)))*50)+((INDEX('Points - Wickets'!$A$5:$Z$95,MATCH($A47,'Points - Wickets'!$A$5:$A$95,0),MATCH(Z$8,'Points - Wickets'!$A$5:$Z$5,0)))*15)+((INDEX('Points - 4 fers'!$A$5:$Z$95,MATCH($A47,'Points - 4 fers'!$A$5:$A$95,0),MATCH(Z$8,'Points - 4 fers'!$A$5:$Z$5,0)))*25)+((INDEX('Points - Hattrick'!$A$5:$Z$95,MATCH($A47,'Points - Hattrick'!$A$5:$A$95,0),MATCH(Z$8,'Points - Hattrick'!$A$5:$Z$5,0)))*100)+((INDEX('Points - Fielding'!$A$5:$Z$95,MATCH($A47,'Points - Fielding'!$A$5:$A$95,0),MATCH(Z$8,'Points - Fielding'!$A$5:$Z$5,0)))*10)+((INDEX('Points - 7 fers'!$A$5:$Z$95,MATCH($A47,'Points - 7 fers'!$A$5:$A$95,0),MATCH(Z$8,'Points - 7 fers'!$A$5:$Z$5,0)))*50)+((INDEX('Points - Fielding Bonus'!$A$5:$Z$95,MATCH($A47,'Points - Fielding Bonus'!$A$5:$A$95,0),MATCH(Z$8,'Points - Fielding Bonus'!$A$5:$Z$5,0)))*25)</f>
        <v>0</v>
      </c>
      <c r="AA47" s="452">
        <f t="shared" si="0"/>
        <v>291</v>
      </c>
      <c r="AB47" s="445">
        <f t="shared" si="1"/>
        <v>0</v>
      </c>
      <c r="AC47" s="479">
        <f t="shared" si="2"/>
        <v>0</v>
      </c>
      <c r="AD47" s="453">
        <f t="shared" si="3"/>
        <v>291</v>
      </c>
    </row>
    <row r="48" spans="1:30" s="58" customFormat="1" ht="18.75" customHeight="1" x14ac:dyDescent="0.25">
      <c r="A48" s="476" t="s">
        <v>55</v>
      </c>
      <c r="B48" s="447" t="s">
        <v>52</v>
      </c>
      <c r="C48" s="448" t="s">
        <v>69</v>
      </c>
      <c r="D48" s="364">
        <f>(INDEX('Points - Runs'!$A$5:$Z$95,MATCH($A48,'Points - Runs'!$A$5:$A$95,0),MATCH(D$8,'Points - Runs'!$A$5:$Z$5,0)))+((INDEX('Points - Runs 50s'!$A$5:$Z$95,MATCH($A48,'Points - Runs 50s'!$A$5:$A$95,0),MATCH(D$8,'Points - Runs 50s'!$A$5:$Z$5,0)))*25)+((INDEX('Points - Runs 100s'!$A$5:$Z$95,MATCH($A48,'Points - Runs 100s'!$A$5:$A$95,0),MATCH(D$8,'Points - Runs 100s'!$A$5:$Z$5,0)))*50)+((INDEX('Points - Wickets'!$A$5:$Z$95,MATCH($A48,'Points - Wickets'!$A$5:$A$95,0),MATCH(D$8,'Points - Wickets'!$A$5:$Z$5,0)))*15)+((INDEX('Points - 4 fers'!$A$5:$Z$95,MATCH($A48,'Points - 4 fers'!$A$5:$A$95,0),MATCH(D$8,'Points - 4 fers'!$A$5:$Z$5,0)))*25)+((INDEX('Points - Hattrick'!$A$5:$Z$95,MATCH($A48,'Points - Hattrick'!$A$5:$A$95,0),MATCH(D$8,'Points - Hattrick'!$A$5:$Z$5,0)))*100)+((INDEX('Points - Fielding'!$A$5:$Z$95,MATCH($A48,'Points - Fielding'!$A$5:$A$95,0),MATCH(D$8,'Points - Fielding'!$A$5:$Z$5,0)))*10)+((INDEX('Points - 7 fers'!$A$5:$Z$95,MATCH($A48,'Points - 7 fers'!$A$5:$A$95,0),MATCH(D$8,'Points - 7 fers'!$A$5:$Z$5,0)))*50)+((INDEX('Points - Fielding Bonus'!$A$5:$Z$95,MATCH($A48,'Points - Fielding Bonus'!$A$5:$A$95,0),MATCH(D$8,'Points - Fielding Bonus'!$A$5:$Z$5,0)))*25)</f>
        <v>10</v>
      </c>
      <c r="E48" s="365">
        <f>(INDEX('Points - Runs'!$A$5:$Z$95,MATCH($A48,'Points - Runs'!$A$5:$A$95,0),MATCH(E$8,'Points - Runs'!$A$5:$Z$5,0)))+((INDEX('Points - Runs 50s'!$A$5:$Z$95,MATCH($A48,'Points - Runs 50s'!$A$5:$A$95,0),MATCH(E$8,'Points - Runs 50s'!$A$5:$Z$5,0)))*25)+((INDEX('Points - Runs 100s'!$A$5:$Z$95,MATCH($A48,'Points - Runs 100s'!$A$5:$A$95,0),MATCH(E$8,'Points - Runs 100s'!$A$5:$Z$5,0)))*50)+((INDEX('Points - Wickets'!$A$5:$Z$95,MATCH($A48,'Points - Wickets'!$A$5:$A$95,0),MATCH(E$8,'Points - Wickets'!$A$5:$Z$5,0)))*15)+((INDEX('Points - 4 fers'!$A$5:$Z$95,MATCH($A48,'Points - 4 fers'!$A$5:$A$95,0),MATCH(E$8,'Points - 4 fers'!$A$5:$Z$5,0)))*25)+((INDEX('Points - Hattrick'!$A$5:$Z$95,MATCH($A48,'Points - Hattrick'!$A$5:$A$95,0),MATCH(E$8,'Points - Hattrick'!$A$5:$Z$5,0)))*100)+((INDEX('Points - Fielding'!$A$5:$Z$95,MATCH($A48,'Points - Fielding'!$A$5:$A$95,0),MATCH(E$8,'Points - Fielding'!$A$5:$Z$5,0)))*10)+((INDEX('Points - 7 fers'!$A$5:$Z$95,MATCH($A48,'Points - 7 fers'!$A$5:$A$95,0),MATCH(E$8,'Points - 7 fers'!$A$5:$Z$5,0)))*50)+((INDEX('Points - Fielding Bonus'!$A$5:$Z$95,MATCH($A48,'Points - Fielding Bonus'!$A$5:$A$95,0),MATCH(E$8,'Points - Fielding Bonus'!$A$5:$Z$5,0)))*25)</f>
        <v>0</v>
      </c>
      <c r="F48" s="365">
        <f>(INDEX('Points - Runs'!$A$5:$Z$95,MATCH($A48,'Points - Runs'!$A$5:$A$95,0),MATCH(F$8,'Points - Runs'!$A$5:$Z$5,0)))+((INDEX('Points - Runs 50s'!$A$5:$Z$95,MATCH($A48,'Points - Runs 50s'!$A$5:$A$95,0),MATCH(F$8,'Points - Runs 50s'!$A$5:$Z$5,0)))*25)+((INDEX('Points - Runs 100s'!$A$5:$Z$95,MATCH($A48,'Points - Runs 100s'!$A$5:$A$95,0),MATCH(F$8,'Points - Runs 100s'!$A$5:$Z$5,0)))*50)+((INDEX('Points - Wickets'!$A$5:$Z$95,MATCH($A48,'Points - Wickets'!$A$5:$A$95,0),MATCH(F$8,'Points - Wickets'!$A$5:$Z$5,0)))*15)+((INDEX('Points - 4 fers'!$A$5:$Z$95,MATCH($A48,'Points - 4 fers'!$A$5:$A$95,0),MATCH(F$8,'Points - 4 fers'!$A$5:$Z$5,0)))*25)+((INDEX('Points - Hattrick'!$A$5:$Z$95,MATCH($A48,'Points - Hattrick'!$A$5:$A$95,0),MATCH(F$8,'Points - Hattrick'!$A$5:$Z$5,0)))*100)+((INDEX('Points - Fielding'!$A$5:$Z$95,MATCH($A48,'Points - Fielding'!$A$5:$A$95,0),MATCH(F$8,'Points - Fielding'!$A$5:$Z$5,0)))*10)+((INDEX('Points - 7 fers'!$A$5:$Z$95,MATCH($A48,'Points - 7 fers'!$A$5:$A$95,0),MATCH(F$8,'Points - 7 fers'!$A$5:$Z$5,0)))*50)+((INDEX('Points - Fielding Bonus'!$A$5:$Z$95,MATCH($A48,'Points - Fielding Bonus'!$A$5:$A$95,0),MATCH(F$8,'Points - Fielding Bonus'!$A$5:$Z$5,0)))*25)</f>
        <v>0</v>
      </c>
      <c r="G48" s="365">
        <f>(INDEX('Points - Runs'!$A$5:$Z$95,MATCH($A48,'Points - Runs'!$A$5:$A$95,0),MATCH(G$8,'Points - Runs'!$A$5:$Z$5,0)))+((INDEX('Points - Runs 50s'!$A$5:$Z$95,MATCH($A48,'Points - Runs 50s'!$A$5:$A$95,0),MATCH(G$8,'Points - Runs 50s'!$A$5:$Z$5,0)))*25)+((INDEX('Points - Runs 100s'!$A$5:$Z$95,MATCH($A48,'Points - Runs 100s'!$A$5:$A$95,0),MATCH(G$8,'Points - Runs 100s'!$A$5:$Z$5,0)))*50)+((INDEX('Points - Wickets'!$A$5:$Z$95,MATCH($A48,'Points - Wickets'!$A$5:$A$95,0),MATCH(G$8,'Points - Wickets'!$A$5:$Z$5,0)))*15)+((INDEX('Points - 4 fers'!$A$5:$Z$95,MATCH($A48,'Points - 4 fers'!$A$5:$A$95,0),MATCH(G$8,'Points - 4 fers'!$A$5:$Z$5,0)))*25)+((INDEX('Points - Hattrick'!$A$5:$Z$95,MATCH($A48,'Points - Hattrick'!$A$5:$A$95,0),MATCH(G$8,'Points - Hattrick'!$A$5:$Z$5,0)))*100)+((INDEX('Points - Fielding'!$A$5:$Z$95,MATCH($A48,'Points - Fielding'!$A$5:$A$95,0),MATCH(G$8,'Points - Fielding'!$A$5:$Z$5,0)))*10)+((INDEX('Points - 7 fers'!$A$5:$Z$95,MATCH($A48,'Points - 7 fers'!$A$5:$A$95,0),MATCH(G$8,'Points - 7 fers'!$A$5:$Z$5,0)))*50)+((INDEX('Points - Fielding Bonus'!$A$5:$Z$95,MATCH($A48,'Points - Fielding Bonus'!$A$5:$A$95,0),MATCH(G$8,'Points - Fielding Bonus'!$A$5:$Z$5,0)))*25)</f>
        <v>121</v>
      </c>
      <c r="H48" s="365">
        <f>(INDEX('Points - Runs'!$A$5:$Z$95,MATCH($A48,'Points - Runs'!$A$5:$A$95,0),MATCH(H$8,'Points - Runs'!$A$5:$Z$5,0)))+((INDEX('Points - Runs 50s'!$A$5:$Z$95,MATCH($A48,'Points - Runs 50s'!$A$5:$A$95,0),MATCH(H$8,'Points - Runs 50s'!$A$5:$Z$5,0)))*25)+((INDEX('Points - Runs 100s'!$A$5:$Z$95,MATCH($A48,'Points - Runs 100s'!$A$5:$A$95,0),MATCH(H$8,'Points - Runs 100s'!$A$5:$Z$5,0)))*50)+((INDEX('Points - Wickets'!$A$5:$Z$95,MATCH($A48,'Points - Wickets'!$A$5:$A$95,0),MATCH(H$8,'Points - Wickets'!$A$5:$Z$5,0)))*15)+((INDEX('Points - 4 fers'!$A$5:$Z$95,MATCH($A48,'Points - 4 fers'!$A$5:$A$95,0),MATCH(H$8,'Points - 4 fers'!$A$5:$Z$5,0)))*25)+((INDEX('Points - Hattrick'!$A$5:$Z$95,MATCH($A48,'Points - Hattrick'!$A$5:$A$95,0),MATCH(H$8,'Points - Hattrick'!$A$5:$Z$5,0)))*100)+((INDEX('Points - Fielding'!$A$5:$Z$95,MATCH($A48,'Points - Fielding'!$A$5:$A$95,0),MATCH(H$8,'Points - Fielding'!$A$5:$Z$5,0)))*10)+((INDEX('Points - 7 fers'!$A$5:$Z$95,MATCH($A48,'Points - 7 fers'!$A$5:$A$95,0),MATCH(H$8,'Points - 7 fers'!$A$5:$Z$5,0)))*50)+((INDEX('Points - Fielding Bonus'!$A$5:$Z$95,MATCH($A48,'Points - Fielding Bonus'!$A$5:$A$95,0),MATCH(H$8,'Points - Fielding Bonus'!$A$5:$Z$5,0)))*25)</f>
        <v>0</v>
      </c>
      <c r="I48" s="365">
        <f>(INDEX('Points - Runs'!$A$5:$Z$95,MATCH($A48,'Points - Runs'!$A$5:$A$95,0),MATCH(I$8,'Points - Runs'!$A$5:$Z$5,0)))+((INDEX('Points - Runs 50s'!$A$5:$Z$95,MATCH($A48,'Points - Runs 50s'!$A$5:$A$95,0),MATCH(I$8,'Points - Runs 50s'!$A$5:$Z$5,0)))*25)+((INDEX('Points - Runs 100s'!$A$5:$Z$95,MATCH($A48,'Points - Runs 100s'!$A$5:$A$95,0),MATCH(I$8,'Points - Runs 100s'!$A$5:$Z$5,0)))*50)+((INDEX('Points - Wickets'!$A$5:$Z$95,MATCH($A48,'Points - Wickets'!$A$5:$A$95,0),MATCH(I$8,'Points - Wickets'!$A$5:$Z$5,0)))*15)+((INDEX('Points - 4 fers'!$A$5:$Z$95,MATCH($A48,'Points - 4 fers'!$A$5:$A$95,0),MATCH(I$8,'Points - 4 fers'!$A$5:$Z$5,0)))*25)+((INDEX('Points - Hattrick'!$A$5:$Z$95,MATCH($A48,'Points - Hattrick'!$A$5:$A$95,0),MATCH(I$8,'Points - Hattrick'!$A$5:$Z$5,0)))*100)+((INDEX('Points - Fielding'!$A$5:$Z$95,MATCH($A48,'Points - Fielding'!$A$5:$A$95,0),MATCH(I$8,'Points - Fielding'!$A$5:$Z$5,0)))*10)+((INDEX('Points - 7 fers'!$A$5:$Z$95,MATCH($A48,'Points - 7 fers'!$A$5:$A$95,0),MATCH(I$8,'Points - 7 fers'!$A$5:$Z$5,0)))*50)+((INDEX('Points - Fielding Bonus'!$A$5:$Z$95,MATCH($A48,'Points - Fielding Bonus'!$A$5:$A$95,0),MATCH(I$8,'Points - Fielding Bonus'!$A$5:$Z$5,0)))*25)</f>
        <v>33</v>
      </c>
      <c r="J48" s="365">
        <f>(INDEX('Points - Runs'!$A$5:$Z$95,MATCH($A48,'Points - Runs'!$A$5:$A$95,0),MATCH(J$8,'Points - Runs'!$A$5:$Z$5,0)))+((INDEX('Points - Runs 50s'!$A$5:$Z$95,MATCH($A48,'Points - Runs 50s'!$A$5:$A$95,0),MATCH(J$8,'Points - Runs 50s'!$A$5:$Z$5,0)))*25)+((INDEX('Points - Runs 100s'!$A$5:$Z$95,MATCH($A48,'Points - Runs 100s'!$A$5:$A$95,0),MATCH(J$8,'Points - Runs 100s'!$A$5:$Z$5,0)))*50)+((INDEX('Points - Wickets'!$A$5:$Z$95,MATCH($A48,'Points - Wickets'!$A$5:$A$95,0),MATCH(J$8,'Points - Wickets'!$A$5:$Z$5,0)))*15)+((INDEX('Points - 4 fers'!$A$5:$Z$95,MATCH($A48,'Points - 4 fers'!$A$5:$A$95,0),MATCH(J$8,'Points - 4 fers'!$A$5:$Z$5,0)))*25)+((INDEX('Points - Hattrick'!$A$5:$Z$95,MATCH($A48,'Points - Hattrick'!$A$5:$A$95,0),MATCH(J$8,'Points - Hattrick'!$A$5:$Z$5,0)))*100)+((INDEX('Points - Fielding'!$A$5:$Z$95,MATCH($A48,'Points - Fielding'!$A$5:$A$95,0),MATCH(J$8,'Points - Fielding'!$A$5:$Z$5,0)))*10)+((INDEX('Points - 7 fers'!$A$5:$Z$95,MATCH($A48,'Points - 7 fers'!$A$5:$A$95,0),MATCH(J$8,'Points - 7 fers'!$A$5:$Z$5,0)))*50)+((INDEX('Points - Fielding Bonus'!$A$5:$Z$95,MATCH($A48,'Points - Fielding Bonus'!$A$5:$A$95,0),MATCH(J$8,'Points - Fielding Bonus'!$A$5:$Z$5,0)))*25)</f>
        <v>26</v>
      </c>
      <c r="K48" s="516">
        <f>(INDEX('Points - Runs'!$A$5:$Z$95,MATCH($A48,'Points - Runs'!$A$5:$A$95,0),MATCH(K$8,'Points - Runs'!$A$5:$Z$5,0)))+((INDEX('Points - Runs 50s'!$A$5:$Z$95,MATCH($A48,'Points - Runs 50s'!$A$5:$A$95,0),MATCH(K$8,'Points - Runs 50s'!$A$5:$Z$5,0)))*25)+((INDEX('Points - Runs 100s'!$A$5:$Z$95,MATCH($A48,'Points - Runs 100s'!$A$5:$A$95,0),MATCH(K$8,'Points - Runs 100s'!$A$5:$Z$5,0)))*50)+((INDEX('Points - Wickets'!$A$5:$Z$95,MATCH($A48,'Points - Wickets'!$A$5:$A$95,0),MATCH(K$8,'Points - Wickets'!$A$5:$Z$5,0)))*15)+((INDEX('Points - 4 fers'!$A$5:$Z$95,MATCH($A48,'Points - 4 fers'!$A$5:$A$95,0),MATCH(K$8,'Points - 4 fers'!$A$5:$Z$5,0)))*25)+((INDEX('Points - Hattrick'!$A$5:$Z$95,MATCH($A48,'Points - Hattrick'!$A$5:$A$95,0),MATCH(K$8,'Points - Hattrick'!$A$5:$Z$5,0)))*100)+((INDEX('Points - Fielding'!$A$5:$Z$95,MATCH($A48,'Points - Fielding'!$A$5:$A$95,0),MATCH(K$8,'Points - Fielding'!$A$5:$Z$5,0)))*10)+((INDEX('Points - 7 fers'!$A$5:$Z$95,MATCH($A48,'Points - 7 fers'!$A$5:$A$95,0),MATCH(K$8,'Points - 7 fers'!$A$5:$Z$5,0)))*50)+((INDEX('Points - Fielding Bonus'!$A$5:$Z$95,MATCH($A48,'Points - Fielding Bonus'!$A$5:$A$95,0),MATCH(K$8,'Points - Fielding Bonus'!$A$5:$Z$5,0)))*25)</f>
        <v>50</v>
      </c>
      <c r="L48" s="364">
        <f>(INDEX('Points - Runs'!$A$5:$Z$95,MATCH($A48,'Points - Runs'!$A$5:$A$95,0),MATCH(L$8,'Points - Runs'!$A$5:$Z$5,0)))+((INDEX('Points - Runs 50s'!$A$5:$Z$95,MATCH($A48,'Points - Runs 50s'!$A$5:$A$95,0),MATCH(L$8,'Points - Runs 50s'!$A$5:$Z$5,0)))*25)+((INDEX('Points - Runs 100s'!$A$5:$Z$95,MATCH($A48,'Points - Runs 100s'!$A$5:$A$95,0),MATCH(L$8,'Points - Runs 100s'!$A$5:$Z$5,0)))*50)+((INDEX('Points - Wickets'!$A$5:$Z$95,MATCH($A48,'Points - Wickets'!$A$5:$A$95,0),MATCH(L$8,'Points - Wickets'!$A$5:$Z$5,0)))*15)+((INDEX('Points - 4 fers'!$A$5:$Z$95,MATCH($A48,'Points - 4 fers'!$A$5:$A$95,0),MATCH(L$8,'Points - 4 fers'!$A$5:$Z$5,0)))*25)+((INDEX('Points - Hattrick'!$A$5:$Z$95,MATCH($A48,'Points - Hattrick'!$A$5:$A$95,0),MATCH(L$8,'Points - Hattrick'!$A$5:$Z$5,0)))*100)+((INDEX('Points - Fielding'!$A$5:$Z$95,MATCH($A48,'Points - Fielding'!$A$5:$A$95,0),MATCH(L$8,'Points - Fielding'!$A$5:$Z$5,0)))*10)+((INDEX('Points - 7 fers'!$A$5:$Z$95,MATCH($A48,'Points - 7 fers'!$A$5:$A$95,0),MATCH(L$8,'Points - 7 fers'!$A$5:$Z$5,0)))*50)+((INDEX('Points - Fielding Bonus'!$A$5:$Z$95,MATCH($A48,'Points - Fielding Bonus'!$A$5:$A$95,0),MATCH(L$8,'Points - Fielding Bonus'!$A$5:$Z$5,0)))*25)</f>
        <v>60</v>
      </c>
      <c r="M48" s="365">
        <f>(INDEX('Points - Runs'!$A$5:$Z$95,MATCH($A48,'Points - Runs'!$A$5:$A$95,0),MATCH(M$8,'Points - Runs'!$A$5:$Z$5,0)))+((INDEX('Points - Runs 50s'!$A$5:$Z$95,MATCH($A48,'Points - Runs 50s'!$A$5:$A$95,0),MATCH(M$8,'Points - Runs 50s'!$A$5:$Z$5,0)))*25)+((INDEX('Points - Runs 100s'!$A$5:$Z$95,MATCH($A48,'Points - Runs 100s'!$A$5:$A$95,0),MATCH(M$8,'Points - Runs 100s'!$A$5:$Z$5,0)))*50)+((INDEX('Points - Wickets'!$A$5:$Z$95,MATCH($A48,'Points - Wickets'!$A$5:$A$95,0),MATCH(M$8,'Points - Wickets'!$A$5:$Z$5,0)))*15)+((INDEX('Points - 4 fers'!$A$5:$Z$95,MATCH($A48,'Points - 4 fers'!$A$5:$A$95,0),MATCH(M$8,'Points - 4 fers'!$A$5:$Z$5,0)))*25)+((INDEX('Points - Hattrick'!$A$5:$Z$95,MATCH($A48,'Points - Hattrick'!$A$5:$A$95,0),MATCH(M$8,'Points - Hattrick'!$A$5:$Z$5,0)))*100)+((INDEX('Points - Fielding'!$A$5:$Z$95,MATCH($A48,'Points - Fielding'!$A$5:$A$95,0),MATCH(M$8,'Points - Fielding'!$A$5:$Z$5,0)))*10)+((INDEX('Points - 7 fers'!$A$5:$Z$95,MATCH($A48,'Points - 7 fers'!$A$5:$A$95,0),MATCH(M$8,'Points - 7 fers'!$A$5:$Z$5,0)))*50)+((INDEX('Points - Fielding Bonus'!$A$5:$Z$95,MATCH($A48,'Points - Fielding Bonus'!$A$5:$A$95,0),MATCH(M$8,'Points - Fielding Bonus'!$A$5:$Z$5,0)))*25)</f>
        <v>44</v>
      </c>
      <c r="N48" s="365">
        <f>(INDEX('Points - Runs'!$A$5:$Z$95,MATCH($A48,'Points - Runs'!$A$5:$A$95,0),MATCH(N$8,'Points - Runs'!$A$5:$Z$5,0)))+((INDEX('Points - Runs 50s'!$A$5:$Z$95,MATCH($A48,'Points - Runs 50s'!$A$5:$A$95,0),MATCH(N$8,'Points - Runs 50s'!$A$5:$Z$5,0)))*25)+((INDEX('Points - Runs 100s'!$A$5:$Z$95,MATCH($A48,'Points - Runs 100s'!$A$5:$A$95,0),MATCH(N$8,'Points - Runs 100s'!$A$5:$Z$5,0)))*50)+((INDEX('Points - Wickets'!$A$5:$Z$95,MATCH($A48,'Points - Wickets'!$A$5:$A$95,0),MATCH(N$8,'Points - Wickets'!$A$5:$Z$5,0)))*15)+((INDEX('Points - 4 fers'!$A$5:$Z$95,MATCH($A48,'Points - 4 fers'!$A$5:$A$95,0),MATCH(N$8,'Points - 4 fers'!$A$5:$Z$5,0)))*25)+((INDEX('Points - Hattrick'!$A$5:$Z$95,MATCH($A48,'Points - Hattrick'!$A$5:$A$95,0),MATCH(N$8,'Points - Hattrick'!$A$5:$Z$5,0)))*100)+((INDEX('Points - Fielding'!$A$5:$Z$95,MATCH($A48,'Points - Fielding'!$A$5:$A$95,0),MATCH(N$8,'Points - Fielding'!$A$5:$Z$5,0)))*10)+((INDEX('Points - 7 fers'!$A$5:$Z$95,MATCH($A48,'Points - 7 fers'!$A$5:$A$95,0),MATCH(N$8,'Points - 7 fers'!$A$5:$Z$5,0)))*50)+((INDEX('Points - Fielding Bonus'!$A$5:$Z$95,MATCH($A48,'Points - Fielding Bonus'!$A$5:$A$95,0),MATCH(N$8,'Points - Fielding Bonus'!$A$5:$Z$5,0)))*25)</f>
        <v>48</v>
      </c>
      <c r="O48" s="365">
        <f>(INDEX('Points - Runs'!$A$5:$Z$95,MATCH($A48,'Points - Runs'!$A$5:$A$95,0),MATCH(O$8,'Points - Runs'!$A$5:$Z$5,0)))+((INDEX('Points - Runs 50s'!$A$5:$Z$95,MATCH($A48,'Points - Runs 50s'!$A$5:$A$95,0),MATCH(O$8,'Points - Runs 50s'!$A$5:$Z$5,0)))*25)+((INDEX('Points - Runs 100s'!$A$5:$Z$95,MATCH($A48,'Points - Runs 100s'!$A$5:$A$95,0),MATCH(O$8,'Points - Runs 100s'!$A$5:$Z$5,0)))*50)+((INDEX('Points - Wickets'!$A$5:$Z$95,MATCH($A48,'Points - Wickets'!$A$5:$A$95,0),MATCH(O$8,'Points - Wickets'!$A$5:$Z$5,0)))*15)+((INDEX('Points - 4 fers'!$A$5:$Z$95,MATCH($A48,'Points - 4 fers'!$A$5:$A$95,0),MATCH(O$8,'Points - 4 fers'!$A$5:$Z$5,0)))*25)+((INDEX('Points - Hattrick'!$A$5:$Z$95,MATCH($A48,'Points - Hattrick'!$A$5:$A$95,0),MATCH(O$8,'Points - Hattrick'!$A$5:$Z$5,0)))*100)+((INDEX('Points - Fielding'!$A$5:$Z$95,MATCH($A48,'Points - Fielding'!$A$5:$A$95,0),MATCH(O$8,'Points - Fielding'!$A$5:$Z$5,0)))*10)+((INDEX('Points - 7 fers'!$A$5:$Z$95,MATCH($A48,'Points - 7 fers'!$A$5:$A$95,0),MATCH(O$8,'Points - 7 fers'!$A$5:$Z$5,0)))*50)+((INDEX('Points - Fielding Bonus'!$A$5:$Z$95,MATCH($A48,'Points - Fielding Bonus'!$A$5:$A$95,0),MATCH(O$8,'Points - Fielding Bonus'!$A$5:$Z$5,0)))*25)</f>
        <v>47</v>
      </c>
      <c r="P48" s="365">
        <f>(INDEX('Points - Runs'!$A$5:$Z$95,MATCH($A48,'Points - Runs'!$A$5:$A$95,0),MATCH(P$8,'Points - Runs'!$A$5:$Z$5,0)))+((INDEX('Points - Runs 50s'!$A$5:$Z$95,MATCH($A48,'Points - Runs 50s'!$A$5:$A$95,0),MATCH(P$8,'Points - Runs 50s'!$A$5:$Z$5,0)))*25)+((INDEX('Points - Runs 100s'!$A$5:$Z$95,MATCH($A48,'Points - Runs 100s'!$A$5:$A$95,0),MATCH(P$8,'Points - Runs 100s'!$A$5:$Z$5,0)))*50)+((INDEX('Points - Wickets'!$A$5:$Z$95,MATCH($A48,'Points - Wickets'!$A$5:$A$95,0),MATCH(P$8,'Points - Wickets'!$A$5:$Z$5,0)))*15)+((INDEX('Points - 4 fers'!$A$5:$Z$95,MATCH($A48,'Points - 4 fers'!$A$5:$A$95,0),MATCH(P$8,'Points - 4 fers'!$A$5:$Z$5,0)))*25)+((INDEX('Points - Hattrick'!$A$5:$Z$95,MATCH($A48,'Points - Hattrick'!$A$5:$A$95,0),MATCH(P$8,'Points - Hattrick'!$A$5:$Z$5,0)))*100)+((INDEX('Points - Fielding'!$A$5:$Z$95,MATCH($A48,'Points - Fielding'!$A$5:$A$95,0),MATCH(P$8,'Points - Fielding'!$A$5:$Z$5,0)))*10)+((INDEX('Points - 7 fers'!$A$5:$Z$95,MATCH($A48,'Points - 7 fers'!$A$5:$A$95,0),MATCH(P$8,'Points - 7 fers'!$A$5:$Z$5,0)))*50)+((INDEX('Points - Fielding Bonus'!$A$5:$Z$95,MATCH($A48,'Points - Fielding Bonus'!$A$5:$A$95,0),MATCH(P$8,'Points - Fielding Bonus'!$A$5:$Z$5,0)))*25)</f>
        <v>85</v>
      </c>
      <c r="Q48" s="365">
        <f>(INDEX('Points - Runs'!$A$5:$Z$95,MATCH($A48,'Points - Runs'!$A$5:$A$95,0),MATCH(Q$8,'Points - Runs'!$A$5:$Z$5,0)))+((INDEX('Points - Runs 50s'!$A$5:$Z$95,MATCH($A48,'Points - Runs 50s'!$A$5:$A$95,0),MATCH(Q$8,'Points - Runs 50s'!$A$5:$Z$5,0)))*25)+((INDEX('Points - Runs 100s'!$A$5:$Z$95,MATCH($A48,'Points - Runs 100s'!$A$5:$A$95,0),MATCH(Q$8,'Points - Runs 100s'!$A$5:$Z$5,0)))*50)+((INDEX('Points - Wickets'!$A$5:$Z$95,MATCH($A48,'Points - Wickets'!$A$5:$A$95,0),MATCH(Q$8,'Points - Wickets'!$A$5:$Z$5,0)))*15)+((INDEX('Points - 4 fers'!$A$5:$Z$95,MATCH($A48,'Points - 4 fers'!$A$5:$A$95,0),MATCH(Q$8,'Points - 4 fers'!$A$5:$Z$5,0)))*25)+((INDEX('Points - Hattrick'!$A$5:$Z$95,MATCH($A48,'Points - Hattrick'!$A$5:$A$95,0),MATCH(Q$8,'Points - Hattrick'!$A$5:$Z$5,0)))*100)+((INDEX('Points - Fielding'!$A$5:$Z$95,MATCH($A48,'Points - Fielding'!$A$5:$A$95,0),MATCH(Q$8,'Points - Fielding'!$A$5:$Z$5,0)))*10)+((INDEX('Points - 7 fers'!$A$5:$Z$95,MATCH($A48,'Points - 7 fers'!$A$5:$A$95,0),MATCH(Q$8,'Points - 7 fers'!$A$5:$Z$5,0)))*50)+((INDEX('Points - Fielding Bonus'!$A$5:$Z$95,MATCH($A48,'Points - Fielding Bonus'!$A$5:$A$95,0),MATCH(Q$8,'Points - Fielding Bonus'!$A$5:$Z$5,0)))*25)</f>
        <v>30</v>
      </c>
      <c r="R48" s="365">
        <f>(INDEX('Points - Runs'!$A$5:$Z$95,MATCH($A48,'Points - Runs'!$A$5:$A$95,0),MATCH(R$8,'Points - Runs'!$A$5:$Z$5,0)))+((INDEX('Points - Runs 50s'!$A$5:$Z$95,MATCH($A48,'Points - Runs 50s'!$A$5:$A$95,0),MATCH(R$8,'Points - Runs 50s'!$A$5:$Z$5,0)))*25)+((INDEX('Points - Runs 100s'!$A$5:$Z$95,MATCH($A48,'Points - Runs 100s'!$A$5:$A$95,0),MATCH(R$8,'Points - Runs 100s'!$A$5:$Z$5,0)))*50)+((INDEX('Points - Wickets'!$A$5:$Z$95,MATCH($A48,'Points - Wickets'!$A$5:$A$95,0),MATCH(R$8,'Points - Wickets'!$A$5:$Z$5,0)))*15)+((INDEX('Points - 4 fers'!$A$5:$Z$95,MATCH($A48,'Points - 4 fers'!$A$5:$A$95,0),MATCH(R$8,'Points - 4 fers'!$A$5:$Z$5,0)))*25)+((INDEX('Points - Hattrick'!$A$5:$Z$95,MATCH($A48,'Points - Hattrick'!$A$5:$A$95,0),MATCH(R$8,'Points - Hattrick'!$A$5:$Z$5,0)))*100)+((INDEX('Points - Fielding'!$A$5:$Z$95,MATCH($A48,'Points - Fielding'!$A$5:$A$95,0),MATCH(R$8,'Points - Fielding'!$A$5:$Z$5,0)))*10)+((INDEX('Points - 7 fers'!$A$5:$Z$95,MATCH($A48,'Points - 7 fers'!$A$5:$A$95,0),MATCH(R$8,'Points - 7 fers'!$A$5:$Z$5,0)))*50)+((INDEX('Points - Fielding Bonus'!$A$5:$Z$95,MATCH($A48,'Points - Fielding Bonus'!$A$5:$A$95,0),MATCH(R$8,'Points - Fielding Bonus'!$A$5:$Z$5,0)))*25)</f>
        <v>0</v>
      </c>
      <c r="S48" s="566">
        <f>(INDEX('Points - Runs'!$A$5:$Z$95,MATCH($A48,'Points - Runs'!$A$5:$A$95,0),MATCH(S$8,'Points - Runs'!$A$5:$Z$5,0)))+((INDEX('Points - Runs 50s'!$A$5:$Z$95,MATCH($A48,'Points - Runs 50s'!$A$5:$A$95,0),MATCH(S$8,'Points - Runs 50s'!$A$5:$Z$5,0)))*25)+((INDEX('Points - Runs 100s'!$A$5:$Z$95,MATCH($A48,'Points - Runs 100s'!$A$5:$A$95,0),MATCH(S$8,'Points - Runs 100s'!$A$5:$Z$5,0)))*50)+((INDEX('Points - Wickets'!$A$5:$Z$95,MATCH($A48,'Points - Wickets'!$A$5:$A$95,0),MATCH(S$8,'Points - Wickets'!$A$5:$Z$5,0)))*15)+((INDEX('Points - 4 fers'!$A$5:$Z$95,MATCH($A48,'Points - 4 fers'!$A$5:$A$95,0),MATCH(S$8,'Points - 4 fers'!$A$5:$Z$5,0)))*25)+((INDEX('Points - Hattrick'!$A$5:$Z$95,MATCH($A48,'Points - Hattrick'!$A$5:$A$95,0),MATCH(S$8,'Points - Hattrick'!$A$5:$Z$5,0)))*100)+((INDEX('Points - Fielding'!$A$5:$Z$95,MATCH($A48,'Points - Fielding'!$A$5:$A$95,0),MATCH(S$8,'Points - Fielding'!$A$5:$Z$5,0)))*10)+((INDEX('Points - 7 fers'!$A$5:$Z$95,MATCH($A48,'Points - 7 fers'!$A$5:$A$95,0),MATCH(S$8,'Points - 7 fers'!$A$5:$Z$5,0)))*50)+((INDEX('Points - Fielding Bonus'!$A$5:$Z$95,MATCH($A48,'Points - Fielding Bonus'!$A$5:$A$95,0),MATCH(S$8,'Points - Fielding Bonus'!$A$5:$Z$5,0)))*25)</f>
        <v>64</v>
      </c>
      <c r="T48" s="571">
        <f>(INDEX('Points - Runs'!$A$5:$Z$95,MATCH($A48,'Points - Runs'!$A$5:$A$95,0),MATCH(T$8,'Points - Runs'!$A$5:$Z$5,0)))+((INDEX('Points - Runs 50s'!$A$5:$Z$95,MATCH($A48,'Points - Runs 50s'!$A$5:$A$95,0),MATCH(T$8,'Points - Runs 50s'!$A$5:$Z$5,0)))*25)+((INDEX('Points - Runs 100s'!$A$5:$Z$95,MATCH($A48,'Points - Runs 100s'!$A$5:$A$95,0),MATCH(T$8,'Points - Runs 100s'!$A$5:$Z$5,0)))*50)+((INDEX('Points - Wickets'!$A$5:$Z$95,MATCH($A48,'Points - Wickets'!$A$5:$A$95,0),MATCH(T$8,'Points - Wickets'!$A$5:$Z$5,0)))*15)+((INDEX('Points - 4 fers'!$A$5:$Z$95,MATCH($A48,'Points - 4 fers'!$A$5:$A$95,0),MATCH(T$8,'Points - 4 fers'!$A$5:$Z$5,0)))*25)+((INDEX('Points - Hattrick'!$A$5:$Z$95,MATCH($A48,'Points - Hattrick'!$A$5:$A$95,0),MATCH(T$8,'Points - Hattrick'!$A$5:$Z$5,0)))*100)+((INDEX('Points - Fielding'!$A$5:$Z$95,MATCH($A48,'Points - Fielding'!$A$5:$A$95,0),MATCH(T$8,'Points - Fielding'!$A$5:$Z$5,0)))*10)+((INDEX('Points - 7 fers'!$A$5:$Z$95,MATCH($A48,'Points - 7 fers'!$A$5:$A$95,0),MATCH(T$8,'Points - 7 fers'!$A$5:$Z$5,0)))*50)+((INDEX('Points - Fielding Bonus'!$A$5:$Z$95,MATCH($A48,'Points - Fielding Bonus'!$A$5:$A$95,0),MATCH(T$8,'Points - Fielding Bonus'!$A$5:$Z$5,0)))*25)</f>
        <v>0</v>
      </c>
      <c r="U48" s="365">
        <f>(INDEX('Points - Runs'!$A$5:$Z$95,MATCH($A48,'Points - Runs'!$A$5:$A$95,0),MATCH(U$8,'Points - Runs'!$A$5:$Z$5,0)))+((INDEX('Points - Runs 50s'!$A$5:$Z$95,MATCH($A48,'Points - Runs 50s'!$A$5:$A$95,0),MATCH(U$8,'Points - Runs 50s'!$A$5:$Z$5,0)))*25)+((INDEX('Points - Runs 100s'!$A$5:$Z$95,MATCH($A48,'Points - Runs 100s'!$A$5:$A$95,0),MATCH(U$8,'Points - Runs 100s'!$A$5:$Z$5,0)))*50)+((INDEX('Points - Wickets'!$A$5:$Z$95,MATCH($A48,'Points - Wickets'!$A$5:$A$95,0),MATCH(U$8,'Points - Wickets'!$A$5:$Z$5,0)))*15)+((INDEX('Points - 4 fers'!$A$5:$Z$95,MATCH($A48,'Points - 4 fers'!$A$5:$A$95,0),MATCH(U$8,'Points - 4 fers'!$A$5:$Z$5,0)))*25)+((INDEX('Points - Hattrick'!$A$5:$Z$95,MATCH($A48,'Points - Hattrick'!$A$5:$A$95,0),MATCH(U$8,'Points - Hattrick'!$A$5:$Z$5,0)))*100)+((INDEX('Points - Fielding'!$A$5:$Z$95,MATCH($A48,'Points - Fielding'!$A$5:$A$95,0),MATCH(U$8,'Points - Fielding'!$A$5:$Z$5,0)))*10)+((INDEX('Points - 7 fers'!$A$5:$Z$95,MATCH($A48,'Points - 7 fers'!$A$5:$A$95,0),MATCH(U$8,'Points - 7 fers'!$A$5:$Z$5,0)))*50)+((INDEX('Points - Fielding Bonus'!$A$5:$Z$95,MATCH($A48,'Points - Fielding Bonus'!$A$5:$A$95,0),MATCH(U$8,'Points - Fielding Bonus'!$A$5:$Z$5,0)))*25)</f>
        <v>0</v>
      </c>
      <c r="V48" s="365">
        <f>(INDEX('Points - Runs'!$A$5:$Z$95,MATCH($A48,'Points - Runs'!$A$5:$A$95,0),MATCH(V$8,'Points - Runs'!$A$5:$Z$5,0)))+((INDEX('Points - Runs 50s'!$A$5:$Z$95,MATCH($A48,'Points - Runs 50s'!$A$5:$A$95,0),MATCH(V$8,'Points - Runs 50s'!$A$5:$Z$5,0)))*25)+((INDEX('Points - Runs 100s'!$A$5:$Z$95,MATCH($A48,'Points - Runs 100s'!$A$5:$A$95,0),MATCH(V$8,'Points - Runs 100s'!$A$5:$Z$5,0)))*50)+((INDEX('Points - Wickets'!$A$5:$Z$95,MATCH($A48,'Points - Wickets'!$A$5:$A$95,0),MATCH(V$8,'Points - Wickets'!$A$5:$Z$5,0)))*15)+((INDEX('Points - 4 fers'!$A$5:$Z$95,MATCH($A48,'Points - 4 fers'!$A$5:$A$95,0),MATCH(V$8,'Points - 4 fers'!$A$5:$Z$5,0)))*25)+((INDEX('Points - Hattrick'!$A$5:$Z$95,MATCH($A48,'Points - Hattrick'!$A$5:$A$95,0),MATCH(V$8,'Points - Hattrick'!$A$5:$Z$5,0)))*100)+((INDEX('Points - Fielding'!$A$5:$Z$95,MATCH($A48,'Points - Fielding'!$A$5:$A$95,0),MATCH(V$8,'Points - Fielding'!$A$5:$Z$5,0)))*10)+((INDEX('Points - 7 fers'!$A$5:$Z$95,MATCH($A48,'Points - 7 fers'!$A$5:$A$95,0),MATCH(V$8,'Points - 7 fers'!$A$5:$Z$5,0)))*50)+((INDEX('Points - Fielding Bonus'!$A$5:$Z$95,MATCH($A48,'Points - Fielding Bonus'!$A$5:$A$95,0),MATCH(V$8,'Points - Fielding Bonus'!$A$5:$Z$5,0)))*25)</f>
        <v>0</v>
      </c>
      <c r="W48" s="365">
        <f>(INDEX('Points - Runs'!$A$5:$Z$95,MATCH($A48,'Points - Runs'!$A$5:$A$95,0),MATCH(W$8,'Points - Runs'!$A$5:$Z$5,0)))+((INDEX('Points - Runs 50s'!$A$5:$Z$95,MATCH($A48,'Points - Runs 50s'!$A$5:$A$95,0),MATCH(W$8,'Points - Runs 50s'!$A$5:$Z$5,0)))*25)+((INDEX('Points - Runs 100s'!$A$5:$Z$95,MATCH($A48,'Points - Runs 100s'!$A$5:$A$95,0),MATCH(W$8,'Points - Runs 100s'!$A$5:$Z$5,0)))*50)+((INDEX('Points - Wickets'!$A$5:$Z$95,MATCH($A48,'Points - Wickets'!$A$5:$A$95,0),MATCH(W$8,'Points - Wickets'!$A$5:$Z$5,0)))*15)+((INDEX('Points - 4 fers'!$A$5:$Z$95,MATCH($A48,'Points - 4 fers'!$A$5:$A$95,0),MATCH(W$8,'Points - 4 fers'!$A$5:$Z$5,0)))*25)+((INDEX('Points - Hattrick'!$A$5:$Z$95,MATCH($A48,'Points - Hattrick'!$A$5:$A$95,0),MATCH(W$8,'Points - Hattrick'!$A$5:$Z$5,0)))*100)+((INDEX('Points - Fielding'!$A$5:$Z$95,MATCH($A48,'Points - Fielding'!$A$5:$A$95,0),MATCH(W$8,'Points - Fielding'!$A$5:$Z$5,0)))*10)+((INDEX('Points - 7 fers'!$A$5:$Z$95,MATCH($A48,'Points - 7 fers'!$A$5:$A$95,0),MATCH(W$8,'Points - 7 fers'!$A$5:$Z$5,0)))*50)+((INDEX('Points - Fielding Bonus'!$A$5:$Z$95,MATCH($A48,'Points - Fielding Bonus'!$A$5:$A$95,0),MATCH(W$8,'Points - Fielding Bonus'!$A$5:$Z$5,0)))*25)</f>
        <v>0</v>
      </c>
      <c r="X48" s="365">
        <f>(INDEX('Points - Runs'!$A$5:$Z$95,MATCH($A48,'Points - Runs'!$A$5:$A$95,0),MATCH(X$8,'Points - Runs'!$A$5:$Z$5,0)))+((INDEX('Points - Runs 50s'!$A$5:$Z$95,MATCH($A48,'Points - Runs 50s'!$A$5:$A$95,0),MATCH(X$8,'Points - Runs 50s'!$A$5:$Z$5,0)))*25)+((INDEX('Points - Runs 100s'!$A$5:$Z$95,MATCH($A48,'Points - Runs 100s'!$A$5:$A$95,0),MATCH(X$8,'Points - Runs 100s'!$A$5:$Z$5,0)))*50)+((INDEX('Points - Wickets'!$A$5:$Z$95,MATCH($A48,'Points - Wickets'!$A$5:$A$95,0),MATCH(X$8,'Points - Wickets'!$A$5:$Z$5,0)))*15)+((INDEX('Points - 4 fers'!$A$5:$Z$95,MATCH($A48,'Points - 4 fers'!$A$5:$A$95,0),MATCH(X$8,'Points - 4 fers'!$A$5:$Z$5,0)))*25)+((INDEX('Points - Hattrick'!$A$5:$Z$95,MATCH($A48,'Points - Hattrick'!$A$5:$A$95,0),MATCH(X$8,'Points - Hattrick'!$A$5:$Z$5,0)))*100)+((INDEX('Points - Fielding'!$A$5:$Z$95,MATCH($A48,'Points - Fielding'!$A$5:$A$95,0),MATCH(X$8,'Points - Fielding'!$A$5:$Z$5,0)))*10)+((INDEX('Points - 7 fers'!$A$5:$Z$95,MATCH($A48,'Points - 7 fers'!$A$5:$A$95,0),MATCH(X$8,'Points - 7 fers'!$A$5:$Z$5,0)))*50)+((INDEX('Points - Fielding Bonus'!$A$5:$Z$95,MATCH($A48,'Points - Fielding Bonus'!$A$5:$A$95,0),MATCH(X$8,'Points - Fielding Bonus'!$A$5:$Z$5,0)))*25)</f>
        <v>0</v>
      </c>
      <c r="Y48" s="365">
        <f>(INDEX('Points - Runs'!$A$5:$Z$95,MATCH($A48,'Points - Runs'!$A$5:$A$95,0),MATCH(Y$8,'Points - Runs'!$A$5:$Z$5,0)))+((INDEX('Points - Runs 50s'!$A$5:$Z$95,MATCH($A48,'Points - Runs 50s'!$A$5:$A$95,0),MATCH(Y$8,'Points - Runs 50s'!$A$5:$Z$5,0)))*25)+((INDEX('Points - Runs 100s'!$A$5:$Z$95,MATCH($A48,'Points - Runs 100s'!$A$5:$A$95,0),MATCH(Y$8,'Points - Runs 100s'!$A$5:$Z$5,0)))*50)+((INDEX('Points - Wickets'!$A$5:$Z$95,MATCH($A48,'Points - Wickets'!$A$5:$A$95,0),MATCH(Y$8,'Points - Wickets'!$A$5:$Z$5,0)))*15)+((INDEX('Points - 4 fers'!$A$5:$Z$95,MATCH($A48,'Points - 4 fers'!$A$5:$A$95,0),MATCH(Y$8,'Points - 4 fers'!$A$5:$Z$5,0)))*25)+((INDEX('Points - Hattrick'!$A$5:$Z$95,MATCH($A48,'Points - Hattrick'!$A$5:$A$95,0),MATCH(Y$8,'Points - Hattrick'!$A$5:$Z$5,0)))*100)+((INDEX('Points - Fielding'!$A$5:$Z$95,MATCH($A48,'Points - Fielding'!$A$5:$A$95,0),MATCH(Y$8,'Points - Fielding'!$A$5:$Z$5,0)))*10)+((INDEX('Points - 7 fers'!$A$5:$Z$95,MATCH($A48,'Points - 7 fers'!$A$5:$A$95,0),MATCH(Y$8,'Points - 7 fers'!$A$5:$Z$5,0)))*50)+((INDEX('Points - Fielding Bonus'!$A$5:$Z$95,MATCH($A48,'Points - Fielding Bonus'!$A$5:$A$95,0),MATCH(Y$8,'Points - Fielding Bonus'!$A$5:$Z$5,0)))*25)</f>
        <v>0</v>
      </c>
      <c r="Z48" s="365">
        <f>(INDEX('Points - Runs'!$A$5:$Z$95,MATCH($A48,'Points - Runs'!$A$5:$A$95,0),MATCH(Z$8,'Points - Runs'!$A$5:$Z$5,0)))+((INDEX('Points - Runs 50s'!$A$5:$Z$95,MATCH($A48,'Points - Runs 50s'!$A$5:$A$95,0),MATCH(Z$8,'Points - Runs 50s'!$A$5:$Z$5,0)))*25)+((INDEX('Points - Runs 100s'!$A$5:$Z$95,MATCH($A48,'Points - Runs 100s'!$A$5:$A$95,0),MATCH(Z$8,'Points - Runs 100s'!$A$5:$Z$5,0)))*50)+((INDEX('Points - Wickets'!$A$5:$Z$95,MATCH($A48,'Points - Wickets'!$A$5:$A$95,0),MATCH(Z$8,'Points - Wickets'!$A$5:$Z$5,0)))*15)+((INDEX('Points - 4 fers'!$A$5:$Z$95,MATCH($A48,'Points - 4 fers'!$A$5:$A$95,0),MATCH(Z$8,'Points - 4 fers'!$A$5:$Z$5,0)))*25)+((INDEX('Points - Hattrick'!$A$5:$Z$95,MATCH($A48,'Points - Hattrick'!$A$5:$A$95,0),MATCH(Z$8,'Points - Hattrick'!$A$5:$Z$5,0)))*100)+((INDEX('Points - Fielding'!$A$5:$Z$95,MATCH($A48,'Points - Fielding'!$A$5:$A$95,0),MATCH(Z$8,'Points - Fielding'!$A$5:$Z$5,0)))*10)+((INDEX('Points - 7 fers'!$A$5:$Z$95,MATCH($A48,'Points - 7 fers'!$A$5:$A$95,0),MATCH(Z$8,'Points - 7 fers'!$A$5:$Z$5,0)))*50)+((INDEX('Points - Fielding Bonus'!$A$5:$Z$95,MATCH($A48,'Points - Fielding Bonus'!$A$5:$A$95,0),MATCH(Z$8,'Points - Fielding Bonus'!$A$5:$Z$5,0)))*25)</f>
        <v>0</v>
      </c>
      <c r="AA48" s="452">
        <f t="shared" si="0"/>
        <v>240</v>
      </c>
      <c r="AB48" s="445">
        <f t="shared" si="1"/>
        <v>378</v>
      </c>
      <c r="AC48" s="479">
        <f t="shared" si="2"/>
        <v>0</v>
      </c>
      <c r="AD48" s="453">
        <f t="shared" si="3"/>
        <v>618</v>
      </c>
    </row>
    <row r="49" spans="1:30" s="58" customFormat="1" ht="18.75" customHeight="1" x14ac:dyDescent="0.25">
      <c r="A49" s="476" t="s">
        <v>28</v>
      </c>
      <c r="B49" s="447" t="s">
        <v>53</v>
      </c>
      <c r="C49" s="448" t="s">
        <v>69</v>
      </c>
      <c r="D49" s="364">
        <f>(INDEX('Points - Runs'!$A$5:$Z$95,MATCH($A49,'Points - Runs'!$A$5:$A$95,0),MATCH(D$8,'Points - Runs'!$A$5:$Z$5,0)))+((INDEX('Points - Runs 50s'!$A$5:$Z$95,MATCH($A49,'Points - Runs 50s'!$A$5:$A$95,0),MATCH(D$8,'Points - Runs 50s'!$A$5:$Z$5,0)))*25)+((INDEX('Points - Runs 100s'!$A$5:$Z$95,MATCH($A49,'Points - Runs 100s'!$A$5:$A$95,0),MATCH(D$8,'Points - Runs 100s'!$A$5:$Z$5,0)))*50)+((INDEX('Points - Wickets'!$A$5:$Z$95,MATCH($A49,'Points - Wickets'!$A$5:$A$95,0),MATCH(D$8,'Points - Wickets'!$A$5:$Z$5,0)))*15)+((INDEX('Points - 4 fers'!$A$5:$Z$95,MATCH($A49,'Points - 4 fers'!$A$5:$A$95,0),MATCH(D$8,'Points - 4 fers'!$A$5:$Z$5,0)))*25)+((INDEX('Points - Hattrick'!$A$5:$Z$95,MATCH($A49,'Points - Hattrick'!$A$5:$A$95,0),MATCH(D$8,'Points - Hattrick'!$A$5:$Z$5,0)))*100)+((INDEX('Points - Fielding'!$A$5:$Z$95,MATCH($A49,'Points - Fielding'!$A$5:$A$95,0),MATCH(D$8,'Points - Fielding'!$A$5:$Z$5,0)))*10)+((INDEX('Points - 7 fers'!$A$5:$Z$95,MATCH($A49,'Points - 7 fers'!$A$5:$A$95,0),MATCH(D$8,'Points - 7 fers'!$A$5:$Z$5,0)))*50)+((INDEX('Points - Fielding Bonus'!$A$5:$Z$95,MATCH($A49,'Points - Fielding Bonus'!$A$5:$A$95,0),MATCH(D$8,'Points - Fielding Bonus'!$A$5:$Z$5,0)))*25)</f>
        <v>54</v>
      </c>
      <c r="E49" s="365">
        <f>(INDEX('Points - Runs'!$A$5:$Z$95,MATCH($A49,'Points - Runs'!$A$5:$A$95,0),MATCH(E$8,'Points - Runs'!$A$5:$Z$5,0)))+((INDEX('Points - Runs 50s'!$A$5:$Z$95,MATCH($A49,'Points - Runs 50s'!$A$5:$A$95,0),MATCH(E$8,'Points - Runs 50s'!$A$5:$Z$5,0)))*25)+((INDEX('Points - Runs 100s'!$A$5:$Z$95,MATCH($A49,'Points - Runs 100s'!$A$5:$A$95,0),MATCH(E$8,'Points - Runs 100s'!$A$5:$Z$5,0)))*50)+((INDEX('Points - Wickets'!$A$5:$Z$95,MATCH($A49,'Points - Wickets'!$A$5:$A$95,0),MATCH(E$8,'Points - Wickets'!$A$5:$Z$5,0)))*15)+((INDEX('Points - 4 fers'!$A$5:$Z$95,MATCH($A49,'Points - 4 fers'!$A$5:$A$95,0),MATCH(E$8,'Points - 4 fers'!$A$5:$Z$5,0)))*25)+((INDEX('Points - Hattrick'!$A$5:$Z$95,MATCH($A49,'Points - Hattrick'!$A$5:$A$95,0),MATCH(E$8,'Points - Hattrick'!$A$5:$Z$5,0)))*100)+((INDEX('Points - Fielding'!$A$5:$Z$95,MATCH($A49,'Points - Fielding'!$A$5:$A$95,0),MATCH(E$8,'Points - Fielding'!$A$5:$Z$5,0)))*10)+((INDEX('Points - 7 fers'!$A$5:$Z$95,MATCH($A49,'Points - 7 fers'!$A$5:$A$95,0),MATCH(E$8,'Points - 7 fers'!$A$5:$Z$5,0)))*50)+((INDEX('Points - Fielding Bonus'!$A$5:$Z$95,MATCH($A49,'Points - Fielding Bonus'!$A$5:$A$95,0),MATCH(E$8,'Points - Fielding Bonus'!$A$5:$Z$5,0)))*25)</f>
        <v>0</v>
      </c>
      <c r="F49" s="365">
        <f>(INDEX('Points - Runs'!$A$5:$Z$95,MATCH($A49,'Points - Runs'!$A$5:$A$95,0),MATCH(F$8,'Points - Runs'!$A$5:$Z$5,0)))+((INDEX('Points - Runs 50s'!$A$5:$Z$95,MATCH($A49,'Points - Runs 50s'!$A$5:$A$95,0),MATCH(F$8,'Points - Runs 50s'!$A$5:$Z$5,0)))*25)+((INDEX('Points - Runs 100s'!$A$5:$Z$95,MATCH($A49,'Points - Runs 100s'!$A$5:$A$95,0),MATCH(F$8,'Points - Runs 100s'!$A$5:$Z$5,0)))*50)+((INDEX('Points - Wickets'!$A$5:$Z$95,MATCH($A49,'Points - Wickets'!$A$5:$A$95,0),MATCH(F$8,'Points - Wickets'!$A$5:$Z$5,0)))*15)+((INDEX('Points - 4 fers'!$A$5:$Z$95,MATCH($A49,'Points - 4 fers'!$A$5:$A$95,0),MATCH(F$8,'Points - 4 fers'!$A$5:$Z$5,0)))*25)+((INDEX('Points - Hattrick'!$A$5:$Z$95,MATCH($A49,'Points - Hattrick'!$A$5:$A$95,0),MATCH(F$8,'Points - Hattrick'!$A$5:$Z$5,0)))*100)+((INDEX('Points - Fielding'!$A$5:$Z$95,MATCH($A49,'Points - Fielding'!$A$5:$A$95,0),MATCH(F$8,'Points - Fielding'!$A$5:$Z$5,0)))*10)+((INDEX('Points - 7 fers'!$A$5:$Z$95,MATCH($A49,'Points - 7 fers'!$A$5:$A$95,0),MATCH(F$8,'Points - 7 fers'!$A$5:$Z$5,0)))*50)+((INDEX('Points - Fielding Bonus'!$A$5:$Z$95,MATCH($A49,'Points - Fielding Bonus'!$A$5:$A$95,0),MATCH(F$8,'Points - Fielding Bonus'!$A$5:$Z$5,0)))*25)</f>
        <v>46</v>
      </c>
      <c r="G49" s="365">
        <f>(INDEX('Points - Runs'!$A$5:$Z$95,MATCH($A49,'Points - Runs'!$A$5:$A$95,0),MATCH(G$8,'Points - Runs'!$A$5:$Z$5,0)))+((INDEX('Points - Runs 50s'!$A$5:$Z$95,MATCH($A49,'Points - Runs 50s'!$A$5:$A$95,0),MATCH(G$8,'Points - Runs 50s'!$A$5:$Z$5,0)))*25)+((INDEX('Points - Runs 100s'!$A$5:$Z$95,MATCH($A49,'Points - Runs 100s'!$A$5:$A$95,0),MATCH(G$8,'Points - Runs 100s'!$A$5:$Z$5,0)))*50)+((INDEX('Points - Wickets'!$A$5:$Z$95,MATCH($A49,'Points - Wickets'!$A$5:$A$95,0),MATCH(G$8,'Points - Wickets'!$A$5:$Z$5,0)))*15)+((INDEX('Points - 4 fers'!$A$5:$Z$95,MATCH($A49,'Points - 4 fers'!$A$5:$A$95,0),MATCH(G$8,'Points - 4 fers'!$A$5:$Z$5,0)))*25)+((INDEX('Points - Hattrick'!$A$5:$Z$95,MATCH($A49,'Points - Hattrick'!$A$5:$A$95,0),MATCH(G$8,'Points - Hattrick'!$A$5:$Z$5,0)))*100)+((INDEX('Points - Fielding'!$A$5:$Z$95,MATCH($A49,'Points - Fielding'!$A$5:$A$95,0),MATCH(G$8,'Points - Fielding'!$A$5:$Z$5,0)))*10)+((INDEX('Points - 7 fers'!$A$5:$Z$95,MATCH($A49,'Points - 7 fers'!$A$5:$A$95,0),MATCH(G$8,'Points - 7 fers'!$A$5:$Z$5,0)))*50)+((INDEX('Points - Fielding Bonus'!$A$5:$Z$95,MATCH($A49,'Points - Fielding Bonus'!$A$5:$A$95,0),MATCH(G$8,'Points - Fielding Bonus'!$A$5:$Z$5,0)))*25)</f>
        <v>32</v>
      </c>
      <c r="H49" s="365">
        <f>(INDEX('Points - Runs'!$A$5:$Z$95,MATCH($A49,'Points - Runs'!$A$5:$A$95,0),MATCH(H$8,'Points - Runs'!$A$5:$Z$5,0)))+((INDEX('Points - Runs 50s'!$A$5:$Z$95,MATCH($A49,'Points - Runs 50s'!$A$5:$A$95,0),MATCH(H$8,'Points - Runs 50s'!$A$5:$Z$5,0)))*25)+((INDEX('Points - Runs 100s'!$A$5:$Z$95,MATCH($A49,'Points - Runs 100s'!$A$5:$A$95,0),MATCH(H$8,'Points - Runs 100s'!$A$5:$Z$5,0)))*50)+((INDEX('Points - Wickets'!$A$5:$Z$95,MATCH($A49,'Points - Wickets'!$A$5:$A$95,0),MATCH(H$8,'Points - Wickets'!$A$5:$Z$5,0)))*15)+((INDEX('Points - 4 fers'!$A$5:$Z$95,MATCH($A49,'Points - 4 fers'!$A$5:$A$95,0),MATCH(H$8,'Points - 4 fers'!$A$5:$Z$5,0)))*25)+((INDEX('Points - Hattrick'!$A$5:$Z$95,MATCH($A49,'Points - Hattrick'!$A$5:$A$95,0),MATCH(H$8,'Points - Hattrick'!$A$5:$Z$5,0)))*100)+((INDEX('Points - Fielding'!$A$5:$Z$95,MATCH($A49,'Points - Fielding'!$A$5:$A$95,0),MATCH(H$8,'Points - Fielding'!$A$5:$Z$5,0)))*10)+((INDEX('Points - 7 fers'!$A$5:$Z$95,MATCH($A49,'Points - 7 fers'!$A$5:$A$95,0),MATCH(H$8,'Points - 7 fers'!$A$5:$Z$5,0)))*50)+((INDEX('Points - Fielding Bonus'!$A$5:$Z$95,MATCH($A49,'Points - Fielding Bonus'!$A$5:$A$95,0),MATCH(H$8,'Points - Fielding Bonus'!$A$5:$Z$5,0)))*25)</f>
        <v>108</v>
      </c>
      <c r="I49" s="365">
        <f>(INDEX('Points - Runs'!$A$5:$Z$95,MATCH($A49,'Points - Runs'!$A$5:$A$95,0),MATCH(I$8,'Points - Runs'!$A$5:$Z$5,0)))+((INDEX('Points - Runs 50s'!$A$5:$Z$95,MATCH($A49,'Points - Runs 50s'!$A$5:$A$95,0),MATCH(I$8,'Points - Runs 50s'!$A$5:$Z$5,0)))*25)+((INDEX('Points - Runs 100s'!$A$5:$Z$95,MATCH($A49,'Points - Runs 100s'!$A$5:$A$95,0),MATCH(I$8,'Points - Runs 100s'!$A$5:$Z$5,0)))*50)+((INDEX('Points - Wickets'!$A$5:$Z$95,MATCH($A49,'Points - Wickets'!$A$5:$A$95,0),MATCH(I$8,'Points - Wickets'!$A$5:$Z$5,0)))*15)+((INDEX('Points - 4 fers'!$A$5:$Z$95,MATCH($A49,'Points - 4 fers'!$A$5:$A$95,0),MATCH(I$8,'Points - 4 fers'!$A$5:$Z$5,0)))*25)+((INDEX('Points - Hattrick'!$A$5:$Z$95,MATCH($A49,'Points - Hattrick'!$A$5:$A$95,0),MATCH(I$8,'Points - Hattrick'!$A$5:$Z$5,0)))*100)+((INDEX('Points - Fielding'!$A$5:$Z$95,MATCH($A49,'Points - Fielding'!$A$5:$A$95,0),MATCH(I$8,'Points - Fielding'!$A$5:$Z$5,0)))*10)+((INDEX('Points - 7 fers'!$A$5:$Z$95,MATCH($A49,'Points - 7 fers'!$A$5:$A$95,0),MATCH(I$8,'Points - 7 fers'!$A$5:$Z$5,0)))*50)+((INDEX('Points - Fielding Bonus'!$A$5:$Z$95,MATCH($A49,'Points - Fielding Bonus'!$A$5:$A$95,0),MATCH(I$8,'Points - Fielding Bonus'!$A$5:$Z$5,0)))*25)</f>
        <v>21</v>
      </c>
      <c r="J49" s="365">
        <f>(INDEX('Points - Runs'!$A$5:$Z$95,MATCH($A49,'Points - Runs'!$A$5:$A$95,0),MATCH(J$8,'Points - Runs'!$A$5:$Z$5,0)))+((INDEX('Points - Runs 50s'!$A$5:$Z$95,MATCH($A49,'Points - Runs 50s'!$A$5:$A$95,0),MATCH(J$8,'Points - Runs 50s'!$A$5:$Z$5,0)))*25)+((INDEX('Points - Runs 100s'!$A$5:$Z$95,MATCH($A49,'Points - Runs 100s'!$A$5:$A$95,0),MATCH(J$8,'Points - Runs 100s'!$A$5:$Z$5,0)))*50)+((INDEX('Points - Wickets'!$A$5:$Z$95,MATCH($A49,'Points - Wickets'!$A$5:$A$95,0),MATCH(J$8,'Points - Wickets'!$A$5:$Z$5,0)))*15)+((INDEX('Points - 4 fers'!$A$5:$Z$95,MATCH($A49,'Points - 4 fers'!$A$5:$A$95,0),MATCH(J$8,'Points - 4 fers'!$A$5:$Z$5,0)))*25)+((INDEX('Points - Hattrick'!$A$5:$Z$95,MATCH($A49,'Points - Hattrick'!$A$5:$A$95,0),MATCH(J$8,'Points - Hattrick'!$A$5:$Z$5,0)))*100)+((INDEX('Points - Fielding'!$A$5:$Z$95,MATCH($A49,'Points - Fielding'!$A$5:$A$95,0),MATCH(J$8,'Points - Fielding'!$A$5:$Z$5,0)))*10)+((INDEX('Points - 7 fers'!$A$5:$Z$95,MATCH($A49,'Points - 7 fers'!$A$5:$A$95,0),MATCH(J$8,'Points - 7 fers'!$A$5:$Z$5,0)))*50)+((INDEX('Points - Fielding Bonus'!$A$5:$Z$95,MATCH($A49,'Points - Fielding Bonus'!$A$5:$A$95,0),MATCH(J$8,'Points - Fielding Bonus'!$A$5:$Z$5,0)))*25)</f>
        <v>0</v>
      </c>
      <c r="K49" s="516">
        <f>(INDEX('Points - Runs'!$A$5:$Z$95,MATCH($A49,'Points - Runs'!$A$5:$A$95,0),MATCH(K$8,'Points - Runs'!$A$5:$Z$5,0)))+((INDEX('Points - Runs 50s'!$A$5:$Z$95,MATCH($A49,'Points - Runs 50s'!$A$5:$A$95,0),MATCH(K$8,'Points - Runs 50s'!$A$5:$Z$5,0)))*25)+((INDEX('Points - Runs 100s'!$A$5:$Z$95,MATCH($A49,'Points - Runs 100s'!$A$5:$A$95,0),MATCH(K$8,'Points - Runs 100s'!$A$5:$Z$5,0)))*50)+((INDEX('Points - Wickets'!$A$5:$Z$95,MATCH($A49,'Points - Wickets'!$A$5:$A$95,0),MATCH(K$8,'Points - Wickets'!$A$5:$Z$5,0)))*15)+((INDEX('Points - 4 fers'!$A$5:$Z$95,MATCH($A49,'Points - 4 fers'!$A$5:$A$95,0),MATCH(K$8,'Points - 4 fers'!$A$5:$Z$5,0)))*25)+((INDEX('Points - Hattrick'!$A$5:$Z$95,MATCH($A49,'Points - Hattrick'!$A$5:$A$95,0),MATCH(K$8,'Points - Hattrick'!$A$5:$Z$5,0)))*100)+((INDEX('Points - Fielding'!$A$5:$Z$95,MATCH($A49,'Points - Fielding'!$A$5:$A$95,0),MATCH(K$8,'Points - Fielding'!$A$5:$Z$5,0)))*10)+((INDEX('Points - 7 fers'!$A$5:$Z$95,MATCH($A49,'Points - 7 fers'!$A$5:$A$95,0),MATCH(K$8,'Points - 7 fers'!$A$5:$Z$5,0)))*50)+((INDEX('Points - Fielding Bonus'!$A$5:$Z$95,MATCH($A49,'Points - Fielding Bonus'!$A$5:$A$95,0),MATCH(K$8,'Points - Fielding Bonus'!$A$5:$Z$5,0)))*25)</f>
        <v>0</v>
      </c>
      <c r="L49" s="364">
        <f>(INDEX('Points - Runs'!$A$5:$Z$95,MATCH($A49,'Points - Runs'!$A$5:$A$95,0),MATCH(L$8,'Points - Runs'!$A$5:$Z$5,0)))+((INDEX('Points - Runs 50s'!$A$5:$Z$95,MATCH($A49,'Points - Runs 50s'!$A$5:$A$95,0),MATCH(L$8,'Points - Runs 50s'!$A$5:$Z$5,0)))*25)+((INDEX('Points - Runs 100s'!$A$5:$Z$95,MATCH($A49,'Points - Runs 100s'!$A$5:$A$95,0),MATCH(L$8,'Points - Runs 100s'!$A$5:$Z$5,0)))*50)+((INDEX('Points - Wickets'!$A$5:$Z$95,MATCH($A49,'Points - Wickets'!$A$5:$A$95,0),MATCH(L$8,'Points - Wickets'!$A$5:$Z$5,0)))*15)+((INDEX('Points - 4 fers'!$A$5:$Z$95,MATCH($A49,'Points - 4 fers'!$A$5:$A$95,0),MATCH(L$8,'Points - 4 fers'!$A$5:$Z$5,0)))*25)+((INDEX('Points - Hattrick'!$A$5:$Z$95,MATCH($A49,'Points - Hattrick'!$A$5:$A$95,0),MATCH(L$8,'Points - Hattrick'!$A$5:$Z$5,0)))*100)+((INDEX('Points - Fielding'!$A$5:$Z$95,MATCH($A49,'Points - Fielding'!$A$5:$A$95,0),MATCH(L$8,'Points - Fielding'!$A$5:$Z$5,0)))*10)+((INDEX('Points - 7 fers'!$A$5:$Z$95,MATCH($A49,'Points - 7 fers'!$A$5:$A$95,0),MATCH(L$8,'Points - 7 fers'!$A$5:$Z$5,0)))*50)+((INDEX('Points - Fielding Bonus'!$A$5:$Z$95,MATCH($A49,'Points - Fielding Bonus'!$A$5:$A$95,0),MATCH(L$8,'Points - Fielding Bonus'!$A$5:$Z$5,0)))*25)</f>
        <v>33</v>
      </c>
      <c r="M49" s="365">
        <f>(INDEX('Points - Runs'!$A$5:$Z$95,MATCH($A49,'Points - Runs'!$A$5:$A$95,0),MATCH(M$8,'Points - Runs'!$A$5:$Z$5,0)))+((INDEX('Points - Runs 50s'!$A$5:$Z$95,MATCH($A49,'Points - Runs 50s'!$A$5:$A$95,0),MATCH(M$8,'Points - Runs 50s'!$A$5:$Z$5,0)))*25)+((INDEX('Points - Runs 100s'!$A$5:$Z$95,MATCH($A49,'Points - Runs 100s'!$A$5:$A$95,0),MATCH(M$8,'Points - Runs 100s'!$A$5:$Z$5,0)))*50)+((INDEX('Points - Wickets'!$A$5:$Z$95,MATCH($A49,'Points - Wickets'!$A$5:$A$95,0),MATCH(M$8,'Points - Wickets'!$A$5:$Z$5,0)))*15)+((INDEX('Points - 4 fers'!$A$5:$Z$95,MATCH($A49,'Points - 4 fers'!$A$5:$A$95,0),MATCH(M$8,'Points - 4 fers'!$A$5:$Z$5,0)))*25)+((INDEX('Points - Hattrick'!$A$5:$Z$95,MATCH($A49,'Points - Hattrick'!$A$5:$A$95,0),MATCH(M$8,'Points - Hattrick'!$A$5:$Z$5,0)))*100)+((INDEX('Points - Fielding'!$A$5:$Z$95,MATCH($A49,'Points - Fielding'!$A$5:$A$95,0),MATCH(M$8,'Points - Fielding'!$A$5:$Z$5,0)))*10)+((INDEX('Points - 7 fers'!$A$5:$Z$95,MATCH($A49,'Points - 7 fers'!$A$5:$A$95,0),MATCH(M$8,'Points - 7 fers'!$A$5:$Z$5,0)))*50)+((INDEX('Points - Fielding Bonus'!$A$5:$Z$95,MATCH($A49,'Points - Fielding Bonus'!$A$5:$A$95,0),MATCH(M$8,'Points - Fielding Bonus'!$A$5:$Z$5,0)))*25)</f>
        <v>45</v>
      </c>
      <c r="N49" s="365">
        <f>(INDEX('Points - Runs'!$A$5:$Z$95,MATCH($A49,'Points - Runs'!$A$5:$A$95,0),MATCH(N$8,'Points - Runs'!$A$5:$Z$5,0)))+((INDEX('Points - Runs 50s'!$A$5:$Z$95,MATCH($A49,'Points - Runs 50s'!$A$5:$A$95,0),MATCH(N$8,'Points - Runs 50s'!$A$5:$Z$5,0)))*25)+((INDEX('Points - Runs 100s'!$A$5:$Z$95,MATCH($A49,'Points - Runs 100s'!$A$5:$A$95,0),MATCH(N$8,'Points - Runs 100s'!$A$5:$Z$5,0)))*50)+((INDEX('Points - Wickets'!$A$5:$Z$95,MATCH($A49,'Points - Wickets'!$A$5:$A$95,0),MATCH(N$8,'Points - Wickets'!$A$5:$Z$5,0)))*15)+((INDEX('Points - 4 fers'!$A$5:$Z$95,MATCH($A49,'Points - 4 fers'!$A$5:$A$95,0),MATCH(N$8,'Points - 4 fers'!$A$5:$Z$5,0)))*25)+((INDEX('Points - Hattrick'!$A$5:$Z$95,MATCH($A49,'Points - Hattrick'!$A$5:$A$95,0),MATCH(N$8,'Points - Hattrick'!$A$5:$Z$5,0)))*100)+((INDEX('Points - Fielding'!$A$5:$Z$95,MATCH($A49,'Points - Fielding'!$A$5:$A$95,0),MATCH(N$8,'Points - Fielding'!$A$5:$Z$5,0)))*10)+((INDEX('Points - 7 fers'!$A$5:$Z$95,MATCH($A49,'Points - 7 fers'!$A$5:$A$95,0),MATCH(N$8,'Points - 7 fers'!$A$5:$Z$5,0)))*50)+((INDEX('Points - Fielding Bonus'!$A$5:$Z$95,MATCH($A49,'Points - Fielding Bonus'!$A$5:$A$95,0),MATCH(N$8,'Points - Fielding Bonus'!$A$5:$Z$5,0)))*25)</f>
        <v>0</v>
      </c>
      <c r="O49" s="365">
        <f>(INDEX('Points - Runs'!$A$5:$Z$95,MATCH($A49,'Points - Runs'!$A$5:$A$95,0),MATCH(O$8,'Points - Runs'!$A$5:$Z$5,0)))+((INDEX('Points - Runs 50s'!$A$5:$Z$95,MATCH($A49,'Points - Runs 50s'!$A$5:$A$95,0),MATCH(O$8,'Points - Runs 50s'!$A$5:$Z$5,0)))*25)+((INDEX('Points - Runs 100s'!$A$5:$Z$95,MATCH($A49,'Points - Runs 100s'!$A$5:$A$95,0),MATCH(O$8,'Points - Runs 100s'!$A$5:$Z$5,0)))*50)+((INDEX('Points - Wickets'!$A$5:$Z$95,MATCH($A49,'Points - Wickets'!$A$5:$A$95,0),MATCH(O$8,'Points - Wickets'!$A$5:$Z$5,0)))*15)+((INDEX('Points - 4 fers'!$A$5:$Z$95,MATCH($A49,'Points - 4 fers'!$A$5:$A$95,0),MATCH(O$8,'Points - 4 fers'!$A$5:$Z$5,0)))*25)+((INDEX('Points - Hattrick'!$A$5:$Z$95,MATCH($A49,'Points - Hattrick'!$A$5:$A$95,0),MATCH(O$8,'Points - Hattrick'!$A$5:$Z$5,0)))*100)+((INDEX('Points - Fielding'!$A$5:$Z$95,MATCH($A49,'Points - Fielding'!$A$5:$A$95,0),MATCH(O$8,'Points - Fielding'!$A$5:$Z$5,0)))*10)+((INDEX('Points - 7 fers'!$A$5:$Z$95,MATCH($A49,'Points - 7 fers'!$A$5:$A$95,0),MATCH(O$8,'Points - 7 fers'!$A$5:$Z$5,0)))*50)+((INDEX('Points - Fielding Bonus'!$A$5:$Z$95,MATCH($A49,'Points - Fielding Bonus'!$A$5:$A$95,0),MATCH(O$8,'Points - Fielding Bonus'!$A$5:$Z$5,0)))*25)</f>
        <v>30</v>
      </c>
      <c r="P49" s="365">
        <f>(INDEX('Points - Runs'!$A$5:$Z$95,MATCH($A49,'Points - Runs'!$A$5:$A$95,0),MATCH(P$8,'Points - Runs'!$A$5:$Z$5,0)))+((INDEX('Points - Runs 50s'!$A$5:$Z$95,MATCH($A49,'Points - Runs 50s'!$A$5:$A$95,0),MATCH(P$8,'Points - Runs 50s'!$A$5:$Z$5,0)))*25)+((INDEX('Points - Runs 100s'!$A$5:$Z$95,MATCH($A49,'Points - Runs 100s'!$A$5:$A$95,0),MATCH(P$8,'Points - Runs 100s'!$A$5:$Z$5,0)))*50)+((INDEX('Points - Wickets'!$A$5:$Z$95,MATCH($A49,'Points - Wickets'!$A$5:$A$95,0),MATCH(P$8,'Points - Wickets'!$A$5:$Z$5,0)))*15)+((INDEX('Points - 4 fers'!$A$5:$Z$95,MATCH($A49,'Points - 4 fers'!$A$5:$A$95,0),MATCH(P$8,'Points - 4 fers'!$A$5:$Z$5,0)))*25)+((INDEX('Points - Hattrick'!$A$5:$Z$95,MATCH($A49,'Points - Hattrick'!$A$5:$A$95,0),MATCH(P$8,'Points - Hattrick'!$A$5:$Z$5,0)))*100)+((INDEX('Points - Fielding'!$A$5:$Z$95,MATCH($A49,'Points - Fielding'!$A$5:$A$95,0),MATCH(P$8,'Points - Fielding'!$A$5:$Z$5,0)))*10)+((INDEX('Points - 7 fers'!$A$5:$Z$95,MATCH($A49,'Points - 7 fers'!$A$5:$A$95,0),MATCH(P$8,'Points - 7 fers'!$A$5:$Z$5,0)))*50)+((INDEX('Points - Fielding Bonus'!$A$5:$Z$95,MATCH($A49,'Points - Fielding Bonus'!$A$5:$A$95,0),MATCH(P$8,'Points - Fielding Bonus'!$A$5:$Z$5,0)))*25)</f>
        <v>8</v>
      </c>
      <c r="Q49" s="365">
        <f>(INDEX('Points - Runs'!$A$5:$Z$95,MATCH($A49,'Points - Runs'!$A$5:$A$95,0),MATCH(Q$8,'Points - Runs'!$A$5:$Z$5,0)))+((INDEX('Points - Runs 50s'!$A$5:$Z$95,MATCH($A49,'Points - Runs 50s'!$A$5:$A$95,0),MATCH(Q$8,'Points - Runs 50s'!$A$5:$Z$5,0)))*25)+((INDEX('Points - Runs 100s'!$A$5:$Z$95,MATCH($A49,'Points - Runs 100s'!$A$5:$A$95,0),MATCH(Q$8,'Points - Runs 100s'!$A$5:$Z$5,0)))*50)+((INDEX('Points - Wickets'!$A$5:$Z$95,MATCH($A49,'Points - Wickets'!$A$5:$A$95,0),MATCH(Q$8,'Points - Wickets'!$A$5:$Z$5,0)))*15)+((INDEX('Points - 4 fers'!$A$5:$Z$95,MATCH($A49,'Points - 4 fers'!$A$5:$A$95,0),MATCH(Q$8,'Points - 4 fers'!$A$5:$Z$5,0)))*25)+((INDEX('Points - Hattrick'!$A$5:$Z$95,MATCH($A49,'Points - Hattrick'!$A$5:$A$95,0),MATCH(Q$8,'Points - Hattrick'!$A$5:$Z$5,0)))*100)+((INDEX('Points - Fielding'!$A$5:$Z$95,MATCH($A49,'Points - Fielding'!$A$5:$A$95,0),MATCH(Q$8,'Points - Fielding'!$A$5:$Z$5,0)))*10)+((INDEX('Points - 7 fers'!$A$5:$Z$95,MATCH($A49,'Points - 7 fers'!$A$5:$A$95,0),MATCH(Q$8,'Points - 7 fers'!$A$5:$Z$5,0)))*50)+((INDEX('Points - Fielding Bonus'!$A$5:$Z$95,MATCH($A49,'Points - Fielding Bonus'!$A$5:$A$95,0),MATCH(Q$8,'Points - Fielding Bonus'!$A$5:$Z$5,0)))*25)</f>
        <v>68</v>
      </c>
      <c r="R49" s="365">
        <f>(INDEX('Points - Runs'!$A$5:$Z$95,MATCH($A49,'Points - Runs'!$A$5:$A$95,0),MATCH(R$8,'Points - Runs'!$A$5:$Z$5,0)))+((INDEX('Points - Runs 50s'!$A$5:$Z$95,MATCH($A49,'Points - Runs 50s'!$A$5:$A$95,0),MATCH(R$8,'Points - Runs 50s'!$A$5:$Z$5,0)))*25)+((INDEX('Points - Runs 100s'!$A$5:$Z$95,MATCH($A49,'Points - Runs 100s'!$A$5:$A$95,0),MATCH(R$8,'Points - Runs 100s'!$A$5:$Z$5,0)))*50)+((INDEX('Points - Wickets'!$A$5:$Z$95,MATCH($A49,'Points - Wickets'!$A$5:$A$95,0),MATCH(R$8,'Points - Wickets'!$A$5:$Z$5,0)))*15)+((INDEX('Points - 4 fers'!$A$5:$Z$95,MATCH($A49,'Points - 4 fers'!$A$5:$A$95,0),MATCH(R$8,'Points - 4 fers'!$A$5:$Z$5,0)))*25)+((INDEX('Points - Hattrick'!$A$5:$Z$95,MATCH($A49,'Points - Hattrick'!$A$5:$A$95,0),MATCH(R$8,'Points - Hattrick'!$A$5:$Z$5,0)))*100)+((INDEX('Points - Fielding'!$A$5:$Z$95,MATCH($A49,'Points - Fielding'!$A$5:$A$95,0),MATCH(R$8,'Points - Fielding'!$A$5:$Z$5,0)))*10)+((INDEX('Points - 7 fers'!$A$5:$Z$95,MATCH($A49,'Points - 7 fers'!$A$5:$A$95,0),MATCH(R$8,'Points - 7 fers'!$A$5:$Z$5,0)))*50)+((INDEX('Points - Fielding Bonus'!$A$5:$Z$95,MATCH($A49,'Points - Fielding Bonus'!$A$5:$A$95,0),MATCH(R$8,'Points - Fielding Bonus'!$A$5:$Z$5,0)))*25)</f>
        <v>0</v>
      </c>
      <c r="S49" s="566">
        <f>(INDEX('Points - Runs'!$A$5:$Z$95,MATCH($A49,'Points - Runs'!$A$5:$A$95,0),MATCH(S$8,'Points - Runs'!$A$5:$Z$5,0)))+((INDEX('Points - Runs 50s'!$A$5:$Z$95,MATCH($A49,'Points - Runs 50s'!$A$5:$A$95,0),MATCH(S$8,'Points - Runs 50s'!$A$5:$Z$5,0)))*25)+((INDEX('Points - Runs 100s'!$A$5:$Z$95,MATCH($A49,'Points - Runs 100s'!$A$5:$A$95,0),MATCH(S$8,'Points - Runs 100s'!$A$5:$Z$5,0)))*50)+((INDEX('Points - Wickets'!$A$5:$Z$95,MATCH($A49,'Points - Wickets'!$A$5:$A$95,0),MATCH(S$8,'Points - Wickets'!$A$5:$Z$5,0)))*15)+((INDEX('Points - 4 fers'!$A$5:$Z$95,MATCH($A49,'Points - 4 fers'!$A$5:$A$95,0),MATCH(S$8,'Points - 4 fers'!$A$5:$Z$5,0)))*25)+((INDEX('Points - Hattrick'!$A$5:$Z$95,MATCH($A49,'Points - Hattrick'!$A$5:$A$95,0),MATCH(S$8,'Points - Hattrick'!$A$5:$Z$5,0)))*100)+((INDEX('Points - Fielding'!$A$5:$Z$95,MATCH($A49,'Points - Fielding'!$A$5:$A$95,0),MATCH(S$8,'Points - Fielding'!$A$5:$Z$5,0)))*10)+((INDEX('Points - 7 fers'!$A$5:$Z$95,MATCH($A49,'Points - 7 fers'!$A$5:$A$95,0),MATCH(S$8,'Points - 7 fers'!$A$5:$Z$5,0)))*50)+((INDEX('Points - Fielding Bonus'!$A$5:$Z$95,MATCH($A49,'Points - Fielding Bonus'!$A$5:$A$95,0),MATCH(S$8,'Points - Fielding Bonus'!$A$5:$Z$5,0)))*25)</f>
        <v>9</v>
      </c>
      <c r="T49" s="571">
        <f>(INDEX('Points - Runs'!$A$5:$Z$95,MATCH($A49,'Points - Runs'!$A$5:$A$95,0),MATCH(T$8,'Points - Runs'!$A$5:$Z$5,0)))+((INDEX('Points - Runs 50s'!$A$5:$Z$95,MATCH($A49,'Points - Runs 50s'!$A$5:$A$95,0),MATCH(T$8,'Points - Runs 50s'!$A$5:$Z$5,0)))*25)+((INDEX('Points - Runs 100s'!$A$5:$Z$95,MATCH($A49,'Points - Runs 100s'!$A$5:$A$95,0),MATCH(T$8,'Points - Runs 100s'!$A$5:$Z$5,0)))*50)+((INDEX('Points - Wickets'!$A$5:$Z$95,MATCH($A49,'Points - Wickets'!$A$5:$A$95,0),MATCH(T$8,'Points - Wickets'!$A$5:$Z$5,0)))*15)+((INDEX('Points - 4 fers'!$A$5:$Z$95,MATCH($A49,'Points - 4 fers'!$A$5:$A$95,0),MATCH(T$8,'Points - 4 fers'!$A$5:$Z$5,0)))*25)+((INDEX('Points - Hattrick'!$A$5:$Z$95,MATCH($A49,'Points - Hattrick'!$A$5:$A$95,0),MATCH(T$8,'Points - Hattrick'!$A$5:$Z$5,0)))*100)+((INDEX('Points - Fielding'!$A$5:$Z$95,MATCH($A49,'Points - Fielding'!$A$5:$A$95,0),MATCH(T$8,'Points - Fielding'!$A$5:$Z$5,0)))*10)+((INDEX('Points - 7 fers'!$A$5:$Z$95,MATCH($A49,'Points - 7 fers'!$A$5:$A$95,0),MATCH(T$8,'Points - 7 fers'!$A$5:$Z$5,0)))*50)+((INDEX('Points - Fielding Bonus'!$A$5:$Z$95,MATCH($A49,'Points - Fielding Bonus'!$A$5:$A$95,0),MATCH(T$8,'Points - Fielding Bonus'!$A$5:$Z$5,0)))*25)</f>
        <v>0</v>
      </c>
      <c r="U49" s="365">
        <f>(INDEX('Points - Runs'!$A$5:$Z$95,MATCH($A49,'Points - Runs'!$A$5:$A$95,0),MATCH(U$8,'Points - Runs'!$A$5:$Z$5,0)))+((INDEX('Points - Runs 50s'!$A$5:$Z$95,MATCH($A49,'Points - Runs 50s'!$A$5:$A$95,0),MATCH(U$8,'Points - Runs 50s'!$A$5:$Z$5,0)))*25)+((INDEX('Points - Runs 100s'!$A$5:$Z$95,MATCH($A49,'Points - Runs 100s'!$A$5:$A$95,0),MATCH(U$8,'Points - Runs 100s'!$A$5:$Z$5,0)))*50)+((INDEX('Points - Wickets'!$A$5:$Z$95,MATCH($A49,'Points - Wickets'!$A$5:$A$95,0),MATCH(U$8,'Points - Wickets'!$A$5:$Z$5,0)))*15)+((INDEX('Points - 4 fers'!$A$5:$Z$95,MATCH($A49,'Points - 4 fers'!$A$5:$A$95,0),MATCH(U$8,'Points - 4 fers'!$A$5:$Z$5,0)))*25)+((INDEX('Points - Hattrick'!$A$5:$Z$95,MATCH($A49,'Points - Hattrick'!$A$5:$A$95,0),MATCH(U$8,'Points - Hattrick'!$A$5:$Z$5,0)))*100)+((INDEX('Points - Fielding'!$A$5:$Z$95,MATCH($A49,'Points - Fielding'!$A$5:$A$95,0),MATCH(U$8,'Points - Fielding'!$A$5:$Z$5,0)))*10)+((INDEX('Points - 7 fers'!$A$5:$Z$95,MATCH($A49,'Points - 7 fers'!$A$5:$A$95,0),MATCH(U$8,'Points - 7 fers'!$A$5:$Z$5,0)))*50)+((INDEX('Points - Fielding Bonus'!$A$5:$Z$95,MATCH($A49,'Points - Fielding Bonus'!$A$5:$A$95,0),MATCH(U$8,'Points - Fielding Bonus'!$A$5:$Z$5,0)))*25)</f>
        <v>0</v>
      </c>
      <c r="V49" s="365">
        <f>(INDEX('Points - Runs'!$A$5:$Z$95,MATCH($A49,'Points - Runs'!$A$5:$A$95,0),MATCH(V$8,'Points - Runs'!$A$5:$Z$5,0)))+((INDEX('Points - Runs 50s'!$A$5:$Z$95,MATCH($A49,'Points - Runs 50s'!$A$5:$A$95,0),MATCH(V$8,'Points - Runs 50s'!$A$5:$Z$5,0)))*25)+((INDEX('Points - Runs 100s'!$A$5:$Z$95,MATCH($A49,'Points - Runs 100s'!$A$5:$A$95,0),MATCH(V$8,'Points - Runs 100s'!$A$5:$Z$5,0)))*50)+((INDEX('Points - Wickets'!$A$5:$Z$95,MATCH($A49,'Points - Wickets'!$A$5:$A$95,0),MATCH(V$8,'Points - Wickets'!$A$5:$Z$5,0)))*15)+((INDEX('Points - 4 fers'!$A$5:$Z$95,MATCH($A49,'Points - 4 fers'!$A$5:$A$95,0),MATCH(V$8,'Points - 4 fers'!$A$5:$Z$5,0)))*25)+((INDEX('Points - Hattrick'!$A$5:$Z$95,MATCH($A49,'Points - Hattrick'!$A$5:$A$95,0),MATCH(V$8,'Points - Hattrick'!$A$5:$Z$5,0)))*100)+((INDEX('Points - Fielding'!$A$5:$Z$95,MATCH($A49,'Points - Fielding'!$A$5:$A$95,0),MATCH(V$8,'Points - Fielding'!$A$5:$Z$5,0)))*10)+((INDEX('Points - 7 fers'!$A$5:$Z$95,MATCH($A49,'Points - 7 fers'!$A$5:$A$95,0),MATCH(V$8,'Points - 7 fers'!$A$5:$Z$5,0)))*50)+((INDEX('Points - Fielding Bonus'!$A$5:$Z$95,MATCH($A49,'Points - Fielding Bonus'!$A$5:$A$95,0),MATCH(V$8,'Points - Fielding Bonus'!$A$5:$Z$5,0)))*25)</f>
        <v>0</v>
      </c>
      <c r="W49" s="365">
        <f>(INDEX('Points - Runs'!$A$5:$Z$95,MATCH($A49,'Points - Runs'!$A$5:$A$95,0),MATCH(W$8,'Points - Runs'!$A$5:$Z$5,0)))+((INDEX('Points - Runs 50s'!$A$5:$Z$95,MATCH($A49,'Points - Runs 50s'!$A$5:$A$95,0),MATCH(W$8,'Points - Runs 50s'!$A$5:$Z$5,0)))*25)+((INDEX('Points - Runs 100s'!$A$5:$Z$95,MATCH($A49,'Points - Runs 100s'!$A$5:$A$95,0),MATCH(W$8,'Points - Runs 100s'!$A$5:$Z$5,0)))*50)+((INDEX('Points - Wickets'!$A$5:$Z$95,MATCH($A49,'Points - Wickets'!$A$5:$A$95,0),MATCH(W$8,'Points - Wickets'!$A$5:$Z$5,0)))*15)+((INDEX('Points - 4 fers'!$A$5:$Z$95,MATCH($A49,'Points - 4 fers'!$A$5:$A$95,0),MATCH(W$8,'Points - 4 fers'!$A$5:$Z$5,0)))*25)+((INDEX('Points - Hattrick'!$A$5:$Z$95,MATCH($A49,'Points - Hattrick'!$A$5:$A$95,0),MATCH(W$8,'Points - Hattrick'!$A$5:$Z$5,0)))*100)+((INDEX('Points - Fielding'!$A$5:$Z$95,MATCH($A49,'Points - Fielding'!$A$5:$A$95,0),MATCH(W$8,'Points - Fielding'!$A$5:$Z$5,0)))*10)+((INDEX('Points - 7 fers'!$A$5:$Z$95,MATCH($A49,'Points - 7 fers'!$A$5:$A$95,0),MATCH(W$8,'Points - 7 fers'!$A$5:$Z$5,0)))*50)+((INDEX('Points - Fielding Bonus'!$A$5:$Z$95,MATCH($A49,'Points - Fielding Bonus'!$A$5:$A$95,0),MATCH(W$8,'Points - Fielding Bonus'!$A$5:$Z$5,0)))*25)</f>
        <v>0</v>
      </c>
      <c r="X49" s="365">
        <f>(INDEX('Points - Runs'!$A$5:$Z$95,MATCH($A49,'Points - Runs'!$A$5:$A$95,0),MATCH(X$8,'Points - Runs'!$A$5:$Z$5,0)))+((INDEX('Points - Runs 50s'!$A$5:$Z$95,MATCH($A49,'Points - Runs 50s'!$A$5:$A$95,0),MATCH(X$8,'Points - Runs 50s'!$A$5:$Z$5,0)))*25)+((INDEX('Points - Runs 100s'!$A$5:$Z$95,MATCH($A49,'Points - Runs 100s'!$A$5:$A$95,0),MATCH(X$8,'Points - Runs 100s'!$A$5:$Z$5,0)))*50)+((INDEX('Points - Wickets'!$A$5:$Z$95,MATCH($A49,'Points - Wickets'!$A$5:$A$95,0),MATCH(X$8,'Points - Wickets'!$A$5:$Z$5,0)))*15)+((INDEX('Points - 4 fers'!$A$5:$Z$95,MATCH($A49,'Points - 4 fers'!$A$5:$A$95,0),MATCH(X$8,'Points - 4 fers'!$A$5:$Z$5,0)))*25)+((INDEX('Points - Hattrick'!$A$5:$Z$95,MATCH($A49,'Points - Hattrick'!$A$5:$A$95,0),MATCH(X$8,'Points - Hattrick'!$A$5:$Z$5,0)))*100)+((INDEX('Points - Fielding'!$A$5:$Z$95,MATCH($A49,'Points - Fielding'!$A$5:$A$95,0),MATCH(X$8,'Points - Fielding'!$A$5:$Z$5,0)))*10)+((INDEX('Points - 7 fers'!$A$5:$Z$95,MATCH($A49,'Points - 7 fers'!$A$5:$A$95,0),MATCH(X$8,'Points - 7 fers'!$A$5:$Z$5,0)))*50)+((INDEX('Points - Fielding Bonus'!$A$5:$Z$95,MATCH($A49,'Points - Fielding Bonus'!$A$5:$A$95,0),MATCH(X$8,'Points - Fielding Bonus'!$A$5:$Z$5,0)))*25)</f>
        <v>0</v>
      </c>
      <c r="Y49" s="365">
        <f>(INDEX('Points - Runs'!$A$5:$Z$95,MATCH($A49,'Points - Runs'!$A$5:$A$95,0),MATCH(Y$8,'Points - Runs'!$A$5:$Z$5,0)))+((INDEX('Points - Runs 50s'!$A$5:$Z$95,MATCH($A49,'Points - Runs 50s'!$A$5:$A$95,0),MATCH(Y$8,'Points - Runs 50s'!$A$5:$Z$5,0)))*25)+((INDEX('Points - Runs 100s'!$A$5:$Z$95,MATCH($A49,'Points - Runs 100s'!$A$5:$A$95,0),MATCH(Y$8,'Points - Runs 100s'!$A$5:$Z$5,0)))*50)+((INDEX('Points - Wickets'!$A$5:$Z$95,MATCH($A49,'Points - Wickets'!$A$5:$A$95,0),MATCH(Y$8,'Points - Wickets'!$A$5:$Z$5,0)))*15)+((INDEX('Points - 4 fers'!$A$5:$Z$95,MATCH($A49,'Points - 4 fers'!$A$5:$A$95,0),MATCH(Y$8,'Points - 4 fers'!$A$5:$Z$5,0)))*25)+((INDEX('Points - Hattrick'!$A$5:$Z$95,MATCH($A49,'Points - Hattrick'!$A$5:$A$95,0),MATCH(Y$8,'Points - Hattrick'!$A$5:$Z$5,0)))*100)+((INDEX('Points - Fielding'!$A$5:$Z$95,MATCH($A49,'Points - Fielding'!$A$5:$A$95,0),MATCH(Y$8,'Points - Fielding'!$A$5:$Z$5,0)))*10)+((INDEX('Points - 7 fers'!$A$5:$Z$95,MATCH($A49,'Points - 7 fers'!$A$5:$A$95,0),MATCH(Y$8,'Points - 7 fers'!$A$5:$Z$5,0)))*50)+((INDEX('Points - Fielding Bonus'!$A$5:$Z$95,MATCH($A49,'Points - Fielding Bonus'!$A$5:$A$95,0),MATCH(Y$8,'Points - Fielding Bonus'!$A$5:$Z$5,0)))*25)</f>
        <v>0</v>
      </c>
      <c r="Z49" s="365">
        <f>(INDEX('Points - Runs'!$A$5:$Z$95,MATCH($A49,'Points - Runs'!$A$5:$A$95,0),MATCH(Z$8,'Points - Runs'!$A$5:$Z$5,0)))+((INDEX('Points - Runs 50s'!$A$5:$Z$95,MATCH($A49,'Points - Runs 50s'!$A$5:$A$95,0),MATCH(Z$8,'Points - Runs 50s'!$A$5:$Z$5,0)))*25)+((INDEX('Points - Runs 100s'!$A$5:$Z$95,MATCH($A49,'Points - Runs 100s'!$A$5:$A$95,0),MATCH(Z$8,'Points - Runs 100s'!$A$5:$Z$5,0)))*50)+((INDEX('Points - Wickets'!$A$5:$Z$95,MATCH($A49,'Points - Wickets'!$A$5:$A$95,0),MATCH(Z$8,'Points - Wickets'!$A$5:$Z$5,0)))*15)+((INDEX('Points - 4 fers'!$A$5:$Z$95,MATCH($A49,'Points - 4 fers'!$A$5:$A$95,0),MATCH(Z$8,'Points - 4 fers'!$A$5:$Z$5,0)))*25)+((INDEX('Points - Hattrick'!$A$5:$Z$95,MATCH($A49,'Points - Hattrick'!$A$5:$A$95,0),MATCH(Z$8,'Points - Hattrick'!$A$5:$Z$5,0)))*100)+((INDEX('Points - Fielding'!$A$5:$Z$95,MATCH($A49,'Points - Fielding'!$A$5:$A$95,0),MATCH(Z$8,'Points - Fielding'!$A$5:$Z$5,0)))*10)+((INDEX('Points - 7 fers'!$A$5:$Z$95,MATCH($A49,'Points - 7 fers'!$A$5:$A$95,0),MATCH(Z$8,'Points - 7 fers'!$A$5:$Z$5,0)))*50)+((INDEX('Points - Fielding Bonus'!$A$5:$Z$95,MATCH($A49,'Points - Fielding Bonus'!$A$5:$A$95,0),MATCH(Z$8,'Points - Fielding Bonus'!$A$5:$Z$5,0)))*25)</f>
        <v>0</v>
      </c>
      <c r="AA49" s="452">
        <f t="shared" si="0"/>
        <v>261</v>
      </c>
      <c r="AB49" s="445">
        <f t="shared" si="1"/>
        <v>193</v>
      </c>
      <c r="AC49" s="479">
        <f t="shared" si="2"/>
        <v>0</v>
      </c>
      <c r="AD49" s="453">
        <f t="shared" si="3"/>
        <v>454</v>
      </c>
    </row>
    <row r="50" spans="1:30" s="58" customFormat="1" ht="18.75" customHeight="1" x14ac:dyDescent="0.25">
      <c r="A50" s="476" t="s">
        <v>60</v>
      </c>
      <c r="B50" s="447" t="s">
        <v>54</v>
      </c>
      <c r="C50" s="448" t="s">
        <v>69</v>
      </c>
      <c r="D50" s="364">
        <f>(INDEX('Points - Runs'!$A$5:$Z$95,MATCH($A50,'Points - Runs'!$A$5:$A$95,0),MATCH(D$8,'Points - Runs'!$A$5:$Z$5,0)))+((INDEX('Points - Runs 50s'!$A$5:$Z$95,MATCH($A50,'Points - Runs 50s'!$A$5:$A$95,0),MATCH(D$8,'Points - Runs 50s'!$A$5:$Z$5,0)))*25)+((INDEX('Points - Runs 100s'!$A$5:$Z$95,MATCH($A50,'Points - Runs 100s'!$A$5:$A$95,0),MATCH(D$8,'Points - Runs 100s'!$A$5:$Z$5,0)))*50)+((INDEX('Points - Wickets'!$A$5:$Z$95,MATCH($A50,'Points - Wickets'!$A$5:$A$95,0),MATCH(D$8,'Points - Wickets'!$A$5:$Z$5,0)))*15)+((INDEX('Points - 4 fers'!$A$5:$Z$95,MATCH($A50,'Points - 4 fers'!$A$5:$A$95,0),MATCH(D$8,'Points - 4 fers'!$A$5:$Z$5,0)))*25)+((INDEX('Points - Hattrick'!$A$5:$Z$95,MATCH($A50,'Points - Hattrick'!$A$5:$A$95,0),MATCH(D$8,'Points - Hattrick'!$A$5:$Z$5,0)))*100)+((INDEX('Points - Fielding'!$A$5:$Z$95,MATCH($A50,'Points - Fielding'!$A$5:$A$95,0),MATCH(D$8,'Points - Fielding'!$A$5:$Z$5,0)))*10)+((INDEX('Points - 7 fers'!$A$5:$Z$95,MATCH($A50,'Points - 7 fers'!$A$5:$A$95,0),MATCH(D$8,'Points - 7 fers'!$A$5:$Z$5,0)))*50)+((INDEX('Points - Fielding Bonus'!$A$5:$Z$95,MATCH($A50,'Points - Fielding Bonus'!$A$5:$A$95,0),MATCH(D$8,'Points - Fielding Bonus'!$A$5:$Z$5,0)))*25)</f>
        <v>85</v>
      </c>
      <c r="E50" s="365">
        <f>(INDEX('Points - Runs'!$A$5:$Z$95,MATCH($A50,'Points - Runs'!$A$5:$A$95,0),MATCH(E$8,'Points - Runs'!$A$5:$Z$5,0)))+((INDEX('Points - Runs 50s'!$A$5:$Z$95,MATCH($A50,'Points - Runs 50s'!$A$5:$A$95,0),MATCH(E$8,'Points - Runs 50s'!$A$5:$Z$5,0)))*25)+((INDEX('Points - Runs 100s'!$A$5:$Z$95,MATCH($A50,'Points - Runs 100s'!$A$5:$A$95,0),MATCH(E$8,'Points - Runs 100s'!$A$5:$Z$5,0)))*50)+((INDEX('Points - Wickets'!$A$5:$Z$95,MATCH($A50,'Points - Wickets'!$A$5:$A$95,0),MATCH(E$8,'Points - Wickets'!$A$5:$Z$5,0)))*15)+((INDEX('Points - 4 fers'!$A$5:$Z$95,MATCH($A50,'Points - 4 fers'!$A$5:$A$95,0),MATCH(E$8,'Points - 4 fers'!$A$5:$Z$5,0)))*25)+((INDEX('Points - Hattrick'!$A$5:$Z$95,MATCH($A50,'Points - Hattrick'!$A$5:$A$95,0),MATCH(E$8,'Points - Hattrick'!$A$5:$Z$5,0)))*100)+((INDEX('Points - Fielding'!$A$5:$Z$95,MATCH($A50,'Points - Fielding'!$A$5:$A$95,0),MATCH(E$8,'Points - Fielding'!$A$5:$Z$5,0)))*10)+((INDEX('Points - 7 fers'!$A$5:$Z$95,MATCH($A50,'Points - 7 fers'!$A$5:$A$95,0),MATCH(E$8,'Points - 7 fers'!$A$5:$Z$5,0)))*50)+((INDEX('Points - Fielding Bonus'!$A$5:$Z$95,MATCH($A50,'Points - Fielding Bonus'!$A$5:$A$95,0),MATCH(E$8,'Points - Fielding Bonus'!$A$5:$Z$5,0)))*25)</f>
        <v>0</v>
      </c>
      <c r="F50" s="365">
        <f>(INDEX('Points - Runs'!$A$5:$Z$95,MATCH($A50,'Points - Runs'!$A$5:$A$95,0),MATCH(F$8,'Points - Runs'!$A$5:$Z$5,0)))+((INDEX('Points - Runs 50s'!$A$5:$Z$95,MATCH($A50,'Points - Runs 50s'!$A$5:$A$95,0),MATCH(F$8,'Points - Runs 50s'!$A$5:$Z$5,0)))*25)+((INDEX('Points - Runs 100s'!$A$5:$Z$95,MATCH($A50,'Points - Runs 100s'!$A$5:$A$95,0),MATCH(F$8,'Points - Runs 100s'!$A$5:$Z$5,0)))*50)+((INDEX('Points - Wickets'!$A$5:$Z$95,MATCH($A50,'Points - Wickets'!$A$5:$A$95,0),MATCH(F$8,'Points - Wickets'!$A$5:$Z$5,0)))*15)+((INDEX('Points - 4 fers'!$A$5:$Z$95,MATCH($A50,'Points - 4 fers'!$A$5:$A$95,0),MATCH(F$8,'Points - 4 fers'!$A$5:$Z$5,0)))*25)+((INDEX('Points - Hattrick'!$A$5:$Z$95,MATCH($A50,'Points - Hattrick'!$A$5:$A$95,0),MATCH(F$8,'Points - Hattrick'!$A$5:$Z$5,0)))*100)+((INDEX('Points - Fielding'!$A$5:$Z$95,MATCH($A50,'Points - Fielding'!$A$5:$A$95,0),MATCH(F$8,'Points - Fielding'!$A$5:$Z$5,0)))*10)+((INDEX('Points - 7 fers'!$A$5:$Z$95,MATCH($A50,'Points - 7 fers'!$A$5:$A$95,0),MATCH(F$8,'Points - 7 fers'!$A$5:$Z$5,0)))*50)+((INDEX('Points - Fielding Bonus'!$A$5:$Z$95,MATCH($A50,'Points - Fielding Bonus'!$A$5:$A$95,0),MATCH(F$8,'Points - Fielding Bonus'!$A$5:$Z$5,0)))*25)</f>
        <v>0</v>
      </c>
      <c r="G50" s="365">
        <f>(INDEX('Points - Runs'!$A$5:$Z$95,MATCH($A50,'Points - Runs'!$A$5:$A$95,0),MATCH(G$8,'Points - Runs'!$A$5:$Z$5,0)))+((INDEX('Points - Runs 50s'!$A$5:$Z$95,MATCH($A50,'Points - Runs 50s'!$A$5:$A$95,0),MATCH(G$8,'Points - Runs 50s'!$A$5:$Z$5,0)))*25)+((INDEX('Points - Runs 100s'!$A$5:$Z$95,MATCH($A50,'Points - Runs 100s'!$A$5:$A$95,0),MATCH(G$8,'Points - Runs 100s'!$A$5:$Z$5,0)))*50)+((INDEX('Points - Wickets'!$A$5:$Z$95,MATCH($A50,'Points - Wickets'!$A$5:$A$95,0),MATCH(G$8,'Points - Wickets'!$A$5:$Z$5,0)))*15)+((INDEX('Points - 4 fers'!$A$5:$Z$95,MATCH($A50,'Points - 4 fers'!$A$5:$A$95,0),MATCH(G$8,'Points - 4 fers'!$A$5:$Z$5,0)))*25)+((INDEX('Points - Hattrick'!$A$5:$Z$95,MATCH($A50,'Points - Hattrick'!$A$5:$A$95,0),MATCH(G$8,'Points - Hattrick'!$A$5:$Z$5,0)))*100)+((INDEX('Points - Fielding'!$A$5:$Z$95,MATCH($A50,'Points - Fielding'!$A$5:$A$95,0),MATCH(G$8,'Points - Fielding'!$A$5:$Z$5,0)))*10)+((INDEX('Points - 7 fers'!$A$5:$Z$95,MATCH($A50,'Points - 7 fers'!$A$5:$A$95,0),MATCH(G$8,'Points - 7 fers'!$A$5:$Z$5,0)))*50)+((INDEX('Points - Fielding Bonus'!$A$5:$Z$95,MATCH($A50,'Points - Fielding Bonus'!$A$5:$A$95,0),MATCH(G$8,'Points - Fielding Bonus'!$A$5:$Z$5,0)))*25)</f>
        <v>0</v>
      </c>
      <c r="H50" s="365">
        <f>(INDEX('Points - Runs'!$A$5:$Z$95,MATCH($A50,'Points - Runs'!$A$5:$A$95,0),MATCH(H$8,'Points - Runs'!$A$5:$Z$5,0)))+((INDEX('Points - Runs 50s'!$A$5:$Z$95,MATCH($A50,'Points - Runs 50s'!$A$5:$A$95,0),MATCH(H$8,'Points - Runs 50s'!$A$5:$Z$5,0)))*25)+((INDEX('Points - Runs 100s'!$A$5:$Z$95,MATCH($A50,'Points - Runs 100s'!$A$5:$A$95,0),MATCH(H$8,'Points - Runs 100s'!$A$5:$Z$5,0)))*50)+((INDEX('Points - Wickets'!$A$5:$Z$95,MATCH($A50,'Points - Wickets'!$A$5:$A$95,0),MATCH(H$8,'Points - Wickets'!$A$5:$Z$5,0)))*15)+((INDEX('Points - 4 fers'!$A$5:$Z$95,MATCH($A50,'Points - 4 fers'!$A$5:$A$95,0),MATCH(H$8,'Points - 4 fers'!$A$5:$Z$5,0)))*25)+((INDEX('Points - Hattrick'!$A$5:$Z$95,MATCH($A50,'Points - Hattrick'!$A$5:$A$95,0),MATCH(H$8,'Points - Hattrick'!$A$5:$Z$5,0)))*100)+((INDEX('Points - Fielding'!$A$5:$Z$95,MATCH($A50,'Points - Fielding'!$A$5:$A$95,0),MATCH(H$8,'Points - Fielding'!$A$5:$Z$5,0)))*10)+((INDEX('Points - 7 fers'!$A$5:$Z$95,MATCH($A50,'Points - 7 fers'!$A$5:$A$95,0),MATCH(H$8,'Points - 7 fers'!$A$5:$Z$5,0)))*50)+((INDEX('Points - Fielding Bonus'!$A$5:$Z$95,MATCH($A50,'Points - Fielding Bonus'!$A$5:$A$95,0),MATCH(H$8,'Points - Fielding Bonus'!$A$5:$Z$5,0)))*25)</f>
        <v>0</v>
      </c>
      <c r="I50" s="365">
        <f>(INDEX('Points - Runs'!$A$5:$Z$95,MATCH($A50,'Points - Runs'!$A$5:$A$95,0),MATCH(I$8,'Points - Runs'!$A$5:$Z$5,0)))+((INDEX('Points - Runs 50s'!$A$5:$Z$95,MATCH($A50,'Points - Runs 50s'!$A$5:$A$95,0),MATCH(I$8,'Points - Runs 50s'!$A$5:$Z$5,0)))*25)+((INDEX('Points - Runs 100s'!$A$5:$Z$95,MATCH($A50,'Points - Runs 100s'!$A$5:$A$95,0),MATCH(I$8,'Points - Runs 100s'!$A$5:$Z$5,0)))*50)+((INDEX('Points - Wickets'!$A$5:$Z$95,MATCH($A50,'Points - Wickets'!$A$5:$A$95,0),MATCH(I$8,'Points - Wickets'!$A$5:$Z$5,0)))*15)+((INDEX('Points - 4 fers'!$A$5:$Z$95,MATCH($A50,'Points - 4 fers'!$A$5:$A$95,0),MATCH(I$8,'Points - 4 fers'!$A$5:$Z$5,0)))*25)+((INDEX('Points - Hattrick'!$A$5:$Z$95,MATCH($A50,'Points - Hattrick'!$A$5:$A$95,0),MATCH(I$8,'Points - Hattrick'!$A$5:$Z$5,0)))*100)+((INDEX('Points - Fielding'!$A$5:$Z$95,MATCH($A50,'Points - Fielding'!$A$5:$A$95,0),MATCH(I$8,'Points - Fielding'!$A$5:$Z$5,0)))*10)+((INDEX('Points - 7 fers'!$A$5:$Z$95,MATCH($A50,'Points - 7 fers'!$A$5:$A$95,0),MATCH(I$8,'Points - 7 fers'!$A$5:$Z$5,0)))*50)+((INDEX('Points - Fielding Bonus'!$A$5:$Z$95,MATCH($A50,'Points - Fielding Bonus'!$A$5:$A$95,0),MATCH(I$8,'Points - Fielding Bonus'!$A$5:$Z$5,0)))*25)</f>
        <v>30</v>
      </c>
      <c r="J50" s="365">
        <f>(INDEX('Points - Runs'!$A$5:$Z$95,MATCH($A50,'Points - Runs'!$A$5:$A$95,0),MATCH(J$8,'Points - Runs'!$A$5:$Z$5,0)))+((INDEX('Points - Runs 50s'!$A$5:$Z$95,MATCH($A50,'Points - Runs 50s'!$A$5:$A$95,0),MATCH(J$8,'Points - Runs 50s'!$A$5:$Z$5,0)))*25)+((INDEX('Points - Runs 100s'!$A$5:$Z$95,MATCH($A50,'Points - Runs 100s'!$A$5:$A$95,0),MATCH(J$8,'Points - Runs 100s'!$A$5:$Z$5,0)))*50)+((INDEX('Points - Wickets'!$A$5:$Z$95,MATCH($A50,'Points - Wickets'!$A$5:$A$95,0),MATCH(J$8,'Points - Wickets'!$A$5:$Z$5,0)))*15)+((INDEX('Points - 4 fers'!$A$5:$Z$95,MATCH($A50,'Points - 4 fers'!$A$5:$A$95,0),MATCH(J$8,'Points - 4 fers'!$A$5:$Z$5,0)))*25)+((INDEX('Points - Hattrick'!$A$5:$Z$95,MATCH($A50,'Points - Hattrick'!$A$5:$A$95,0),MATCH(J$8,'Points - Hattrick'!$A$5:$Z$5,0)))*100)+((INDEX('Points - Fielding'!$A$5:$Z$95,MATCH($A50,'Points - Fielding'!$A$5:$A$95,0),MATCH(J$8,'Points - Fielding'!$A$5:$Z$5,0)))*10)+((INDEX('Points - 7 fers'!$A$5:$Z$95,MATCH($A50,'Points - 7 fers'!$A$5:$A$95,0),MATCH(J$8,'Points - 7 fers'!$A$5:$Z$5,0)))*50)+((INDEX('Points - Fielding Bonus'!$A$5:$Z$95,MATCH($A50,'Points - Fielding Bonus'!$A$5:$A$95,0),MATCH(J$8,'Points - Fielding Bonus'!$A$5:$Z$5,0)))*25)</f>
        <v>8</v>
      </c>
      <c r="K50" s="516">
        <f>(INDEX('Points - Runs'!$A$5:$Z$95,MATCH($A50,'Points - Runs'!$A$5:$A$95,0),MATCH(K$8,'Points - Runs'!$A$5:$Z$5,0)))+((INDEX('Points - Runs 50s'!$A$5:$Z$95,MATCH($A50,'Points - Runs 50s'!$A$5:$A$95,0),MATCH(K$8,'Points - Runs 50s'!$A$5:$Z$5,0)))*25)+((INDEX('Points - Runs 100s'!$A$5:$Z$95,MATCH($A50,'Points - Runs 100s'!$A$5:$A$95,0),MATCH(K$8,'Points - Runs 100s'!$A$5:$Z$5,0)))*50)+((INDEX('Points - Wickets'!$A$5:$Z$95,MATCH($A50,'Points - Wickets'!$A$5:$A$95,0),MATCH(K$8,'Points - Wickets'!$A$5:$Z$5,0)))*15)+((INDEX('Points - 4 fers'!$A$5:$Z$95,MATCH($A50,'Points - 4 fers'!$A$5:$A$95,0),MATCH(K$8,'Points - 4 fers'!$A$5:$Z$5,0)))*25)+((INDEX('Points - Hattrick'!$A$5:$Z$95,MATCH($A50,'Points - Hattrick'!$A$5:$A$95,0),MATCH(K$8,'Points - Hattrick'!$A$5:$Z$5,0)))*100)+((INDEX('Points - Fielding'!$A$5:$Z$95,MATCH($A50,'Points - Fielding'!$A$5:$A$95,0),MATCH(K$8,'Points - Fielding'!$A$5:$Z$5,0)))*10)+((INDEX('Points - 7 fers'!$A$5:$Z$95,MATCH($A50,'Points - 7 fers'!$A$5:$A$95,0),MATCH(K$8,'Points - 7 fers'!$A$5:$Z$5,0)))*50)+((INDEX('Points - Fielding Bonus'!$A$5:$Z$95,MATCH($A50,'Points - Fielding Bonus'!$A$5:$A$95,0),MATCH(K$8,'Points - Fielding Bonus'!$A$5:$Z$5,0)))*25)</f>
        <v>0</v>
      </c>
      <c r="L50" s="364">
        <f>(INDEX('Points - Runs'!$A$5:$Z$95,MATCH($A50,'Points - Runs'!$A$5:$A$95,0),MATCH(L$8,'Points - Runs'!$A$5:$Z$5,0)))+((INDEX('Points - Runs 50s'!$A$5:$Z$95,MATCH($A50,'Points - Runs 50s'!$A$5:$A$95,0),MATCH(L$8,'Points - Runs 50s'!$A$5:$Z$5,0)))*25)+((INDEX('Points - Runs 100s'!$A$5:$Z$95,MATCH($A50,'Points - Runs 100s'!$A$5:$A$95,0),MATCH(L$8,'Points - Runs 100s'!$A$5:$Z$5,0)))*50)+((INDEX('Points - Wickets'!$A$5:$Z$95,MATCH($A50,'Points - Wickets'!$A$5:$A$95,0),MATCH(L$8,'Points - Wickets'!$A$5:$Z$5,0)))*15)+((INDEX('Points - 4 fers'!$A$5:$Z$95,MATCH($A50,'Points - 4 fers'!$A$5:$A$95,0),MATCH(L$8,'Points - 4 fers'!$A$5:$Z$5,0)))*25)+((INDEX('Points - Hattrick'!$A$5:$Z$95,MATCH($A50,'Points - Hattrick'!$A$5:$A$95,0),MATCH(L$8,'Points - Hattrick'!$A$5:$Z$5,0)))*100)+((INDEX('Points - Fielding'!$A$5:$Z$95,MATCH($A50,'Points - Fielding'!$A$5:$A$95,0),MATCH(L$8,'Points - Fielding'!$A$5:$Z$5,0)))*10)+((INDEX('Points - 7 fers'!$A$5:$Z$95,MATCH($A50,'Points - 7 fers'!$A$5:$A$95,0),MATCH(L$8,'Points - 7 fers'!$A$5:$Z$5,0)))*50)+((INDEX('Points - Fielding Bonus'!$A$5:$Z$95,MATCH($A50,'Points - Fielding Bonus'!$A$5:$A$95,0),MATCH(L$8,'Points - Fielding Bonus'!$A$5:$Z$5,0)))*25)</f>
        <v>1</v>
      </c>
      <c r="M50" s="365">
        <f>(INDEX('Points - Runs'!$A$5:$Z$95,MATCH($A50,'Points - Runs'!$A$5:$A$95,0),MATCH(M$8,'Points - Runs'!$A$5:$Z$5,0)))+((INDEX('Points - Runs 50s'!$A$5:$Z$95,MATCH($A50,'Points - Runs 50s'!$A$5:$A$95,0),MATCH(M$8,'Points - Runs 50s'!$A$5:$Z$5,0)))*25)+((INDEX('Points - Runs 100s'!$A$5:$Z$95,MATCH($A50,'Points - Runs 100s'!$A$5:$A$95,0),MATCH(M$8,'Points - Runs 100s'!$A$5:$Z$5,0)))*50)+((INDEX('Points - Wickets'!$A$5:$Z$95,MATCH($A50,'Points - Wickets'!$A$5:$A$95,0),MATCH(M$8,'Points - Wickets'!$A$5:$Z$5,0)))*15)+((INDEX('Points - 4 fers'!$A$5:$Z$95,MATCH($A50,'Points - 4 fers'!$A$5:$A$95,0),MATCH(M$8,'Points - 4 fers'!$A$5:$Z$5,0)))*25)+((INDEX('Points - Hattrick'!$A$5:$Z$95,MATCH($A50,'Points - Hattrick'!$A$5:$A$95,0),MATCH(M$8,'Points - Hattrick'!$A$5:$Z$5,0)))*100)+((INDEX('Points - Fielding'!$A$5:$Z$95,MATCH($A50,'Points - Fielding'!$A$5:$A$95,0),MATCH(M$8,'Points - Fielding'!$A$5:$Z$5,0)))*10)+((INDEX('Points - 7 fers'!$A$5:$Z$95,MATCH($A50,'Points - 7 fers'!$A$5:$A$95,0),MATCH(M$8,'Points - 7 fers'!$A$5:$Z$5,0)))*50)+((INDEX('Points - Fielding Bonus'!$A$5:$Z$95,MATCH($A50,'Points - Fielding Bonus'!$A$5:$A$95,0),MATCH(M$8,'Points - Fielding Bonus'!$A$5:$Z$5,0)))*25)</f>
        <v>0</v>
      </c>
      <c r="N50" s="365">
        <f>(INDEX('Points - Runs'!$A$5:$Z$95,MATCH($A50,'Points - Runs'!$A$5:$A$95,0),MATCH(N$8,'Points - Runs'!$A$5:$Z$5,0)))+((INDEX('Points - Runs 50s'!$A$5:$Z$95,MATCH($A50,'Points - Runs 50s'!$A$5:$A$95,0),MATCH(N$8,'Points - Runs 50s'!$A$5:$Z$5,0)))*25)+((INDEX('Points - Runs 100s'!$A$5:$Z$95,MATCH($A50,'Points - Runs 100s'!$A$5:$A$95,0),MATCH(N$8,'Points - Runs 100s'!$A$5:$Z$5,0)))*50)+((INDEX('Points - Wickets'!$A$5:$Z$95,MATCH($A50,'Points - Wickets'!$A$5:$A$95,0),MATCH(N$8,'Points - Wickets'!$A$5:$Z$5,0)))*15)+((INDEX('Points - 4 fers'!$A$5:$Z$95,MATCH($A50,'Points - 4 fers'!$A$5:$A$95,0),MATCH(N$8,'Points - 4 fers'!$A$5:$Z$5,0)))*25)+((INDEX('Points - Hattrick'!$A$5:$Z$95,MATCH($A50,'Points - Hattrick'!$A$5:$A$95,0),MATCH(N$8,'Points - Hattrick'!$A$5:$Z$5,0)))*100)+((INDEX('Points - Fielding'!$A$5:$Z$95,MATCH($A50,'Points - Fielding'!$A$5:$A$95,0),MATCH(N$8,'Points - Fielding'!$A$5:$Z$5,0)))*10)+((INDEX('Points - 7 fers'!$A$5:$Z$95,MATCH($A50,'Points - 7 fers'!$A$5:$A$95,0),MATCH(N$8,'Points - 7 fers'!$A$5:$Z$5,0)))*50)+((INDEX('Points - Fielding Bonus'!$A$5:$Z$95,MATCH($A50,'Points - Fielding Bonus'!$A$5:$A$95,0),MATCH(N$8,'Points - Fielding Bonus'!$A$5:$Z$5,0)))*25)</f>
        <v>40</v>
      </c>
      <c r="O50" s="365">
        <f>(INDEX('Points - Runs'!$A$5:$Z$95,MATCH($A50,'Points - Runs'!$A$5:$A$95,0),MATCH(O$8,'Points - Runs'!$A$5:$Z$5,0)))+((INDEX('Points - Runs 50s'!$A$5:$Z$95,MATCH($A50,'Points - Runs 50s'!$A$5:$A$95,0),MATCH(O$8,'Points - Runs 50s'!$A$5:$Z$5,0)))*25)+((INDEX('Points - Runs 100s'!$A$5:$Z$95,MATCH($A50,'Points - Runs 100s'!$A$5:$A$95,0),MATCH(O$8,'Points - Runs 100s'!$A$5:$Z$5,0)))*50)+((INDEX('Points - Wickets'!$A$5:$Z$95,MATCH($A50,'Points - Wickets'!$A$5:$A$95,0),MATCH(O$8,'Points - Wickets'!$A$5:$Z$5,0)))*15)+((INDEX('Points - 4 fers'!$A$5:$Z$95,MATCH($A50,'Points - 4 fers'!$A$5:$A$95,0),MATCH(O$8,'Points - 4 fers'!$A$5:$Z$5,0)))*25)+((INDEX('Points - Hattrick'!$A$5:$Z$95,MATCH($A50,'Points - Hattrick'!$A$5:$A$95,0),MATCH(O$8,'Points - Hattrick'!$A$5:$Z$5,0)))*100)+((INDEX('Points - Fielding'!$A$5:$Z$95,MATCH($A50,'Points - Fielding'!$A$5:$A$95,0),MATCH(O$8,'Points - Fielding'!$A$5:$Z$5,0)))*10)+((INDEX('Points - 7 fers'!$A$5:$Z$95,MATCH($A50,'Points - 7 fers'!$A$5:$A$95,0),MATCH(O$8,'Points - 7 fers'!$A$5:$Z$5,0)))*50)+((INDEX('Points - Fielding Bonus'!$A$5:$Z$95,MATCH($A50,'Points - Fielding Bonus'!$A$5:$A$95,0),MATCH(O$8,'Points - Fielding Bonus'!$A$5:$Z$5,0)))*25)</f>
        <v>59</v>
      </c>
      <c r="P50" s="365">
        <f>(INDEX('Points - Runs'!$A$5:$Z$95,MATCH($A50,'Points - Runs'!$A$5:$A$95,0),MATCH(P$8,'Points - Runs'!$A$5:$Z$5,0)))+((INDEX('Points - Runs 50s'!$A$5:$Z$95,MATCH($A50,'Points - Runs 50s'!$A$5:$A$95,0),MATCH(P$8,'Points - Runs 50s'!$A$5:$Z$5,0)))*25)+((INDEX('Points - Runs 100s'!$A$5:$Z$95,MATCH($A50,'Points - Runs 100s'!$A$5:$A$95,0),MATCH(P$8,'Points - Runs 100s'!$A$5:$Z$5,0)))*50)+((INDEX('Points - Wickets'!$A$5:$Z$95,MATCH($A50,'Points - Wickets'!$A$5:$A$95,0),MATCH(P$8,'Points - Wickets'!$A$5:$Z$5,0)))*15)+((INDEX('Points - 4 fers'!$A$5:$Z$95,MATCH($A50,'Points - 4 fers'!$A$5:$A$95,0),MATCH(P$8,'Points - 4 fers'!$A$5:$Z$5,0)))*25)+((INDEX('Points - Hattrick'!$A$5:$Z$95,MATCH($A50,'Points - Hattrick'!$A$5:$A$95,0),MATCH(P$8,'Points - Hattrick'!$A$5:$Z$5,0)))*100)+((INDEX('Points - Fielding'!$A$5:$Z$95,MATCH($A50,'Points - Fielding'!$A$5:$A$95,0),MATCH(P$8,'Points - Fielding'!$A$5:$Z$5,0)))*10)+((INDEX('Points - 7 fers'!$A$5:$Z$95,MATCH($A50,'Points - 7 fers'!$A$5:$A$95,0),MATCH(P$8,'Points - 7 fers'!$A$5:$Z$5,0)))*50)+((INDEX('Points - Fielding Bonus'!$A$5:$Z$95,MATCH($A50,'Points - Fielding Bonus'!$A$5:$A$95,0),MATCH(P$8,'Points - Fielding Bonus'!$A$5:$Z$5,0)))*25)</f>
        <v>35</v>
      </c>
      <c r="Q50" s="365">
        <f>(INDEX('Points - Runs'!$A$5:$Z$95,MATCH($A50,'Points - Runs'!$A$5:$A$95,0),MATCH(Q$8,'Points - Runs'!$A$5:$Z$5,0)))+((INDEX('Points - Runs 50s'!$A$5:$Z$95,MATCH($A50,'Points - Runs 50s'!$A$5:$A$95,0),MATCH(Q$8,'Points - Runs 50s'!$A$5:$Z$5,0)))*25)+((INDEX('Points - Runs 100s'!$A$5:$Z$95,MATCH($A50,'Points - Runs 100s'!$A$5:$A$95,0),MATCH(Q$8,'Points - Runs 100s'!$A$5:$Z$5,0)))*50)+((INDEX('Points - Wickets'!$A$5:$Z$95,MATCH($A50,'Points - Wickets'!$A$5:$A$95,0),MATCH(Q$8,'Points - Wickets'!$A$5:$Z$5,0)))*15)+((INDEX('Points - 4 fers'!$A$5:$Z$95,MATCH($A50,'Points - 4 fers'!$A$5:$A$95,0),MATCH(Q$8,'Points - 4 fers'!$A$5:$Z$5,0)))*25)+((INDEX('Points - Hattrick'!$A$5:$Z$95,MATCH($A50,'Points - Hattrick'!$A$5:$A$95,0),MATCH(Q$8,'Points - Hattrick'!$A$5:$Z$5,0)))*100)+((INDEX('Points - Fielding'!$A$5:$Z$95,MATCH($A50,'Points - Fielding'!$A$5:$A$95,0),MATCH(Q$8,'Points - Fielding'!$A$5:$Z$5,0)))*10)+((INDEX('Points - 7 fers'!$A$5:$Z$95,MATCH($A50,'Points - 7 fers'!$A$5:$A$95,0),MATCH(Q$8,'Points - 7 fers'!$A$5:$Z$5,0)))*50)+((INDEX('Points - Fielding Bonus'!$A$5:$Z$95,MATCH($A50,'Points - Fielding Bonus'!$A$5:$A$95,0),MATCH(Q$8,'Points - Fielding Bonus'!$A$5:$Z$5,0)))*25)</f>
        <v>30</v>
      </c>
      <c r="R50" s="365">
        <f>(INDEX('Points - Runs'!$A$5:$Z$95,MATCH($A50,'Points - Runs'!$A$5:$A$95,0),MATCH(R$8,'Points - Runs'!$A$5:$Z$5,0)))+((INDEX('Points - Runs 50s'!$A$5:$Z$95,MATCH($A50,'Points - Runs 50s'!$A$5:$A$95,0),MATCH(R$8,'Points - Runs 50s'!$A$5:$Z$5,0)))*25)+((INDEX('Points - Runs 100s'!$A$5:$Z$95,MATCH($A50,'Points - Runs 100s'!$A$5:$A$95,0),MATCH(R$8,'Points - Runs 100s'!$A$5:$Z$5,0)))*50)+((INDEX('Points - Wickets'!$A$5:$Z$95,MATCH($A50,'Points - Wickets'!$A$5:$A$95,0),MATCH(R$8,'Points - Wickets'!$A$5:$Z$5,0)))*15)+((INDEX('Points - 4 fers'!$A$5:$Z$95,MATCH($A50,'Points - 4 fers'!$A$5:$A$95,0),MATCH(R$8,'Points - 4 fers'!$A$5:$Z$5,0)))*25)+((INDEX('Points - Hattrick'!$A$5:$Z$95,MATCH($A50,'Points - Hattrick'!$A$5:$A$95,0),MATCH(R$8,'Points - Hattrick'!$A$5:$Z$5,0)))*100)+((INDEX('Points - Fielding'!$A$5:$Z$95,MATCH($A50,'Points - Fielding'!$A$5:$A$95,0),MATCH(R$8,'Points - Fielding'!$A$5:$Z$5,0)))*10)+((INDEX('Points - 7 fers'!$A$5:$Z$95,MATCH($A50,'Points - 7 fers'!$A$5:$A$95,0),MATCH(R$8,'Points - 7 fers'!$A$5:$Z$5,0)))*50)+((INDEX('Points - Fielding Bonus'!$A$5:$Z$95,MATCH($A50,'Points - Fielding Bonus'!$A$5:$A$95,0),MATCH(R$8,'Points - Fielding Bonus'!$A$5:$Z$5,0)))*25)</f>
        <v>0</v>
      </c>
      <c r="S50" s="566">
        <f>(INDEX('Points - Runs'!$A$5:$Z$95,MATCH($A50,'Points - Runs'!$A$5:$A$95,0),MATCH(S$8,'Points - Runs'!$A$5:$Z$5,0)))+((INDEX('Points - Runs 50s'!$A$5:$Z$95,MATCH($A50,'Points - Runs 50s'!$A$5:$A$95,0),MATCH(S$8,'Points - Runs 50s'!$A$5:$Z$5,0)))*25)+((INDEX('Points - Runs 100s'!$A$5:$Z$95,MATCH($A50,'Points - Runs 100s'!$A$5:$A$95,0),MATCH(S$8,'Points - Runs 100s'!$A$5:$Z$5,0)))*50)+((INDEX('Points - Wickets'!$A$5:$Z$95,MATCH($A50,'Points - Wickets'!$A$5:$A$95,0),MATCH(S$8,'Points - Wickets'!$A$5:$Z$5,0)))*15)+((INDEX('Points - 4 fers'!$A$5:$Z$95,MATCH($A50,'Points - 4 fers'!$A$5:$A$95,0),MATCH(S$8,'Points - 4 fers'!$A$5:$Z$5,0)))*25)+((INDEX('Points - Hattrick'!$A$5:$Z$95,MATCH($A50,'Points - Hattrick'!$A$5:$A$95,0),MATCH(S$8,'Points - Hattrick'!$A$5:$Z$5,0)))*100)+((INDEX('Points - Fielding'!$A$5:$Z$95,MATCH($A50,'Points - Fielding'!$A$5:$A$95,0),MATCH(S$8,'Points - Fielding'!$A$5:$Z$5,0)))*10)+((INDEX('Points - 7 fers'!$A$5:$Z$95,MATCH($A50,'Points - 7 fers'!$A$5:$A$95,0),MATCH(S$8,'Points - 7 fers'!$A$5:$Z$5,0)))*50)+((INDEX('Points - Fielding Bonus'!$A$5:$Z$95,MATCH($A50,'Points - Fielding Bonus'!$A$5:$A$95,0),MATCH(S$8,'Points - Fielding Bonus'!$A$5:$Z$5,0)))*25)</f>
        <v>0</v>
      </c>
      <c r="T50" s="571">
        <f>(INDEX('Points - Runs'!$A$5:$Z$95,MATCH($A50,'Points - Runs'!$A$5:$A$95,0),MATCH(T$8,'Points - Runs'!$A$5:$Z$5,0)))+((INDEX('Points - Runs 50s'!$A$5:$Z$95,MATCH($A50,'Points - Runs 50s'!$A$5:$A$95,0),MATCH(T$8,'Points - Runs 50s'!$A$5:$Z$5,0)))*25)+((INDEX('Points - Runs 100s'!$A$5:$Z$95,MATCH($A50,'Points - Runs 100s'!$A$5:$A$95,0),MATCH(T$8,'Points - Runs 100s'!$A$5:$Z$5,0)))*50)+((INDEX('Points - Wickets'!$A$5:$Z$95,MATCH($A50,'Points - Wickets'!$A$5:$A$95,0),MATCH(T$8,'Points - Wickets'!$A$5:$Z$5,0)))*15)+((INDEX('Points - 4 fers'!$A$5:$Z$95,MATCH($A50,'Points - 4 fers'!$A$5:$A$95,0),MATCH(T$8,'Points - 4 fers'!$A$5:$Z$5,0)))*25)+((INDEX('Points - Hattrick'!$A$5:$Z$95,MATCH($A50,'Points - Hattrick'!$A$5:$A$95,0),MATCH(T$8,'Points - Hattrick'!$A$5:$Z$5,0)))*100)+((INDEX('Points - Fielding'!$A$5:$Z$95,MATCH($A50,'Points - Fielding'!$A$5:$A$95,0),MATCH(T$8,'Points - Fielding'!$A$5:$Z$5,0)))*10)+((INDEX('Points - 7 fers'!$A$5:$Z$95,MATCH($A50,'Points - 7 fers'!$A$5:$A$95,0),MATCH(T$8,'Points - 7 fers'!$A$5:$Z$5,0)))*50)+((INDEX('Points - Fielding Bonus'!$A$5:$Z$95,MATCH($A50,'Points - Fielding Bonus'!$A$5:$A$95,0),MATCH(T$8,'Points - Fielding Bonus'!$A$5:$Z$5,0)))*25)</f>
        <v>0</v>
      </c>
      <c r="U50" s="365">
        <f>(INDEX('Points - Runs'!$A$5:$Z$95,MATCH($A50,'Points - Runs'!$A$5:$A$95,0),MATCH(U$8,'Points - Runs'!$A$5:$Z$5,0)))+((INDEX('Points - Runs 50s'!$A$5:$Z$95,MATCH($A50,'Points - Runs 50s'!$A$5:$A$95,0),MATCH(U$8,'Points - Runs 50s'!$A$5:$Z$5,0)))*25)+((INDEX('Points - Runs 100s'!$A$5:$Z$95,MATCH($A50,'Points - Runs 100s'!$A$5:$A$95,0),MATCH(U$8,'Points - Runs 100s'!$A$5:$Z$5,0)))*50)+((INDEX('Points - Wickets'!$A$5:$Z$95,MATCH($A50,'Points - Wickets'!$A$5:$A$95,0),MATCH(U$8,'Points - Wickets'!$A$5:$Z$5,0)))*15)+((INDEX('Points - 4 fers'!$A$5:$Z$95,MATCH($A50,'Points - 4 fers'!$A$5:$A$95,0),MATCH(U$8,'Points - 4 fers'!$A$5:$Z$5,0)))*25)+((INDEX('Points - Hattrick'!$A$5:$Z$95,MATCH($A50,'Points - Hattrick'!$A$5:$A$95,0),MATCH(U$8,'Points - Hattrick'!$A$5:$Z$5,0)))*100)+((INDEX('Points - Fielding'!$A$5:$Z$95,MATCH($A50,'Points - Fielding'!$A$5:$A$95,0),MATCH(U$8,'Points - Fielding'!$A$5:$Z$5,0)))*10)+((INDEX('Points - 7 fers'!$A$5:$Z$95,MATCH($A50,'Points - 7 fers'!$A$5:$A$95,0),MATCH(U$8,'Points - 7 fers'!$A$5:$Z$5,0)))*50)+((INDEX('Points - Fielding Bonus'!$A$5:$Z$95,MATCH($A50,'Points - Fielding Bonus'!$A$5:$A$95,0),MATCH(U$8,'Points - Fielding Bonus'!$A$5:$Z$5,0)))*25)</f>
        <v>0</v>
      </c>
      <c r="V50" s="365">
        <f>(INDEX('Points - Runs'!$A$5:$Z$95,MATCH($A50,'Points - Runs'!$A$5:$A$95,0),MATCH(V$8,'Points - Runs'!$A$5:$Z$5,0)))+((INDEX('Points - Runs 50s'!$A$5:$Z$95,MATCH($A50,'Points - Runs 50s'!$A$5:$A$95,0),MATCH(V$8,'Points - Runs 50s'!$A$5:$Z$5,0)))*25)+((INDEX('Points - Runs 100s'!$A$5:$Z$95,MATCH($A50,'Points - Runs 100s'!$A$5:$A$95,0),MATCH(V$8,'Points - Runs 100s'!$A$5:$Z$5,0)))*50)+((INDEX('Points - Wickets'!$A$5:$Z$95,MATCH($A50,'Points - Wickets'!$A$5:$A$95,0),MATCH(V$8,'Points - Wickets'!$A$5:$Z$5,0)))*15)+((INDEX('Points - 4 fers'!$A$5:$Z$95,MATCH($A50,'Points - 4 fers'!$A$5:$A$95,0),MATCH(V$8,'Points - 4 fers'!$A$5:$Z$5,0)))*25)+((INDEX('Points - Hattrick'!$A$5:$Z$95,MATCH($A50,'Points - Hattrick'!$A$5:$A$95,0),MATCH(V$8,'Points - Hattrick'!$A$5:$Z$5,0)))*100)+((INDEX('Points - Fielding'!$A$5:$Z$95,MATCH($A50,'Points - Fielding'!$A$5:$A$95,0),MATCH(V$8,'Points - Fielding'!$A$5:$Z$5,0)))*10)+((INDEX('Points - 7 fers'!$A$5:$Z$95,MATCH($A50,'Points - 7 fers'!$A$5:$A$95,0),MATCH(V$8,'Points - 7 fers'!$A$5:$Z$5,0)))*50)+((INDEX('Points - Fielding Bonus'!$A$5:$Z$95,MATCH($A50,'Points - Fielding Bonus'!$A$5:$A$95,0),MATCH(V$8,'Points - Fielding Bonus'!$A$5:$Z$5,0)))*25)</f>
        <v>0</v>
      </c>
      <c r="W50" s="365">
        <f>(INDEX('Points - Runs'!$A$5:$Z$95,MATCH($A50,'Points - Runs'!$A$5:$A$95,0),MATCH(W$8,'Points - Runs'!$A$5:$Z$5,0)))+((INDEX('Points - Runs 50s'!$A$5:$Z$95,MATCH($A50,'Points - Runs 50s'!$A$5:$A$95,0),MATCH(W$8,'Points - Runs 50s'!$A$5:$Z$5,0)))*25)+((INDEX('Points - Runs 100s'!$A$5:$Z$95,MATCH($A50,'Points - Runs 100s'!$A$5:$A$95,0),MATCH(W$8,'Points - Runs 100s'!$A$5:$Z$5,0)))*50)+((INDEX('Points - Wickets'!$A$5:$Z$95,MATCH($A50,'Points - Wickets'!$A$5:$A$95,0),MATCH(W$8,'Points - Wickets'!$A$5:$Z$5,0)))*15)+((INDEX('Points - 4 fers'!$A$5:$Z$95,MATCH($A50,'Points - 4 fers'!$A$5:$A$95,0),MATCH(W$8,'Points - 4 fers'!$A$5:$Z$5,0)))*25)+((INDEX('Points - Hattrick'!$A$5:$Z$95,MATCH($A50,'Points - Hattrick'!$A$5:$A$95,0),MATCH(W$8,'Points - Hattrick'!$A$5:$Z$5,0)))*100)+((INDEX('Points - Fielding'!$A$5:$Z$95,MATCH($A50,'Points - Fielding'!$A$5:$A$95,0),MATCH(W$8,'Points - Fielding'!$A$5:$Z$5,0)))*10)+((INDEX('Points - 7 fers'!$A$5:$Z$95,MATCH($A50,'Points - 7 fers'!$A$5:$A$95,0),MATCH(W$8,'Points - 7 fers'!$A$5:$Z$5,0)))*50)+((INDEX('Points - Fielding Bonus'!$A$5:$Z$95,MATCH($A50,'Points - Fielding Bonus'!$A$5:$A$95,0),MATCH(W$8,'Points - Fielding Bonus'!$A$5:$Z$5,0)))*25)</f>
        <v>0</v>
      </c>
      <c r="X50" s="365">
        <f>(INDEX('Points - Runs'!$A$5:$Z$95,MATCH($A50,'Points - Runs'!$A$5:$A$95,0),MATCH(X$8,'Points - Runs'!$A$5:$Z$5,0)))+((INDEX('Points - Runs 50s'!$A$5:$Z$95,MATCH($A50,'Points - Runs 50s'!$A$5:$A$95,0),MATCH(X$8,'Points - Runs 50s'!$A$5:$Z$5,0)))*25)+((INDEX('Points - Runs 100s'!$A$5:$Z$95,MATCH($A50,'Points - Runs 100s'!$A$5:$A$95,0),MATCH(X$8,'Points - Runs 100s'!$A$5:$Z$5,0)))*50)+((INDEX('Points - Wickets'!$A$5:$Z$95,MATCH($A50,'Points - Wickets'!$A$5:$A$95,0),MATCH(X$8,'Points - Wickets'!$A$5:$Z$5,0)))*15)+((INDEX('Points - 4 fers'!$A$5:$Z$95,MATCH($A50,'Points - 4 fers'!$A$5:$A$95,0),MATCH(X$8,'Points - 4 fers'!$A$5:$Z$5,0)))*25)+((INDEX('Points - Hattrick'!$A$5:$Z$95,MATCH($A50,'Points - Hattrick'!$A$5:$A$95,0),MATCH(X$8,'Points - Hattrick'!$A$5:$Z$5,0)))*100)+((INDEX('Points - Fielding'!$A$5:$Z$95,MATCH($A50,'Points - Fielding'!$A$5:$A$95,0),MATCH(X$8,'Points - Fielding'!$A$5:$Z$5,0)))*10)+((INDEX('Points - 7 fers'!$A$5:$Z$95,MATCH($A50,'Points - 7 fers'!$A$5:$A$95,0),MATCH(X$8,'Points - 7 fers'!$A$5:$Z$5,0)))*50)+((INDEX('Points - Fielding Bonus'!$A$5:$Z$95,MATCH($A50,'Points - Fielding Bonus'!$A$5:$A$95,0),MATCH(X$8,'Points - Fielding Bonus'!$A$5:$Z$5,0)))*25)</f>
        <v>0</v>
      </c>
      <c r="Y50" s="365">
        <f>(INDEX('Points - Runs'!$A$5:$Z$95,MATCH($A50,'Points - Runs'!$A$5:$A$95,0),MATCH(Y$8,'Points - Runs'!$A$5:$Z$5,0)))+((INDEX('Points - Runs 50s'!$A$5:$Z$95,MATCH($A50,'Points - Runs 50s'!$A$5:$A$95,0),MATCH(Y$8,'Points - Runs 50s'!$A$5:$Z$5,0)))*25)+((INDEX('Points - Runs 100s'!$A$5:$Z$95,MATCH($A50,'Points - Runs 100s'!$A$5:$A$95,0),MATCH(Y$8,'Points - Runs 100s'!$A$5:$Z$5,0)))*50)+((INDEX('Points - Wickets'!$A$5:$Z$95,MATCH($A50,'Points - Wickets'!$A$5:$A$95,0),MATCH(Y$8,'Points - Wickets'!$A$5:$Z$5,0)))*15)+((INDEX('Points - 4 fers'!$A$5:$Z$95,MATCH($A50,'Points - 4 fers'!$A$5:$A$95,0),MATCH(Y$8,'Points - 4 fers'!$A$5:$Z$5,0)))*25)+((INDEX('Points - Hattrick'!$A$5:$Z$95,MATCH($A50,'Points - Hattrick'!$A$5:$A$95,0),MATCH(Y$8,'Points - Hattrick'!$A$5:$Z$5,0)))*100)+((INDEX('Points - Fielding'!$A$5:$Z$95,MATCH($A50,'Points - Fielding'!$A$5:$A$95,0),MATCH(Y$8,'Points - Fielding'!$A$5:$Z$5,0)))*10)+((INDEX('Points - 7 fers'!$A$5:$Z$95,MATCH($A50,'Points - 7 fers'!$A$5:$A$95,0),MATCH(Y$8,'Points - 7 fers'!$A$5:$Z$5,0)))*50)+((INDEX('Points - Fielding Bonus'!$A$5:$Z$95,MATCH($A50,'Points - Fielding Bonus'!$A$5:$A$95,0),MATCH(Y$8,'Points - Fielding Bonus'!$A$5:$Z$5,0)))*25)</f>
        <v>0</v>
      </c>
      <c r="Z50" s="365">
        <f>(INDEX('Points - Runs'!$A$5:$Z$95,MATCH($A50,'Points - Runs'!$A$5:$A$95,0),MATCH(Z$8,'Points - Runs'!$A$5:$Z$5,0)))+((INDEX('Points - Runs 50s'!$A$5:$Z$95,MATCH($A50,'Points - Runs 50s'!$A$5:$A$95,0),MATCH(Z$8,'Points - Runs 50s'!$A$5:$Z$5,0)))*25)+((INDEX('Points - Runs 100s'!$A$5:$Z$95,MATCH($A50,'Points - Runs 100s'!$A$5:$A$95,0),MATCH(Z$8,'Points - Runs 100s'!$A$5:$Z$5,0)))*50)+((INDEX('Points - Wickets'!$A$5:$Z$95,MATCH($A50,'Points - Wickets'!$A$5:$A$95,0),MATCH(Z$8,'Points - Wickets'!$A$5:$Z$5,0)))*15)+((INDEX('Points - 4 fers'!$A$5:$Z$95,MATCH($A50,'Points - 4 fers'!$A$5:$A$95,0),MATCH(Z$8,'Points - 4 fers'!$A$5:$Z$5,0)))*25)+((INDEX('Points - Hattrick'!$A$5:$Z$95,MATCH($A50,'Points - Hattrick'!$A$5:$A$95,0),MATCH(Z$8,'Points - Hattrick'!$A$5:$Z$5,0)))*100)+((INDEX('Points - Fielding'!$A$5:$Z$95,MATCH($A50,'Points - Fielding'!$A$5:$A$95,0),MATCH(Z$8,'Points - Fielding'!$A$5:$Z$5,0)))*10)+((INDEX('Points - 7 fers'!$A$5:$Z$95,MATCH($A50,'Points - 7 fers'!$A$5:$A$95,0),MATCH(Z$8,'Points - 7 fers'!$A$5:$Z$5,0)))*50)+((INDEX('Points - Fielding Bonus'!$A$5:$Z$95,MATCH($A50,'Points - Fielding Bonus'!$A$5:$A$95,0),MATCH(Z$8,'Points - Fielding Bonus'!$A$5:$Z$5,0)))*25)</f>
        <v>0</v>
      </c>
      <c r="AA50" s="452">
        <f t="shared" si="0"/>
        <v>123</v>
      </c>
      <c r="AB50" s="445">
        <f t="shared" si="1"/>
        <v>165</v>
      </c>
      <c r="AC50" s="479">
        <f t="shared" si="2"/>
        <v>0</v>
      </c>
      <c r="AD50" s="453">
        <f t="shared" si="3"/>
        <v>288</v>
      </c>
    </row>
    <row r="51" spans="1:30" s="58" customFormat="1" ht="18.75" customHeight="1" x14ac:dyDescent="0.25">
      <c r="A51" s="476" t="s">
        <v>18</v>
      </c>
      <c r="B51" s="447" t="s">
        <v>54</v>
      </c>
      <c r="C51" s="448" t="s">
        <v>69</v>
      </c>
      <c r="D51" s="364">
        <f>(INDEX('Points - Runs'!$A$5:$Z$95,MATCH($A51,'Points - Runs'!$A$5:$A$95,0),MATCH(D$8,'Points - Runs'!$A$5:$Z$5,0)))+((INDEX('Points - Runs 50s'!$A$5:$Z$95,MATCH($A51,'Points - Runs 50s'!$A$5:$A$95,0),MATCH(D$8,'Points - Runs 50s'!$A$5:$Z$5,0)))*25)+((INDEX('Points - Runs 100s'!$A$5:$Z$95,MATCH($A51,'Points - Runs 100s'!$A$5:$A$95,0),MATCH(D$8,'Points - Runs 100s'!$A$5:$Z$5,0)))*50)+((INDEX('Points - Wickets'!$A$5:$Z$95,MATCH($A51,'Points - Wickets'!$A$5:$A$95,0),MATCH(D$8,'Points - Wickets'!$A$5:$Z$5,0)))*15)+((INDEX('Points - 4 fers'!$A$5:$Z$95,MATCH($A51,'Points - 4 fers'!$A$5:$A$95,0),MATCH(D$8,'Points - 4 fers'!$A$5:$Z$5,0)))*25)+((INDEX('Points - Hattrick'!$A$5:$Z$95,MATCH($A51,'Points - Hattrick'!$A$5:$A$95,0),MATCH(D$8,'Points - Hattrick'!$A$5:$Z$5,0)))*100)+((INDEX('Points - Fielding'!$A$5:$Z$95,MATCH($A51,'Points - Fielding'!$A$5:$A$95,0),MATCH(D$8,'Points - Fielding'!$A$5:$Z$5,0)))*10)+((INDEX('Points - 7 fers'!$A$5:$Z$95,MATCH($A51,'Points - 7 fers'!$A$5:$A$95,0),MATCH(D$8,'Points - 7 fers'!$A$5:$Z$5,0)))*50)+((INDEX('Points - Fielding Bonus'!$A$5:$Z$95,MATCH($A51,'Points - Fielding Bonus'!$A$5:$A$95,0),MATCH(D$8,'Points - Fielding Bonus'!$A$5:$Z$5,0)))*25)</f>
        <v>0</v>
      </c>
      <c r="E51" s="365">
        <f>(INDEX('Points - Runs'!$A$5:$Z$95,MATCH($A51,'Points - Runs'!$A$5:$A$95,0),MATCH(E$8,'Points - Runs'!$A$5:$Z$5,0)))+((INDEX('Points - Runs 50s'!$A$5:$Z$95,MATCH($A51,'Points - Runs 50s'!$A$5:$A$95,0),MATCH(E$8,'Points - Runs 50s'!$A$5:$Z$5,0)))*25)+((INDEX('Points - Runs 100s'!$A$5:$Z$95,MATCH($A51,'Points - Runs 100s'!$A$5:$A$95,0),MATCH(E$8,'Points - Runs 100s'!$A$5:$Z$5,0)))*50)+((INDEX('Points - Wickets'!$A$5:$Z$95,MATCH($A51,'Points - Wickets'!$A$5:$A$95,0),MATCH(E$8,'Points - Wickets'!$A$5:$Z$5,0)))*15)+((INDEX('Points - 4 fers'!$A$5:$Z$95,MATCH($A51,'Points - 4 fers'!$A$5:$A$95,0),MATCH(E$8,'Points - 4 fers'!$A$5:$Z$5,0)))*25)+((INDEX('Points - Hattrick'!$A$5:$Z$95,MATCH($A51,'Points - Hattrick'!$A$5:$A$95,0),MATCH(E$8,'Points - Hattrick'!$A$5:$Z$5,0)))*100)+((INDEX('Points - Fielding'!$A$5:$Z$95,MATCH($A51,'Points - Fielding'!$A$5:$A$95,0),MATCH(E$8,'Points - Fielding'!$A$5:$Z$5,0)))*10)+((INDEX('Points - 7 fers'!$A$5:$Z$95,MATCH($A51,'Points - 7 fers'!$A$5:$A$95,0),MATCH(E$8,'Points - 7 fers'!$A$5:$Z$5,0)))*50)+((INDEX('Points - Fielding Bonus'!$A$5:$Z$95,MATCH($A51,'Points - Fielding Bonus'!$A$5:$A$95,0),MATCH(E$8,'Points - Fielding Bonus'!$A$5:$Z$5,0)))*25)</f>
        <v>0</v>
      </c>
      <c r="F51" s="365">
        <f>(INDEX('Points - Runs'!$A$5:$Z$95,MATCH($A51,'Points - Runs'!$A$5:$A$95,0),MATCH(F$8,'Points - Runs'!$A$5:$Z$5,0)))+((INDEX('Points - Runs 50s'!$A$5:$Z$95,MATCH($A51,'Points - Runs 50s'!$A$5:$A$95,0),MATCH(F$8,'Points - Runs 50s'!$A$5:$Z$5,0)))*25)+((INDEX('Points - Runs 100s'!$A$5:$Z$95,MATCH($A51,'Points - Runs 100s'!$A$5:$A$95,0),MATCH(F$8,'Points - Runs 100s'!$A$5:$Z$5,0)))*50)+((INDEX('Points - Wickets'!$A$5:$Z$95,MATCH($A51,'Points - Wickets'!$A$5:$A$95,0),MATCH(F$8,'Points - Wickets'!$A$5:$Z$5,0)))*15)+((INDEX('Points - 4 fers'!$A$5:$Z$95,MATCH($A51,'Points - 4 fers'!$A$5:$A$95,0),MATCH(F$8,'Points - 4 fers'!$A$5:$Z$5,0)))*25)+((INDEX('Points - Hattrick'!$A$5:$Z$95,MATCH($A51,'Points - Hattrick'!$A$5:$A$95,0),MATCH(F$8,'Points - Hattrick'!$A$5:$Z$5,0)))*100)+((INDEX('Points - Fielding'!$A$5:$Z$95,MATCH($A51,'Points - Fielding'!$A$5:$A$95,0),MATCH(F$8,'Points - Fielding'!$A$5:$Z$5,0)))*10)+((INDEX('Points - 7 fers'!$A$5:$Z$95,MATCH($A51,'Points - 7 fers'!$A$5:$A$95,0),MATCH(F$8,'Points - 7 fers'!$A$5:$Z$5,0)))*50)+((INDEX('Points - Fielding Bonus'!$A$5:$Z$95,MATCH($A51,'Points - Fielding Bonus'!$A$5:$A$95,0),MATCH(F$8,'Points - Fielding Bonus'!$A$5:$Z$5,0)))*25)</f>
        <v>4</v>
      </c>
      <c r="G51" s="365">
        <f>(INDEX('Points - Runs'!$A$5:$Z$95,MATCH($A51,'Points - Runs'!$A$5:$A$95,0),MATCH(G$8,'Points - Runs'!$A$5:$Z$5,0)))+((INDEX('Points - Runs 50s'!$A$5:$Z$95,MATCH($A51,'Points - Runs 50s'!$A$5:$A$95,0),MATCH(G$8,'Points - Runs 50s'!$A$5:$Z$5,0)))*25)+((INDEX('Points - Runs 100s'!$A$5:$Z$95,MATCH($A51,'Points - Runs 100s'!$A$5:$A$95,0),MATCH(G$8,'Points - Runs 100s'!$A$5:$Z$5,0)))*50)+((INDEX('Points - Wickets'!$A$5:$Z$95,MATCH($A51,'Points - Wickets'!$A$5:$A$95,0),MATCH(G$8,'Points - Wickets'!$A$5:$Z$5,0)))*15)+((INDEX('Points - 4 fers'!$A$5:$Z$95,MATCH($A51,'Points - 4 fers'!$A$5:$A$95,0),MATCH(G$8,'Points - 4 fers'!$A$5:$Z$5,0)))*25)+((INDEX('Points - Hattrick'!$A$5:$Z$95,MATCH($A51,'Points - Hattrick'!$A$5:$A$95,0),MATCH(G$8,'Points - Hattrick'!$A$5:$Z$5,0)))*100)+((INDEX('Points - Fielding'!$A$5:$Z$95,MATCH($A51,'Points - Fielding'!$A$5:$A$95,0),MATCH(G$8,'Points - Fielding'!$A$5:$Z$5,0)))*10)+((INDEX('Points - 7 fers'!$A$5:$Z$95,MATCH($A51,'Points - 7 fers'!$A$5:$A$95,0),MATCH(G$8,'Points - 7 fers'!$A$5:$Z$5,0)))*50)+((INDEX('Points - Fielding Bonus'!$A$5:$Z$95,MATCH($A51,'Points - Fielding Bonus'!$A$5:$A$95,0),MATCH(G$8,'Points - Fielding Bonus'!$A$5:$Z$5,0)))*25)</f>
        <v>3</v>
      </c>
      <c r="H51" s="365">
        <f>(INDEX('Points - Runs'!$A$5:$Z$95,MATCH($A51,'Points - Runs'!$A$5:$A$95,0),MATCH(H$8,'Points - Runs'!$A$5:$Z$5,0)))+((INDEX('Points - Runs 50s'!$A$5:$Z$95,MATCH($A51,'Points - Runs 50s'!$A$5:$A$95,0),MATCH(H$8,'Points - Runs 50s'!$A$5:$Z$5,0)))*25)+((INDEX('Points - Runs 100s'!$A$5:$Z$95,MATCH($A51,'Points - Runs 100s'!$A$5:$A$95,0),MATCH(H$8,'Points - Runs 100s'!$A$5:$Z$5,0)))*50)+((INDEX('Points - Wickets'!$A$5:$Z$95,MATCH($A51,'Points - Wickets'!$A$5:$A$95,0),MATCH(H$8,'Points - Wickets'!$A$5:$Z$5,0)))*15)+((INDEX('Points - 4 fers'!$A$5:$Z$95,MATCH($A51,'Points - 4 fers'!$A$5:$A$95,0),MATCH(H$8,'Points - 4 fers'!$A$5:$Z$5,0)))*25)+((INDEX('Points - Hattrick'!$A$5:$Z$95,MATCH($A51,'Points - Hattrick'!$A$5:$A$95,0),MATCH(H$8,'Points - Hattrick'!$A$5:$Z$5,0)))*100)+((INDEX('Points - Fielding'!$A$5:$Z$95,MATCH($A51,'Points - Fielding'!$A$5:$A$95,0),MATCH(H$8,'Points - Fielding'!$A$5:$Z$5,0)))*10)+((INDEX('Points - 7 fers'!$A$5:$Z$95,MATCH($A51,'Points - 7 fers'!$A$5:$A$95,0),MATCH(H$8,'Points - 7 fers'!$A$5:$Z$5,0)))*50)+((INDEX('Points - Fielding Bonus'!$A$5:$Z$95,MATCH($A51,'Points - Fielding Bonus'!$A$5:$A$95,0),MATCH(H$8,'Points - Fielding Bonus'!$A$5:$Z$5,0)))*25)</f>
        <v>0</v>
      </c>
      <c r="I51" s="365">
        <f>(INDEX('Points - Runs'!$A$5:$Z$95,MATCH($A51,'Points - Runs'!$A$5:$A$95,0),MATCH(I$8,'Points - Runs'!$A$5:$Z$5,0)))+((INDEX('Points - Runs 50s'!$A$5:$Z$95,MATCH($A51,'Points - Runs 50s'!$A$5:$A$95,0),MATCH(I$8,'Points - Runs 50s'!$A$5:$Z$5,0)))*25)+((INDEX('Points - Runs 100s'!$A$5:$Z$95,MATCH($A51,'Points - Runs 100s'!$A$5:$A$95,0),MATCH(I$8,'Points - Runs 100s'!$A$5:$Z$5,0)))*50)+((INDEX('Points - Wickets'!$A$5:$Z$95,MATCH($A51,'Points - Wickets'!$A$5:$A$95,0),MATCH(I$8,'Points - Wickets'!$A$5:$Z$5,0)))*15)+((INDEX('Points - 4 fers'!$A$5:$Z$95,MATCH($A51,'Points - 4 fers'!$A$5:$A$95,0),MATCH(I$8,'Points - 4 fers'!$A$5:$Z$5,0)))*25)+((INDEX('Points - Hattrick'!$A$5:$Z$95,MATCH($A51,'Points - Hattrick'!$A$5:$A$95,0),MATCH(I$8,'Points - Hattrick'!$A$5:$Z$5,0)))*100)+((INDEX('Points - Fielding'!$A$5:$Z$95,MATCH($A51,'Points - Fielding'!$A$5:$A$95,0),MATCH(I$8,'Points - Fielding'!$A$5:$Z$5,0)))*10)+((INDEX('Points - 7 fers'!$A$5:$Z$95,MATCH($A51,'Points - 7 fers'!$A$5:$A$95,0),MATCH(I$8,'Points - 7 fers'!$A$5:$Z$5,0)))*50)+((INDEX('Points - Fielding Bonus'!$A$5:$Z$95,MATCH($A51,'Points - Fielding Bonus'!$A$5:$A$95,0),MATCH(I$8,'Points - Fielding Bonus'!$A$5:$Z$5,0)))*25)</f>
        <v>0</v>
      </c>
      <c r="J51" s="365">
        <f>(INDEX('Points - Runs'!$A$5:$Z$95,MATCH($A51,'Points - Runs'!$A$5:$A$95,0),MATCH(J$8,'Points - Runs'!$A$5:$Z$5,0)))+((INDEX('Points - Runs 50s'!$A$5:$Z$95,MATCH($A51,'Points - Runs 50s'!$A$5:$A$95,0),MATCH(J$8,'Points - Runs 50s'!$A$5:$Z$5,0)))*25)+((INDEX('Points - Runs 100s'!$A$5:$Z$95,MATCH($A51,'Points - Runs 100s'!$A$5:$A$95,0),MATCH(J$8,'Points - Runs 100s'!$A$5:$Z$5,0)))*50)+((INDEX('Points - Wickets'!$A$5:$Z$95,MATCH($A51,'Points - Wickets'!$A$5:$A$95,0),MATCH(J$8,'Points - Wickets'!$A$5:$Z$5,0)))*15)+((INDEX('Points - 4 fers'!$A$5:$Z$95,MATCH($A51,'Points - 4 fers'!$A$5:$A$95,0),MATCH(J$8,'Points - 4 fers'!$A$5:$Z$5,0)))*25)+((INDEX('Points - Hattrick'!$A$5:$Z$95,MATCH($A51,'Points - Hattrick'!$A$5:$A$95,0),MATCH(J$8,'Points - Hattrick'!$A$5:$Z$5,0)))*100)+((INDEX('Points - Fielding'!$A$5:$Z$95,MATCH($A51,'Points - Fielding'!$A$5:$A$95,0),MATCH(J$8,'Points - Fielding'!$A$5:$Z$5,0)))*10)+((INDEX('Points - 7 fers'!$A$5:$Z$95,MATCH($A51,'Points - 7 fers'!$A$5:$A$95,0),MATCH(J$8,'Points - 7 fers'!$A$5:$Z$5,0)))*50)+((INDEX('Points - Fielding Bonus'!$A$5:$Z$95,MATCH($A51,'Points - Fielding Bonus'!$A$5:$A$95,0),MATCH(J$8,'Points - Fielding Bonus'!$A$5:$Z$5,0)))*25)</f>
        <v>15</v>
      </c>
      <c r="K51" s="516">
        <f>(INDEX('Points - Runs'!$A$5:$Z$95,MATCH($A51,'Points - Runs'!$A$5:$A$95,0),MATCH(K$8,'Points - Runs'!$A$5:$Z$5,0)))+((INDEX('Points - Runs 50s'!$A$5:$Z$95,MATCH($A51,'Points - Runs 50s'!$A$5:$A$95,0),MATCH(K$8,'Points - Runs 50s'!$A$5:$Z$5,0)))*25)+((INDEX('Points - Runs 100s'!$A$5:$Z$95,MATCH($A51,'Points - Runs 100s'!$A$5:$A$95,0),MATCH(K$8,'Points - Runs 100s'!$A$5:$Z$5,0)))*50)+((INDEX('Points - Wickets'!$A$5:$Z$95,MATCH($A51,'Points - Wickets'!$A$5:$A$95,0),MATCH(K$8,'Points - Wickets'!$A$5:$Z$5,0)))*15)+((INDEX('Points - 4 fers'!$A$5:$Z$95,MATCH($A51,'Points - 4 fers'!$A$5:$A$95,0),MATCH(K$8,'Points - 4 fers'!$A$5:$Z$5,0)))*25)+((INDEX('Points - Hattrick'!$A$5:$Z$95,MATCH($A51,'Points - Hattrick'!$A$5:$A$95,0),MATCH(K$8,'Points - Hattrick'!$A$5:$Z$5,0)))*100)+((INDEX('Points - Fielding'!$A$5:$Z$95,MATCH($A51,'Points - Fielding'!$A$5:$A$95,0),MATCH(K$8,'Points - Fielding'!$A$5:$Z$5,0)))*10)+((INDEX('Points - 7 fers'!$A$5:$Z$95,MATCH($A51,'Points - 7 fers'!$A$5:$A$95,0),MATCH(K$8,'Points - 7 fers'!$A$5:$Z$5,0)))*50)+((INDEX('Points - Fielding Bonus'!$A$5:$Z$95,MATCH($A51,'Points - Fielding Bonus'!$A$5:$A$95,0),MATCH(K$8,'Points - Fielding Bonus'!$A$5:$Z$5,0)))*25)</f>
        <v>0</v>
      </c>
      <c r="L51" s="364">
        <f>(INDEX('Points - Runs'!$A$5:$Z$95,MATCH($A51,'Points - Runs'!$A$5:$A$95,0),MATCH(L$8,'Points - Runs'!$A$5:$Z$5,0)))+((INDEX('Points - Runs 50s'!$A$5:$Z$95,MATCH($A51,'Points - Runs 50s'!$A$5:$A$95,0),MATCH(L$8,'Points - Runs 50s'!$A$5:$Z$5,0)))*25)+((INDEX('Points - Runs 100s'!$A$5:$Z$95,MATCH($A51,'Points - Runs 100s'!$A$5:$A$95,0),MATCH(L$8,'Points - Runs 100s'!$A$5:$Z$5,0)))*50)+((INDEX('Points - Wickets'!$A$5:$Z$95,MATCH($A51,'Points - Wickets'!$A$5:$A$95,0),MATCH(L$8,'Points - Wickets'!$A$5:$Z$5,0)))*15)+((INDEX('Points - 4 fers'!$A$5:$Z$95,MATCH($A51,'Points - 4 fers'!$A$5:$A$95,0),MATCH(L$8,'Points - 4 fers'!$A$5:$Z$5,0)))*25)+((INDEX('Points - Hattrick'!$A$5:$Z$95,MATCH($A51,'Points - Hattrick'!$A$5:$A$95,0),MATCH(L$8,'Points - Hattrick'!$A$5:$Z$5,0)))*100)+((INDEX('Points - Fielding'!$A$5:$Z$95,MATCH($A51,'Points - Fielding'!$A$5:$A$95,0),MATCH(L$8,'Points - Fielding'!$A$5:$Z$5,0)))*10)+((INDEX('Points - 7 fers'!$A$5:$Z$95,MATCH($A51,'Points - 7 fers'!$A$5:$A$95,0),MATCH(L$8,'Points - 7 fers'!$A$5:$Z$5,0)))*50)+((INDEX('Points - Fielding Bonus'!$A$5:$Z$95,MATCH($A51,'Points - Fielding Bonus'!$A$5:$A$95,0),MATCH(L$8,'Points - Fielding Bonus'!$A$5:$Z$5,0)))*25)</f>
        <v>0</v>
      </c>
      <c r="M51" s="365">
        <f>(INDEX('Points - Runs'!$A$5:$Z$95,MATCH($A51,'Points - Runs'!$A$5:$A$95,0),MATCH(M$8,'Points - Runs'!$A$5:$Z$5,0)))+((INDEX('Points - Runs 50s'!$A$5:$Z$95,MATCH($A51,'Points - Runs 50s'!$A$5:$A$95,0),MATCH(M$8,'Points - Runs 50s'!$A$5:$Z$5,0)))*25)+((INDEX('Points - Runs 100s'!$A$5:$Z$95,MATCH($A51,'Points - Runs 100s'!$A$5:$A$95,0),MATCH(M$8,'Points - Runs 100s'!$A$5:$Z$5,0)))*50)+((INDEX('Points - Wickets'!$A$5:$Z$95,MATCH($A51,'Points - Wickets'!$A$5:$A$95,0),MATCH(M$8,'Points - Wickets'!$A$5:$Z$5,0)))*15)+((INDEX('Points - 4 fers'!$A$5:$Z$95,MATCH($A51,'Points - 4 fers'!$A$5:$A$95,0),MATCH(M$8,'Points - 4 fers'!$A$5:$Z$5,0)))*25)+((INDEX('Points - Hattrick'!$A$5:$Z$95,MATCH($A51,'Points - Hattrick'!$A$5:$A$95,0),MATCH(M$8,'Points - Hattrick'!$A$5:$Z$5,0)))*100)+((INDEX('Points - Fielding'!$A$5:$Z$95,MATCH($A51,'Points - Fielding'!$A$5:$A$95,0),MATCH(M$8,'Points - Fielding'!$A$5:$Z$5,0)))*10)+((INDEX('Points - 7 fers'!$A$5:$Z$95,MATCH($A51,'Points - 7 fers'!$A$5:$A$95,0),MATCH(M$8,'Points - 7 fers'!$A$5:$Z$5,0)))*50)+((INDEX('Points - Fielding Bonus'!$A$5:$Z$95,MATCH($A51,'Points - Fielding Bonus'!$A$5:$A$95,0),MATCH(M$8,'Points - Fielding Bonus'!$A$5:$Z$5,0)))*25)</f>
        <v>0</v>
      </c>
      <c r="N51" s="365">
        <f>(INDEX('Points - Runs'!$A$5:$Z$95,MATCH($A51,'Points - Runs'!$A$5:$A$95,0),MATCH(N$8,'Points - Runs'!$A$5:$Z$5,0)))+((INDEX('Points - Runs 50s'!$A$5:$Z$95,MATCH($A51,'Points - Runs 50s'!$A$5:$A$95,0),MATCH(N$8,'Points - Runs 50s'!$A$5:$Z$5,0)))*25)+((INDEX('Points - Runs 100s'!$A$5:$Z$95,MATCH($A51,'Points - Runs 100s'!$A$5:$A$95,0),MATCH(N$8,'Points - Runs 100s'!$A$5:$Z$5,0)))*50)+((INDEX('Points - Wickets'!$A$5:$Z$95,MATCH($A51,'Points - Wickets'!$A$5:$A$95,0),MATCH(N$8,'Points - Wickets'!$A$5:$Z$5,0)))*15)+((INDEX('Points - 4 fers'!$A$5:$Z$95,MATCH($A51,'Points - 4 fers'!$A$5:$A$95,0),MATCH(N$8,'Points - 4 fers'!$A$5:$Z$5,0)))*25)+((INDEX('Points - Hattrick'!$A$5:$Z$95,MATCH($A51,'Points - Hattrick'!$A$5:$A$95,0),MATCH(N$8,'Points - Hattrick'!$A$5:$Z$5,0)))*100)+((INDEX('Points - Fielding'!$A$5:$Z$95,MATCH($A51,'Points - Fielding'!$A$5:$A$95,0),MATCH(N$8,'Points - Fielding'!$A$5:$Z$5,0)))*10)+((INDEX('Points - 7 fers'!$A$5:$Z$95,MATCH($A51,'Points - 7 fers'!$A$5:$A$95,0),MATCH(N$8,'Points - 7 fers'!$A$5:$Z$5,0)))*50)+((INDEX('Points - Fielding Bonus'!$A$5:$Z$95,MATCH($A51,'Points - Fielding Bonus'!$A$5:$A$95,0),MATCH(N$8,'Points - Fielding Bonus'!$A$5:$Z$5,0)))*25)</f>
        <v>7</v>
      </c>
      <c r="O51" s="365">
        <f>(INDEX('Points - Runs'!$A$5:$Z$95,MATCH($A51,'Points - Runs'!$A$5:$A$95,0),MATCH(O$8,'Points - Runs'!$A$5:$Z$5,0)))+((INDEX('Points - Runs 50s'!$A$5:$Z$95,MATCH($A51,'Points - Runs 50s'!$A$5:$A$95,0),MATCH(O$8,'Points - Runs 50s'!$A$5:$Z$5,0)))*25)+((INDEX('Points - Runs 100s'!$A$5:$Z$95,MATCH($A51,'Points - Runs 100s'!$A$5:$A$95,0),MATCH(O$8,'Points - Runs 100s'!$A$5:$Z$5,0)))*50)+((INDEX('Points - Wickets'!$A$5:$Z$95,MATCH($A51,'Points - Wickets'!$A$5:$A$95,0),MATCH(O$8,'Points - Wickets'!$A$5:$Z$5,0)))*15)+((INDEX('Points - 4 fers'!$A$5:$Z$95,MATCH($A51,'Points - 4 fers'!$A$5:$A$95,0),MATCH(O$8,'Points - 4 fers'!$A$5:$Z$5,0)))*25)+((INDEX('Points - Hattrick'!$A$5:$Z$95,MATCH($A51,'Points - Hattrick'!$A$5:$A$95,0),MATCH(O$8,'Points - Hattrick'!$A$5:$Z$5,0)))*100)+((INDEX('Points - Fielding'!$A$5:$Z$95,MATCH($A51,'Points - Fielding'!$A$5:$A$95,0),MATCH(O$8,'Points - Fielding'!$A$5:$Z$5,0)))*10)+((INDEX('Points - 7 fers'!$A$5:$Z$95,MATCH($A51,'Points - 7 fers'!$A$5:$A$95,0),MATCH(O$8,'Points - 7 fers'!$A$5:$Z$5,0)))*50)+((INDEX('Points - Fielding Bonus'!$A$5:$Z$95,MATCH($A51,'Points - Fielding Bonus'!$A$5:$A$95,0),MATCH(O$8,'Points - Fielding Bonus'!$A$5:$Z$5,0)))*25)</f>
        <v>9</v>
      </c>
      <c r="P51" s="365">
        <f>(INDEX('Points - Runs'!$A$5:$Z$95,MATCH($A51,'Points - Runs'!$A$5:$A$95,0),MATCH(P$8,'Points - Runs'!$A$5:$Z$5,0)))+((INDEX('Points - Runs 50s'!$A$5:$Z$95,MATCH($A51,'Points - Runs 50s'!$A$5:$A$95,0),MATCH(P$8,'Points - Runs 50s'!$A$5:$Z$5,0)))*25)+((INDEX('Points - Runs 100s'!$A$5:$Z$95,MATCH($A51,'Points - Runs 100s'!$A$5:$A$95,0),MATCH(P$8,'Points - Runs 100s'!$A$5:$Z$5,0)))*50)+((INDEX('Points - Wickets'!$A$5:$Z$95,MATCH($A51,'Points - Wickets'!$A$5:$A$95,0),MATCH(P$8,'Points - Wickets'!$A$5:$Z$5,0)))*15)+((INDEX('Points - 4 fers'!$A$5:$Z$95,MATCH($A51,'Points - 4 fers'!$A$5:$A$95,0),MATCH(P$8,'Points - 4 fers'!$A$5:$Z$5,0)))*25)+((INDEX('Points - Hattrick'!$A$5:$Z$95,MATCH($A51,'Points - Hattrick'!$A$5:$A$95,0),MATCH(P$8,'Points - Hattrick'!$A$5:$Z$5,0)))*100)+((INDEX('Points - Fielding'!$A$5:$Z$95,MATCH($A51,'Points - Fielding'!$A$5:$A$95,0),MATCH(P$8,'Points - Fielding'!$A$5:$Z$5,0)))*10)+((INDEX('Points - 7 fers'!$A$5:$Z$95,MATCH($A51,'Points - 7 fers'!$A$5:$A$95,0),MATCH(P$8,'Points - 7 fers'!$A$5:$Z$5,0)))*50)+((INDEX('Points - Fielding Bonus'!$A$5:$Z$95,MATCH($A51,'Points - Fielding Bonus'!$A$5:$A$95,0),MATCH(P$8,'Points - Fielding Bonus'!$A$5:$Z$5,0)))*25)</f>
        <v>0</v>
      </c>
      <c r="Q51" s="365">
        <f>(INDEX('Points - Runs'!$A$5:$Z$95,MATCH($A51,'Points - Runs'!$A$5:$A$95,0),MATCH(Q$8,'Points - Runs'!$A$5:$Z$5,0)))+((INDEX('Points - Runs 50s'!$A$5:$Z$95,MATCH($A51,'Points - Runs 50s'!$A$5:$A$95,0),MATCH(Q$8,'Points - Runs 50s'!$A$5:$Z$5,0)))*25)+((INDEX('Points - Runs 100s'!$A$5:$Z$95,MATCH($A51,'Points - Runs 100s'!$A$5:$A$95,0),MATCH(Q$8,'Points - Runs 100s'!$A$5:$Z$5,0)))*50)+((INDEX('Points - Wickets'!$A$5:$Z$95,MATCH($A51,'Points - Wickets'!$A$5:$A$95,0),MATCH(Q$8,'Points - Wickets'!$A$5:$Z$5,0)))*15)+((INDEX('Points - 4 fers'!$A$5:$Z$95,MATCH($A51,'Points - 4 fers'!$A$5:$A$95,0),MATCH(Q$8,'Points - 4 fers'!$A$5:$Z$5,0)))*25)+((INDEX('Points - Hattrick'!$A$5:$Z$95,MATCH($A51,'Points - Hattrick'!$A$5:$A$95,0),MATCH(Q$8,'Points - Hattrick'!$A$5:$Z$5,0)))*100)+((INDEX('Points - Fielding'!$A$5:$Z$95,MATCH($A51,'Points - Fielding'!$A$5:$A$95,0),MATCH(Q$8,'Points - Fielding'!$A$5:$Z$5,0)))*10)+((INDEX('Points - 7 fers'!$A$5:$Z$95,MATCH($A51,'Points - 7 fers'!$A$5:$A$95,0),MATCH(Q$8,'Points - 7 fers'!$A$5:$Z$5,0)))*50)+((INDEX('Points - Fielding Bonus'!$A$5:$Z$95,MATCH($A51,'Points - Fielding Bonus'!$A$5:$A$95,0),MATCH(Q$8,'Points - Fielding Bonus'!$A$5:$Z$5,0)))*25)</f>
        <v>0</v>
      </c>
      <c r="R51" s="365">
        <f>(INDEX('Points - Runs'!$A$5:$Z$95,MATCH($A51,'Points - Runs'!$A$5:$A$95,0),MATCH(R$8,'Points - Runs'!$A$5:$Z$5,0)))+((INDEX('Points - Runs 50s'!$A$5:$Z$95,MATCH($A51,'Points - Runs 50s'!$A$5:$A$95,0),MATCH(R$8,'Points - Runs 50s'!$A$5:$Z$5,0)))*25)+((INDEX('Points - Runs 100s'!$A$5:$Z$95,MATCH($A51,'Points - Runs 100s'!$A$5:$A$95,0),MATCH(R$8,'Points - Runs 100s'!$A$5:$Z$5,0)))*50)+((INDEX('Points - Wickets'!$A$5:$Z$95,MATCH($A51,'Points - Wickets'!$A$5:$A$95,0),MATCH(R$8,'Points - Wickets'!$A$5:$Z$5,0)))*15)+((INDEX('Points - 4 fers'!$A$5:$Z$95,MATCH($A51,'Points - 4 fers'!$A$5:$A$95,0),MATCH(R$8,'Points - 4 fers'!$A$5:$Z$5,0)))*25)+((INDEX('Points - Hattrick'!$A$5:$Z$95,MATCH($A51,'Points - Hattrick'!$A$5:$A$95,0),MATCH(R$8,'Points - Hattrick'!$A$5:$Z$5,0)))*100)+((INDEX('Points - Fielding'!$A$5:$Z$95,MATCH($A51,'Points - Fielding'!$A$5:$A$95,0),MATCH(R$8,'Points - Fielding'!$A$5:$Z$5,0)))*10)+((INDEX('Points - 7 fers'!$A$5:$Z$95,MATCH($A51,'Points - 7 fers'!$A$5:$A$95,0),MATCH(R$8,'Points - 7 fers'!$A$5:$Z$5,0)))*50)+((INDEX('Points - Fielding Bonus'!$A$5:$Z$95,MATCH($A51,'Points - Fielding Bonus'!$A$5:$A$95,0),MATCH(R$8,'Points - Fielding Bonus'!$A$5:$Z$5,0)))*25)</f>
        <v>0</v>
      </c>
      <c r="S51" s="566">
        <f>(INDEX('Points - Runs'!$A$5:$Z$95,MATCH($A51,'Points - Runs'!$A$5:$A$95,0),MATCH(S$8,'Points - Runs'!$A$5:$Z$5,0)))+((INDEX('Points - Runs 50s'!$A$5:$Z$95,MATCH($A51,'Points - Runs 50s'!$A$5:$A$95,0),MATCH(S$8,'Points - Runs 50s'!$A$5:$Z$5,0)))*25)+((INDEX('Points - Runs 100s'!$A$5:$Z$95,MATCH($A51,'Points - Runs 100s'!$A$5:$A$95,0),MATCH(S$8,'Points - Runs 100s'!$A$5:$Z$5,0)))*50)+((INDEX('Points - Wickets'!$A$5:$Z$95,MATCH($A51,'Points - Wickets'!$A$5:$A$95,0),MATCH(S$8,'Points - Wickets'!$A$5:$Z$5,0)))*15)+((INDEX('Points - 4 fers'!$A$5:$Z$95,MATCH($A51,'Points - 4 fers'!$A$5:$A$95,0),MATCH(S$8,'Points - 4 fers'!$A$5:$Z$5,0)))*25)+((INDEX('Points - Hattrick'!$A$5:$Z$95,MATCH($A51,'Points - Hattrick'!$A$5:$A$95,0),MATCH(S$8,'Points - Hattrick'!$A$5:$Z$5,0)))*100)+((INDEX('Points - Fielding'!$A$5:$Z$95,MATCH($A51,'Points - Fielding'!$A$5:$A$95,0),MATCH(S$8,'Points - Fielding'!$A$5:$Z$5,0)))*10)+((INDEX('Points - 7 fers'!$A$5:$Z$95,MATCH($A51,'Points - 7 fers'!$A$5:$A$95,0),MATCH(S$8,'Points - 7 fers'!$A$5:$Z$5,0)))*50)+((INDEX('Points - Fielding Bonus'!$A$5:$Z$95,MATCH($A51,'Points - Fielding Bonus'!$A$5:$A$95,0),MATCH(S$8,'Points - Fielding Bonus'!$A$5:$Z$5,0)))*25)</f>
        <v>0</v>
      </c>
      <c r="T51" s="571">
        <f>(INDEX('Points - Runs'!$A$5:$Z$95,MATCH($A51,'Points - Runs'!$A$5:$A$95,0),MATCH(T$8,'Points - Runs'!$A$5:$Z$5,0)))+((INDEX('Points - Runs 50s'!$A$5:$Z$95,MATCH($A51,'Points - Runs 50s'!$A$5:$A$95,0),MATCH(T$8,'Points - Runs 50s'!$A$5:$Z$5,0)))*25)+((INDEX('Points - Runs 100s'!$A$5:$Z$95,MATCH($A51,'Points - Runs 100s'!$A$5:$A$95,0),MATCH(T$8,'Points - Runs 100s'!$A$5:$Z$5,0)))*50)+((INDEX('Points - Wickets'!$A$5:$Z$95,MATCH($A51,'Points - Wickets'!$A$5:$A$95,0),MATCH(T$8,'Points - Wickets'!$A$5:$Z$5,0)))*15)+((INDEX('Points - 4 fers'!$A$5:$Z$95,MATCH($A51,'Points - 4 fers'!$A$5:$A$95,0),MATCH(T$8,'Points - 4 fers'!$A$5:$Z$5,0)))*25)+((INDEX('Points - Hattrick'!$A$5:$Z$95,MATCH($A51,'Points - Hattrick'!$A$5:$A$95,0),MATCH(T$8,'Points - Hattrick'!$A$5:$Z$5,0)))*100)+((INDEX('Points - Fielding'!$A$5:$Z$95,MATCH($A51,'Points - Fielding'!$A$5:$A$95,0),MATCH(T$8,'Points - Fielding'!$A$5:$Z$5,0)))*10)+((INDEX('Points - 7 fers'!$A$5:$Z$95,MATCH($A51,'Points - 7 fers'!$A$5:$A$95,0),MATCH(T$8,'Points - 7 fers'!$A$5:$Z$5,0)))*50)+((INDEX('Points - Fielding Bonus'!$A$5:$Z$95,MATCH($A51,'Points - Fielding Bonus'!$A$5:$A$95,0),MATCH(T$8,'Points - Fielding Bonus'!$A$5:$Z$5,0)))*25)</f>
        <v>0</v>
      </c>
      <c r="U51" s="365">
        <f>(INDEX('Points - Runs'!$A$5:$Z$95,MATCH($A51,'Points - Runs'!$A$5:$A$95,0),MATCH(U$8,'Points - Runs'!$A$5:$Z$5,0)))+((INDEX('Points - Runs 50s'!$A$5:$Z$95,MATCH($A51,'Points - Runs 50s'!$A$5:$A$95,0),MATCH(U$8,'Points - Runs 50s'!$A$5:$Z$5,0)))*25)+((INDEX('Points - Runs 100s'!$A$5:$Z$95,MATCH($A51,'Points - Runs 100s'!$A$5:$A$95,0),MATCH(U$8,'Points - Runs 100s'!$A$5:$Z$5,0)))*50)+((INDEX('Points - Wickets'!$A$5:$Z$95,MATCH($A51,'Points - Wickets'!$A$5:$A$95,0),MATCH(U$8,'Points - Wickets'!$A$5:$Z$5,0)))*15)+((INDEX('Points - 4 fers'!$A$5:$Z$95,MATCH($A51,'Points - 4 fers'!$A$5:$A$95,0),MATCH(U$8,'Points - 4 fers'!$A$5:$Z$5,0)))*25)+((INDEX('Points - Hattrick'!$A$5:$Z$95,MATCH($A51,'Points - Hattrick'!$A$5:$A$95,0),MATCH(U$8,'Points - Hattrick'!$A$5:$Z$5,0)))*100)+((INDEX('Points - Fielding'!$A$5:$Z$95,MATCH($A51,'Points - Fielding'!$A$5:$A$95,0),MATCH(U$8,'Points - Fielding'!$A$5:$Z$5,0)))*10)+((INDEX('Points - 7 fers'!$A$5:$Z$95,MATCH($A51,'Points - 7 fers'!$A$5:$A$95,0),MATCH(U$8,'Points - 7 fers'!$A$5:$Z$5,0)))*50)+((INDEX('Points - Fielding Bonus'!$A$5:$Z$95,MATCH($A51,'Points - Fielding Bonus'!$A$5:$A$95,0),MATCH(U$8,'Points - Fielding Bonus'!$A$5:$Z$5,0)))*25)</f>
        <v>0</v>
      </c>
      <c r="V51" s="365">
        <f>(INDEX('Points - Runs'!$A$5:$Z$95,MATCH($A51,'Points - Runs'!$A$5:$A$95,0),MATCH(V$8,'Points - Runs'!$A$5:$Z$5,0)))+((INDEX('Points - Runs 50s'!$A$5:$Z$95,MATCH($A51,'Points - Runs 50s'!$A$5:$A$95,0),MATCH(V$8,'Points - Runs 50s'!$A$5:$Z$5,0)))*25)+((INDEX('Points - Runs 100s'!$A$5:$Z$95,MATCH($A51,'Points - Runs 100s'!$A$5:$A$95,0),MATCH(V$8,'Points - Runs 100s'!$A$5:$Z$5,0)))*50)+((INDEX('Points - Wickets'!$A$5:$Z$95,MATCH($A51,'Points - Wickets'!$A$5:$A$95,0),MATCH(V$8,'Points - Wickets'!$A$5:$Z$5,0)))*15)+((INDEX('Points - 4 fers'!$A$5:$Z$95,MATCH($A51,'Points - 4 fers'!$A$5:$A$95,0),MATCH(V$8,'Points - 4 fers'!$A$5:$Z$5,0)))*25)+((INDEX('Points - Hattrick'!$A$5:$Z$95,MATCH($A51,'Points - Hattrick'!$A$5:$A$95,0),MATCH(V$8,'Points - Hattrick'!$A$5:$Z$5,0)))*100)+((INDEX('Points - Fielding'!$A$5:$Z$95,MATCH($A51,'Points - Fielding'!$A$5:$A$95,0),MATCH(V$8,'Points - Fielding'!$A$5:$Z$5,0)))*10)+((INDEX('Points - 7 fers'!$A$5:$Z$95,MATCH($A51,'Points - 7 fers'!$A$5:$A$95,0),MATCH(V$8,'Points - 7 fers'!$A$5:$Z$5,0)))*50)+((INDEX('Points - Fielding Bonus'!$A$5:$Z$95,MATCH($A51,'Points - Fielding Bonus'!$A$5:$A$95,0),MATCH(V$8,'Points - Fielding Bonus'!$A$5:$Z$5,0)))*25)</f>
        <v>0</v>
      </c>
      <c r="W51" s="365">
        <f>(INDEX('Points - Runs'!$A$5:$Z$95,MATCH($A51,'Points - Runs'!$A$5:$A$95,0),MATCH(W$8,'Points - Runs'!$A$5:$Z$5,0)))+((INDEX('Points - Runs 50s'!$A$5:$Z$95,MATCH($A51,'Points - Runs 50s'!$A$5:$A$95,0),MATCH(W$8,'Points - Runs 50s'!$A$5:$Z$5,0)))*25)+((INDEX('Points - Runs 100s'!$A$5:$Z$95,MATCH($A51,'Points - Runs 100s'!$A$5:$A$95,0),MATCH(W$8,'Points - Runs 100s'!$A$5:$Z$5,0)))*50)+((INDEX('Points - Wickets'!$A$5:$Z$95,MATCH($A51,'Points - Wickets'!$A$5:$A$95,0),MATCH(W$8,'Points - Wickets'!$A$5:$Z$5,0)))*15)+((INDEX('Points - 4 fers'!$A$5:$Z$95,MATCH($A51,'Points - 4 fers'!$A$5:$A$95,0),MATCH(W$8,'Points - 4 fers'!$A$5:$Z$5,0)))*25)+((INDEX('Points - Hattrick'!$A$5:$Z$95,MATCH($A51,'Points - Hattrick'!$A$5:$A$95,0),MATCH(W$8,'Points - Hattrick'!$A$5:$Z$5,0)))*100)+((INDEX('Points - Fielding'!$A$5:$Z$95,MATCH($A51,'Points - Fielding'!$A$5:$A$95,0),MATCH(W$8,'Points - Fielding'!$A$5:$Z$5,0)))*10)+((INDEX('Points - 7 fers'!$A$5:$Z$95,MATCH($A51,'Points - 7 fers'!$A$5:$A$95,0),MATCH(W$8,'Points - 7 fers'!$A$5:$Z$5,0)))*50)+((INDEX('Points - Fielding Bonus'!$A$5:$Z$95,MATCH($A51,'Points - Fielding Bonus'!$A$5:$A$95,0),MATCH(W$8,'Points - Fielding Bonus'!$A$5:$Z$5,0)))*25)</f>
        <v>0</v>
      </c>
      <c r="X51" s="365">
        <f>(INDEX('Points - Runs'!$A$5:$Z$95,MATCH($A51,'Points - Runs'!$A$5:$A$95,0),MATCH(X$8,'Points - Runs'!$A$5:$Z$5,0)))+((INDEX('Points - Runs 50s'!$A$5:$Z$95,MATCH($A51,'Points - Runs 50s'!$A$5:$A$95,0),MATCH(X$8,'Points - Runs 50s'!$A$5:$Z$5,0)))*25)+((INDEX('Points - Runs 100s'!$A$5:$Z$95,MATCH($A51,'Points - Runs 100s'!$A$5:$A$95,0),MATCH(X$8,'Points - Runs 100s'!$A$5:$Z$5,0)))*50)+((INDEX('Points - Wickets'!$A$5:$Z$95,MATCH($A51,'Points - Wickets'!$A$5:$A$95,0),MATCH(X$8,'Points - Wickets'!$A$5:$Z$5,0)))*15)+((INDEX('Points - 4 fers'!$A$5:$Z$95,MATCH($A51,'Points - 4 fers'!$A$5:$A$95,0),MATCH(X$8,'Points - 4 fers'!$A$5:$Z$5,0)))*25)+((INDEX('Points - Hattrick'!$A$5:$Z$95,MATCH($A51,'Points - Hattrick'!$A$5:$A$95,0),MATCH(X$8,'Points - Hattrick'!$A$5:$Z$5,0)))*100)+((INDEX('Points - Fielding'!$A$5:$Z$95,MATCH($A51,'Points - Fielding'!$A$5:$A$95,0),MATCH(X$8,'Points - Fielding'!$A$5:$Z$5,0)))*10)+((INDEX('Points - 7 fers'!$A$5:$Z$95,MATCH($A51,'Points - 7 fers'!$A$5:$A$95,0),MATCH(X$8,'Points - 7 fers'!$A$5:$Z$5,0)))*50)+((INDEX('Points - Fielding Bonus'!$A$5:$Z$95,MATCH($A51,'Points - Fielding Bonus'!$A$5:$A$95,0),MATCH(X$8,'Points - Fielding Bonus'!$A$5:$Z$5,0)))*25)</f>
        <v>0</v>
      </c>
      <c r="Y51" s="365">
        <f>(INDEX('Points - Runs'!$A$5:$Z$95,MATCH($A51,'Points - Runs'!$A$5:$A$95,0),MATCH(Y$8,'Points - Runs'!$A$5:$Z$5,0)))+((INDEX('Points - Runs 50s'!$A$5:$Z$95,MATCH($A51,'Points - Runs 50s'!$A$5:$A$95,0),MATCH(Y$8,'Points - Runs 50s'!$A$5:$Z$5,0)))*25)+((INDEX('Points - Runs 100s'!$A$5:$Z$95,MATCH($A51,'Points - Runs 100s'!$A$5:$A$95,0),MATCH(Y$8,'Points - Runs 100s'!$A$5:$Z$5,0)))*50)+((INDEX('Points - Wickets'!$A$5:$Z$95,MATCH($A51,'Points - Wickets'!$A$5:$A$95,0),MATCH(Y$8,'Points - Wickets'!$A$5:$Z$5,0)))*15)+((INDEX('Points - 4 fers'!$A$5:$Z$95,MATCH($A51,'Points - 4 fers'!$A$5:$A$95,0),MATCH(Y$8,'Points - 4 fers'!$A$5:$Z$5,0)))*25)+((INDEX('Points - Hattrick'!$A$5:$Z$95,MATCH($A51,'Points - Hattrick'!$A$5:$A$95,0),MATCH(Y$8,'Points - Hattrick'!$A$5:$Z$5,0)))*100)+((INDEX('Points - Fielding'!$A$5:$Z$95,MATCH($A51,'Points - Fielding'!$A$5:$A$95,0),MATCH(Y$8,'Points - Fielding'!$A$5:$Z$5,0)))*10)+((INDEX('Points - 7 fers'!$A$5:$Z$95,MATCH($A51,'Points - 7 fers'!$A$5:$A$95,0),MATCH(Y$8,'Points - 7 fers'!$A$5:$Z$5,0)))*50)+((INDEX('Points - Fielding Bonus'!$A$5:$Z$95,MATCH($A51,'Points - Fielding Bonus'!$A$5:$A$95,0),MATCH(Y$8,'Points - Fielding Bonus'!$A$5:$Z$5,0)))*25)</f>
        <v>0</v>
      </c>
      <c r="Z51" s="365">
        <f>(INDEX('Points - Runs'!$A$5:$Z$95,MATCH($A51,'Points - Runs'!$A$5:$A$95,0),MATCH(Z$8,'Points - Runs'!$A$5:$Z$5,0)))+((INDEX('Points - Runs 50s'!$A$5:$Z$95,MATCH($A51,'Points - Runs 50s'!$A$5:$A$95,0),MATCH(Z$8,'Points - Runs 50s'!$A$5:$Z$5,0)))*25)+((INDEX('Points - Runs 100s'!$A$5:$Z$95,MATCH($A51,'Points - Runs 100s'!$A$5:$A$95,0),MATCH(Z$8,'Points - Runs 100s'!$A$5:$Z$5,0)))*50)+((INDEX('Points - Wickets'!$A$5:$Z$95,MATCH($A51,'Points - Wickets'!$A$5:$A$95,0),MATCH(Z$8,'Points - Wickets'!$A$5:$Z$5,0)))*15)+((INDEX('Points - 4 fers'!$A$5:$Z$95,MATCH($A51,'Points - 4 fers'!$A$5:$A$95,0),MATCH(Z$8,'Points - 4 fers'!$A$5:$Z$5,0)))*25)+((INDEX('Points - Hattrick'!$A$5:$Z$95,MATCH($A51,'Points - Hattrick'!$A$5:$A$95,0),MATCH(Z$8,'Points - Hattrick'!$A$5:$Z$5,0)))*100)+((INDEX('Points - Fielding'!$A$5:$Z$95,MATCH($A51,'Points - Fielding'!$A$5:$A$95,0),MATCH(Z$8,'Points - Fielding'!$A$5:$Z$5,0)))*10)+((INDEX('Points - 7 fers'!$A$5:$Z$95,MATCH($A51,'Points - 7 fers'!$A$5:$A$95,0),MATCH(Z$8,'Points - 7 fers'!$A$5:$Z$5,0)))*50)+((INDEX('Points - Fielding Bonus'!$A$5:$Z$95,MATCH($A51,'Points - Fielding Bonus'!$A$5:$A$95,0),MATCH(Z$8,'Points - Fielding Bonus'!$A$5:$Z$5,0)))*25)</f>
        <v>0</v>
      </c>
      <c r="AA51" s="452">
        <f t="shared" si="0"/>
        <v>22</v>
      </c>
      <c r="AB51" s="445">
        <f t="shared" si="1"/>
        <v>16</v>
      </c>
      <c r="AC51" s="479">
        <f t="shared" si="2"/>
        <v>0</v>
      </c>
      <c r="AD51" s="453">
        <f t="shared" si="3"/>
        <v>38</v>
      </c>
    </row>
    <row r="52" spans="1:30" s="58" customFormat="1" ht="18.75" customHeight="1" x14ac:dyDescent="0.25">
      <c r="A52" s="476" t="s">
        <v>409</v>
      </c>
      <c r="B52" s="447" t="s">
        <v>54</v>
      </c>
      <c r="C52" s="448" t="s">
        <v>69</v>
      </c>
      <c r="D52" s="364">
        <f>(INDEX('Points - Runs'!$A$5:$Z$95,MATCH($A52,'Points - Runs'!$A$5:$A$95,0),MATCH(D$8,'Points - Runs'!$A$5:$Z$5,0)))+((INDEX('Points - Runs 50s'!$A$5:$Z$95,MATCH($A52,'Points - Runs 50s'!$A$5:$A$95,0),MATCH(D$8,'Points - Runs 50s'!$A$5:$Z$5,0)))*25)+((INDEX('Points - Runs 100s'!$A$5:$Z$95,MATCH($A52,'Points - Runs 100s'!$A$5:$A$95,0),MATCH(D$8,'Points - Runs 100s'!$A$5:$Z$5,0)))*50)+((INDEX('Points - Wickets'!$A$5:$Z$95,MATCH($A52,'Points - Wickets'!$A$5:$A$95,0),MATCH(D$8,'Points - Wickets'!$A$5:$Z$5,0)))*15)+((INDEX('Points - 4 fers'!$A$5:$Z$95,MATCH($A52,'Points - 4 fers'!$A$5:$A$95,0),MATCH(D$8,'Points - 4 fers'!$A$5:$Z$5,0)))*25)+((INDEX('Points - Hattrick'!$A$5:$Z$95,MATCH($A52,'Points - Hattrick'!$A$5:$A$95,0),MATCH(D$8,'Points - Hattrick'!$A$5:$Z$5,0)))*100)+((INDEX('Points - Fielding'!$A$5:$Z$95,MATCH($A52,'Points - Fielding'!$A$5:$A$95,0),MATCH(D$8,'Points - Fielding'!$A$5:$Z$5,0)))*10)+((INDEX('Points - 7 fers'!$A$5:$Z$95,MATCH($A52,'Points - 7 fers'!$A$5:$A$95,0),MATCH(D$8,'Points - 7 fers'!$A$5:$Z$5,0)))*50)+((INDEX('Points - Fielding Bonus'!$A$5:$Z$95,MATCH($A52,'Points - Fielding Bonus'!$A$5:$A$95,0),MATCH(D$8,'Points - Fielding Bonus'!$A$5:$Z$5,0)))*25)</f>
        <v>63</v>
      </c>
      <c r="E52" s="365">
        <f>(INDEX('Points - Runs'!$A$5:$Z$95,MATCH($A52,'Points - Runs'!$A$5:$A$95,0),MATCH(E$8,'Points - Runs'!$A$5:$Z$5,0)))+((INDEX('Points - Runs 50s'!$A$5:$Z$95,MATCH($A52,'Points - Runs 50s'!$A$5:$A$95,0),MATCH(E$8,'Points - Runs 50s'!$A$5:$Z$5,0)))*25)+((INDEX('Points - Runs 100s'!$A$5:$Z$95,MATCH($A52,'Points - Runs 100s'!$A$5:$A$95,0),MATCH(E$8,'Points - Runs 100s'!$A$5:$Z$5,0)))*50)+((INDEX('Points - Wickets'!$A$5:$Z$95,MATCH($A52,'Points - Wickets'!$A$5:$A$95,0),MATCH(E$8,'Points - Wickets'!$A$5:$Z$5,0)))*15)+((INDEX('Points - 4 fers'!$A$5:$Z$95,MATCH($A52,'Points - 4 fers'!$A$5:$A$95,0),MATCH(E$8,'Points - 4 fers'!$A$5:$Z$5,0)))*25)+((INDEX('Points - Hattrick'!$A$5:$Z$95,MATCH($A52,'Points - Hattrick'!$A$5:$A$95,0),MATCH(E$8,'Points - Hattrick'!$A$5:$Z$5,0)))*100)+((INDEX('Points - Fielding'!$A$5:$Z$95,MATCH($A52,'Points - Fielding'!$A$5:$A$95,0),MATCH(E$8,'Points - Fielding'!$A$5:$Z$5,0)))*10)+((INDEX('Points - 7 fers'!$A$5:$Z$95,MATCH($A52,'Points - 7 fers'!$A$5:$A$95,0),MATCH(E$8,'Points - 7 fers'!$A$5:$Z$5,0)))*50)+((INDEX('Points - Fielding Bonus'!$A$5:$Z$95,MATCH($A52,'Points - Fielding Bonus'!$A$5:$A$95,0),MATCH(E$8,'Points - Fielding Bonus'!$A$5:$Z$5,0)))*25)</f>
        <v>0</v>
      </c>
      <c r="F52" s="365">
        <f>(INDEX('Points - Runs'!$A$5:$Z$95,MATCH($A52,'Points - Runs'!$A$5:$A$95,0),MATCH(F$8,'Points - Runs'!$A$5:$Z$5,0)))+((INDEX('Points - Runs 50s'!$A$5:$Z$95,MATCH($A52,'Points - Runs 50s'!$A$5:$A$95,0),MATCH(F$8,'Points - Runs 50s'!$A$5:$Z$5,0)))*25)+((INDEX('Points - Runs 100s'!$A$5:$Z$95,MATCH($A52,'Points - Runs 100s'!$A$5:$A$95,0),MATCH(F$8,'Points - Runs 100s'!$A$5:$Z$5,0)))*50)+((INDEX('Points - Wickets'!$A$5:$Z$95,MATCH($A52,'Points - Wickets'!$A$5:$A$95,0),MATCH(F$8,'Points - Wickets'!$A$5:$Z$5,0)))*15)+((INDEX('Points - 4 fers'!$A$5:$Z$95,MATCH($A52,'Points - 4 fers'!$A$5:$A$95,0),MATCH(F$8,'Points - 4 fers'!$A$5:$Z$5,0)))*25)+((INDEX('Points - Hattrick'!$A$5:$Z$95,MATCH($A52,'Points - Hattrick'!$A$5:$A$95,0),MATCH(F$8,'Points - Hattrick'!$A$5:$Z$5,0)))*100)+((INDEX('Points - Fielding'!$A$5:$Z$95,MATCH($A52,'Points - Fielding'!$A$5:$A$95,0),MATCH(F$8,'Points - Fielding'!$A$5:$Z$5,0)))*10)+((INDEX('Points - 7 fers'!$A$5:$Z$95,MATCH($A52,'Points - 7 fers'!$A$5:$A$95,0),MATCH(F$8,'Points - 7 fers'!$A$5:$Z$5,0)))*50)+((INDEX('Points - Fielding Bonus'!$A$5:$Z$95,MATCH($A52,'Points - Fielding Bonus'!$A$5:$A$95,0),MATCH(F$8,'Points - Fielding Bonus'!$A$5:$Z$5,0)))*25)</f>
        <v>0</v>
      </c>
      <c r="G52" s="365">
        <f>(INDEX('Points - Runs'!$A$5:$Z$95,MATCH($A52,'Points - Runs'!$A$5:$A$95,0),MATCH(G$8,'Points - Runs'!$A$5:$Z$5,0)))+((INDEX('Points - Runs 50s'!$A$5:$Z$95,MATCH($A52,'Points - Runs 50s'!$A$5:$A$95,0),MATCH(G$8,'Points - Runs 50s'!$A$5:$Z$5,0)))*25)+((INDEX('Points - Runs 100s'!$A$5:$Z$95,MATCH($A52,'Points - Runs 100s'!$A$5:$A$95,0),MATCH(G$8,'Points - Runs 100s'!$A$5:$Z$5,0)))*50)+((INDEX('Points - Wickets'!$A$5:$Z$95,MATCH($A52,'Points - Wickets'!$A$5:$A$95,0),MATCH(G$8,'Points - Wickets'!$A$5:$Z$5,0)))*15)+((INDEX('Points - 4 fers'!$A$5:$Z$95,MATCH($A52,'Points - 4 fers'!$A$5:$A$95,0),MATCH(G$8,'Points - 4 fers'!$A$5:$Z$5,0)))*25)+((INDEX('Points - Hattrick'!$A$5:$Z$95,MATCH($A52,'Points - Hattrick'!$A$5:$A$95,0),MATCH(G$8,'Points - Hattrick'!$A$5:$Z$5,0)))*100)+((INDEX('Points - Fielding'!$A$5:$Z$95,MATCH($A52,'Points - Fielding'!$A$5:$A$95,0),MATCH(G$8,'Points - Fielding'!$A$5:$Z$5,0)))*10)+((INDEX('Points - 7 fers'!$A$5:$Z$95,MATCH($A52,'Points - 7 fers'!$A$5:$A$95,0),MATCH(G$8,'Points - 7 fers'!$A$5:$Z$5,0)))*50)+((INDEX('Points - Fielding Bonus'!$A$5:$Z$95,MATCH($A52,'Points - Fielding Bonus'!$A$5:$A$95,0),MATCH(G$8,'Points - Fielding Bonus'!$A$5:$Z$5,0)))*25)</f>
        <v>14</v>
      </c>
      <c r="H52" s="365">
        <f>(INDEX('Points - Runs'!$A$5:$Z$95,MATCH($A52,'Points - Runs'!$A$5:$A$95,0),MATCH(H$8,'Points - Runs'!$A$5:$Z$5,0)))+((INDEX('Points - Runs 50s'!$A$5:$Z$95,MATCH($A52,'Points - Runs 50s'!$A$5:$A$95,0),MATCH(H$8,'Points - Runs 50s'!$A$5:$Z$5,0)))*25)+((INDEX('Points - Runs 100s'!$A$5:$Z$95,MATCH($A52,'Points - Runs 100s'!$A$5:$A$95,0),MATCH(H$8,'Points - Runs 100s'!$A$5:$Z$5,0)))*50)+((INDEX('Points - Wickets'!$A$5:$Z$95,MATCH($A52,'Points - Wickets'!$A$5:$A$95,0),MATCH(H$8,'Points - Wickets'!$A$5:$Z$5,0)))*15)+((INDEX('Points - 4 fers'!$A$5:$Z$95,MATCH($A52,'Points - 4 fers'!$A$5:$A$95,0),MATCH(H$8,'Points - 4 fers'!$A$5:$Z$5,0)))*25)+((INDEX('Points - Hattrick'!$A$5:$Z$95,MATCH($A52,'Points - Hattrick'!$A$5:$A$95,0),MATCH(H$8,'Points - Hattrick'!$A$5:$Z$5,0)))*100)+((INDEX('Points - Fielding'!$A$5:$Z$95,MATCH($A52,'Points - Fielding'!$A$5:$A$95,0),MATCH(H$8,'Points - Fielding'!$A$5:$Z$5,0)))*10)+((INDEX('Points - 7 fers'!$A$5:$Z$95,MATCH($A52,'Points - 7 fers'!$A$5:$A$95,0),MATCH(H$8,'Points - 7 fers'!$A$5:$Z$5,0)))*50)+((INDEX('Points - Fielding Bonus'!$A$5:$Z$95,MATCH($A52,'Points - Fielding Bonus'!$A$5:$A$95,0),MATCH(H$8,'Points - Fielding Bonus'!$A$5:$Z$5,0)))*25)</f>
        <v>15</v>
      </c>
      <c r="I52" s="365">
        <f>(INDEX('Points - Runs'!$A$5:$Z$95,MATCH($A52,'Points - Runs'!$A$5:$A$95,0),MATCH(I$8,'Points - Runs'!$A$5:$Z$5,0)))+((INDEX('Points - Runs 50s'!$A$5:$Z$95,MATCH($A52,'Points - Runs 50s'!$A$5:$A$95,0),MATCH(I$8,'Points - Runs 50s'!$A$5:$Z$5,0)))*25)+((INDEX('Points - Runs 100s'!$A$5:$Z$95,MATCH($A52,'Points - Runs 100s'!$A$5:$A$95,0),MATCH(I$8,'Points - Runs 100s'!$A$5:$Z$5,0)))*50)+((INDEX('Points - Wickets'!$A$5:$Z$95,MATCH($A52,'Points - Wickets'!$A$5:$A$95,0),MATCH(I$8,'Points - Wickets'!$A$5:$Z$5,0)))*15)+((INDEX('Points - 4 fers'!$A$5:$Z$95,MATCH($A52,'Points - 4 fers'!$A$5:$A$95,0),MATCH(I$8,'Points - 4 fers'!$A$5:$Z$5,0)))*25)+((INDEX('Points - Hattrick'!$A$5:$Z$95,MATCH($A52,'Points - Hattrick'!$A$5:$A$95,0),MATCH(I$8,'Points - Hattrick'!$A$5:$Z$5,0)))*100)+((INDEX('Points - Fielding'!$A$5:$Z$95,MATCH($A52,'Points - Fielding'!$A$5:$A$95,0),MATCH(I$8,'Points - Fielding'!$A$5:$Z$5,0)))*10)+((INDEX('Points - 7 fers'!$A$5:$Z$95,MATCH($A52,'Points - 7 fers'!$A$5:$A$95,0),MATCH(I$8,'Points - 7 fers'!$A$5:$Z$5,0)))*50)+((INDEX('Points - Fielding Bonus'!$A$5:$Z$95,MATCH($A52,'Points - Fielding Bonus'!$A$5:$A$95,0),MATCH(I$8,'Points - Fielding Bonus'!$A$5:$Z$5,0)))*25)</f>
        <v>9</v>
      </c>
      <c r="J52" s="365">
        <f>(INDEX('Points - Runs'!$A$5:$Z$95,MATCH($A52,'Points - Runs'!$A$5:$A$95,0),MATCH(J$8,'Points - Runs'!$A$5:$Z$5,0)))+((INDEX('Points - Runs 50s'!$A$5:$Z$95,MATCH($A52,'Points - Runs 50s'!$A$5:$A$95,0),MATCH(J$8,'Points - Runs 50s'!$A$5:$Z$5,0)))*25)+((INDEX('Points - Runs 100s'!$A$5:$Z$95,MATCH($A52,'Points - Runs 100s'!$A$5:$A$95,0),MATCH(J$8,'Points - Runs 100s'!$A$5:$Z$5,0)))*50)+((INDEX('Points - Wickets'!$A$5:$Z$95,MATCH($A52,'Points - Wickets'!$A$5:$A$95,0),MATCH(J$8,'Points - Wickets'!$A$5:$Z$5,0)))*15)+((INDEX('Points - 4 fers'!$A$5:$Z$95,MATCH($A52,'Points - 4 fers'!$A$5:$A$95,0),MATCH(J$8,'Points - 4 fers'!$A$5:$Z$5,0)))*25)+((INDEX('Points - Hattrick'!$A$5:$Z$95,MATCH($A52,'Points - Hattrick'!$A$5:$A$95,0),MATCH(J$8,'Points - Hattrick'!$A$5:$Z$5,0)))*100)+((INDEX('Points - Fielding'!$A$5:$Z$95,MATCH($A52,'Points - Fielding'!$A$5:$A$95,0),MATCH(J$8,'Points - Fielding'!$A$5:$Z$5,0)))*10)+((INDEX('Points - 7 fers'!$A$5:$Z$95,MATCH($A52,'Points - 7 fers'!$A$5:$A$95,0),MATCH(J$8,'Points - 7 fers'!$A$5:$Z$5,0)))*50)+((INDEX('Points - Fielding Bonus'!$A$5:$Z$95,MATCH($A52,'Points - Fielding Bonus'!$A$5:$A$95,0),MATCH(J$8,'Points - Fielding Bonus'!$A$5:$Z$5,0)))*25)</f>
        <v>0</v>
      </c>
      <c r="K52" s="516">
        <f>(INDEX('Points - Runs'!$A$5:$Z$95,MATCH($A52,'Points - Runs'!$A$5:$A$95,0),MATCH(K$8,'Points - Runs'!$A$5:$Z$5,0)))+((INDEX('Points - Runs 50s'!$A$5:$Z$95,MATCH($A52,'Points - Runs 50s'!$A$5:$A$95,0),MATCH(K$8,'Points - Runs 50s'!$A$5:$Z$5,0)))*25)+((INDEX('Points - Runs 100s'!$A$5:$Z$95,MATCH($A52,'Points - Runs 100s'!$A$5:$A$95,0),MATCH(K$8,'Points - Runs 100s'!$A$5:$Z$5,0)))*50)+((INDEX('Points - Wickets'!$A$5:$Z$95,MATCH($A52,'Points - Wickets'!$A$5:$A$95,0),MATCH(K$8,'Points - Wickets'!$A$5:$Z$5,0)))*15)+((INDEX('Points - 4 fers'!$A$5:$Z$95,MATCH($A52,'Points - 4 fers'!$A$5:$A$95,0),MATCH(K$8,'Points - 4 fers'!$A$5:$Z$5,0)))*25)+((INDEX('Points - Hattrick'!$A$5:$Z$95,MATCH($A52,'Points - Hattrick'!$A$5:$A$95,0),MATCH(K$8,'Points - Hattrick'!$A$5:$Z$5,0)))*100)+((INDEX('Points - Fielding'!$A$5:$Z$95,MATCH($A52,'Points - Fielding'!$A$5:$A$95,0),MATCH(K$8,'Points - Fielding'!$A$5:$Z$5,0)))*10)+((INDEX('Points - 7 fers'!$A$5:$Z$95,MATCH($A52,'Points - 7 fers'!$A$5:$A$95,0),MATCH(K$8,'Points - 7 fers'!$A$5:$Z$5,0)))*50)+((INDEX('Points - Fielding Bonus'!$A$5:$Z$95,MATCH($A52,'Points - Fielding Bonus'!$A$5:$A$95,0),MATCH(K$8,'Points - Fielding Bonus'!$A$5:$Z$5,0)))*25)</f>
        <v>0</v>
      </c>
      <c r="L52" s="364">
        <f>(INDEX('Points - Runs'!$A$5:$Z$95,MATCH($A52,'Points - Runs'!$A$5:$A$95,0),MATCH(L$8,'Points - Runs'!$A$5:$Z$5,0)))+((INDEX('Points - Runs 50s'!$A$5:$Z$95,MATCH($A52,'Points - Runs 50s'!$A$5:$A$95,0),MATCH(L$8,'Points - Runs 50s'!$A$5:$Z$5,0)))*25)+((INDEX('Points - Runs 100s'!$A$5:$Z$95,MATCH($A52,'Points - Runs 100s'!$A$5:$A$95,0),MATCH(L$8,'Points - Runs 100s'!$A$5:$Z$5,0)))*50)+((INDEX('Points - Wickets'!$A$5:$Z$95,MATCH($A52,'Points - Wickets'!$A$5:$A$95,0),MATCH(L$8,'Points - Wickets'!$A$5:$Z$5,0)))*15)+((INDEX('Points - 4 fers'!$A$5:$Z$95,MATCH($A52,'Points - 4 fers'!$A$5:$A$95,0),MATCH(L$8,'Points - 4 fers'!$A$5:$Z$5,0)))*25)+((INDEX('Points - Hattrick'!$A$5:$Z$95,MATCH($A52,'Points - Hattrick'!$A$5:$A$95,0),MATCH(L$8,'Points - Hattrick'!$A$5:$Z$5,0)))*100)+((INDEX('Points - Fielding'!$A$5:$Z$95,MATCH($A52,'Points - Fielding'!$A$5:$A$95,0),MATCH(L$8,'Points - Fielding'!$A$5:$Z$5,0)))*10)+((INDEX('Points - 7 fers'!$A$5:$Z$95,MATCH($A52,'Points - 7 fers'!$A$5:$A$95,0),MATCH(L$8,'Points - 7 fers'!$A$5:$Z$5,0)))*50)+((INDEX('Points - Fielding Bonus'!$A$5:$Z$95,MATCH($A52,'Points - Fielding Bonus'!$A$5:$A$95,0),MATCH(L$8,'Points - Fielding Bonus'!$A$5:$Z$5,0)))*25)</f>
        <v>2</v>
      </c>
      <c r="M52" s="365">
        <f>(INDEX('Points - Runs'!$A$5:$Z$95,MATCH($A52,'Points - Runs'!$A$5:$A$95,0),MATCH(M$8,'Points - Runs'!$A$5:$Z$5,0)))+((INDEX('Points - Runs 50s'!$A$5:$Z$95,MATCH($A52,'Points - Runs 50s'!$A$5:$A$95,0),MATCH(M$8,'Points - Runs 50s'!$A$5:$Z$5,0)))*25)+((INDEX('Points - Runs 100s'!$A$5:$Z$95,MATCH($A52,'Points - Runs 100s'!$A$5:$A$95,0),MATCH(M$8,'Points - Runs 100s'!$A$5:$Z$5,0)))*50)+((INDEX('Points - Wickets'!$A$5:$Z$95,MATCH($A52,'Points - Wickets'!$A$5:$A$95,0),MATCH(M$8,'Points - Wickets'!$A$5:$Z$5,0)))*15)+((INDEX('Points - 4 fers'!$A$5:$Z$95,MATCH($A52,'Points - 4 fers'!$A$5:$A$95,0),MATCH(M$8,'Points - 4 fers'!$A$5:$Z$5,0)))*25)+((INDEX('Points - Hattrick'!$A$5:$Z$95,MATCH($A52,'Points - Hattrick'!$A$5:$A$95,0),MATCH(M$8,'Points - Hattrick'!$A$5:$Z$5,0)))*100)+((INDEX('Points - Fielding'!$A$5:$Z$95,MATCH($A52,'Points - Fielding'!$A$5:$A$95,0),MATCH(M$8,'Points - Fielding'!$A$5:$Z$5,0)))*10)+((INDEX('Points - 7 fers'!$A$5:$Z$95,MATCH($A52,'Points - 7 fers'!$A$5:$A$95,0),MATCH(M$8,'Points - 7 fers'!$A$5:$Z$5,0)))*50)+((INDEX('Points - Fielding Bonus'!$A$5:$Z$95,MATCH($A52,'Points - Fielding Bonus'!$A$5:$A$95,0),MATCH(M$8,'Points - Fielding Bonus'!$A$5:$Z$5,0)))*25)</f>
        <v>29</v>
      </c>
      <c r="N52" s="365">
        <f>(INDEX('Points - Runs'!$A$5:$Z$95,MATCH($A52,'Points - Runs'!$A$5:$A$95,0),MATCH(N$8,'Points - Runs'!$A$5:$Z$5,0)))+((INDEX('Points - Runs 50s'!$A$5:$Z$95,MATCH($A52,'Points - Runs 50s'!$A$5:$A$95,0),MATCH(N$8,'Points - Runs 50s'!$A$5:$Z$5,0)))*25)+((INDEX('Points - Runs 100s'!$A$5:$Z$95,MATCH($A52,'Points - Runs 100s'!$A$5:$A$95,0),MATCH(N$8,'Points - Runs 100s'!$A$5:$Z$5,0)))*50)+((INDEX('Points - Wickets'!$A$5:$Z$95,MATCH($A52,'Points - Wickets'!$A$5:$A$95,0),MATCH(N$8,'Points - Wickets'!$A$5:$Z$5,0)))*15)+((INDEX('Points - 4 fers'!$A$5:$Z$95,MATCH($A52,'Points - 4 fers'!$A$5:$A$95,0),MATCH(N$8,'Points - 4 fers'!$A$5:$Z$5,0)))*25)+((INDEX('Points - Hattrick'!$A$5:$Z$95,MATCH($A52,'Points - Hattrick'!$A$5:$A$95,0),MATCH(N$8,'Points - Hattrick'!$A$5:$Z$5,0)))*100)+((INDEX('Points - Fielding'!$A$5:$Z$95,MATCH($A52,'Points - Fielding'!$A$5:$A$95,0),MATCH(N$8,'Points - Fielding'!$A$5:$Z$5,0)))*10)+((INDEX('Points - 7 fers'!$A$5:$Z$95,MATCH($A52,'Points - 7 fers'!$A$5:$A$95,0),MATCH(N$8,'Points - 7 fers'!$A$5:$Z$5,0)))*50)+((INDEX('Points - Fielding Bonus'!$A$5:$Z$95,MATCH($A52,'Points - Fielding Bonus'!$A$5:$A$95,0),MATCH(N$8,'Points - Fielding Bonus'!$A$5:$Z$5,0)))*25)</f>
        <v>8</v>
      </c>
      <c r="O52" s="365">
        <f>(INDEX('Points - Runs'!$A$5:$Z$95,MATCH($A52,'Points - Runs'!$A$5:$A$95,0),MATCH(O$8,'Points - Runs'!$A$5:$Z$5,0)))+((INDEX('Points - Runs 50s'!$A$5:$Z$95,MATCH($A52,'Points - Runs 50s'!$A$5:$A$95,0),MATCH(O$8,'Points - Runs 50s'!$A$5:$Z$5,0)))*25)+((INDEX('Points - Runs 100s'!$A$5:$Z$95,MATCH($A52,'Points - Runs 100s'!$A$5:$A$95,0),MATCH(O$8,'Points - Runs 100s'!$A$5:$Z$5,0)))*50)+((INDEX('Points - Wickets'!$A$5:$Z$95,MATCH($A52,'Points - Wickets'!$A$5:$A$95,0),MATCH(O$8,'Points - Wickets'!$A$5:$Z$5,0)))*15)+((INDEX('Points - 4 fers'!$A$5:$Z$95,MATCH($A52,'Points - 4 fers'!$A$5:$A$95,0),MATCH(O$8,'Points - 4 fers'!$A$5:$Z$5,0)))*25)+((INDEX('Points - Hattrick'!$A$5:$Z$95,MATCH($A52,'Points - Hattrick'!$A$5:$A$95,0),MATCH(O$8,'Points - Hattrick'!$A$5:$Z$5,0)))*100)+((INDEX('Points - Fielding'!$A$5:$Z$95,MATCH($A52,'Points - Fielding'!$A$5:$A$95,0),MATCH(O$8,'Points - Fielding'!$A$5:$Z$5,0)))*10)+((INDEX('Points - 7 fers'!$A$5:$Z$95,MATCH($A52,'Points - 7 fers'!$A$5:$A$95,0),MATCH(O$8,'Points - 7 fers'!$A$5:$Z$5,0)))*50)+((INDEX('Points - Fielding Bonus'!$A$5:$Z$95,MATCH($A52,'Points - Fielding Bonus'!$A$5:$A$95,0),MATCH(O$8,'Points - Fielding Bonus'!$A$5:$Z$5,0)))*25)</f>
        <v>5</v>
      </c>
      <c r="P52" s="365">
        <f>(INDEX('Points - Runs'!$A$5:$Z$95,MATCH($A52,'Points - Runs'!$A$5:$A$95,0),MATCH(P$8,'Points - Runs'!$A$5:$Z$5,0)))+((INDEX('Points - Runs 50s'!$A$5:$Z$95,MATCH($A52,'Points - Runs 50s'!$A$5:$A$95,0),MATCH(P$8,'Points - Runs 50s'!$A$5:$Z$5,0)))*25)+((INDEX('Points - Runs 100s'!$A$5:$Z$95,MATCH($A52,'Points - Runs 100s'!$A$5:$A$95,0),MATCH(P$8,'Points - Runs 100s'!$A$5:$Z$5,0)))*50)+((INDEX('Points - Wickets'!$A$5:$Z$95,MATCH($A52,'Points - Wickets'!$A$5:$A$95,0),MATCH(P$8,'Points - Wickets'!$A$5:$Z$5,0)))*15)+((INDEX('Points - 4 fers'!$A$5:$Z$95,MATCH($A52,'Points - 4 fers'!$A$5:$A$95,0),MATCH(P$8,'Points - 4 fers'!$A$5:$Z$5,0)))*25)+((INDEX('Points - Hattrick'!$A$5:$Z$95,MATCH($A52,'Points - Hattrick'!$A$5:$A$95,0),MATCH(P$8,'Points - Hattrick'!$A$5:$Z$5,0)))*100)+((INDEX('Points - Fielding'!$A$5:$Z$95,MATCH($A52,'Points - Fielding'!$A$5:$A$95,0),MATCH(P$8,'Points - Fielding'!$A$5:$Z$5,0)))*10)+((INDEX('Points - 7 fers'!$A$5:$Z$95,MATCH($A52,'Points - 7 fers'!$A$5:$A$95,0),MATCH(P$8,'Points - 7 fers'!$A$5:$Z$5,0)))*50)+((INDEX('Points - Fielding Bonus'!$A$5:$Z$95,MATCH($A52,'Points - Fielding Bonus'!$A$5:$A$95,0),MATCH(P$8,'Points - Fielding Bonus'!$A$5:$Z$5,0)))*25)</f>
        <v>19</v>
      </c>
      <c r="Q52" s="365">
        <f>(INDEX('Points - Runs'!$A$5:$Z$95,MATCH($A52,'Points - Runs'!$A$5:$A$95,0),MATCH(Q$8,'Points - Runs'!$A$5:$Z$5,0)))+((INDEX('Points - Runs 50s'!$A$5:$Z$95,MATCH($A52,'Points - Runs 50s'!$A$5:$A$95,0),MATCH(Q$8,'Points - Runs 50s'!$A$5:$Z$5,0)))*25)+((INDEX('Points - Runs 100s'!$A$5:$Z$95,MATCH($A52,'Points - Runs 100s'!$A$5:$A$95,0),MATCH(Q$8,'Points - Runs 100s'!$A$5:$Z$5,0)))*50)+((INDEX('Points - Wickets'!$A$5:$Z$95,MATCH($A52,'Points - Wickets'!$A$5:$A$95,0),MATCH(Q$8,'Points - Wickets'!$A$5:$Z$5,0)))*15)+((INDEX('Points - 4 fers'!$A$5:$Z$95,MATCH($A52,'Points - 4 fers'!$A$5:$A$95,0),MATCH(Q$8,'Points - 4 fers'!$A$5:$Z$5,0)))*25)+((INDEX('Points - Hattrick'!$A$5:$Z$95,MATCH($A52,'Points - Hattrick'!$A$5:$A$95,0),MATCH(Q$8,'Points - Hattrick'!$A$5:$Z$5,0)))*100)+((INDEX('Points - Fielding'!$A$5:$Z$95,MATCH($A52,'Points - Fielding'!$A$5:$A$95,0),MATCH(Q$8,'Points - Fielding'!$A$5:$Z$5,0)))*10)+((INDEX('Points - 7 fers'!$A$5:$Z$95,MATCH($A52,'Points - 7 fers'!$A$5:$A$95,0),MATCH(Q$8,'Points - 7 fers'!$A$5:$Z$5,0)))*50)+((INDEX('Points - Fielding Bonus'!$A$5:$Z$95,MATCH($A52,'Points - Fielding Bonus'!$A$5:$A$95,0),MATCH(Q$8,'Points - Fielding Bonus'!$A$5:$Z$5,0)))*25)</f>
        <v>121</v>
      </c>
      <c r="R52" s="365">
        <f>(INDEX('Points - Runs'!$A$5:$Z$95,MATCH($A52,'Points - Runs'!$A$5:$A$95,0),MATCH(R$8,'Points - Runs'!$A$5:$Z$5,0)))+((INDEX('Points - Runs 50s'!$A$5:$Z$95,MATCH($A52,'Points - Runs 50s'!$A$5:$A$95,0),MATCH(R$8,'Points - Runs 50s'!$A$5:$Z$5,0)))*25)+((INDEX('Points - Runs 100s'!$A$5:$Z$95,MATCH($A52,'Points - Runs 100s'!$A$5:$A$95,0),MATCH(R$8,'Points - Runs 100s'!$A$5:$Z$5,0)))*50)+((INDEX('Points - Wickets'!$A$5:$Z$95,MATCH($A52,'Points - Wickets'!$A$5:$A$95,0),MATCH(R$8,'Points - Wickets'!$A$5:$Z$5,0)))*15)+((INDEX('Points - 4 fers'!$A$5:$Z$95,MATCH($A52,'Points - 4 fers'!$A$5:$A$95,0),MATCH(R$8,'Points - 4 fers'!$A$5:$Z$5,0)))*25)+((INDEX('Points - Hattrick'!$A$5:$Z$95,MATCH($A52,'Points - Hattrick'!$A$5:$A$95,0),MATCH(R$8,'Points - Hattrick'!$A$5:$Z$5,0)))*100)+((INDEX('Points - Fielding'!$A$5:$Z$95,MATCH($A52,'Points - Fielding'!$A$5:$A$95,0),MATCH(R$8,'Points - Fielding'!$A$5:$Z$5,0)))*10)+((INDEX('Points - 7 fers'!$A$5:$Z$95,MATCH($A52,'Points - 7 fers'!$A$5:$A$95,0),MATCH(R$8,'Points - 7 fers'!$A$5:$Z$5,0)))*50)+((INDEX('Points - Fielding Bonus'!$A$5:$Z$95,MATCH($A52,'Points - Fielding Bonus'!$A$5:$A$95,0),MATCH(R$8,'Points - Fielding Bonus'!$A$5:$Z$5,0)))*25)</f>
        <v>0</v>
      </c>
      <c r="S52" s="566">
        <f>(INDEX('Points - Runs'!$A$5:$Z$95,MATCH($A52,'Points - Runs'!$A$5:$A$95,0),MATCH(S$8,'Points - Runs'!$A$5:$Z$5,0)))+((INDEX('Points - Runs 50s'!$A$5:$Z$95,MATCH($A52,'Points - Runs 50s'!$A$5:$A$95,0),MATCH(S$8,'Points - Runs 50s'!$A$5:$Z$5,0)))*25)+((INDEX('Points - Runs 100s'!$A$5:$Z$95,MATCH($A52,'Points - Runs 100s'!$A$5:$A$95,0),MATCH(S$8,'Points - Runs 100s'!$A$5:$Z$5,0)))*50)+((INDEX('Points - Wickets'!$A$5:$Z$95,MATCH($A52,'Points - Wickets'!$A$5:$A$95,0),MATCH(S$8,'Points - Wickets'!$A$5:$Z$5,0)))*15)+((INDEX('Points - 4 fers'!$A$5:$Z$95,MATCH($A52,'Points - 4 fers'!$A$5:$A$95,0),MATCH(S$8,'Points - 4 fers'!$A$5:$Z$5,0)))*25)+((INDEX('Points - Hattrick'!$A$5:$Z$95,MATCH($A52,'Points - Hattrick'!$A$5:$A$95,0),MATCH(S$8,'Points - Hattrick'!$A$5:$Z$5,0)))*100)+((INDEX('Points - Fielding'!$A$5:$Z$95,MATCH($A52,'Points - Fielding'!$A$5:$A$95,0),MATCH(S$8,'Points - Fielding'!$A$5:$Z$5,0)))*10)+((INDEX('Points - 7 fers'!$A$5:$Z$95,MATCH($A52,'Points - 7 fers'!$A$5:$A$95,0),MATCH(S$8,'Points - 7 fers'!$A$5:$Z$5,0)))*50)+((INDEX('Points - Fielding Bonus'!$A$5:$Z$95,MATCH($A52,'Points - Fielding Bonus'!$A$5:$A$95,0),MATCH(S$8,'Points - Fielding Bonus'!$A$5:$Z$5,0)))*25)</f>
        <v>38</v>
      </c>
      <c r="T52" s="571">
        <f>(INDEX('Points - Runs'!$A$5:$Z$95,MATCH($A52,'Points - Runs'!$A$5:$A$95,0),MATCH(T$8,'Points - Runs'!$A$5:$Z$5,0)))+((INDEX('Points - Runs 50s'!$A$5:$Z$95,MATCH($A52,'Points - Runs 50s'!$A$5:$A$95,0),MATCH(T$8,'Points - Runs 50s'!$A$5:$Z$5,0)))*25)+((INDEX('Points - Runs 100s'!$A$5:$Z$95,MATCH($A52,'Points - Runs 100s'!$A$5:$A$95,0),MATCH(T$8,'Points - Runs 100s'!$A$5:$Z$5,0)))*50)+((INDEX('Points - Wickets'!$A$5:$Z$95,MATCH($A52,'Points - Wickets'!$A$5:$A$95,0),MATCH(T$8,'Points - Wickets'!$A$5:$Z$5,0)))*15)+((INDEX('Points - 4 fers'!$A$5:$Z$95,MATCH($A52,'Points - 4 fers'!$A$5:$A$95,0),MATCH(T$8,'Points - 4 fers'!$A$5:$Z$5,0)))*25)+((INDEX('Points - Hattrick'!$A$5:$Z$95,MATCH($A52,'Points - Hattrick'!$A$5:$A$95,0),MATCH(T$8,'Points - Hattrick'!$A$5:$Z$5,0)))*100)+((INDEX('Points - Fielding'!$A$5:$Z$95,MATCH($A52,'Points - Fielding'!$A$5:$A$95,0),MATCH(T$8,'Points - Fielding'!$A$5:$Z$5,0)))*10)+((INDEX('Points - 7 fers'!$A$5:$Z$95,MATCH($A52,'Points - 7 fers'!$A$5:$A$95,0),MATCH(T$8,'Points - 7 fers'!$A$5:$Z$5,0)))*50)+((INDEX('Points - Fielding Bonus'!$A$5:$Z$95,MATCH($A52,'Points - Fielding Bonus'!$A$5:$A$95,0),MATCH(T$8,'Points - Fielding Bonus'!$A$5:$Z$5,0)))*25)</f>
        <v>0</v>
      </c>
      <c r="U52" s="365">
        <f>(INDEX('Points - Runs'!$A$5:$Z$95,MATCH($A52,'Points - Runs'!$A$5:$A$95,0),MATCH(U$8,'Points - Runs'!$A$5:$Z$5,0)))+((INDEX('Points - Runs 50s'!$A$5:$Z$95,MATCH($A52,'Points - Runs 50s'!$A$5:$A$95,0),MATCH(U$8,'Points - Runs 50s'!$A$5:$Z$5,0)))*25)+((INDEX('Points - Runs 100s'!$A$5:$Z$95,MATCH($A52,'Points - Runs 100s'!$A$5:$A$95,0),MATCH(U$8,'Points - Runs 100s'!$A$5:$Z$5,0)))*50)+((INDEX('Points - Wickets'!$A$5:$Z$95,MATCH($A52,'Points - Wickets'!$A$5:$A$95,0),MATCH(U$8,'Points - Wickets'!$A$5:$Z$5,0)))*15)+((INDEX('Points - 4 fers'!$A$5:$Z$95,MATCH($A52,'Points - 4 fers'!$A$5:$A$95,0),MATCH(U$8,'Points - 4 fers'!$A$5:$Z$5,0)))*25)+((INDEX('Points - Hattrick'!$A$5:$Z$95,MATCH($A52,'Points - Hattrick'!$A$5:$A$95,0),MATCH(U$8,'Points - Hattrick'!$A$5:$Z$5,0)))*100)+((INDEX('Points - Fielding'!$A$5:$Z$95,MATCH($A52,'Points - Fielding'!$A$5:$A$95,0),MATCH(U$8,'Points - Fielding'!$A$5:$Z$5,0)))*10)+((INDEX('Points - 7 fers'!$A$5:$Z$95,MATCH($A52,'Points - 7 fers'!$A$5:$A$95,0),MATCH(U$8,'Points - 7 fers'!$A$5:$Z$5,0)))*50)+((INDEX('Points - Fielding Bonus'!$A$5:$Z$95,MATCH($A52,'Points - Fielding Bonus'!$A$5:$A$95,0),MATCH(U$8,'Points - Fielding Bonus'!$A$5:$Z$5,0)))*25)</f>
        <v>0</v>
      </c>
      <c r="V52" s="365">
        <f>(INDEX('Points - Runs'!$A$5:$Z$95,MATCH($A52,'Points - Runs'!$A$5:$A$95,0),MATCH(V$8,'Points - Runs'!$A$5:$Z$5,0)))+((INDEX('Points - Runs 50s'!$A$5:$Z$95,MATCH($A52,'Points - Runs 50s'!$A$5:$A$95,0),MATCH(V$8,'Points - Runs 50s'!$A$5:$Z$5,0)))*25)+((INDEX('Points - Runs 100s'!$A$5:$Z$95,MATCH($A52,'Points - Runs 100s'!$A$5:$A$95,0),MATCH(V$8,'Points - Runs 100s'!$A$5:$Z$5,0)))*50)+((INDEX('Points - Wickets'!$A$5:$Z$95,MATCH($A52,'Points - Wickets'!$A$5:$A$95,0),MATCH(V$8,'Points - Wickets'!$A$5:$Z$5,0)))*15)+((INDEX('Points - 4 fers'!$A$5:$Z$95,MATCH($A52,'Points - 4 fers'!$A$5:$A$95,0),MATCH(V$8,'Points - 4 fers'!$A$5:$Z$5,0)))*25)+((INDEX('Points - Hattrick'!$A$5:$Z$95,MATCH($A52,'Points - Hattrick'!$A$5:$A$95,0),MATCH(V$8,'Points - Hattrick'!$A$5:$Z$5,0)))*100)+((INDEX('Points - Fielding'!$A$5:$Z$95,MATCH($A52,'Points - Fielding'!$A$5:$A$95,0),MATCH(V$8,'Points - Fielding'!$A$5:$Z$5,0)))*10)+((INDEX('Points - 7 fers'!$A$5:$Z$95,MATCH($A52,'Points - 7 fers'!$A$5:$A$95,0),MATCH(V$8,'Points - 7 fers'!$A$5:$Z$5,0)))*50)+((INDEX('Points - Fielding Bonus'!$A$5:$Z$95,MATCH($A52,'Points - Fielding Bonus'!$A$5:$A$95,0),MATCH(V$8,'Points - Fielding Bonus'!$A$5:$Z$5,0)))*25)</f>
        <v>0</v>
      </c>
      <c r="W52" s="365">
        <f>(INDEX('Points - Runs'!$A$5:$Z$95,MATCH($A52,'Points - Runs'!$A$5:$A$95,0),MATCH(W$8,'Points - Runs'!$A$5:$Z$5,0)))+((INDEX('Points - Runs 50s'!$A$5:$Z$95,MATCH($A52,'Points - Runs 50s'!$A$5:$A$95,0),MATCH(W$8,'Points - Runs 50s'!$A$5:$Z$5,0)))*25)+((INDEX('Points - Runs 100s'!$A$5:$Z$95,MATCH($A52,'Points - Runs 100s'!$A$5:$A$95,0),MATCH(W$8,'Points - Runs 100s'!$A$5:$Z$5,0)))*50)+((INDEX('Points - Wickets'!$A$5:$Z$95,MATCH($A52,'Points - Wickets'!$A$5:$A$95,0),MATCH(W$8,'Points - Wickets'!$A$5:$Z$5,0)))*15)+((INDEX('Points - 4 fers'!$A$5:$Z$95,MATCH($A52,'Points - 4 fers'!$A$5:$A$95,0),MATCH(W$8,'Points - 4 fers'!$A$5:$Z$5,0)))*25)+((INDEX('Points - Hattrick'!$A$5:$Z$95,MATCH($A52,'Points - Hattrick'!$A$5:$A$95,0),MATCH(W$8,'Points - Hattrick'!$A$5:$Z$5,0)))*100)+((INDEX('Points - Fielding'!$A$5:$Z$95,MATCH($A52,'Points - Fielding'!$A$5:$A$95,0),MATCH(W$8,'Points - Fielding'!$A$5:$Z$5,0)))*10)+((INDEX('Points - 7 fers'!$A$5:$Z$95,MATCH($A52,'Points - 7 fers'!$A$5:$A$95,0),MATCH(W$8,'Points - 7 fers'!$A$5:$Z$5,0)))*50)+((INDEX('Points - Fielding Bonus'!$A$5:$Z$95,MATCH($A52,'Points - Fielding Bonus'!$A$5:$A$95,0),MATCH(W$8,'Points - Fielding Bonus'!$A$5:$Z$5,0)))*25)</f>
        <v>0</v>
      </c>
      <c r="X52" s="365">
        <f>(INDEX('Points - Runs'!$A$5:$Z$95,MATCH($A52,'Points - Runs'!$A$5:$A$95,0),MATCH(X$8,'Points - Runs'!$A$5:$Z$5,0)))+((INDEX('Points - Runs 50s'!$A$5:$Z$95,MATCH($A52,'Points - Runs 50s'!$A$5:$A$95,0),MATCH(X$8,'Points - Runs 50s'!$A$5:$Z$5,0)))*25)+((INDEX('Points - Runs 100s'!$A$5:$Z$95,MATCH($A52,'Points - Runs 100s'!$A$5:$A$95,0),MATCH(X$8,'Points - Runs 100s'!$A$5:$Z$5,0)))*50)+((INDEX('Points - Wickets'!$A$5:$Z$95,MATCH($A52,'Points - Wickets'!$A$5:$A$95,0),MATCH(X$8,'Points - Wickets'!$A$5:$Z$5,0)))*15)+((INDEX('Points - 4 fers'!$A$5:$Z$95,MATCH($A52,'Points - 4 fers'!$A$5:$A$95,0),MATCH(X$8,'Points - 4 fers'!$A$5:$Z$5,0)))*25)+((INDEX('Points - Hattrick'!$A$5:$Z$95,MATCH($A52,'Points - Hattrick'!$A$5:$A$95,0),MATCH(X$8,'Points - Hattrick'!$A$5:$Z$5,0)))*100)+((INDEX('Points - Fielding'!$A$5:$Z$95,MATCH($A52,'Points - Fielding'!$A$5:$A$95,0),MATCH(X$8,'Points - Fielding'!$A$5:$Z$5,0)))*10)+((INDEX('Points - 7 fers'!$A$5:$Z$95,MATCH($A52,'Points - 7 fers'!$A$5:$A$95,0),MATCH(X$8,'Points - 7 fers'!$A$5:$Z$5,0)))*50)+((INDEX('Points - Fielding Bonus'!$A$5:$Z$95,MATCH($A52,'Points - Fielding Bonus'!$A$5:$A$95,0),MATCH(X$8,'Points - Fielding Bonus'!$A$5:$Z$5,0)))*25)</f>
        <v>0</v>
      </c>
      <c r="Y52" s="365">
        <f>(INDEX('Points - Runs'!$A$5:$Z$95,MATCH($A52,'Points - Runs'!$A$5:$A$95,0),MATCH(Y$8,'Points - Runs'!$A$5:$Z$5,0)))+((INDEX('Points - Runs 50s'!$A$5:$Z$95,MATCH($A52,'Points - Runs 50s'!$A$5:$A$95,0),MATCH(Y$8,'Points - Runs 50s'!$A$5:$Z$5,0)))*25)+((INDEX('Points - Runs 100s'!$A$5:$Z$95,MATCH($A52,'Points - Runs 100s'!$A$5:$A$95,0),MATCH(Y$8,'Points - Runs 100s'!$A$5:$Z$5,0)))*50)+((INDEX('Points - Wickets'!$A$5:$Z$95,MATCH($A52,'Points - Wickets'!$A$5:$A$95,0),MATCH(Y$8,'Points - Wickets'!$A$5:$Z$5,0)))*15)+((INDEX('Points - 4 fers'!$A$5:$Z$95,MATCH($A52,'Points - 4 fers'!$A$5:$A$95,0),MATCH(Y$8,'Points - 4 fers'!$A$5:$Z$5,0)))*25)+((INDEX('Points - Hattrick'!$A$5:$Z$95,MATCH($A52,'Points - Hattrick'!$A$5:$A$95,0),MATCH(Y$8,'Points - Hattrick'!$A$5:$Z$5,0)))*100)+((INDEX('Points - Fielding'!$A$5:$Z$95,MATCH($A52,'Points - Fielding'!$A$5:$A$95,0),MATCH(Y$8,'Points - Fielding'!$A$5:$Z$5,0)))*10)+((INDEX('Points - 7 fers'!$A$5:$Z$95,MATCH($A52,'Points - 7 fers'!$A$5:$A$95,0),MATCH(Y$8,'Points - 7 fers'!$A$5:$Z$5,0)))*50)+((INDEX('Points - Fielding Bonus'!$A$5:$Z$95,MATCH($A52,'Points - Fielding Bonus'!$A$5:$A$95,0),MATCH(Y$8,'Points - Fielding Bonus'!$A$5:$Z$5,0)))*25)</f>
        <v>0</v>
      </c>
      <c r="Z52" s="365">
        <f>(INDEX('Points - Runs'!$A$5:$Z$95,MATCH($A52,'Points - Runs'!$A$5:$A$95,0),MATCH(Z$8,'Points - Runs'!$A$5:$Z$5,0)))+((INDEX('Points - Runs 50s'!$A$5:$Z$95,MATCH($A52,'Points - Runs 50s'!$A$5:$A$95,0),MATCH(Z$8,'Points - Runs 50s'!$A$5:$Z$5,0)))*25)+((INDEX('Points - Runs 100s'!$A$5:$Z$95,MATCH($A52,'Points - Runs 100s'!$A$5:$A$95,0),MATCH(Z$8,'Points - Runs 100s'!$A$5:$Z$5,0)))*50)+((INDEX('Points - Wickets'!$A$5:$Z$95,MATCH($A52,'Points - Wickets'!$A$5:$A$95,0),MATCH(Z$8,'Points - Wickets'!$A$5:$Z$5,0)))*15)+((INDEX('Points - 4 fers'!$A$5:$Z$95,MATCH($A52,'Points - 4 fers'!$A$5:$A$95,0),MATCH(Z$8,'Points - 4 fers'!$A$5:$Z$5,0)))*25)+((INDEX('Points - Hattrick'!$A$5:$Z$95,MATCH($A52,'Points - Hattrick'!$A$5:$A$95,0),MATCH(Z$8,'Points - Hattrick'!$A$5:$Z$5,0)))*100)+((INDEX('Points - Fielding'!$A$5:$Z$95,MATCH($A52,'Points - Fielding'!$A$5:$A$95,0),MATCH(Z$8,'Points - Fielding'!$A$5:$Z$5,0)))*10)+((INDEX('Points - 7 fers'!$A$5:$Z$95,MATCH($A52,'Points - 7 fers'!$A$5:$A$95,0),MATCH(Z$8,'Points - 7 fers'!$A$5:$Z$5,0)))*50)+((INDEX('Points - Fielding Bonus'!$A$5:$Z$95,MATCH($A52,'Points - Fielding Bonus'!$A$5:$A$95,0),MATCH(Z$8,'Points - Fielding Bonus'!$A$5:$Z$5,0)))*25)</f>
        <v>0</v>
      </c>
      <c r="AA52" s="452">
        <f t="shared" si="0"/>
        <v>101</v>
      </c>
      <c r="AB52" s="445">
        <f t="shared" si="1"/>
        <v>222</v>
      </c>
      <c r="AC52" s="479">
        <f t="shared" si="2"/>
        <v>0</v>
      </c>
      <c r="AD52" s="453">
        <f t="shared" si="3"/>
        <v>323</v>
      </c>
    </row>
    <row r="53" spans="1:30" s="58" customFormat="1" ht="18.75" customHeight="1" x14ac:dyDescent="0.25">
      <c r="A53" s="476" t="s">
        <v>22</v>
      </c>
      <c r="B53" s="447" t="s">
        <v>53</v>
      </c>
      <c r="C53" s="448" t="s">
        <v>69</v>
      </c>
      <c r="D53" s="364">
        <f>(INDEX('Points - Runs'!$A$5:$Z$95,MATCH($A53,'Points - Runs'!$A$5:$A$95,0),MATCH(D$8,'Points - Runs'!$A$5:$Z$5,0)))+((INDEX('Points - Runs 50s'!$A$5:$Z$95,MATCH($A53,'Points - Runs 50s'!$A$5:$A$95,0),MATCH(D$8,'Points - Runs 50s'!$A$5:$Z$5,0)))*25)+((INDEX('Points - Runs 100s'!$A$5:$Z$95,MATCH($A53,'Points - Runs 100s'!$A$5:$A$95,0),MATCH(D$8,'Points - Runs 100s'!$A$5:$Z$5,0)))*50)+((INDEX('Points - Wickets'!$A$5:$Z$95,MATCH($A53,'Points - Wickets'!$A$5:$A$95,0),MATCH(D$8,'Points - Wickets'!$A$5:$Z$5,0)))*15)+((INDEX('Points - 4 fers'!$A$5:$Z$95,MATCH($A53,'Points - 4 fers'!$A$5:$A$95,0),MATCH(D$8,'Points - 4 fers'!$A$5:$Z$5,0)))*25)+((INDEX('Points - Hattrick'!$A$5:$Z$95,MATCH($A53,'Points - Hattrick'!$A$5:$A$95,0),MATCH(D$8,'Points - Hattrick'!$A$5:$Z$5,0)))*100)+((INDEX('Points - Fielding'!$A$5:$Z$95,MATCH($A53,'Points - Fielding'!$A$5:$A$95,0),MATCH(D$8,'Points - Fielding'!$A$5:$Z$5,0)))*10)+((INDEX('Points - 7 fers'!$A$5:$Z$95,MATCH($A53,'Points - 7 fers'!$A$5:$A$95,0),MATCH(D$8,'Points - 7 fers'!$A$5:$Z$5,0)))*50)+((INDEX('Points - Fielding Bonus'!$A$5:$Z$95,MATCH($A53,'Points - Fielding Bonus'!$A$5:$A$95,0),MATCH(D$8,'Points - Fielding Bonus'!$A$5:$Z$5,0)))*25)</f>
        <v>0</v>
      </c>
      <c r="E53" s="365">
        <f>(INDEX('Points - Runs'!$A$5:$Z$95,MATCH($A53,'Points - Runs'!$A$5:$A$95,0),MATCH(E$8,'Points - Runs'!$A$5:$Z$5,0)))+((INDEX('Points - Runs 50s'!$A$5:$Z$95,MATCH($A53,'Points - Runs 50s'!$A$5:$A$95,0),MATCH(E$8,'Points - Runs 50s'!$A$5:$Z$5,0)))*25)+((INDEX('Points - Runs 100s'!$A$5:$Z$95,MATCH($A53,'Points - Runs 100s'!$A$5:$A$95,0),MATCH(E$8,'Points - Runs 100s'!$A$5:$Z$5,0)))*50)+((INDEX('Points - Wickets'!$A$5:$Z$95,MATCH($A53,'Points - Wickets'!$A$5:$A$95,0),MATCH(E$8,'Points - Wickets'!$A$5:$Z$5,0)))*15)+((INDEX('Points - 4 fers'!$A$5:$Z$95,MATCH($A53,'Points - 4 fers'!$A$5:$A$95,0),MATCH(E$8,'Points - 4 fers'!$A$5:$Z$5,0)))*25)+((INDEX('Points - Hattrick'!$A$5:$Z$95,MATCH($A53,'Points - Hattrick'!$A$5:$A$95,0),MATCH(E$8,'Points - Hattrick'!$A$5:$Z$5,0)))*100)+((INDEX('Points - Fielding'!$A$5:$Z$95,MATCH($A53,'Points - Fielding'!$A$5:$A$95,0),MATCH(E$8,'Points - Fielding'!$A$5:$Z$5,0)))*10)+((INDEX('Points - 7 fers'!$A$5:$Z$95,MATCH($A53,'Points - 7 fers'!$A$5:$A$95,0),MATCH(E$8,'Points - 7 fers'!$A$5:$Z$5,0)))*50)+((INDEX('Points - Fielding Bonus'!$A$5:$Z$95,MATCH($A53,'Points - Fielding Bonus'!$A$5:$A$95,0),MATCH(E$8,'Points - Fielding Bonus'!$A$5:$Z$5,0)))*25)</f>
        <v>0</v>
      </c>
      <c r="F53" s="365">
        <f>(INDEX('Points - Runs'!$A$5:$Z$95,MATCH($A53,'Points - Runs'!$A$5:$A$95,0),MATCH(F$8,'Points - Runs'!$A$5:$Z$5,0)))+((INDEX('Points - Runs 50s'!$A$5:$Z$95,MATCH($A53,'Points - Runs 50s'!$A$5:$A$95,0),MATCH(F$8,'Points - Runs 50s'!$A$5:$Z$5,0)))*25)+((INDEX('Points - Runs 100s'!$A$5:$Z$95,MATCH($A53,'Points - Runs 100s'!$A$5:$A$95,0),MATCH(F$8,'Points - Runs 100s'!$A$5:$Z$5,0)))*50)+((INDEX('Points - Wickets'!$A$5:$Z$95,MATCH($A53,'Points - Wickets'!$A$5:$A$95,0),MATCH(F$8,'Points - Wickets'!$A$5:$Z$5,0)))*15)+((INDEX('Points - 4 fers'!$A$5:$Z$95,MATCH($A53,'Points - 4 fers'!$A$5:$A$95,0),MATCH(F$8,'Points - 4 fers'!$A$5:$Z$5,0)))*25)+((INDEX('Points - Hattrick'!$A$5:$Z$95,MATCH($A53,'Points - Hattrick'!$A$5:$A$95,0),MATCH(F$8,'Points - Hattrick'!$A$5:$Z$5,0)))*100)+((INDEX('Points - Fielding'!$A$5:$Z$95,MATCH($A53,'Points - Fielding'!$A$5:$A$95,0),MATCH(F$8,'Points - Fielding'!$A$5:$Z$5,0)))*10)+((INDEX('Points - 7 fers'!$A$5:$Z$95,MATCH($A53,'Points - 7 fers'!$A$5:$A$95,0),MATCH(F$8,'Points - 7 fers'!$A$5:$Z$5,0)))*50)+((INDEX('Points - Fielding Bonus'!$A$5:$Z$95,MATCH($A53,'Points - Fielding Bonus'!$A$5:$A$95,0),MATCH(F$8,'Points - Fielding Bonus'!$A$5:$Z$5,0)))*25)</f>
        <v>0</v>
      </c>
      <c r="G53" s="365">
        <f>(INDEX('Points - Runs'!$A$5:$Z$95,MATCH($A53,'Points - Runs'!$A$5:$A$95,0),MATCH(G$8,'Points - Runs'!$A$5:$Z$5,0)))+((INDEX('Points - Runs 50s'!$A$5:$Z$95,MATCH($A53,'Points - Runs 50s'!$A$5:$A$95,0),MATCH(G$8,'Points - Runs 50s'!$A$5:$Z$5,0)))*25)+((INDEX('Points - Runs 100s'!$A$5:$Z$95,MATCH($A53,'Points - Runs 100s'!$A$5:$A$95,0),MATCH(G$8,'Points - Runs 100s'!$A$5:$Z$5,0)))*50)+((INDEX('Points - Wickets'!$A$5:$Z$95,MATCH($A53,'Points - Wickets'!$A$5:$A$95,0),MATCH(G$8,'Points - Wickets'!$A$5:$Z$5,0)))*15)+((INDEX('Points - 4 fers'!$A$5:$Z$95,MATCH($A53,'Points - 4 fers'!$A$5:$A$95,0),MATCH(G$8,'Points - 4 fers'!$A$5:$Z$5,0)))*25)+((INDEX('Points - Hattrick'!$A$5:$Z$95,MATCH($A53,'Points - Hattrick'!$A$5:$A$95,0),MATCH(G$8,'Points - Hattrick'!$A$5:$Z$5,0)))*100)+((INDEX('Points - Fielding'!$A$5:$Z$95,MATCH($A53,'Points - Fielding'!$A$5:$A$95,0),MATCH(G$8,'Points - Fielding'!$A$5:$Z$5,0)))*10)+((INDEX('Points - 7 fers'!$A$5:$Z$95,MATCH($A53,'Points - 7 fers'!$A$5:$A$95,0),MATCH(G$8,'Points - 7 fers'!$A$5:$Z$5,0)))*50)+((INDEX('Points - Fielding Bonus'!$A$5:$Z$95,MATCH($A53,'Points - Fielding Bonus'!$A$5:$A$95,0),MATCH(G$8,'Points - Fielding Bonus'!$A$5:$Z$5,0)))*25)</f>
        <v>0</v>
      </c>
      <c r="H53" s="365">
        <f>(INDEX('Points - Runs'!$A$5:$Z$95,MATCH($A53,'Points - Runs'!$A$5:$A$95,0),MATCH(H$8,'Points - Runs'!$A$5:$Z$5,0)))+((INDEX('Points - Runs 50s'!$A$5:$Z$95,MATCH($A53,'Points - Runs 50s'!$A$5:$A$95,0),MATCH(H$8,'Points - Runs 50s'!$A$5:$Z$5,0)))*25)+((INDEX('Points - Runs 100s'!$A$5:$Z$95,MATCH($A53,'Points - Runs 100s'!$A$5:$A$95,0),MATCH(H$8,'Points - Runs 100s'!$A$5:$Z$5,0)))*50)+((INDEX('Points - Wickets'!$A$5:$Z$95,MATCH($A53,'Points - Wickets'!$A$5:$A$95,0),MATCH(H$8,'Points - Wickets'!$A$5:$Z$5,0)))*15)+((INDEX('Points - 4 fers'!$A$5:$Z$95,MATCH($A53,'Points - 4 fers'!$A$5:$A$95,0),MATCH(H$8,'Points - 4 fers'!$A$5:$Z$5,0)))*25)+((INDEX('Points - Hattrick'!$A$5:$Z$95,MATCH($A53,'Points - Hattrick'!$A$5:$A$95,0),MATCH(H$8,'Points - Hattrick'!$A$5:$Z$5,0)))*100)+((INDEX('Points - Fielding'!$A$5:$Z$95,MATCH($A53,'Points - Fielding'!$A$5:$A$95,0),MATCH(H$8,'Points - Fielding'!$A$5:$Z$5,0)))*10)+((INDEX('Points - 7 fers'!$A$5:$Z$95,MATCH($A53,'Points - 7 fers'!$A$5:$A$95,0),MATCH(H$8,'Points - 7 fers'!$A$5:$Z$5,0)))*50)+((INDEX('Points - Fielding Bonus'!$A$5:$Z$95,MATCH($A53,'Points - Fielding Bonus'!$A$5:$A$95,0),MATCH(H$8,'Points - Fielding Bonus'!$A$5:$Z$5,0)))*25)</f>
        <v>31</v>
      </c>
      <c r="I53" s="365">
        <f>(INDEX('Points - Runs'!$A$5:$Z$95,MATCH($A53,'Points - Runs'!$A$5:$A$95,0),MATCH(I$8,'Points - Runs'!$A$5:$Z$5,0)))+((INDEX('Points - Runs 50s'!$A$5:$Z$95,MATCH($A53,'Points - Runs 50s'!$A$5:$A$95,0),MATCH(I$8,'Points - Runs 50s'!$A$5:$Z$5,0)))*25)+((INDEX('Points - Runs 100s'!$A$5:$Z$95,MATCH($A53,'Points - Runs 100s'!$A$5:$A$95,0),MATCH(I$8,'Points - Runs 100s'!$A$5:$Z$5,0)))*50)+((INDEX('Points - Wickets'!$A$5:$Z$95,MATCH($A53,'Points - Wickets'!$A$5:$A$95,0),MATCH(I$8,'Points - Wickets'!$A$5:$Z$5,0)))*15)+((INDEX('Points - 4 fers'!$A$5:$Z$95,MATCH($A53,'Points - 4 fers'!$A$5:$A$95,0),MATCH(I$8,'Points - 4 fers'!$A$5:$Z$5,0)))*25)+((INDEX('Points - Hattrick'!$A$5:$Z$95,MATCH($A53,'Points - Hattrick'!$A$5:$A$95,0),MATCH(I$8,'Points - Hattrick'!$A$5:$Z$5,0)))*100)+((INDEX('Points - Fielding'!$A$5:$Z$95,MATCH($A53,'Points - Fielding'!$A$5:$A$95,0),MATCH(I$8,'Points - Fielding'!$A$5:$Z$5,0)))*10)+((INDEX('Points - 7 fers'!$A$5:$Z$95,MATCH($A53,'Points - 7 fers'!$A$5:$A$95,0),MATCH(I$8,'Points - 7 fers'!$A$5:$Z$5,0)))*50)+((INDEX('Points - Fielding Bonus'!$A$5:$Z$95,MATCH($A53,'Points - Fielding Bonus'!$A$5:$A$95,0),MATCH(I$8,'Points - Fielding Bonus'!$A$5:$Z$5,0)))*25)</f>
        <v>0</v>
      </c>
      <c r="J53" s="365">
        <f>(INDEX('Points - Runs'!$A$5:$Z$95,MATCH($A53,'Points - Runs'!$A$5:$A$95,0),MATCH(J$8,'Points - Runs'!$A$5:$Z$5,0)))+((INDEX('Points - Runs 50s'!$A$5:$Z$95,MATCH($A53,'Points - Runs 50s'!$A$5:$A$95,0),MATCH(J$8,'Points - Runs 50s'!$A$5:$Z$5,0)))*25)+((INDEX('Points - Runs 100s'!$A$5:$Z$95,MATCH($A53,'Points - Runs 100s'!$A$5:$A$95,0),MATCH(J$8,'Points - Runs 100s'!$A$5:$Z$5,0)))*50)+((INDEX('Points - Wickets'!$A$5:$Z$95,MATCH($A53,'Points - Wickets'!$A$5:$A$95,0),MATCH(J$8,'Points - Wickets'!$A$5:$Z$5,0)))*15)+((INDEX('Points - 4 fers'!$A$5:$Z$95,MATCH($A53,'Points - 4 fers'!$A$5:$A$95,0),MATCH(J$8,'Points - 4 fers'!$A$5:$Z$5,0)))*25)+((INDEX('Points - Hattrick'!$A$5:$Z$95,MATCH($A53,'Points - Hattrick'!$A$5:$A$95,0),MATCH(J$8,'Points - Hattrick'!$A$5:$Z$5,0)))*100)+((INDEX('Points - Fielding'!$A$5:$Z$95,MATCH($A53,'Points - Fielding'!$A$5:$A$95,0),MATCH(J$8,'Points - Fielding'!$A$5:$Z$5,0)))*10)+((INDEX('Points - 7 fers'!$A$5:$Z$95,MATCH($A53,'Points - 7 fers'!$A$5:$A$95,0),MATCH(J$8,'Points - 7 fers'!$A$5:$Z$5,0)))*50)+((INDEX('Points - Fielding Bonus'!$A$5:$Z$95,MATCH($A53,'Points - Fielding Bonus'!$A$5:$A$95,0),MATCH(J$8,'Points - Fielding Bonus'!$A$5:$Z$5,0)))*25)</f>
        <v>0</v>
      </c>
      <c r="K53" s="516">
        <f>(INDEX('Points - Runs'!$A$5:$Z$95,MATCH($A53,'Points - Runs'!$A$5:$A$95,0),MATCH(K$8,'Points - Runs'!$A$5:$Z$5,0)))+((INDEX('Points - Runs 50s'!$A$5:$Z$95,MATCH($A53,'Points - Runs 50s'!$A$5:$A$95,0),MATCH(K$8,'Points - Runs 50s'!$A$5:$Z$5,0)))*25)+((INDEX('Points - Runs 100s'!$A$5:$Z$95,MATCH($A53,'Points - Runs 100s'!$A$5:$A$95,0),MATCH(K$8,'Points - Runs 100s'!$A$5:$Z$5,0)))*50)+((INDEX('Points - Wickets'!$A$5:$Z$95,MATCH($A53,'Points - Wickets'!$A$5:$A$95,0),MATCH(K$8,'Points - Wickets'!$A$5:$Z$5,0)))*15)+((INDEX('Points - 4 fers'!$A$5:$Z$95,MATCH($A53,'Points - 4 fers'!$A$5:$A$95,0),MATCH(K$8,'Points - 4 fers'!$A$5:$Z$5,0)))*25)+((INDEX('Points - Hattrick'!$A$5:$Z$95,MATCH($A53,'Points - Hattrick'!$A$5:$A$95,0),MATCH(K$8,'Points - Hattrick'!$A$5:$Z$5,0)))*100)+((INDEX('Points - Fielding'!$A$5:$Z$95,MATCH($A53,'Points - Fielding'!$A$5:$A$95,0),MATCH(K$8,'Points - Fielding'!$A$5:$Z$5,0)))*10)+((INDEX('Points - 7 fers'!$A$5:$Z$95,MATCH($A53,'Points - 7 fers'!$A$5:$A$95,0),MATCH(K$8,'Points - 7 fers'!$A$5:$Z$5,0)))*50)+((INDEX('Points - Fielding Bonus'!$A$5:$Z$95,MATCH($A53,'Points - Fielding Bonus'!$A$5:$A$95,0),MATCH(K$8,'Points - Fielding Bonus'!$A$5:$Z$5,0)))*25)</f>
        <v>38</v>
      </c>
      <c r="L53" s="364">
        <f>(INDEX('Points - Runs'!$A$5:$Z$95,MATCH($A53,'Points - Runs'!$A$5:$A$95,0),MATCH(L$8,'Points - Runs'!$A$5:$Z$5,0)))+((INDEX('Points - Runs 50s'!$A$5:$Z$95,MATCH($A53,'Points - Runs 50s'!$A$5:$A$95,0),MATCH(L$8,'Points - Runs 50s'!$A$5:$Z$5,0)))*25)+((INDEX('Points - Runs 100s'!$A$5:$Z$95,MATCH($A53,'Points - Runs 100s'!$A$5:$A$95,0),MATCH(L$8,'Points - Runs 100s'!$A$5:$Z$5,0)))*50)+((INDEX('Points - Wickets'!$A$5:$Z$95,MATCH($A53,'Points - Wickets'!$A$5:$A$95,0),MATCH(L$8,'Points - Wickets'!$A$5:$Z$5,0)))*15)+((INDEX('Points - 4 fers'!$A$5:$Z$95,MATCH($A53,'Points - 4 fers'!$A$5:$A$95,0),MATCH(L$8,'Points - 4 fers'!$A$5:$Z$5,0)))*25)+((INDEX('Points - Hattrick'!$A$5:$Z$95,MATCH($A53,'Points - Hattrick'!$A$5:$A$95,0),MATCH(L$8,'Points - Hattrick'!$A$5:$Z$5,0)))*100)+((INDEX('Points - Fielding'!$A$5:$Z$95,MATCH($A53,'Points - Fielding'!$A$5:$A$95,0),MATCH(L$8,'Points - Fielding'!$A$5:$Z$5,0)))*10)+((INDEX('Points - 7 fers'!$A$5:$Z$95,MATCH($A53,'Points - 7 fers'!$A$5:$A$95,0),MATCH(L$8,'Points - 7 fers'!$A$5:$Z$5,0)))*50)+((INDEX('Points - Fielding Bonus'!$A$5:$Z$95,MATCH($A53,'Points - Fielding Bonus'!$A$5:$A$95,0),MATCH(L$8,'Points - Fielding Bonus'!$A$5:$Z$5,0)))*25)</f>
        <v>0</v>
      </c>
      <c r="M53" s="365">
        <f>(INDEX('Points - Runs'!$A$5:$Z$95,MATCH($A53,'Points - Runs'!$A$5:$A$95,0),MATCH(M$8,'Points - Runs'!$A$5:$Z$5,0)))+((INDEX('Points - Runs 50s'!$A$5:$Z$95,MATCH($A53,'Points - Runs 50s'!$A$5:$A$95,0),MATCH(M$8,'Points - Runs 50s'!$A$5:$Z$5,0)))*25)+((INDEX('Points - Runs 100s'!$A$5:$Z$95,MATCH($A53,'Points - Runs 100s'!$A$5:$A$95,0),MATCH(M$8,'Points - Runs 100s'!$A$5:$Z$5,0)))*50)+((INDEX('Points - Wickets'!$A$5:$Z$95,MATCH($A53,'Points - Wickets'!$A$5:$A$95,0),MATCH(M$8,'Points - Wickets'!$A$5:$Z$5,0)))*15)+((INDEX('Points - 4 fers'!$A$5:$Z$95,MATCH($A53,'Points - 4 fers'!$A$5:$A$95,0),MATCH(M$8,'Points - 4 fers'!$A$5:$Z$5,0)))*25)+((INDEX('Points - Hattrick'!$A$5:$Z$95,MATCH($A53,'Points - Hattrick'!$A$5:$A$95,0),MATCH(M$8,'Points - Hattrick'!$A$5:$Z$5,0)))*100)+((INDEX('Points - Fielding'!$A$5:$Z$95,MATCH($A53,'Points - Fielding'!$A$5:$A$95,0),MATCH(M$8,'Points - Fielding'!$A$5:$Z$5,0)))*10)+((INDEX('Points - 7 fers'!$A$5:$Z$95,MATCH($A53,'Points - 7 fers'!$A$5:$A$95,0),MATCH(M$8,'Points - 7 fers'!$A$5:$Z$5,0)))*50)+((INDEX('Points - Fielding Bonus'!$A$5:$Z$95,MATCH($A53,'Points - Fielding Bonus'!$A$5:$A$95,0),MATCH(M$8,'Points - Fielding Bonus'!$A$5:$Z$5,0)))*25)</f>
        <v>10</v>
      </c>
      <c r="N53" s="365">
        <f>(INDEX('Points - Runs'!$A$5:$Z$95,MATCH($A53,'Points - Runs'!$A$5:$A$95,0),MATCH(N$8,'Points - Runs'!$A$5:$Z$5,0)))+((INDEX('Points - Runs 50s'!$A$5:$Z$95,MATCH($A53,'Points - Runs 50s'!$A$5:$A$95,0),MATCH(N$8,'Points - Runs 50s'!$A$5:$Z$5,0)))*25)+((INDEX('Points - Runs 100s'!$A$5:$Z$95,MATCH($A53,'Points - Runs 100s'!$A$5:$A$95,0),MATCH(N$8,'Points - Runs 100s'!$A$5:$Z$5,0)))*50)+((INDEX('Points - Wickets'!$A$5:$Z$95,MATCH($A53,'Points - Wickets'!$A$5:$A$95,0),MATCH(N$8,'Points - Wickets'!$A$5:$Z$5,0)))*15)+((INDEX('Points - 4 fers'!$A$5:$Z$95,MATCH($A53,'Points - 4 fers'!$A$5:$A$95,0),MATCH(N$8,'Points - 4 fers'!$A$5:$Z$5,0)))*25)+((INDEX('Points - Hattrick'!$A$5:$Z$95,MATCH($A53,'Points - Hattrick'!$A$5:$A$95,0),MATCH(N$8,'Points - Hattrick'!$A$5:$Z$5,0)))*100)+((INDEX('Points - Fielding'!$A$5:$Z$95,MATCH($A53,'Points - Fielding'!$A$5:$A$95,0),MATCH(N$8,'Points - Fielding'!$A$5:$Z$5,0)))*10)+((INDEX('Points - 7 fers'!$A$5:$Z$95,MATCH($A53,'Points - 7 fers'!$A$5:$A$95,0),MATCH(N$8,'Points - 7 fers'!$A$5:$Z$5,0)))*50)+((INDEX('Points - Fielding Bonus'!$A$5:$Z$95,MATCH($A53,'Points - Fielding Bonus'!$A$5:$A$95,0),MATCH(N$8,'Points - Fielding Bonus'!$A$5:$Z$5,0)))*25)</f>
        <v>0</v>
      </c>
      <c r="O53" s="365">
        <f>(INDEX('Points - Runs'!$A$5:$Z$95,MATCH($A53,'Points - Runs'!$A$5:$A$95,0),MATCH(O$8,'Points - Runs'!$A$5:$Z$5,0)))+((INDEX('Points - Runs 50s'!$A$5:$Z$95,MATCH($A53,'Points - Runs 50s'!$A$5:$A$95,0),MATCH(O$8,'Points - Runs 50s'!$A$5:$Z$5,0)))*25)+((INDEX('Points - Runs 100s'!$A$5:$Z$95,MATCH($A53,'Points - Runs 100s'!$A$5:$A$95,0),MATCH(O$8,'Points - Runs 100s'!$A$5:$Z$5,0)))*50)+((INDEX('Points - Wickets'!$A$5:$Z$95,MATCH($A53,'Points - Wickets'!$A$5:$A$95,0),MATCH(O$8,'Points - Wickets'!$A$5:$Z$5,0)))*15)+((INDEX('Points - 4 fers'!$A$5:$Z$95,MATCH($A53,'Points - 4 fers'!$A$5:$A$95,0),MATCH(O$8,'Points - 4 fers'!$A$5:$Z$5,0)))*25)+((INDEX('Points - Hattrick'!$A$5:$Z$95,MATCH($A53,'Points - Hattrick'!$A$5:$A$95,0),MATCH(O$8,'Points - Hattrick'!$A$5:$Z$5,0)))*100)+((INDEX('Points - Fielding'!$A$5:$Z$95,MATCH($A53,'Points - Fielding'!$A$5:$A$95,0),MATCH(O$8,'Points - Fielding'!$A$5:$Z$5,0)))*10)+((INDEX('Points - 7 fers'!$A$5:$Z$95,MATCH($A53,'Points - 7 fers'!$A$5:$A$95,0),MATCH(O$8,'Points - 7 fers'!$A$5:$Z$5,0)))*50)+((INDEX('Points - Fielding Bonus'!$A$5:$Z$95,MATCH($A53,'Points - Fielding Bonus'!$A$5:$A$95,0),MATCH(O$8,'Points - Fielding Bonus'!$A$5:$Z$5,0)))*25)</f>
        <v>0</v>
      </c>
      <c r="P53" s="365">
        <f>(INDEX('Points - Runs'!$A$5:$Z$95,MATCH($A53,'Points - Runs'!$A$5:$A$95,0),MATCH(P$8,'Points - Runs'!$A$5:$Z$5,0)))+((INDEX('Points - Runs 50s'!$A$5:$Z$95,MATCH($A53,'Points - Runs 50s'!$A$5:$A$95,0),MATCH(P$8,'Points - Runs 50s'!$A$5:$Z$5,0)))*25)+((INDEX('Points - Runs 100s'!$A$5:$Z$95,MATCH($A53,'Points - Runs 100s'!$A$5:$A$95,0),MATCH(P$8,'Points - Runs 100s'!$A$5:$Z$5,0)))*50)+((INDEX('Points - Wickets'!$A$5:$Z$95,MATCH($A53,'Points - Wickets'!$A$5:$A$95,0),MATCH(P$8,'Points - Wickets'!$A$5:$Z$5,0)))*15)+((INDEX('Points - 4 fers'!$A$5:$Z$95,MATCH($A53,'Points - 4 fers'!$A$5:$A$95,0),MATCH(P$8,'Points - 4 fers'!$A$5:$Z$5,0)))*25)+((INDEX('Points - Hattrick'!$A$5:$Z$95,MATCH($A53,'Points - Hattrick'!$A$5:$A$95,0),MATCH(P$8,'Points - Hattrick'!$A$5:$Z$5,0)))*100)+((INDEX('Points - Fielding'!$A$5:$Z$95,MATCH($A53,'Points - Fielding'!$A$5:$A$95,0),MATCH(P$8,'Points - Fielding'!$A$5:$Z$5,0)))*10)+((INDEX('Points - 7 fers'!$A$5:$Z$95,MATCH($A53,'Points - 7 fers'!$A$5:$A$95,0),MATCH(P$8,'Points - 7 fers'!$A$5:$Z$5,0)))*50)+((INDEX('Points - Fielding Bonus'!$A$5:$Z$95,MATCH($A53,'Points - Fielding Bonus'!$A$5:$A$95,0),MATCH(P$8,'Points - Fielding Bonus'!$A$5:$Z$5,0)))*25)</f>
        <v>87</v>
      </c>
      <c r="Q53" s="365">
        <f>(INDEX('Points - Runs'!$A$5:$Z$95,MATCH($A53,'Points - Runs'!$A$5:$A$95,0),MATCH(Q$8,'Points - Runs'!$A$5:$Z$5,0)))+((INDEX('Points - Runs 50s'!$A$5:$Z$95,MATCH($A53,'Points - Runs 50s'!$A$5:$A$95,0),MATCH(Q$8,'Points - Runs 50s'!$A$5:$Z$5,0)))*25)+((INDEX('Points - Runs 100s'!$A$5:$Z$95,MATCH($A53,'Points - Runs 100s'!$A$5:$A$95,0),MATCH(Q$8,'Points - Runs 100s'!$A$5:$Z$5,0)))*50)+((INDEX('Points - Wickets'!$A$5:$Z$95,MATCH($A53,'Points - Wickets'!$A$5:$A$95,0),MATCH(Q$8,'Points - Wickets'!$A$5:$Z$5,0)))*15)+((INDEX('Points - 4 fers'!$A$5:$Z$95,MATCH($A53,'Points - 4 fers'!$A$5:$A$95,0),MATCH(Q$8,'Points - 4 fers'!$A$5:$Z$5,0)))*25)+((INDEX('Points - Hattrick'!$A$5:$Z$95,MATCH($A53,'Points - Hattrick'!$A$5:$A$95,0),MATCH(Q$8,'Points - Hattrick'!$A$5:$Z$5,0)))*100)+((INDEX('Points - Fielding'!$A$5:$Z$95,MATCH($A53,'Points - Fielding'!$A$5:$A$95,0),MATCH(Q$8,'Points - Fielding'!$A$5:$Z$5,0)))*10)+((INDEX('Points - 7 fers'!$A$5:$Z$95,MATCH($A53,'Points - 7 fers'!$A$5:$A$95,0),MATCH(Q$8,'Points - 7 fers'!$A$5:$Z$5,0)))*50)+((INDEX('Points - Fielding Bonus'!$A$5:$Z$95,MATCH($A53,'Points - Fielding Bonus'!$A$5:$A$95,0),MATCH(Q$8,'Points - Fielding Bonus'!$A$5:$Z$5,0)))*25)</f>
        <v>21</v>
      </c>
      <c r="R53" s="365">
        <f>(INDEX('Points - Runs'!$A$5:$Z$95,MATCH($A53,'Points - Runs'!$A$5:$A$95,0),MATCH(R$8,'Points - Runs'!$A$5:$Z$5,0)))+((INDEX('Points - Runs 50s'!$A$5:$Z$95,MATCH($A53,'Points - Runs 50s'!$A$5:$A$95,0),MATCH(R$8,'Points - Runs 50s'!$A$5:$Z$5,0)))*25)+((INDEX('Points - Runs 100s'!$A$5:$Z$95,MATCH($A53,'Points - Runs 100s'!$A$5:$A$95,0),MATCH(R$8,'Points - Runs 100s'!$A$5:$Z$5,0)))*50)+((INDEX('Points - Wickets'!$A$5:$Z$95,MATCH($A53,'Points - Wickets'!$A$5:$A$95,0),MATCH(R$8,'Points - Wickets'!$A$5:$Z$5,0)))*15)+((INDEX('Points - 4 fers'!$A$5:$Z$95,MATCH($A53,'Points - 4 fers'!$A$5:$A$95,0),MATCH(R$8,'Points - 4 fers'!$A$5:$Z$5,0)))*25)+((INDEX('Points - Hattrick'!$A$5:$Z$95,MATCH($A53,'Points - Hattrick'!$A$5:$A$95,0),MATCH(R$8,'Points - Hattrick'!$A$5:$Z$5,0)))*100)+((INDEX('Points - Fielding'!$A$5:$Z$95,MATCH($A53,'Points - Fielding'!$A$5:$A$95,0),MATCH(R$8,'Points - Fielding'!$A$5:$Z$5,0)))*10)+((INDEX('Points - 7 fers'!$A$5:$Z$95,MATCH($A53,'Points - 7 fers'!$A$5:$A$95,0),MATCH(R$8,'Points - 7 fers'!$A$5:$Z$5,0)))*50)+((INDEX('Points - Fielding Bonus'!$A$5:$Z$95,MATCH($A53,'Points - Fielding Bonus'!$A$5:$A$95,0),MATCH(R$8,'Points - Fielding Bonus'!$A$5:$Z$5,0)))*25)</f>
        <v>0</v>
      </c>
      <c r="S53" s="566">
        <f>(INDEX('Points - Runs'!$A$5:$Z$95,MATCH($A53,'Points - Runs'!$A$5:$A$95,0),MATCH(S$8,'Points - Runs'!$A$5:$Z$5,0)))+((INDEX('Points - Runs 50s'!$A$5:$Z$95,MATCH($A53,'Points - Runs 50s'!$A$5:$A$95,0),MATCH(S$8,'Points - Runs 50s'!$A$5:$Z$5,0)))*25)+((INDEX('Points - Runs 100s'!$A$5:$Z$95,MATCH($A53,'Points - Runs 100s'!$A$5:$A$95,0),MATCH(S$8,'Points - Runs 100s'!$A$5:$Z$5,0)))*50)+((INDEX('Points - Wickets'!$A$5:$Z$95,MATCH($A53,'Points - Wickets'!$A$5:$A$95,0),MATCH(S$8,'Points - Wickets'!$A$5:$Z$5,0)))*15)+((INDEX('Points - 4 fers'!$A$5:$Z$95,MATCH($A53,'Points - 4 fers'!$A$5:$A$95,0),MATCH(S$8,'Points - 4 fers'!$A$5:$Z$5,0)))*25)+((INDEX('Points - Hattrick'!$A$5:$Z$95,MATCH($A53,'Points - Hattrick'!$A$5:$A$95,0),MATCH(S$8,'Points - Hattrick'!$A$5:$Z$5,0)))*100)+((INDEX('Points - Fielding'!$A$5:$Z$95,MATCH($A53,'Points - Fielding'!$A$5:$A$95,0),MATCH(S$8,'Points - Fielding'!$A$5:$Z$5,0)))*10)+((INDEX('Points - 7 fers'!$A$5:$Z$95,MATCH($A53,'Points - 7 fers'!$A$5:$A$95,0),MATCH(S$8,'Points - 7 fers'!$A$5:$Z$5,0)))*50)+((INDEX('Points - Fielding Bonus'!$A$5:$Z$95,MATCH($A53,'Points - Fielding Bonus'!$A$5:$A$95,0),MATCH(S$8,'Points - Fielding Bonus'!$A$5:$Z$5,0)))*25)</f>
        <v>0</v>
      </c>
      <c r="T53" s="571">
        <f>(INDEX('Points - Runs'!$A$5:$Z$95,MATCH($A53,'Points - Runs'!$A$5:$A$95,0),MATCH(T$8,'Points - Runs'!$A$5:$Z$5,0)))+((INDEX('Points - Runs 50s'!$A$5:$Z$95,MATCH($A53,'Points - Runs 50s'!$A$5:$A$95,0),MATCH(T$8,'Points - Runs 50s'!$A$5:$Z$5,0)))*25)+((INDEX('Points - Runs 100s'!$A$5:$Z$95,MATCH($A53,'Points - Runs 100s'!$A$5:$A$95,0),MATCH(T$8,'Points - Runs 100s'!$A$5:$Z$5,0)))*50)+((INDEX('Points - Wickets'!$A$5:$Z$95,MATCH($A53,'Points - Wickets'!$A$5:$A$95,0),MATCH(T$8,'Points - Wickets'!$A$5:$Z$5,0)))*15)+((INDEX('Points - 4 fers'!$A$5:$Z$95,MATCH($A53,'Points - 4 fers'!$A$5:$A$95,0),MATCH(T$8,'Points - 4 fers'!$A$5:$Z$5,0)))*25)+((INDEX('Points - Hattrick'!$A$5:$Z$95,MATCH($A53,'Points - Hattrick'!$A$5:$A$95,0),MATCH(T$8,'Points - Hattrick'!$A$5:$Z$5,0)))*100)+((INDEX('Points - Fielding'!$A$5:$Z$95,MATCH($A53,'Points - Fielding'!$A$5:$A$95,0),MATCH(T$8,'Points - Fielding'!$A$5:$Z$5,0)))*10)+((INDEX('Points - 7 fers'!$A$5:$Z$95,MATCH($A53,'Points - 7 fers'!$A$5:$A$95,0),MATCH(T$8,'Points - 7 fers'!$A$5:$Z$5,0)))*50)+((INDEX('Points - Fielding Bonus'!$A$5:$Z$95,MATCH($A53,'Points - Fielding Bonus'!$A$5:$A$95,0),MATCH(T$8,'Points - Fielding Bonus'!$A$5:$Z$5,0)))*25)</f>
        <v>0</v>
      </c>
      <c r="U53" s="365">
        <f>(INDEX('Points - Runs'!$A$5:$Z$95,MATCH($A53,'Points - Runs'!$A$5:$A$95,0),MATCH(U$8,'Points - Runs'!$A$5:$Z$5,0)))+((INDEX('Points - Runs 50s'!$A$5:$Z$95,MATCH($A53,'Points - Runs 50s'!$A$5:$A$95,0),MATCH(U$8,'Points - Runs 50s'!$A$5:$Z$5,0)))*25)+((INDEX('Points - Runs 100s'!$A$5:$Z$95,MATCH($A53,'Points - Runs 100s'!$A$5:$A$95,0),MATCH(U$8,'Points - Runs 100s'!$A$5:$Z$5,0)))*50)+((INDEX('Points - Wickets'!$A$5:$Z$95,MATCH($A53,'Points - Wickets'!$A$5:$A$95,0),MATCH(U$8,'Points - Wickets'!$A$5:$Z$5,0)))*15)+((INDEX('Points - 4 fers'!$A$5:$Z$95,MATCH($A53,'Points - 4 fers'!$A$5:$A$95,0),MATCH(U$8,'Points - 4 fers'!$A$5:$Z$5,0)))*25)+((INDEX('Points - Hattrick'!$A$5:$Z$95,MATCH($A53,'Points - Hattrick'!$A$5:$A$95,0),MATCH(U$8,'Points - Hattrick'!$A$5:$Z$5,0)))*100)+((INDEX('Points - Fielding'!$A$5:$Z$95,MATCH($A53,'Points - Fielding'!$A$5:$A$95,0),MATCH(U$8,'Points - Fielding'!$A$5:$Z$5,0)))*10)+((INDEX('Points - 7 fers'!$A$5:$Z$95,MATCH($A53,'Points - 7 fers'!$A$5:$A$95,0),MATCH(U$8,'Points - 7 fers'!$A$5:$Z$5,0)))*50)+((INDEX('Points - Fielding Bonus'!$A$5:$Z$95,MATCH($A53,'Points - Fielding Bonus'!$A$5:$A$95,0),MATCH(U$8,'Points - Fielding Bonus'!$A$5:$Z$5,0)))*25)</f>
        <v>0</v>
      </c>
      <c r="V53" s="365">
        <f>(INDEX('Points - Runs'!$A$5:$Z$95,MATCH($A53,'Points - Runs'!$A$5:$A$95,0),MATCH(V$8,'Points - Runs'!$A$5:$Z$5,0)))+((INDEX('Points - Runs 50s'!$A$5:$Z$95,MATCH($A53,'Points - Runs 50s'!$A$5:$A$95,0),MATCH(V$8,'Points - Runs 50s'!$A$5:$Z$5,0)))*25)+((INDEX('Points - Runs 100s'!$A$5:$Z$95,MATCH($A53,'Points - Runs 100s'!$A$5:$A$95,0),MATCH(V$8,'Points - Runs 100s'!$A$5:$Z$5,0)))*50)+((INDEX('Points - Wickets'!$A$5:$Z$95,MATCH($A53,'Points - Wickets'!$A$5:$A$95,0),MATCH(V$8,'Points - Wickets'!$A$5:$Z$5,0)))*15)+((INDEX('Points - 4 fers'!$A$5:$Z$95,MATCH($A53,'Points - 4 fers'!$A$5:$A$95,0),MATCH(V$8,'Points - 4 fers'!$A$5:$Z$5,0)))*25)+((INDEX('Points - Hattrick'!$A$5:$Z$95,MATCH($A53,'Points - Hattrick'!$A$5:$A$95,0),MATCH(V$8,'Points - Hattrick'!$A$5:$Z$5,0)))*100)+((INDEX('Points - Fielding'!$A$5:$Z$95,MATCH($A53,'Points - Fielding'!$A$5:$A$95,0),MATCH(V$8,'Points - Fielding'!$A$5:$Z$5,0)))*10)+((INDEX('Points - 7 fers'!$A$5:$Z$95,MATCH($A53,'Points - 7 fers'!$A$5:$A$95,0),MATCH(V$8,'Points - 7 fers'!$A$5:$Z$5,0)))*50)+((INDEX('Points - Fielding Bonus'!$A$5:$Z$95,MATCH($A53,'Points - Fielding Bonus'!$A$5:$A$95,0),MATCH(V$8,'Points - Fielding Bonus'!$A$5:$Z$5,0)))*25)</f>
        <v>0</v>
      </c>
      <c r="W53" s="365">
        <f>(INDEX('Points - Runs'!$A$5:$Z$95,MATCH($A53,'Points - Runs'!$A$5:$A$95,0),MATCH(W$8,'Points - Runs'!$A$5:$Z$5,0)))+((INDEX('Points - Runs 50s'!$A$5:$Z$95,MATCH($A53,'Points - Runs 50s'!$A$5:$A$95,0),MATCH(W$8,'Points - Runs 50s'!$A$5:$Z$5,0)))*25)+((INDEX('Points - Runs 100s'!$A$5:$Z$95,MATCH($A53,'Points - Runs 100s'!$A$5:$A$95,0),MATCH(W$8,'Points - Runs 100s'!$A$5:$Z$5,0)))*50)+((INDEX('Points - Wickets'!$A$5:$Z$95,MATCH($A53,'Points - Wickets'!$A$5:$A$95,0),MATCH(W$8,'Points - Wickets'!$A$5:$Z$5,0)))*15)+((INDEX('Points - 4 fers'!$A$5:$Z$95,MATCH($A53,'Points - 4 fers'!$A$5:$A$95,0),MATCH(W$8,'Points - 4 fers'!$A$5:$Z$5,0)))*25)+((INDEX('Points - Hattrick'!$A$5:$Z$95,MATCH($A53,'Points - Hattrick'!$A$5:$A$95,0),MATCH(W$8,'Points - Hattrick'!$A$5:$Z$5,0)))*100)+((INDEX('Points - Fielding'!$A$5:$Z$95,MATCH($A53,'Points - Fielding'!$A$5:$A$95,0),MATCH(W$8,'Points - Fielding'!$A$5:$Z$5,0)))*10)+((INDEX('Points - 7 fers'!$A$5:$Z$95,MATCH($A53,'Points - 7 fers'!$A$5:$A$95,0),MATCH(W$8,'Points - 7 fers'!$A$5:$Z$5,0)))*50)+((INDEX('Points - Fielding Bonus'!$A$5:$Z$95,MATCH($A53,'Points - Fielding Bonus'!$A$5:$A$95,0),MATCH(W$8,'Points - Fielding Bonus'!$A$5:$Z$5,0)))*25)</f>
        <v>0</v>
      </c>
      <c r="X53" s="365">
        <f>(INDEX('Points - Runs'!$A$5:$Z$95,MATCH($A53,'Points - Runs'!$A$5:$A$95,0),MATCH(X$8,'Points - Runs'!$A$5:$Z$5,0)))+((INDEX('Points - Runs 50s'!$A$5:$Z$95,MATCH($A53,'Points - Runs 50s'!$A$5:$A$95,0),MATCH(X$8,'Points - Runs 50s'!$A$5:$Z$5,0)))*25)+((INDEX('Points - Runs 100s'!$A$5:$Z$95,MATCH($A53,'Points - Runs 100s'!$A$5:$A$95,0),MATCH(X$8,'Points - Runs 100s'!$A$5:$Z$5,0)))*50)+((INDEX('Points - Wickets'!$A$5:$Z$95,MATCH($A53,'Points - Wickets'!$A$5:$A$95,0),MATCH(X$8,'Points - Wickets'!$A$5:$Z$5,0)))*15)+((INDEX('Points - 4 fers'!$A$5:$Z$95,MATCH($A53,'Points - 4 fers'!$A$5:$A$95,0),MATCH(X$8,'Points - 4 fers'!$A$5:$Z$5,0)))*25)+((INDEX('Points - Hattrick'!$A$5:$Z$95,MATCH($A53,'Points - Hattrick'!$A$5:$A$95,0),MATCH(X$8,'Points - Hattrick'!$A$5:$Z$5,0)))*100)+((INDEX('Points - Fielding'!$A$5:$Z$95,MATCH($A53,'Points - Fielding'!$A$5:$A$95,0),MATCH(X$8,'Points - Fielding'!$A$5:$Z$5,0)))*10)+((INDEX('Points - 7 fers'!$A$5:$Z$95,MATCH($A53,'Points - 7 fers'!$A$5:$A$95,0),MATCH(X$8,'Points - 7 fers'!$A$5:$Z$5,0)))*50)+((INDEX('Points - Fielding Bonus'!$A$5:$Z$95,MATCH($A53,'Points - Fielding Bonus'!$A$5:$A$95,0),MATCH(X$8,'Points - Fielding Bonus'!$A$5:$Z$5,0)))*25)</f>
        <v>0</v>
      </c>
      <c r="Y53" s="365">
        <f>(INDEX('Points - Runs'!$A$5:$Z$95,MATCH($A53,'Points - Runs'!$A$5:$A$95,0),MATCH(Y$8,'Points - Runs'!$A$5:$Z$5,0)))+((INDEX('Points - Runs 50s'!$A$5:$Z$95,MATCH($A53,'Points - Runs 50s'!$A$5:$A$95,0),MATCH(Y$8,'Points - Runs 50s'!$A$5:$Z$5,0)))*25)+((INDEX('Points - Runs 100s'!$A$5:$Z$95,MATCH($A53,'Points - Runs 100s'!$A$5:$A$95,0),MATCH(Y$8,'Points - Runs 100s'!$A$5:$Z$5,0)))*50)+((INDEX('Points - Wickets'!$A$5:$Z$95,MATCH($A53,'Points - Wickets'!$A$5:$A$95,0),MATCH(Y$8,'Points - Wickets'!$A$5:$Z$5,0)))*15)+((INDEX('Points - 4 fers'!$A$5:$Z$95,MATCH($A53,'Points - 4 fers'!$A$5:$A$95,0),MATCH(Y$8,'Points - 4 fers'!$A$5:$Z$5,0)))*25)+((INDEX('Points - Hattrick'!$A$5:$Z$95,MATCH($A53,'Points - Hattrick'!$A$5:$A$95,0),MATCH(Y$8,'Points - Hattrick'!$A$5:$Z$5,0)))*100)+((INDEX('Points - Fielding'!$A$5:$Z$95,MATCH($A53,'Points - Fielding'!$A$5:$A$95,0),MATCH(Y$8,'Points - Fielding'!$A$5:$Z$5,0)))*10)+((INDEX('Points - 7 fers'!$A$5:$Z$95,MATCH($A53,'Points - 7 fers'!$A$5:$A$95,0),MATCH(Y$8,'Points - 7 fers'!$A$5:$Z$5,0)))*50)+((INDEX('Points - Fielding Bonus'!$A$5:$Z$95,MATCH($A53,'Points - Fielding Bonus'!$A$5:$A$95,0),MATCH(Y$8,'Points - Fielding Bonus'!$A$5:$Z$5,0)))*25)</f>
        <v>0</v>
      </c>
      <c r="Z53" s="365">
        <f>(INDEX('Points - Runs'!$A$5:$Z$95,MATCH($A53,'Points - Runs'!$A$5:$A$95,0),MATCH(Z$8,'Points - Runs'!$A$5:$Z$5,0)))+((INDEX('Points - Runs 50s'!$A$5:$Z$95,MATCH($A53,'Points - Runs 50s'!$A$5:$A$95,0),MATCH(Z$8,'Points - Runs 50s'!$A$5:$Z$5,0)))*25)+((INDEX('Points - Runs 100s'!$A$5:$Z$95,MATCH($A53,'Points - Runs 100s'!$A$5:$A$95,0),MATCH(Z$8,'Points - Runs 100s'!$A$5:$Z$5,0)))*50)+((INDEX('Points - Wickets'!$A$5:$Z$95,MATCH($A53,'Points - Wickets'!$A$5:$A$95,0),MATCH(Z$8,'Points - Wickets'!$A$5:$Z$5,0)))*15)+((INDEX('Points - 4 fers'!$A$5:$Z$95,MATCH($A53,'Points - 4 fers'!$A$5:$A$95,0),MATCH(Z$8,'Points - 4 fers'!$A$5:$Z$5,0)))*25)+((INDEX('Points - Hattrick'!$A$5:$Z$95,MATCH($A53,'Points - Hattrick'!$A$5:$A$95,0),MATCH(Z$8,'Points - Hattrick'!$A$5:$Z$5,0)))*100)+((INDEX('Points - Fielding'!$A$5:$Z$95,MATCH($A53,'Points - Fielding'!$A$5:$A$95,0),MATCH(Z$8,'Points - Fielding'!$A$5:$Z$5,0)))*10)+((INDEX('Points - 7 fers'!$A$5:$Z$95,MATCH($A53,'Points - 7 fers'!$A$5:$A$95,0),MATCH(Z$8,'Points - 7 fers'!$A$5:$Z$5,0)))*50)+((INDEX('Points - Fielding Bonus'!$A$5:$Z$95,MATCH($A53,'Points - Fielding Bonus'!$A$5:$A$95,0),MATCH(Z$8,'Points - Fielding Bonus'!$A$5:$Z$5,0)))*25)</f>
        <v>0</v>
      </c>
      <c r="AA53" s="452">
        <f t="shared" si="0"/>
        <v>69</v>
      </c>
      <c r="AB53" s="445">
        <f t="shared" si="1"/>
        <v>118</v>
      </c>
      <c r="AC53" s="479">
        <f t="shared" si="2"/>
        <v>0</v>
      </c>
      <c r="AD53" s="453">
        <f t="shared" si="3"/>
        <v>187</v>
      </c>
    </row>
    <row r="54" spans="1:30" s="58" customFormat="1" ht="18.75" customHeight="1" x14ac:dyDescent="0.25">
      <c r="A54" s="476" t="s">
        <v>13</v>
      </c>
      <c r="B54" s="447" t="s">
        <v>54</v>
      </c>
      <c r="C54" s="448" t="s">
        <v>69</v>
      </c>
      <c r="D54" s="364">
        <f>(INDEX('Points - Runs'!$A$5:$Z$95,MATCH($A54,'Points - Runs'!$A$5:$A$95,0),MATCH(D$8,'Points - Runs'!$A$5:$Z$5,0)))+((INDEX('Points - Runs 50s'!$A$5:$Z$95,MATCH($A54,'Points - Runs 50s'!$A$5:$A$95,0),MATCH(D$8,'Points - Runs 50s'!$A$5:$Z$5,0)))*25)+((INDEX('Points - Runs 100s'!$A$5:$Z$95,MATCH($A54,'Points - Runs 100s'!$A$5:$A$95,0),MATCH(D$8,'Points - Runs 100s'!$A$5:$Z$5,0)))*50)+((INDEX('Points - Wickets'!$A$5:$Z$95,MATCH($A54,'Points - Wickets'!$A$5:$A$95,0),MATCH(D$8,'Points - Wickets'!$A$5:$Z$5,0)))*15)+((INDEX('Points - 4 fers'!$A$5:$Z$95,MATCH($A54,'Points - 4 fers'!$A$5:$A$95,0),MATCH(D$8,'Points - 4 fers'!$A$5:$Z$5,0)))*25)+((INDEX('Points - Hattrick'!$A$5:$Z$95,MATCH($A54,'Points - Hattrick'!$A$5:$A$95,0),MATCH(D$8,'Points - Hattrick'!$A$5:$Z$5,0)))*100)+((INDEX('Points - Fielding'!$A$5:$Z$95,MATCH($A54,'Points - Fielding'!$A$5:$A$95,0),MATCH(D$8,'Points - Fielding'!$A$5:$Z$5,0)))*10)+((INDEX('Points - 7 fers'!$A$5:$Z$95,MATCH($A54,'Points - 7 fers'!$A$5:$A$95,0),MATCH(D$8,'Points - 7 fers'!$A$5:$Z$5,0)))*50)+((INDEX('Points - Fielding Bonus'!$A$5:$Z$95,MATCH($A54,'Points - Fielding Bonus'!$A$5:$A$95,0),MATCH(D$8,'Points - Fielding Bonus'!$A$5:$Z$5,0)))*25)</f>
        <v>0</v>
      </c>
      <c r="E54" s="365">
        <f>(INDEX('Points - Runs'!$A$5:$Z$95,MATCH($A54,'Points - Runs'!$A$5:$A$95,0),MATCH(E$8,'Points - Runs'!$A$5:$Z$5,0)))+((INDEX('Points - Runs 50s'!$A$5:$Z$95,MATCH($A54,'Points - Runs 50s'!$A$5:$A$95,0),MATCH(E$8,'Points - Runs 50s'!$A$5:$Z$5,0)))*25)+((INDEX('Points - Runs 100s'!$A$5:$Z$95,MATCH($A54,'Points - Runs 100s'!$A$5:$A$95,0),MATCH(E$8,'Points - Runs 100s'!$A$5:$Z$5,0)))*50)+((INDEX('Points - Wickets'!$A$5:$Z$95,MATCH($A54,'Points - Wickets'!$A$5:$A$95,0),MATCH(E$8,'Points - Wickets'!$A$5:$Z$5,0)))*15)+((INDEX('Points - 4 fers'!$A$5:$Z$95,MATCH($A54,'Points - 4 fers'!$A$5:$A$95,0),MATCH(E$8,'Points - 4 fers'!$A$5:$Z$5,0)))*25)+((INDEX('Points - Hattrick'!$A$5:$Z$95,MATCH($A54,'Points - Hattrick'!$A$5:$A$95,0),MATCH(E$8,'Points - Hattrick'!$A$5:$Z$5,0)))*100)+((INDEX('Points - Fielding'!$A$5:$Z$95,MATCH($A54,'Points - Fielding'!$A$5:$A$95,0),MATCH(E$8,'Points - Fielding'!$A$5:$Z$5,0)))*10)+((INDEX('Points - 7 fers'!$A$5:$Z$95,MATCH($A54,'Points - 7 fers'!$A$5:$A$95,0),MATCH(E$8,'Points - 7 fers'!$A$5:$Z$5,0)))*50)+((INDEX('Points - Fielding Bonus'!$A$5:$Z$95,MATCH($A54,'Points - Fielding Bonus'!$A$5:$A$95,0),MATCH(E$8,'Points - Fielding Bonus'!$A$5:$Z$5,0)))*25)</f>
        <v>0</v>
      </c>
      <c r="F54" s="365">
        <f>(INDEX('Points - Runs'!$A$5:$Z$95,MATCH($A54,'Points - Runs'!$A$5:$A$95,0),MATCH(F$8,'Points - Runs'!$A$5:$Z$5,0)))+((INDEX('Points - Runs 50s'!$A$5:$Z$95,MATCH($A54,'Points - Runs 50s'!$A$5:$A$95,0),MATCH(F$8,'Points - Runs 50s'!$A$5:$Z$5,0)))*25)+((INDEX('Points - Runs 100s'!$A$5:$Z$95,MATCH($A54,'Points - Runs 100s'!$A$5:$A$95,0),MATCH(F$8,'Points - Runs 100s'!$A$5:$Z$5,0)))*50)+((INDEX('Points - Wickets'!$A$5:$Z$95,MATCH($A54,'Points - Wickets'!$A$5:$A$95,0),MATCH(F$8,'Points - Wickets'!$A$5:$Z$5,0)))*15)+((INDEX('Points - 4 fers'!$A$5:$Z$95,MATCH($A54,'Points - 4 fers'!$A$5:$A$95,0),MATCH(F$8,'Points - 4 fers'!$A$5:$Z$5,0)))*25)+((INDEX('Points - Hattrick'!$A$5:$Z$95,MATCH($A54,'Points - Hattrick'!$A$5:$A$95,0),MATCH(F$8,'Points - Hattrick'!$A$5:$Z$5,0)))*100)+((INDEX('Points - Fielding'!$A$5:$Z$95,MATCH($A54,'Points - Fielding'!$A$5:$A$95,0),MATCH(F$8,'Points - Fielding'!$A$5:$Z$5,0)))*10)+((INDEX('Points - 7 fers'!$A$5:$Z$95,MATCH($A54,'Points - 7 fers'!$A$5:$A$95,0),MATCH(F$8,'Points - 7 fers'!$A$5:$Z$5,0)))*50)+((INDEX('Points - Fielding Bonus'!$A$5:$Z$95,MATCH($A54,'Points - Fielding Bonus'!$A$5:$A$95,0),MATCH(F$8,'Points - Fielding Bonus'!$A$5:$Z$5,0)))*25)</f>
        <v>0</v>
      </c>
      <c r="G54" s="365">
        <f>(INDEX('Points - Runs'!$A$5:$Z$95,MATCH($A54,'Points - Runs'!$A$5:$A$95,0),MATCH(G$8,'Points - Runs'!$A$5:$Z$5,0)))+((INDEX('Points - Runs 50s'!$A$5:$Z$95,MATCH($A54,'Points - Runs 50s'!$A$5:$A$95,0),MATCH(G$8,'Points - Runs 50s'!$A$5:$Z$5,0)))*25)+((INDEX('Points - Runs 100s'!$A$5:$Z$95,MATCH($A54,'Points - Runs 100s'!$A$5:$A$95,0),MATCH(G$8,'Points - Runs 100s'!$A$5:$Z$5,0)))*50)+((INDEX('Points - Wickets'!$A$5:$Z$95,MATCH($A54,'Points - Wickets'!$A$5:$A$95,0),MATCH(G$8,'Points - Wickets'!$A$5:$Z$5,0)))*15)+((INDEX('Points - 4 fers'!$A$5:$Z$95,MATCH($A54,'Points - 4 fers'!$A$5:$A$95,0),MATCH(G$8,'Points - 4 fers'!$A$5:$Z$5,0)))*25)+((INDEX('Points - Hattrick'!$A$5:$Z$95,MATCH($A54,'Points - Hattrick'!$A$5:$A$95,0),MATCH(G$8,'Points - Hattrick'!$A$5:$Z$5,0)))*100)+((INDEX('Points - Fielding'!$A$5:$Z$95,MATCH($A54,'Points - Fielding'!$A$5:$A$95,0),MATCH(G$8,'Points - Fielding'!$A$5:$Z$5,0)))*10)+((INDEX('Points - 7 fers'!$A$5:$Z$95,MATCH($A54,'Points - 7 fers'!$A$5:$A$95,0),MATCH(G$8,'Points - 7 fers'!$A$5:$Z$5,0)))*50)+((INDEX('Points - Fielding Bonus'!$A$5:$Z$95,MATCH($A54,'Points - Fielding Bonus'!$A$5:$A$95,0),MATCH(G$8,'Points - Fielding Bonus'!$A$5:$Z$5,0)))*25)</f>
        <v>0</v>
      </c>
      <c r="H54" s="365">
        <f>(INDEX('Points - Runs'!$A$5:$Z$95,MATCH($A54,'Points - Runs'!$A$5:$A$95,0),MATCH(H$8,'Points - Runs'!$A$5:$Z$5,0)))+((INDEX('Points - Runs 50s'!$A$5:$Z$95,MATCH($A54,'Points - Runs 50s'!$A$5:$A$95,0),MATCH(H$8,'Points - Runs 50s'!$A$5:$Z$5,0)))*25)+((INDEX('Points - Runs 100s'!$A$5:$Z$95,MATCH($A54,'Points - Runs 100s'!$A$5:$A$95,0),MATCH(H$8,'Points - Runs 100s'!$A$5:$Z$5,0)))*50)+((INDEX('Points - Wickets'!$A$5:$Z$95,MATCH($A54,'Points - Wickets'!$A$5:$A$95,0),MATCH(H$8,'Points - Wickets'!$A$5:$Z$5,0)))*15)+((INDEX('Points - 4 fers'!$A$5:$Z$95,MATCH($A54,'Points - 4 fers'!$A$5:$A$95,0),MATCH(H$8,'Points - 4 fers'!$A$5:$Z$5,0)))*25)+((INDEX('Points - Hattrick'!$A$5:$Z$95,MATCH($A54,'Points - Hattrick'!$A$5:$A$95,0),MATCH(H$8,'Points - Hattrick'!$A$5:$Z$5,0)))*100)+((INDEX('Points - Fielding'!$A$5:$Z$95,MATCH($A54,'Points - Fielding'!$A$5:$A$95,0),MATCH(H$8,'Points - Fielding'!$A$5:$Z$5,0)))*10)+((INDEX('Points - 7 fers'!$A$5:$Z$95,MATCH($A54,'Points - 7 fers'!$A$5:$A$95,0),MATCH(H$8,'Points - 7 fers'!$A$5:$Z$5,0)))*50)+((INDEX('Points - Fielding Bonus'!$A$5:$Z$95,MATCH($A54,'Points - Fielding Bonus'!$A$5:$A$95,0),MATCH(H$8,'Points - Fielding Bonus'!$A$5:$Z$5,0)))*25)</f>
        <v>0</v>
      </c>
      <c r="I54" s="365">
        <f>(INDEX('Points - Runs'!$A$5:$Z$95,MATCH($A54,'Points - Runs'!$A$5:$A$95,0),MATCH(I$8,'Points - Runs'!$A$5:$Z$5,0)))+((INDEX('Points - Runs 50s'!$A$5:$Z$95,MATCH($A54,'Points - Runs 50s'!$A$5:$A$95,0),MATCH(I$8,'Points - Runs 50s'!$A$5:$Z$5,0)))*25)+((INDEX('Points - Runs 100s'!$A$5:$Z$95,MATCH($A54,'Points - Runs 100s'!$A$5:$A$95,0),MATCH(I$8,'Points - Runs 100s'!$A$5:$Z$5,0)))*50)+((INDEX('Points - Wickets'!$A$5:$Z$95,MATCH($A54,'Points - Wickets'!$A$5:$A$95,0),MATCH(I$8,'Points - Wickets'!$A$5:$Z$5,0)))*15)+((INDEX('Points - 4 fers'!$A$5:$Z$95,MATCH($A54,'Points - 4 fers'!$A$5:$A$95,0),MATCH(I$8,'Points - 4 fers'!$A$5:$Z$5,0)))*25)+((INDEX('Points - Hattrick'!$A$5:$Z$95,MATCH($A54,'Points - Hattrick'!$A$5:$A$95,0),MATCH(I$8,'Points - Hattrick'!$A$5:$Z$5,0)))*100)+((INDEX('Points - Fielding'!$A$5:$Z$95,MATCH($A54,'Points - Fielding'!$A$5:$A$95,0),MATCH(I$8,'Points - Fielding'!$A$5:$Z$5,0)))*10)+((INDEX('Points - 7 fers'!$A$5:$Z$95,MATCH($A54,'Points - 7 fers'!$A$5:$A$95,0),MATCH(I$8,'Points - 7 fers'!$A$5:$Z$5,0)))*50)+((INDEX('Points - Fielding Bonus'!$A$5:$Z$95,MATCH($A54,'Points - Fielding Bonus'!$A$5:$A$95,0),MATCH(I$8,'Points - Fielding Bonus'!$A$5:$Z$5,0)))*25)</f>
        <v>0</v>
      </c>
      <c r="J54" s="365">
        <f>(INDEX('Points - Runs'!$A$5:$Z$95,MATCH($A54,'Points - Runs'!$A$5:$A$95,0),MATCH(J$8,'Points - Runs'!$A$5:$Z$5,0)))+((INDEX('Points - Runs 50s'!$A$5:$Z$95,MATCH($A54,'Points - Runs 50s'!$A$5:$A$95,0),MATCH(J$8,'Points - Runs 50s'!$A$5:$Z$5,0)))*25)+((INDEX('Points - Runs 100s'!$A$5:$Z$95,MATCH($A54,'Points - Runs 100s'!$A$5:$A$95,0),MATCH(J$8,'Points - Runs 100s'!$A$5:$Z$5,0)))*50)+((INDEX('Points - Wickets'!$A$5:$Z$95,MATCH($A54,'Points - Wickets'!$A$5:$A$95,0),MATCH(J$8,'Points - Wickets'!$A$5:$Z$5,0)))*15)+((INDEX('Points - 4 fers'!$A$5:$Z$95,MATCH($A54,'Points - 4 fers'!$A$5:$A$95,0),MATCH(J$8,'Points - 4 fers'!$A$5:$Z$5,0)))*25)+((INDEX('Points - Hattrick'!$A$5:$Z$95,MATCH($A54,'Points - Hattrick'!$A$5:$A$95,0),MATCH(J$8,'Points - Hattrick'!$A$5:$Z$5,0)))*100)+((INDEX('Points - Fielding'!$A$5:$Z$95,MATCH($A54,'Points - Fielding'!$A$5:$A$95,0),MATCH(J$8,'Points - Fielding'!$A$5:$Z$5,0)))*10)+((INDEX('Points - 7 fers'!$A$5:$Z$95,MATCH($A54,'Points - 7 fers'!$A$5:$A$95,0),MATCH(J$8,'Points - 7 fers'!$A$5:$Z$5,0)))*50)+((INDEX('Points - Fielding Bonus'!$A$5:$Z$95,MATCH($A54,'Points - Fielding Bonus'!$A$5:$A$95,0),MATCH(J$8,'Points - Fielding Bonus'!$A$5:$Z$5,0)))*25)</f>
        <v>0</v>
      </c>
      <c r="K54" s="516">
        <f>(INDEX('Points - Runs'!$A$5:$Z$95,MATCH($A54,'Points - Runs'!$A$5:$A$95,0),MATCH(K$8,'Points - Runs'!$A$5:$Z$5,0)))+((INDEX('Points - Runs 50s'!$A$5:$Z$95,MATCH($A54,'Points - Runs 50s'!$A$5:$A$95,0),MATCH(K$8,'Points - Runs 50s'!$A$5:$Z$5,0)))*25)+((INDEX('Points - Runs 100s'!$A$5:$Z$95,MATCH($A54,'Points - Runs 100s'!$A$5:$A$95,0),MATCH(K$8,'Points - Runs 100s'!$A$5:$Z$5,0)))*50)+((INDEX('Points - Wickets'!$A$5:$Z$95,MATCH($A54,'Points - Wickets'!$A$5:$A$95,0),MATCH(K$8,'Points - Wickets'!$A$5:$Z$5,0)))*15)+((INDEX('Points - 4 fers'!$A$5:$Z$95,MATCH($A54,'Points - 4 fers'!$A$5:$A$95,0),MATCH(K$8,'Points - 4 fers'!$A$5:$Z$5,0)))*25)+((INDEX('Points - Hattrick'!$A$5:$Z$95,MATCH($A54,'Points - Hattrick'!$A$5:$A$95,0),MATCH(K$8,'Points - Hattrick'!$A$5:$Z$5,0)))*100)+((INDEX('Points - Fielding'!$A$5:$Z$95,MATCH($A54,'Points - Fielding'!$A$5:$A$95,0),MATCH(K$8,'Points - Fielding'!$A$5:$Z$5,0)))*10)+((INDEX('Points - 7 fers'!$A$5:$Z$95,MATCH($A54,'Points - 7 fers'!$A$5:$A$95,0),MATCH(K$8,'Points - 7 fers'!$A$5:$Z$5,0)))*50)+((INDEX('Points - Fielding Bonus'!$A$5:$Z$95,MATCH($A54,'Points - Fielding Bonus'!$A$5:$A$95,0),MATCH(K$8,'Points - Fielding Bonus'!$A$5:$Z$5,0)))*25)</f>
        <v>0</v>
      </c>
      <c r="L54" s="364">
        <f>(INDEX('Points - Runs'!$A$5:$Z$95,MATCH($A54,'Points - Runs'!$A$5:$A$95,0),MATCH(L$8,'Points - Runs'!$A$5:$Z$5,0)))+((INDEX('Points - Runs 50s'!$A$5:$Z$95,MATCH($A54,'Points - Runs 50s'!$A$5:$A$95,0),MATCH(L$8,'Points - Runs 50s'!$A$5:$Z$5,0)))*25)+((INDEX('Points - Runs 100s'!$A$5:$Z$95,MATCH($A54,'Points - Runs 100s'!$A$5:$A$95,0),MATCH(L$8,'Points - Runs 100s'!$A$5:$Z$5,0)))*50)+((INDEX('Points - Wickets'!$A$5:$Z$95,MATCH($A54,'Points - Wickets'!$A$5:$A$95,0),MATCH(L$8,'Points - Wickets'!$A$5:$Z$5,0)))*15)+((INDEX('Points - 4 fers'!$A$5:$Z$95,MATCH($A54,'Points - 4 fers'!$A$5:$A$95,0),MATCH(L$8,'Points - 4 fers'!$A$5:$Z$5,0)))*25)+((INDEX('Points - Hattrick'!$A$5:$Z$95,MATCH($A54,'Points - Hattrick'!$A$5:$A$95,0),MATCH(L$8,'Points - Hattrick'!$A$5:$Z$5,0)))*100)+((INDEX('Points - Fielding'!$A$5:$Z$95,MATCH($A54,'Points - Fielding'!$A$5:$A$95,0),MATCH(L$8,'Points - Fielding'!$A$5:$Z$5,0)))*10)+((INDEX('Points - 7 fers'!$A$5:$Z$95,MATCH($A54,'Points - 7 fers'!$A$5:$A$95,0),MATCH(L$8,'Points - 7 fers'!$A$5:$Z$5,0)))*50)+((INDEX('Points - Fielding Bonus'!$A$5:$Z$95,MATCH($A54,'Points - Fielding Bonus'!$A$5:$A$95,0),MATCH(L$8,'Points - Fielding Bonus'!$A$5:$Z$5,0)))*25)</f>
        <v>0</v>
      </c>
      <c r="M54" s="365">
        <f>(INDEX('Points - Runs'!$A$5:$Z$95,MATCH($A54,'Points - Runs'!$A$5:$A$95,0),MATCH(M$8,'Points - Runs'!$A$5:$Z$5,0)))+((INDEX('Points - Runs 50s'!$A$5:$Z$95,MATCH($A54,'Points - Runs 50s'!$A$5:$A$95,0),MATCH(M$8,'Points - Runs 50s'!$A$5:$Z$5,0)))*25)+((INDEX('Points - Runs 100s'!$A$5:$Z$95,MATCH($A54,'Points - Runs 100s'!$A$5:$A$95,0),MATCH(M$8,'Points - Runs 100s'!$A$5:$Z$5,0)))*50)+((INDEX('Points - Wickets'!$A$5:$Z$95,MATCH($A54,'Points - Wickets'!$A$5:$A$95,0),MATCH(M$8,'Points - Wickets'!$A$5:$Z$5,0)))*15)+((INDEX('Points - 4 fers'!$A$5:$Z$95,MATCH($A54,'Points - 4 fers'!$A$5:$A$95,0),MATCH(M$8,'Points - 4 fers'!$A$5:$Z$5,0)))*25)+((INDEX('Points - Hattrick'!$A$5:$Z$95,MATCH($A54,'Points - Hattrick'!$A$5:$A$95,0),MATCH(M$8,'Points - Hattrick'!$A$5:$Z$5,0)))*100)+((INDEX('Points - Fielding'!$A$5:$Z$95,MATCH($A54,'Points - Fielding'!$A$5:$A$95,0),MATCH(M$8,'Points - Fielding'!$A$5:$Z$5,0)))*10)+((INDEX('Points - 7 fers'!$A$5:$Z$95,MATCH($A54,'Points - 7 fers'!$A$5:$A$95,0),MATCH(M$8,'Points - 7 fers'!$A$5:$Z$5,0)))*50)+((INDEX('Points - Fielding Bonus'!$A$5:$Z$95,MATCH($A54,'Points - Fielding Bonus'!$A$5:$A$95,0),MATCH(M$8,'Points - Fielding Bonus'!$A$5:$Z$5,0)))*25)</f>
        <v>27</v>
      </c>
      <c r="N54" s="365">
        <f>(INDEX('Points - Runs'!$A$5:$Z$95,MATCH($A54,'Points - Runs'!$A$5:$A$95,0),MATCH(N$8,'Points - Runs'!$A$5:$Z$5,0)))+((INDEX('Points - Runs 50s'!$A$5:$Z$95,MATCH($A54,'Points - Runs 50s'!$A$5:$A$95,0),MATCH(N$8,'Points - Runs 50s'!$A$5:$Z$5,0)))*25)+((INDEX('Points - Runs 100s'!$A$5:$Z$95,MATCH($A54,'Points - Runs 100s'!$A$5:$A$95,0),MATCH(N$8,'Points - Runs 100s'!$A$5:$Z$5,0)))*50)+((INDEX('Points - Wickets'!$A$5:$Z$95,MATCH($A54,'Points - Wickets'!$A$5:$A$95,0),MATCH(N$8,'Points - Wickets'!$A$5:$Z$5,0)))*15)+((INDEX('Points - 4 fers'!$A$5:$Z$95,MATCH($A54,'Points - 4 fers'!$A$5:$A$95,0),MATCH(N$8,'Points - 4 fers'!$A$5:$Z$5,0)))*25)+((INDEX('Points - Hattrick'!$A$5:$Z$95,MATCH($A54,'Points - Hattrick'!$A$5:$A$95,0),MATCH(N$8,'Points - Hattrick'!$A$5:$Z$5,0)))*100)+((INDEX('Points - Fielding'!$A$5:$Z$95,MATCH($A54,'Points - Fielding'!$A$5:$A$95,0),MATCH(N$8,'Points - Fielding'!$A$5:$Z$5,0)))*10)+((INDEX('Points - 7 fers'!$A$5:$Z$95,MATCH($A54,'Points - 7 fers'!$A$5:$A$95,0),MATCH(N$8,'Points - 7 fers'!$A$5:$Z$5,0)))*50)+((INDEX('Points - Fielding Bonus'!$A$5:$Z$95,MATCH($A54,'Points - Fielding Bonus'!$A$5:$A$95,0),MATCH(N$8,'Points - Fielding Bonus'!$A$5:$Z$5,0)))*25)</f>
        <v>4</v>
      </c>
      <c r="O54" s="365">
        <f>(INDEX('Points - Runs'!$A$5:$Z$95,MATCH($A54,'Points - Runs'!$A$5:$A$95,0),MATCH(O$8,'Points - Runs'!$A$5:$Z$5,0)))+((INDEX('Points - Runs 50s'!$A$5:$Z$95,MATCH($A54,'Points - Runs 50s'!$A$5:$A$95,0),MATCH(O$8,'Points - Runs 50s'!$A$5:$Z$5,0)))*25)+((INDEX('Points - Runs 100s'!$A$5:$Z$95,MATCH($A54,'Points - Runs 100s'!$A$5:$A$95,0),MATCH(O$8,'Points - Runs 100s'!$A$5:$Z$5,0)))*50)+((INDEX('Points - Wickets'!$A$5:$Z$95,MATCH($A54,'Points - Wickets'!$A$5:$A$95,0),MATCH(O$8,'Points - Wickets'!$A$5:$Z$5,0)))*15)+((INDEX('Points - 4 fers'!$A$5:$Z$95,MATCH($A54,'Points - 4 fers'!$A$5:$A$95,0),MATCH(O$8,'Points - 4 fers'!$A$5:$Z$5,0)))*25)+((INDEX('Points - Hattrick'!$A$5:$Z$95,MATCH($A54,'Points - Hattrick'!$A$5:$A$95,0),MATCH(O$8,'Points - Hattrick'!$A$5:$Z$5,0)))*100)+((INDEX('Points - Fielding'!$A$5:$Z$95,MATCH($A54,'Points - Fielding'!$A$5:$A$95,0),MATCH(O$8,'Points - Fielding'!$A$5:$Z$5,0)))*10)+((INDEX('Points - 7 fers'!$A$5:$Z$95,MATCH($A54,'Points - 7 fers'!$A$5:$A$95,0),MATCH(O$8,'Points - 7 fers'!$A$5:$Z$5,0)))*50)+((INDEX('Points - Fielding Bonus'!$A$5:$Z$95,MATCH($A54,'Points - Fielding Bonus'!$A$5:$A$95,0),MATCH(O$8,'Points - Fielding Bonus'!$A$5:$Z$5,0)))*25)</f>
        <v>0</v>
      </c>
      <c r="P54" s="365">
        <f>(INDEX('Points - Runs'!$A$5:$Z$95,MATCH($A54,'Points - Runs'!$A$5:$A$95,0),MATCH(P$8,'Points - Runs'!$A$5:$Z$5,0)))+((INDEX('Points - Runs 50s'!$A$5:$Z$95,MATCH($A54,'Points - Runs 50s'!$A$5:$A$95,0),MATCH(P$8,'Points - Runs 50s'!$A$5:$Z$5,0)))*25)+((INDEX('Points - Runs 100s'!$A$5:$Z$95,MATCH($A54,'Points - Runs 100s'!$A$5:$A$95,0),MATCH(P$8,'Points - Runs 100s'!$A$5:$Z$5,0)))*50)+((INDEX('Points - Wickets'!$A$5:$Z$95,MATCH($A54,'Points - Wickets'!$A$5:$A$95,0),MATCH(P$8,'Points - Wickets'!$A$5:$Z$5,0)))*15)+((INDEX('Points - 4 fers'!$A$5:$Z$95,MATCH($A54,'Points - 4 fers'!$A$5:$A$95,0),MATCH(P$8,'Points - 4 fers'!$A$5:$Z$5,0)))*25)+((INDEX('Points - Hattrick'!$A$5:$Z$95,MATCH($A54,'Points - Hattrick'!$A$5:$A$95,0),MATCH(P$8,'Points - Hattrick'!$A$5:$Z$5,0)))*100)+((INDEX('Points - Fielding'!$A$5:$Z$95,MATCH($A54,'Points - Fielding'!$A$5:$A$95,0),MATCH(P$8,'Points - Fielding'!$A$5:$Z$5,0)))*10)+((INDEX('Points - 7 fers'!$A$5:$Z$95,MATCH($A54,'Points - 7 fers'!$A$5:$A$95,0),MATCH(P$8,'Points - 7 fers'!$A$5:$Z$5,0)))*50)+((INDEX('Points - Fielding Bonus'!$A$5:$Z$95,MATCH($A54,'Points - Fielding Bonus'!$A$5:$A$95,0),MATCH(P$8,'Points - Fielding Bonus'!$A$5:$Z$5,0)))*25)</f>
        <v>21</v>
      </c>
      <c r="Q54" s="365">
        <f>(INDEX('Points - Runs'!$A$5:$Z$95,MATCH($A54,'Points - Runs'!$A$5:$A$95,0),MATCH(Q$8,'Points - Runs'!$A$5:$Z$5,0)))+((INDEX('Points - Runs 50s'!$A$5:$Z$95,MATCH($A54,'Points - Runs 50s'!$A$5:$A$95,0),MATCH(Q$8,'Points - Runs 50s'!$A$5:$Z$5,0)))*25)+((INDEX('Points - Runs 100s'!$A$5:$Z$95,MATCH($A54,'Points - Runs 100s'!$A$5:$A$95,0),MATCH(Q$8,'Points - Runs 100s'!$A$5:$Z$5,0)))*50)+((INDEX('Points - Wickets'!$A$5:$Z$95,MATCH($A54,'Points - Wickets'!$A$5:$A$95,0),MATCH(Q$8,'Points - Wickets'!$A$5:$Z$5,0)))*15)+((INDEX('Points - 4 fers'!$A$5:$Z$95,MATCH($A54,'Points - 4 fers'!$A$5:$A$95,0),MATCH(Q$8,'Points - 4 fers'!$A$5:$Z$5,0)))*25)+((INDEX('Points - Hattrick'!$A$5:$Z$95,MATCH($A54,'Points - Hattrick'!$A$5:$A$95,0),MATCH(Q$8,'Points - Hattrick'!$A$5:$Z$5,0)))*100)+((INDEX('Points - Fielding'!$A$5:$Z$95,MATCH($A54,'Points - Fielding'!$A$5:$A$95,0),MATCH(Q$8,'Points - Fielding'!$A$5:$Z$5,0)))*10)+((INDEX('Points - 7 fers'!$A$5:$Z$95,MATCH($A54,'Points - 7 fers'!$A$5:$A$95,0),MATCH(Q$8,'Points - 7 fers'!$A$5:$Z$5,0)))*50)+((INDEX('Points - Fielding Bonus'!$A$5:$Z$95,MATCH($A54,'Points - Fielding Bonus'!$A$5:$A$95,0),MATCH(Q$8,'Points - Fielding Bonus'!$A$5:$Z$5,0)))*25)</f>
        <v>25</v>
      </c>
      <c r="R54" s="365">
        <f>(INDEX('Points - Runs'!$A$5:$Z$95,MATCH($A54,'Points - Runs'!$A$5:$A$95,0),MATCH(R$8,'Points - Runs'!$A$5:$Z$5,0)))+((INDEX('Points - Runs 50s'!$A$5:$Z$95,MATCH($A54,'Points - Runs 50s'!$A$5:$A$95,0),MATCH(R$8,'Points - Runs 50s'!$A$5:$Z$5,0)))*25)+((INDEX('Points - Runs 100s'!$A$5:$Z$95,MATCH($A54,'Points - Runs 100s'!$A$5:$A$95,0),MATCH(R$8,'Points - Runs 100s'!$A$5:$Z$5,0)))*50)+((INDEX('Points - Wickets'!$A$5:$Z$95,MATCH($A54,'Points - Wickets'!$A$5:$A$95,0),MATCH(R$8,'Points - Wickets'!$A$5:$Z$5,0)))*15)+((INDEX('Points - 4 fers'!$A$5:$Z$95,MATCH($A54,'Points - 4 fers'!$A$5:$A$95,0),MATCH(R$8,'Points - 4 fers'!$A$5:$Z$5,0)))*25)+((INDEX('Points - Hattrick'!$A$5:$Z$95,MATCH($A54,'Points - Hattrick'!$A$5:$A$95,0),MATCH(R$8,'Points - Hattrick'!$A$5:$Z$5,0)))*100)+((INDEX('Points - Fielding'!$A$5:$Z$95,MATCH($A54,'Points - Fielding'!$A$5:$A$95,0),MATCH(R$8,'Points - Fielding'!$A$5:$Z$5,0)))*10)+((INDEX('Points - 7 fers'!$A$5:$Z$95,MATCH($A54,'Points - 7 fers'!$A$5:$A$95,0),MATCH(R$8,'Points - 7 fers'!$A$5:$Z$5,0)))*50)+((INDEX('Points - Fielding Bonus'!$A$5:$Z$95,MATCH($A54,'Points - Fielding Bonus'!$A$5:$A$95,0),MATCH(R$8,'Points - Fielding Bonus'!$A$5:$Z$5,0)))*25)</f>
        <v>0</v>
      </c>
      <c r="S54" s="566">
        <f>(INDEX('Points - Runs'!$A$5:$Z$95,MATCH($A54,'Points - Runs'!$A$5:$A$95,0),MATCH(S$8,'Points - Runs'!$A$5:$Z$5,0)))+((INDEX('Points - Runs 50s'!$A$5:$Z$95,MATCH($A54,'Points - Runs 50s'!$A$5:$A$95,0),MATCH(S$8,'Points - Runs 50s'!$A$5:$Z$5,0)))*25)+((INDEX('Points - Runs 100s'!$A$5:$Z$95,MATCH($A54,'Points - Runs 100s'!$A$5:$A$95,0),MATCH(S$8,'Points - Runs 100s'!$A$5:$Z$5,0)))*50)+((INDEX('Points - Wickets'!$A$5:$Z$95,MATCH($A54,'Points - Wickets'!$A$5:$A$95,0),MATCH(S$8,'Points - Wickets'!$A$5:$Z$5,0)))*15)+((INDEX('Points - 4 fers'!$A$5:$Z$95,MATCH($A54,'Points - 4 fers'!$A$5:$A$95,0),MATCH(S$8,'Points - 4 fers'!$A$5:$Z$5,0)))*25)+((INDEX('Points - Hattrick'!$A$5:$Z$95,MATCH($A54,'Points - Hattrick'!$A$5:$A$95,0),MATCH(S$8,'Points - Hattrick'!$A$5:$Z$5,0)))*100)+((INDEX('Points - Fielding'!$A$5:$Z$95,MATCH($A54,'Points - Fielding'!$A$5:$A$95,0),MATCH(S$8,'Points - Fielding'!$A$5:$Z$5,0)))*10)+((INDEX('Points - 7 fers'!$A$5:$Z$95,MATCH($A54,'Points - 7 fers'!$A$5:$A$95,0),MATCH(S$8,'Points - 7 fers'!$A$5:$Z$5,0)))*50)+((INDEX('Points - Fielding Bonus'!$A$5:$Z$95,MATCH($A54,'Points - Fielding Bonus'!$A$5:$A$95,0),MATCH(S$8,'Points - Fielding Bonus'!$A$5:$Z$5,0)))*25)</f>
        <v>1</v>
      </c>
      <c r="T54" s="571">
        <f>(INDEX('Points - Runs'!$A$5:$Z$95,MATCH($A54,'Points - Runs'!$A$5:$A$95,0),MATCH(T$8,'Points - Runs'!$A$5:$Z$5,0)))+((INDEX('Points - Runs 50s'!$A$5:$Z$95,MATCH($A54,'Points - Runs 50s'!$A$5:$A$95,0),MATCH(T$8,'Points - Runs 50s'!$A$5:$Z$5,0)))*25)+((INDEX('Points - Runs 100s'!$A$5:$Z$95,MATCH($A54,'Points - Runs 100s'!$A$5:$A$95,0),MATCH(T$8,'Points - Runs 100s'!$A$5:$Z$5,0)))*50)+((INDEX('Points - Wickets'!$A$5:$Z$95,MATCH($A54,'Points - Wickets'!$A$5:$A$95,0),MATCH(T$8,'Points - Wickets'!$A$5:$Z$5,0)))*15)+((INDEX('Points - 4 fers'!$A$5:$Z$95,MATCH($A54,'Points - 4 fers'!$A$5:$A$95,0),MATCH(T$8,'Points - 4 fers'!$A$5:$Z$5,0)))*25)+((INDEX('Points - Hattrick'!$A$5:$Z$95,MATCH($A54,'Points - Hattrick'!$A$5:$A$95,0),MATCH(T$8,'Points - Hattrick'!$A$5:$Z$5,0)))*100)+((INDEX('Points - Fielding'!$A$5:$Z$95,MATCH($A54,'Points - Fielding'!$A$5:$A$95,0),MATCH(T$8,'Points - Fielding'!$A$5:$Z$5,0)))*10)+((INDEX('Points - 7 fers'!$A$5:$Z$95,MATCH($A54,'Points - 7 fers'!$A$5:$A$95,0),MATCH(T$8,'Points - 7 fers'!$A$5:$Z$5,0)))*50)+((INDEX('Points - Fielding Bonus'!$A$5:$Z$95,MATCH($A54,'Points - Fielding Bonus'!$A$5:$A$95,0),MATCH(T$8,'Points - Fielding Bonus'!$A$5:$Z$5,0)))*25)</f>
        <v>0</v>
      </c>
      <c r="U54" s="365">
        <f>(INDEX('Points - Runs'!$A$5:$Z$95,MATCH($A54,'Points - Runs'!$A$5:$A$95,0),MATCH(U$8,'Points - Runs'!$A$5:$Z$5,0)))+((INDEX('Points - Runs 50s'!$A$5:$Z$95,MATCH($A54,'Points - Runs 50s'!$A$5:$A$95,0),MATCH(U$8,'Points - Runs 50s'!$A$5:$Z$5,0)))*25)+((INDEX('Points - Runs 100s'!$A$5:$Z$95,MATCH($A54,'Points - Runs 100s'!$A$5:$A$95,0),MATCH(U$8,'Points - Runs 100s'!$A$5:$Z$5,0)))*50)+((INDEX('Points - Wickets'!$A$5:$Z$95,MATCH($A54,'Points - Wickets'!$A$5:$A$95,0),MATCH(U$8,'Points - Wickets'!$A$5:$Z$5,0)))*15)+((INDEX('Points - 4 fers'!$A$5:$Z$95,MATCH($A54,'Points - 4 fers'!$A$5:$A$95,0),MATCH(U$8,'Points - 4 fers'!$A$5:$Z$5,0)))*25)+((INDEX('Points - Hattrick'!$A$5:$Z$95,MATCH($A54,'Points - Hattrick'!$A$5:$A$95,0),MATCH(U$8,'Points - Hattrick'!$A$5:$Z$5,0)))*100)+((INDEX('Points - Fielding'!$A$5:$Z$95,MATCH($A54,'Points - Fielding'!$A$5:$A$95,0),MATCH(U$8,'Points - Fielding'!$A$5:$Z$5,0)))*10)+((INDEX('Points - 7 fers'!$A$5:$Z$95,MATCH($A54,'Points - 7 fers'!$A$5:$A$95,0),MATCH(U$8,'Points - 7 fers'!$A$5:$Z$5,0)))*50)+((INDEX('Points - Fielding Bonus'!$A$5:$Z$95,MATCH($A54,'Points - Fielding Bonus'!$A$5:$A$95,0),MATCH(U$8,'Points - Fielding Bonus'!$A$5:$Z$5,0)))*25)</f>
        <v>0</v>
      </c>
      <c r="V54" s="365">
        <f>(INDEX('Points - Runs'!$A$5:$Z$95,MATCH($A54,'Points - Runs'!$A$5:$A$95,0),MATCH(V$8,'Points - Runs'!$A$5:$Z$5,0)))+((INDEX('Points - Runs 50s'!$A$5:$Z$95,MATCH($A54,'Points - Runs 50s'!$A$5:$A$95,0),MATCH(V$8,'Points - Runs 50s'!$A$5:$Z$5,0)))*25)+((INDEX('Points - Runs 100s'!$A$5:$Z$95,MATCH($A54,'Points - Runs 100s'!$A$5:$A$95,0),MATCH(V$8,'Points - Runs 100s'!$A$5:$Z$5,0)))*50)+((INDEX('Points - Wickets'!$A$5:$Z$95,MATCH($A54,'Points - Wickets'!$A$5:$A$95,0),MATCH(V$8,'Points - Wickets'!$A$5:$Z$5,0)))*15)+((INDEX('Points - 4 fers'!$A$5:$Z$95,MATCH($A54,'Points - 4 fers'!$A$5:$A$95,0),MATCH(V$8,'Points - 4 fers'!$A$5:$Z$5,0)))*25)+((INDEX('Points - Hattrick'!$A$5:$Z$95,MATCH($A54,'Points - Hattrick'!$A$5:$A$95,0),MATCH(V$8,'Points - Hattrick'!$A$5:$Z$5,0)))*100)+((INDEX('Points - Fielding'!$A$5:$Z$95,MATCH($A54,'Points - Fielding'!$A$5:$A$95,0),MATCH(V$8,'Points - Fielding'!$A$5:$Z$5,0)))*10)+((INDEX('Points - 7 fers'!$A$5:$Z$95,MATCH($A54,'Points - 7 fers'!$A$5:$A$95,0),MATCH(V$8,'Points - 7 fers'!$A$5:$Z$5,0)))*50)+((INDEX('Points - Fielding Bonus'!$A$5:$Z$95,MATCH($A54,'Points - Fielding Bonus'!$A$5:$A$95,0),MATCH(V$8,'Points - Fielding Bonus'!$A$5:$Z$5,0)))*25)</f>
        <v>0</v>
      </c>
      <c r="W54" s="365">
        <f>(INDEX('Points - Runs'!$A$5:$Z$95,MATCH($A54,'Points - Runs'!$A$5:$A$95,0),MATCH(W$8,'Points - Runs'!$A$5:$Z$5,0)))+((INDEX('Points - Runs 50s'!$A$5:$Z$95,MATCH($A54,'Points - Runs 50s'!$A$5:$A$95,0),MATCH(W$8,'Points - Runs 50s'!$A$5:$Z$5,0)))*25)+((INDEX('Points - Runs 100s'!$A$5:$Z$95,MATCH($A54,'Points - Runs 100s'!$A$5:$A$95,0),MATCH(W$8,'Points - Runs 100s'!$A$5:$Z$5,0)))*50)+((INDEX('Points - Wickets'!$A$5:$Z$95,MATCH($A54,'Points - Wickets'!$A$5:$A$95,0),MATCH(W$8,'Points - Wickets'!$A$5:$Z$5,0)))*15)+((INDEX('Points - 4 fers'!$A$5:$Z$95,MATCH($A54,'Points - 4 fers'!$A$5:$A$95,0),MATCH(W$8,'Points - 4 fers'!$A$5:$Z$5,0)))*25)+((INDEX('Points - Hattrick'!$A$5:$Z$95,MATCH($A54,'Points - Hattrick'!$A$5:$A$95,0),MATCH(W$8,'Points - Hattrick'!$A$5:$Z$5,0)))*100)+((INDEX('Points - Fielding'!$A$5:$Z$95,MATCH($A54,'Points - Fielding'!$A$5:$A$95,0),MATCH(W$8,'Points - Fielding'!$A$5:$Z$5,0)))*10)+((INDEX('Points - 7 fers'!$A$5:$Z$95,MATCH($A54,'Points - 7 fers'!$A$5:$A$95,0),MATCH(W$8,'Points - 7 fers'!$A$5:$Z$5,0)))*50)+((INDEX('Points - Fielding Bonus'!$A$5:$Z$95,MATCH($A54,'Points - Fielding Bonus'!$A$5:$A$95,0),MATCH(W$8,'Points - Fielding Bonus'!$A$5:$Z$5,0)))*25)</f>
        <v>0</v>
      </c>
      <c r="X54" s="365">
        <f>(INDEX('Points - Runs'!$A$5:$Z$95,MATCH($A54,'Points - Runs'!$A$5:$A$95,0),MATCH(X$8,'Points - Runs'!$A$5:$Z$5,0)))+((INDEX('Points - Runs 50s'!$A$5:$Z$95,MATCH($A54,'Points - Runs 50s'!$A$5:$A$95,0),MATCH(X$8,'Points - Runs 50s'!$A$5:$Z$5,0)))*25)+((INDEX('Points - Runs 100s'!$A$5:$Z$95,MATCH($A54,'Points - Runs 100s'!$A$5:$A$95,0),MATCH(X$8,'Points - Runs 100s'!$A$5:$Z$5,0)))*50)+((INDEX('Points - Wickets'!$A$5:$Z$95,MATCH($A54,'Points - Wickets'!$A$5:$A$95,0),MATCH(X$8,'Points - Wickets'!$A$5:$Z$5,0)))*15)+((INDEX('Points - 4 fers'!$A$5:$Z$95,MATCH($A54,'Points - 4 fers'!$A$5:$A$95,0),MATCH(X$8,'Points - 4 fers'!$A$5:$Z$5,0)))*25)+((INDEX('Points - Hattrick'!$A$5:$Z$95,MATCH($A54,'Points - Hattrick'!$A$5:$A$95,0),MATCH(X$8,'Points - Hattrick'!$A$5:$Z$5,0)))*100)+((INDEX('Points - Fielding'!$A$5:$Z$95,MATCH($A54,'Points - Fielding'!$A$5:$A$95,0),MATCH(X$8,'Points - Fielding'!$A$5:$Z$5,0)))*10)+((INDEX('Points - 7 fers'!$A$5:$Z$95,MATCH($A54,'Points - 7 fers'!$A$5:$A$95,0),MATCH(X$8,'Points - 7 fers'!$A$5:$Z$5,0)))*50)+((INDEX('Points - Fielding Bonus'!$A$5:$Z$95,MATCH($A54,'Points - Fielding Bonus'!$A$5:$A$95,0),MATCH(X$8,'Points - Fielding Bonus'!$A$5:$Z$5,0)))*25)</f>
        <v>0</v>
      </c>
      <c r="Y54" s="365">
        <f>(INDEX('Points - Runs'!$A$5:$Z$95,MATCH($A54,'Points - Runs'!$A$5:$A$95,0),MATCH(Y$8,'Points - Runs'!$A$5:$Z$5,0)))+((INDEX('Points - Runs 50s'!$A$5:$Z$95,MATCH($A54,'Points - Runs 50s'!$A$5:$A$95,0),MATCH(Y$8,'Points - Runs 50s'!$A$5:$Z$5,0)))*25)+((INDEX('Points - Runs 100s'!$A$5:$Z$95,MATCH($A54,'Points - Runs 100s'!$A$5:$A$95,0),MATCH(Y$8,'Points - Runs 100s'!$A$5:$Z$5,0)))*50)+((INDEX('Points - Wickets'!$A$5:$Z$95,MATCH($A54,'Points - Wickets'!$A$5:$A$95,0),MATCH(Y$8,'Points - Wickets'!$A$5:$Z$5,0)))*15)+((INDEX('Points - 4 fers'!$A$5:$Z$95,MATCH($A54,'Points - 4 fers'!$A$5:$A$95,0),MATCH(Y$8,'Points - 4 fers'!$A$5:$Z$5,0)))*25)+((INDEX('Points - Hattrick'!$A$5:$Z$95,MATCH($A54,'Points - Hattrick'!$A$5:$A$95,0),MATCH(Y$8,'Points - Hattrick'!$A$5:$Z$5,0)))*100)+((INDEX('Points - Fielding'!$A$5:$Z$95,MATCH($A54,'Points - Fielding'!$A$5:$A$95,0),MATCH(Y$8,'Points - Fielding'!$A$5:$Z$5,0)))*10)+((INDEX('Points - 7 fers'!$A$5:$Z$95,MATCH($A54,'Points - 7 fers'!$A$5:$A$95,0),MATCH(Y$8,'Points - 7 fers'!$A$5:$Z$5,0)))*50)+((INDEX('Points - Fielding Bonus'!$A$5:$Z$95,MATCH($A54,'Points - Fielding Bonus'!$A$5:$A$95,0),MATCH(Y$8,'Points - Fielding Bonus'!$A$5:$Z$5,0)))*25)</f>
        <v>0</v>
      </c>
      <c r="Z54" s="365">
        <f>(INDEX('Points - Runs'!$A$5:$Z$95,MATCH($A54,'Points - Runs'!$A$5:$A$95,0),MATCH(Z$8,'Points - Runs'!$A$5:$Z$5,0)))+((INDEX('Points - Runs 50s'!$A$5:$Z$95,MATCH($A54,'Points - Runs 50s'!$A$5:$A$95,0),MATCH(Z$8,'Points - Runs 50s'!$A$5:$Z$5,0)))*25)+((INDEX('Points - Runs 100s'!$A$5:$Z$95,MATCH($A54,'Points - Runs 100s'!$A$5:$A$95,0),MATCH(Z$8,'Points - Runs 100s'!$A$5:$Z$5,0)))*50)+((INDEX('Points - Wickets'!$A$5:$Z$95,MATCH($A54,'Points - Wickets'!$A$5:$A$95,0),MATCH(Z$8,'Points - Wickets'!$A$5:$Z$5,0)))*15)+((INDEX('Points - 4 fers'!$A$5:$Z$95,MATCH($A54,'Points - 4 fers'!$A$5:$A$95,0),MATCH(Z$8,'Points - 4 fers'!$A$5:$Z$5,0)))*25)+((INDEX('Points - Hattrick'!$A$5:$Z$95,MATCH($A54,'Points - Hattrick'!$A$5:$A$95,0),MATCH(Z$8,'Points - Hattrick'!$A$5:$Z$5,0)))*100)+((INDEX('Points - Fielding'!$A$5:$Z$95,MATCH($A54,'Points - Fielding'!$A$5:$A$95,0),MATCH(Z$8,'Points - Fielding'!$A$5:$Z$5,0)))*10)+((INDEX('Points - 7 fers'!$A$5:$Z$95,MATCH($A54,'Points - 7 fers'!$A$5:$A$95,0),MATCH(Z$8,'Points - 7 fers'!$A$5:$Z$5,0)))*50)+((INDEX('Points - Fielding Bonus'!$A$5:$Z$95,MATCH($A54,'Points - Fielding Bonus'!$A$5:$A$95,0),MATCH(Z$8,'Points - Fielding Bonus'!$A$5:$Z$5,0)))*25)</f>
        <v>0</v>
      </c>
      <c r="AA54" s="452">
        <f t="shared" si="0"/>
        <v>0</v>
      </c>
      <c r="AB54" s="445">
        <f t="shared" si="1"/>
        <v>78</v>
      </c>
      <c r="AC54" s="479">
        <f t="shared" si="2"/>
        <v>0</v>
      </c>
      <c r="AD54" s="453">
        <f t="shared" si="3"/>
        <v>78</v>
      </c>
    </row>
    <row r="55" spans="1:30" s="58" customFormat="1" ht="18.75" customHeight="1" x14ac:dyDescent="0.25">
      <c r="A55" s="476" t="s">
        <v>204</v>
      </c>
      <c r="B55" s="447" t="s">
        <v>251</v>
      </c>
      <c r="C55" s="448" t="s">
        <v>69</v>
      </c>
      <c r="D55" s="364">
        <f>(INDEX('Points - Runs'!$A$5:$Z$95,MATCH($A55,'Points - Runs'!$A$5:$A$95,0),MATCH(D$8,'Points - Runs'!$A$5:$Z$5,0)))+((INDEX('Points - Runs 50s'!$A$5:$Z$95,MATCH($A55,'Points - Runs 50s'!$A$5:$A$95,0),MATCH(D$8,'Points - Runs 50s'!$A$5:$Z$5,0)))*25)+((INDEX('Points - Runs 100s'!$A$5:$Z$95,MATCH($A55,'Points - Runs 100s'!$A$5:$A$95,0),MATCH(D$8,'Points - Runs 100s'!$A$5:$Z$5,0)))*50)+((INDEX('Points - Wickets'!$A$5:$Z$95,MATCH($A55,'Points - Wickets'!$A$5:$A$95,0),MATCH(D$8,'Points - Wickets'!$A$5:$Z$5,0)))*15)+((INDEX('Points - 4 fers'!$A$5:$Z$95,MATCH($A55,'Points - 4 fers'!$A$5:$A$95,0),MATCH(D$8,'Points - 4 fers'!$A$5:$Z$5,0)))*25)+((INDEX('Points - Hattrick'!$A$5:$Z$95,MATCH($A55,'Points - Hattrick'!$A$5:$A$95,0),MATCH(D$8,'Points - Hattrick'!$A$5:$Z$5,0)))*100)+((INDEX('Points - Fielding'!$A$5:$Z$95,MATCH($A55,'Points - Fielding'!$A$5:$A$95,0),MATCH(D$8,'Points - Fielding'!$A$5:$Z$5,0)))*10)+((INDEX('Points - 7 fers'!$A$5:$Z$95,MATCH($A55,'Points - 7 fers'!$A$5:$A$95,0),MATCH(D$8,'Points - 7 fers'!$A$5:$Z$5,0)))*50)+((INDEX('Points - Fielding Bonus'!$A$5:$Z$95,MATCH($A55,'Points - Fielding Bonus'!$A$5:$A$95,0),MATCH(D$8,'Points - Fielding Bonus'!$A$5:$Z$5,0)))*25)</f>
        <v>0</v>
      </c>
      <c r="E55" s="365">
        <f>(INDEX('Points - Runs'!$A$5:$Z$95,MATCH($A55,'Points - Runs'!$A$5:$A$95,0),MATCH(E$8,'Points - Runs'!$A$5:$Z$5,0)))+((INDEX('Points - Runs 50s'!$A$5:$Z$95,MATCH($A55,'Points - Runs 50s'!$A$5:$A$95,0),MATCH(E$8,'Points - Runs 50s'!$A$5:$Z$5,0)))*25)+((INDEX('Points - Runs 100s'!$A$5:$Z$95,MATCH($A55,'Points - Runs 100s'!$A$5:$A$95,0),MATCH(E$8,'Points - Runs 100s'!$A$5:$Z$5,0)))*50)+((INDEX('Points - Wickets'!$A$5:$Z$95,MATCH($A55,'Points - Wickets'!$A$5:$A$95,0),MATCH(E$8,'Points - Wickets'!$A$5:$Z$5,0)))*15)+((INDEX('Points - 4 fers'!$A$5:$Z$95,MATCH($A55,'Points - 4 fers'!$A$5:$A$95,0),MATCH(E$8,'Points - 4 fers'!$A$5:$Z$5,0)))*25)+((INDEX('Points - Hattrick'!$A$5:$Z$95,MATCH($A55,'Points - Hattrick'!$A$5:$A$95,0),MATCH(E$8,'Points - Hattrick'!$A$5:$Z$5,0)))*100)+((INDEX('Points - Fielding'!$A$5:$Z$95,MATCH($A55,'Points - Fielding'!$A$5:$A$95,0),MATCH(E$8,'Points - Fielding'!$A$5:$Z$5,0)))*10)+((INDEX('Points - 7 fers'!$A$5:$Z$95,MATCH($A55,'Points - 7 fers'!$A$5:$A$95,0),MATCH(E$8,'Points - 7 fers'!$A$5:$Z$5,0)))*50)+((INDEX('Points - Fielding Bonus'!$A$5:$Z$95,MATCH($A55,'Points - Fielding Bonus'!$A$5:$A$95,0),MATCH(E$8,'Points - Fielding Bonus'!$A$5:$Z$5,0)))*25)</f>
        <v>0</v>
      </c>
      <c r="F55" s="365">
        <f>(INDEX('Points - Runs'!$A$5:$Z$95,MATCH($A55,'Points - Runs'!$A$5:$A$95,0),MATCH(F$8,'Points - Runs'!$A$5:$Z$5,0)))+((INDEX('Points - Runs 50s'!$A$5:$Z$95,MATCH($A55,'Points - Runs 50s'!$A$5:$A$95,0),MATCH(F$8,'Points - Runs 50s'!$A$5:$Z$5,0)))*25)+((INDEX('Points - Runs 100s'!$A$5:$Z$95,MATCH($A55,'Points - Runs 100s'!$A$5:$A$95,0),MATCH(F$8,'Points - Runs 100s'!$A$5:$Z$5,0)))*50)+((INDEX('Points - Wickets'!$A$5:$Z$95,MATCH($A55,'Points - Wickets'!$A$5:$A$95,0),MATCH(F$8,'Points - Wickets'!$A$5:$Z$5,0)))*15)+((INDEX('Points - 4 fers'!$A$5:$Z$95,MATCH($A55,'Points - 4 fers'!$A$5:$A$95,0),MATCH(F$8,'Points - 4 fers'!$A$5:$Z$5,0)))*25)+((INDEX('Points - Hattrick'!$A$5:$Z$95,MATCH($A55,'Points - Hattrick'!$A$5:$A$95,0),MATCH(F$8,'Points - Hattrick'!$A$5:$Z$5,0)))*100)+((INDEX('Points - Fielding'!$A$5:$Z$95,MATCH($A55,'Points - Fielding'!$A$5:$A$95,0),MATCH(F$8,'Points - Fielding'!$A$5:$Z$5,0)))*10)+((INDEX('Points - 7 fers'!$A$5:$Z$95,MATCH($A55,'Points - 7 fers'!$A$5:$A$95,0),MATCH(F$8,'Points - 7 fers'!$A$5:$Z$5,0)))*50)+((INDEX('Points - Fielding Bonus'!$A$5:$Z$95,MATCH($A55,'Points - Fielding Bonus'!$A$5:$A$95,0),MATCH(F$8,'Points - Fielding Bonus'!$A$5:$Z$5,0)))*25)</f>
        <v>48</v>
      </c>
      <c r="G55" s="365">
        <f>(INDEX('Points - Runs'!$A$5:$Z$95,MATCH($A55,'Points - Runs'!$A$5:$A$95,0),MATCH(G$8,'Points - Runs'!$A$5:$Z$5,0)))+((INDEX('Points - Runs 50s'!$A$5:$Z$95,MATCH($A55,'Points - Runs 50s'!$A$5:$A$95,0),MATCH(G$8,'Points - Runs 50s'!$A$5:$Z$5,0)))*25)+((INDEX('Points - Runs 100s'!$A$5:$Z$95,MATCH($A55,'Points - Runs 100s'!$A$5:$A$95,0),MATCH(G$8,'Points - Runs 100s'!$A$5:$Z$5,0)))*50)+((INDEX('Points - Wickets'!$A$5:$Z$95,MATCH($A55,'Points - Wickets'!$A$5:$A$95,0),MATCH(G$8,'Points - Wickets'!$A$5:$Z$5,0)))*15)+((INDEX('Points - 4 fers'!$A$5:$Z$95,MATCH($A55,'Points - 4 fers'!$A$5:$A$95,0),MATCH(G$8,'Points - 4 fers'!$A$5:$Z$5,0)))*25)+((INDEX('Points - Hattrick'!$A$5:$Z$95,MATCH($A55,'Points - Hattrick'!$A$5:$A$95,0),MATCH(G$8,'Points - Hattrick'!$A$5:$Z$5,0)))*100)+((INDEX('Points - Fielding'!$A$5:$Z$95,MATCH($A55,'Points - Fielding'!$A$5:$A$95,0),MATCH(G$8,'Points - Fielding'!$A$5:$Z$5,0)))*10)+((INDEX('Points - 7 fers'!$A$5:$Z$95,MATCH($A55,'Points - 7 fers'!$A$5:$A$95,0),MATCH(G$8,'Points - 7 fers'!$A$5:$Z$5,0)))*50)+((INDEX('Points - Fielding Bonus'!$A$5:$Z$95,MATCH($A55,'Points - Fielding Bonus'!$A$5:$A$95,0),MATCH(G$8,'Points - Fielding Bonus'!$A$5:$Z$5,0)))*25)</f>
        <v>9</v>
      </c>
      <c r="H55" s="365">
        <f>(INDEX('Points - Runs'!$A$5:$Z$95,MATCH($A55,'Points - Runs'!$A$5:$A$95,0),MATCH(H$8,'Points - Runs'!$A$5:$Z$5,0)))+((INDEX('Points - Runs 50s'!$A$5:$Z$95,MATCH($A55,'Points - Runs 50s'!$A$5:$A$95,0),MATCH(H$8,'Points - Runs 50s'!$A$5:$Z$5,0)))*25)+((INDEX('Points - Runs 100s'!$A$5:$Z$95,MATCH($A55,'Points - Runs 100s'!$A$5:$A$95,0),MATCH(H$8,'Points - Runs 100s'!$A$5:$Z$5,0)))*50)+((INDEX('Points - Wickets'!$A$5:$Z$95,MATCH($A55,'Points - Wickets'!$A$5:$A$95,0),MATCH(H$8,'Points - Wickets'!$A$5:$Z$5,0)))*15)+((INDEX('Points - 4 fers'!$A$5:$Z$95,MATCH($A55,'Points - 4 fers'!$A$5:$A$95,0),MATCH(H$8,'Points - 4 fers'!$A$5:$Z$5,0)))*25)+((INDEX('Points - Hattrick'!$A$5:$Z$95,MATCH($A55,'Points - Hattrick'!$A$5:$A$95,0),MATCH(H$8,'Points - Hattrick'!$A$5:$Z$5,0)))*100)+((INDEX('Points - Fielding'!$A$5:$Z$95,MATCH($A55,'Points - Fielding'!$A$5:$A$95,0),MATCH(H$8,'Points - Fielding'!$A$5:$Z$5,0)))*10)+((INDEX('Points - 7 fers'!$A$5:$Z$95,MATCH($A55,'Points - 7 fers'!$A$5:$A$95,0),MATCH(H$8,'Points - 7 fers'!$A$5:$Z$5,0)))*50)+((INDEX('Points - Fielding Bonus'!$A$5:$Z$95,MATCH($A55,'Points - Fielding Bonus'!$A$5:$A$95,0),MATCH(H$8,'Points - Fielding Bonus'!$A$5:$Z$5,0)))*25)</f>
        <v>0</v>
      </c>
      <c r="I55" s="365">
        <f>(INDEX('Points - Runs'!$A$5:$Z$95,MATCH($A55,'Points - Runs'!$A$5:$A$95,0),MATCH(I$8,'Points - Runs'!$A$5:$Z$5,0)))+((INDEX('Points - Runs 50s'!$A$5:$Z$95,MATCH($A55,'Points - Runs 50s'!$A$5:$A$95,0),MATCH(I$8,'Points - Runs 50s'!$A$5:$Z$5,0)))*25)+((INDEX('Points - Runs 100s'!$A$5:$Z$95,MATCH($A55,'Points - Runs 100s'!$A$5:$A$95,0),MATCH(I$8,'Points - Runs 100s'!$A$5:$Z$5,0)))*50)+((INDEX('Points - Wickets'!$A$5:$Z$95,MATCH($A55,'Points - Wickets'!$A$5:$A$95,0),MATCH(I$8,'Points - Wickets'!$A$5:$Z$5,0)))*15)+((INDEX('Points - 4 fers'!$A$5:$Z$95,MATCH($A55,'Points - 4 fers'!$A$5:$A$95,0),MATCH(I$8,'Points - 4 fers'!$A$5:$Z$5,0)))*25)+((INDEX('Points - Hattrick'!$A$5:$Z$95,MATCH($A55,'Points - Hattrick'!$A$5:$A$95,0),MATCH(I$8,'Points - Hattrick'!$A$5:$Z$5,0)))*100)+((INDEX('Points - Fielding'!$A$5:$Z$95,MATCH($A55,'Points - Fielding'!$A$5:$A$95,0),MATCH(I$8,'Points - Fielding'!$A$5:$Z$5,0)))*10)+((INDEX('Points - 7 fers'!$A$5:$Z$95,MATCH($A55,'Points - 7 fers'!$A$5:$A$95,0),MATCH(I$8,'Points - 7 fers'!$A$5:$Z$5,0)))*50)+((INDEX('Points - Fielding Bonus'!$A$5:$Z$95,MATCH($A55,'Points - Fielding Bonus'!$A$5:$A$95,0),MATCH(I$8,'Points - Fielding Bonus'!$A$5:$Z$5,0)))*25)</f>
        <v>10</v>
      </c>
      <c r="J55" s="365">
        <f>(INDEX('Points - Runs'!$A$5:$Z$95,MATCH($A55,'Points - Runs'!$A$5:$A$95,0),MATCH(J$8,'Points - Runs'!$A$5:$Z$5,0)))+((INDEX('Points - Runs 50s'!$A$5:$Z$95,MATCH($A55,'Points - Runs 50s'!$A$5:$A$95,0),MATCH(J$8,'Points - Runs 50s'!$A$5:$Z$5,0)))*25)+((INDEX('Points - Runs 100s'!$A$5:$Z$95,MATCH($A55,'Points - Runs 100s'!$A$5:$A$95,0),MATCH(J$8,'Points - Runs 100s'!$A$5:$Z$5,0)))*50)+((INDEX('Points - Wickets'!$A$5:$Z$95,MATCH($A55,'Points - Wickets'!$A$5:$A$95,0),MATCH(J$8,'Points - Wickets'!$A$5:$Z$5,0)))*15)+((INDEX('Points - 4 fers'!$A$5:$Z$95,MATCH($A55,'Points - 4 fers'!$A$5:$A$95,0),MATCH(J$8,'Points - 4 fers'!$A$5:$Z$5,0)))*25)+((INDEX('Points - Hattrick'!$A$5:$Z$95,MATCH($A55,'Points - Hattrick'!$A$5:$A$95,0),MATCH(J$8,'Points - Hattrick'!$A$5:$Z$5,0)))*100)+((INDEX('Points - Fielding'!$A$5:$Z$95,MATCH($A55,'Points - Fielding'!$A$5:$A$95,0),MATCH(J$8,'Points - Fielding'!$A$5:$Z$5,0)))*10)+((INDEX('Points - 7 fers'!$A$5:$Z$95,MATCH($A55,'Points - 7 fers'!$A$5:$A$95,0),MATCH(J$8,'Points - 7 fers'!$A$5:$Z$5,0)))*50)+((INDEX('Points - Fielding Bonus'!$A$5:$Z$95,MATCH($A55,'Points - Fielding Bonus'!$A$5:$A$95,0),MATCH(J$8,'Points - Fielding Bonus'!$A$5:$Z$5,0)))*25)</f>
        <v>52</v>
      </c>
      <c r="K55" s="516">
        <f>(INDEX('Points - Runs'!$A$5:$Z$95,MATCH($A55,'Points - Runs'!$A$5:$A$95,0),MATCH(K$8,'Points - Runs'!$A$5:$Z$5,0)))+((INDEX('Points - Runs 50s'!$A$5:$Z$95,MATCH($A55,'Points - Runs 50s'!$A$5:$A$95,0),MATCH(K$8,'Points - Runs 50s'!$A$5:$Z$5,0)))*25)+((INDEX('Points - Runs 100s'!$A$5:$Z$95,MATCH($A55,'Points - Runs 100s'!$A$5:$A$95,0),MATCH(K$8,'Points - Runs 100s'!$A$5:$Z$5,0)))*50)+((INDEX('Points - Wickets'!$A$5:$Z$95,MATCH($A55,'Points - Wickets'!$A$5:$A$95,0),MATCH(K$8,'Points - Wickets'!$A$5:$Z$5,0)))*15)+((INDEX('Points - 4 fers'!$A$5:$Z$95,MATCH($A55,'Points - 4 fers'!$A$5:$A$95,0),MATCH(K$8,'Points - 4 fers'!$A$5:$Z$5,0)))*25)+((INDEX('Points - Hattrick'!$A$5:$Z$95,MATCH($A55,'Points - Hattrick'!$A$5:$A$95,0),MATCH(K$8,'Points - Hattrick'!$A$5:$Z$5,0)))*100)+((INDEX('Points - Fielding'!$A$5:$Z$95,MATCH($A55,'Points - Fielding'!$A$5:$A$95,0),MATCH(K$8,'Points - Fielding'!$A$5:$Z$5,0)))*10)+((INDEX('Points - 7 fers'!$A$5:$Z$95,MATCH($A55,'Points - 7 fers'!$A$5:$A$95,0),MATCH(K$8,'Points - 7 fers'!$A$5:$Z$5,0)))*50)+((INDEX('Points - Fielding Bonus'!$A$5:$Z$95,MATCH($A55,'Points - Fielding Bonus'!$A$5:$A$95,0),MATCH(K$8,'Points - Fielding Bonus'!$A$5:$Z$5,0)))*25)</f>
        <v>0</v>
      </c>
      <c r="L55" s="364">
        <f>(INDEX('Points - Runs'!$A$5:$Z$95,MATCH($A55,'Points - Runs'!$A$5:$A$95,0),MATCH(L$8,'Points - Runs'!$A$5:$Z$5,0)))+((INDEX('Points - Runs 50s'!$A$5:$Z$95,MATCH($A55,'Points - Runs 50s'!$A$5:$A$95,0),MATCH(L$8,'Points - Runs 50s'!$A$5:$Z$5,0)))*25)+((INDEX('Points - Runs 100s'!$A$5:$Z$95,MATCH($A55,'Points - Runs 100s'!$A$5:$A$95,0),MATCH(L$8,'Points - Runs 100s'!$A$5:$Z$5,0)))*50)+((INDEX('Points - Wickets'!$A$5:$Z$95,MATCH($A55,'Points - Wickets'!$A$5:$A$95,0),MATCH(L$8,'Points - Wickets'!$A$5:$Z$5,0)))*15)+((INDEX('Points - 4 fers'!$A$5:$Z$95,MATCH($A55,'Points - 4 fers'!$A$5:$A$95,0),MATCH(L$8,'Points - 4 fers'!$A$5:$Z$5,0)))*25)+((INDEX('Points - Hattrick'!$A$5:$Z$95,MATCH($A55,'Points - Hattrick'!$A$5:$A$95,0),MATCH(L$8,'Points - Hattrick'!$A$5:$Z$5,0)))*100)+((INDEX('Points - Fielding'!$A$5:$Z$95,MATCH($A55,'Points - Fielding'!$A$5:$A$95,0),MATCH(L$8,'Points - Fielding'!$A$5:$Z$5,0)))*10)+((INDEX('Points - 7 fers'!$A$5:$Z$95,MATCH($A55,'Points - 7 fers'!$A$5:$A$95,0),MATCH(L$8,'Points - 7 fers'!$A$5:$Z$5,0)))*50)+((INDEX('Points - Fielding Bonus'!$A$5:$Z$95,MATCH($A55,'Points - Fielding Bonus'!$A$5:$A$95,0),MATCH(L$8,'Points - Fielding Bonus'!$A$5:$Z$5,0)))*25)</f>
        <v>0</v>
      </c>
      <c r="M55" s="365">
        <f>(INDEX('Points - Runs'!$A$5:$Z$95,MATCH($A55,'Points - Runs'!$A$5:$A$95,0),MATCH(M$8,'Points - Runs'!$A$5:$Z$5,0)))+((INDEX('Points - Runs 50s'!$A$5:$Z$95,MATCH($A55,'Points - Runs 50s'!$A$5:$A$95,0),MATCH(M$8,'Points - Runs 50s'!$A$5:$Z$5,0)))*25)+((INDEX('Points - Runs 100s'!$A$5:$Z$95,MATCH($A55,'Points - Runs 100s'!$A$5:$A$95,0),MATCH(M$8,'Points - Runs 100s'!$A$5:$Z$5,0)))*50)+((INDEX('Points - Wickets'!$A$5:$Z$95,MATCH($A55,'Points - Wickets'!$A$5:$A$95,0),MATCH(M$8,'Points - Wickets'!$A$5:$Z$5,0)))*15)+((INDEX('Points - 4 fers'!$A$5:$Z$95,MATCH($A55,'Points - 4 fers'!$A$5:$A$95,0),MATCH(M$8,'Points - 4 fers'!$A$5:$Z$5,0)))*25)+((INDEX('Points - Hattrick'!$A$5:$Z$95,MATCH($A55,'Points - Hattrick'!$A$5:$A$95,0),MATCH(M$8,'Points - Hattrick'!$A$5:$Z$5,0)))*100)+((INDEX('Points - Fielding'!$A$5:$Z$95,MATCH($A55,'Points - Fielding'!$A$5:$A$95,0),MATCH(M$8,'Points - Fielding'!$A$5:$Z$5,0)))*10)+((INDEX('Points - 7 fers'!$A$5:$Z$95,MATCH($A55,'Points - 7 fers'!$A$5:$A$95,0),MATCH(M$8,'Points - 7 fers'!$A$5:$Z$5,0)))*50)+((INDEX('Points - Fielding Bonus'!$A$5:$Z$95,MATCH($A55,'Points - Fielding Bonus'!$A$5:$A$95,0),MATCH(M$8,'Points - Fielding Bonus'!$A$5:$Z$5,0)))*25)</f>
        <v>19</v>
      </c>
      <c r="N55" s="365">
        <f>(INDEX('Points - Runs'!$A$5:$Z$95,MATCH($A55,'Points - Runs'!$A$5:$A$95,0),MATCH(N$8,'Points - Runs'!$A$5:$Z$5,0)))+((INDEX('Points - Runs 50s'!$A$5:$Z$95,MATCH($A55,'Points - Runs 50s'!$A$5:$A$95,0),MATCH(N$8,'Points - Runs 50s'!$A$5:$Z$5,0)))*25)+((INDEX('Points - Runs 100s'!$A$5:$Z$95,MATCH($A55,'Points - Runs 100s'!$A$5:$A$95,0),MATCH(N$8,'Points - Runs 100s'!$A$5:$Z$5,0)))*50)+((INDEX('Points - Wickets'!$A$5:$Z$95,MATCH($A55,'Points - Wickets'!$A$5:$A$95,0),MATCH(N$8,'Points - Wickets'!$A$5:$Z$5,0)))*15)+((INDEX('Points - 4 fers'!$A$5:$Z$95,MATCH($A55,'Points - 4 fers'!$A$5:$A$95,0),MATCH(N$8,'Points - 4 fers'!$A$5:$Z$5,0)))*25)+((INDEX('Points - Hattrick'!$A$5:$Z$95,MATCH($A55,'Points - Hattrick'!$A$5:$A$95,0),MATCH(N$8,'Points - Hattrick'!$A$5:$Z$5,0)))*100)+((INDEX('Points - Fielding'!$A$5:$Z$95,MATCH($A55,'Points - Fielding'!$A$5:$A$95,0),MATCH(N$8,'Points - Fielding'!$A$5:$Z$5,0)))*10)+((INDEX('Points - 7 fers'!$A$5:$Z$95,MATCH($A55,'Points - 7 fers'!$A$5:$A$95,0),MATCH(N$8,'Points - 7 fers'!$A$5:$Z$5,0)))*50)+((INDEX('Points - Fielding Bonus'!$A$5:$Z$95,MATCH($A55,'Points - Fielding Bonus'!$A$5:$A$95,0),MATCH(N$8,'Points - Fielding Bonus'!$A$5:$Z$5,0)))*25)</f>
        <v>36</v>
      </c>
      <c r="O55" s="365">
        <f>(INDEX('Points - Runs'!$A$5:$Z$95,MATCH($A55,'Points - Runs'!$A$5:$A$95,0),MATCH(O$8,'Points - Runs'!$A$5:$Z$5,0)))+((INDEX('Points - Runs 50s'!$A$5:$Z$95,MATCH($A55,'Points - Runs 50s'!$A$5:$A$95,0),MATCH(O$8,'Points - Runs 50s'!$A$5:$Z$5,0)))*25)+((INDEX('Points - Runs 100s'!$A$5:$Z$95,MATCH($A55,'Points - Runs 100s'!$A$5:$A$95,0),MATCH(O$8,'Points - Runs 100s'!$A$5:$Z$5,0)))*50)+((INDEX('Points - Wickets'!$A$5:$Z$95,MATCH($A55,'Points - Wickets'!$A$5:$A$95,0),MATCH(O$8,'Points - Wickets'!$A$5:$Z$5,0)))*15)+((INDEX('Points - 4 fers'!$A$5:$Z$95,MATCH($A55,'Points - 4 fers'!$A$5:$A$95,0),MATCH(O$8,'Points - 4 fers'!$A$5:$Z$5,0)))*25)+((INDEX('Points - Hattrick'!$A$5:$Z$95,MATCH($A55,'Points - Hattrick'!$A$5:$A$95,0),MATCH(O$8,'Points - Hattrick'!$A$5:$Z$5,0)))*100)+((INDEX('Points - Fielding'!$A$5:$Z$95,MATCH($A55,'Points - Fielding'!$A$5:$A$95,0),MATCH(O$8,'Points - Fielding'!$A$5:$Z$5,0)))*10)+((INDEX('Points - 7 fers'!$A$5:$Z$95,MATCH($A55,'Points - 7 fers'!$A$5:$A$95,0),MATCH(O$8,'Points - 7 fers'!$A$5:$Z$5,0)))*50)+((INDEX('Points - Fielding Bonus'!$A$5:$Z$95,MATCH($A55,'Points - Fielding Bonus'!$A$5:$A$95,0),MATCH(O$8,'Points - Fielding Bonus'!$A$5:$Z$5,0)))*25)</f>
        <v>52</v>
      </c>
      <c r="P55" s="365">
        <f>(INDEX('Points - Runs'!$A$5:$Z$95,MATCH($A55,'Points - Runs'!$A$5:$A$95,0),MATCH(P$8,'Points - Runs'!$A$5:$Z$5,0)))+((INDEX('Points - Runs 50s'!$A$5:$Z$95,MATCH($A55,'Points - Runs 50s'!$A$5:$A$95,0),MATCH(P$8,'Points - Runs 50s'!$A$5:$Z$5,0)))*25)+((INDEX('Points - Runs 100s'!$A$5:$Z$95,MATCH($A55,'Points - Runs 100s'!$A$5:$A$95,0),MATCH(P$8,'Points - Runs 100s'!$A$5:$Z$5,0)))*50)+((INDEX('Points - Wickets'!$A$5:$Z$95,MATCH($A55,'Points - Wickets'!$A$5:$A$95,0),MATCH(P$8,'Points - Wickets'!$A$5:$Z$5,0)))*15)+((INDEX('Points - 4 fers'!$A$5:$Z$95,MATCH($A55,'Points - 4 fers'!$A$5:$A$95,0),MATCH(P$8,'Points - 4 fers'!$A$5:$Z$5,0)))*25)+((INDEX('Points - Hattrick'!$A$5:$Z$95,MATCH($A55,'Points - Hattrick'!$A$5:$A$95,0),MATCH(P$8,'Points - Hattrick'!$A$5:$Z$5,0)))*100)+((INDEX('Points - Fielding'!$A$5:$Z$95,MATCH($A55,'Points - Fielding'!$A$5:$A$95,0),MATCH(P$8,'Points - Fielding'!$A$5:$Z$5,0)))*10)+((INDEX('Points - 7 fers'!$A$5:$Z$95,MATCH($A55,'Points - 7 fers'!$A$5:$A$95,0),MATCH(P$8,'Points - 7 fers'!$A$5:$Z$5,0)))*50)+((INDEX('Points - Fielding Bonus'!$A$5:$Z$95,MATCH($A55,'Points - Fielding Bonus'!$A$5:$A$95,0),MATCH(P$8,'Points - Fielding Bonus'!$A$5:$Z$5,0)))*25)</f>
        <v>34</v>
      </c>
      <c r="Q55" s="365">
        <f>(INDEX('Points - Runs'!$A$5:$Z$95,MATCH($A55,'Points - Runs'!$A$5:$A$95,0),MATCH(Q$8,'Points - Runs'!$A$5:$Z$5,0)))+((INDEX('Points - Runs 50s'!$A$5:$Z$95,MATCH($A55,'Points - Runs 50s'!$A$5:$A$95,0),MATCH(Q$8,'Points - Runs 50s'!$A$5:$Z$5,0)))*25)+((INDEX('Points - Runs 100s'!$A$5:$Z$95,MATCH($A55,'Points - Runs 100s'!$A$5:$A$95,0),MATCH(Q$8,'Points - Runs 100s'!$A$5:$Z$5,0)))*50)+((INDEX('Points - Wickets'!$A$5:$Z$95,MATCH($A55,'Points - Wickets'!$A$5:$A$95,0),MATCH(Q$8,'Points - Wickets'!$A$5:$Z$5,0)))*15)+((INDEX('Points - 4 fers'!$A$5:$Z$95,MATCH($A55,'Points - 4 fers'!$A$5:$A$95,0),MATCH(Q$8,'Points - 4 fers'!$A$5:$Z$5,0)))*25)+((INDEX('Points - Hattrick'!$A$5:$Z$95,MATCH($A55,'Points - Hattrick'!$A$5:$A$95,0),MATCH(Q$8,'Points - Hattrick'!$A$5:$Z$5,0)))*100)+((INDEX('Points - Fielding'!$A$5:$Z$95,MATCH($A55,'Points - Fielding'!$A$5:$A$95,0),MATCH(Q$8,'Points - Fielding'!$A$5:$Z$5,0)))*10)+((INDEX('Points - 7 fers'!$A$5:$Z$95,MATCH($A55,'Points - 7 fers'!$A$5:$A$95,0),MATCH(Q$8,'Points - 7 fers'!$A$5:$Z$5,0)))*50)+((INDEX('Points - Fielding Bonus'!$A$5:$Z$95,MATCH($A55,'Points - Fielding Bonus'!$A$5:$A$95,0),MATCH(Q$8,'Points - Fielding Bonus'!$A$5:$Z$5,0)))*25)</f>
        <v>0</v>
      </c>
      <c r="R55" s="365">
        <f>(INDEX('Points - Runs'!$A$5:$Z$95,MATCH($A55,'Points - Runs'!$A$5:$A$95,0),MATCH(R$8,'Points - Runs'!$A$5:$Z$5,0)))+((INDEX('Points - Runs 50s'!$A$5:$Z$95,MATCH($A55,'Points - Runs 50s'!$A$5:$A$95,0),MATCH(R$8,'Points - Runs 50s'!$A$5:$Z$5,0)))*25)+((INDEX('Points - Runs 100s'!$A$5:$Z$95,MATCH($A55,'Points - Runs 100s'!$A$5:$A$95,0),MATCH(R$8,'Points - Runs 100s'!$A$5:$Z$5,0)))*50)+((INDEX('Points - Wickets'!$A$5:$Z$95,MATCH($A55,'Points - Wickets'!$A$5:$A$95,0),MATCH(R$8,'Points - Wickets'!$A$5:$Z$5,0)))*15)+((INDEX('Points - 4 fers'!$A$5:$Z$95,MATCH($A55,'Points - 4 fers'!$A$5:$A$95,0),MATCH(R$8,'Points - 4 fers'!$A$5:$Z$5,0)))*25)+((INDEX('Points - Hattrick'!$A$5:$Z$95,MATCH($A55,'Points - Hattrick'!$A$5:$A$95,0),MATCH(R$8,'Points - Hattrick'!$A$5:$Z$5,0)))*100)+((INDEX('Points - Fielding'!$A$5:$Z$95,MATCH($A55,'Points - Fielding'!$A$5:$A$95,0),MATCH(R$8,'Points - Fielding'!$A$5:$Z$5,0)))*10)+((INDEX('Points - 7 fers'!$A$5:$Z$95,MATCH($A55,'Points - 7 fers'!$A$5:$A$95,0),MATCH(R$8,'Points - 7 fers'!$A$5:$Z$5,0)))*50)+((INDEX('Points - Fielding Bonus'!$A$5:$Z$95,MATCH($A55,'Points - Fielding Bonus'!$A$5:$A$95,0),MATCH(R$8,'Points - Fielding Bonus'!$A$5:$Z$5,0)))*25)</f>
        <v>0</v>
      </c>
      <c r="S55" s="566">
        <f>(INDEX('Points - Runs'!$A$5:$Z$95,MATCH($A55,'Points - Runs'!$A$5:$A$95,0),MATCH(S$8,'Points - Runs'!$A$5:$Z$5,0)))+((INDEX('Points - Runs 50s'!$A$5:$Z$95,MATCH($A55,'Points - Runs 50s'!$A$5:$A$95,0),MATCH(S$8,'Points - Runs 50s'!$A$5:$Z$5,0)))*25)+((INDEX('Points - Runs 100s'!$A$5:$Z$95,MATCH($A55,'Points - Runs 100s'!$A$5:$A$95,0),MATCH(S$8,'Points - Runs 100s'!$A$5:$Z$5,0)))*50)+((INDEX('Points - Wickets'!$A$5:$Z$95,MATCH($A55,'Points - Wickets'!$A$5:$A$95,0),MATCH(S$8,'Points - Wickets'!$A$5:$Z$5,0)))*15)+((INDEX('Points - 4 fers'!$A$5:$Z$95,MATCH($A55,'Points - 4 fers'!$A$5:$A$95,0),MATCH(S$8,'Points - 4 fers'!$A$5:$Z$5,0)))*25)+((INDEX('Points - Hattrick'!$A$5:$Z$95,MATCH($A55,'Points - Hattrick'!$A$5:$A$95,0),MATCH(S$8,'Points - Hattrick'!$A$5:$Z$5,0)))*100)+((INDEX('Points - Fielding'!$A$5:$Z$95,MATCH($A55,'Points - Fielding'!$A$5:$A$95,0),MATCH(S$8,'Points - Fielding'!$A$5:$Z$5,0)))*10)+((INDEX('Points - 7 fers'!$A$5:$Z$95,MATCH($A55,'Points - 7 fers'!$A$5:$A$95,0),MATCH(S$8,'Points - 7 fers'!$A$5:$Z$5,0)))*50)+((INDEX('Points - Fielding Bonus'!$A$5:$Z$95,MATCH($A55,'Points - Fielding Bonus'!$A$5:$A$95,0),MATCH(S$8,'Points - Fielding Bonus'!$A$5:$Z$5,0)))*25)</f>
        <v>0</v>
      </c>
      <c r="T55" s="571">
        <f>(INDEX('Points - Runs'!$A$5:$Z$95,MATCH($A55,'Points - Runs'!$A$5:$A$95,0),MATCH(T$8,'Points - Runs'!$A$5:$Z$5,0)))+((INDEX('Points - Runs 50s'!$A$5:$Z$95,MATCH($A55,'Points - Runs 50s'!$A$5:$A$95,0),MATCH(T$8,'Points - Runs 50s'!$A$5:$Z$5,0)))*25)+((INDEX('Points - Runs 100s'!$A$5:$Z$95,MATCH($A55,'Points - Runs 100s'!$A$5:$A$95,0),MATCH(T$8,'Points - Runs 100s'!$A$5:$Z$5,0)))*50)+((INDEX('Points - Wickets'!$A$5:$Z$95,MATCH($A55,'Points - Wickets'!$A$5:$A$95,0),MATCH(T$8,'Points - Wickets'!$A$5:$Z$5,0)))*15)+((INDEX('Points - 4 fers'!$A$5:$Z$95,MATCH($A55,'Points - 4 fers'!$A$5:$A$95,0),MATCH(T$8,'Points - 4 fers'!$A$5:$Z$5,0)))*25)+((INDEX('Points - Hattrick'!$A$5:$Z$95,MATCH($A55,'Points - Hattrick'!$A$5:$A$95,0),MATCH(T$8,'Points - Hattrick'!$A$5:$Z$5,0)))*100)+((INDEX('Points - Fielding'!$A$5:$Z$95,MATCH($A55,'Points - Fielding'!$A$5:$A$95,0),MATCH(T$8,'Points - Fielding'!$A$5:$Z$5,0)))*10)+((INDEX('Points - 7 fers'!$A$5:$Z$95,MATCH($A55,'Points - 7 fers'!$A$5:$A$95,0),MATCH(T$8,'Points - 7 fers'!$A$5:$Z$5,0)))*50)+((INDEX('Points - Fielding Bonus'!$A$5:$Z$95,MATCH($A55,'Points - Fielding Bonus'!$A$5:$A$95,0),MATCH(T$8,'Points - Fielding Bonus'!$A$5:$Z$5,0)))*25)</f>
        <v>0</v>
      </c>
      <c r="U55" s="365">
        <f>(INDEX('Points - Runs'!$A$5:$Z$95,MATCH($A55,'Points - Runs'!$A$5:$A$95,0),MATCH(U$8,'Points - Runs'!$A$5:$Z$5,0)))+((INDEX('Points - Runs 50s'!$A$5:$Z$95,MATCH($A55,'Points - Runs 50s'!$A$5:$A$95,0),MATCH(U$8,'Points - Runs 50s'!$A$5:$Z$5,0)))*25)+((INDEX('Points - Runs 100s'!$A$5:$Z$95,MATCH($A55,'Points - Runs 100s'!$A$5:$A$95,0),MATCH(U$8,'Points - Runs 100s'!$A$5:$Z$5,0)))*50)+((INDEX('Points - Wickets'!$A$5:$Z$95,MATCH($A55,'Points - Wickets'!$A$5:$A$95,0),MATCH(U$8,'Points - Wickets'!$A$5:$Z$5,0)))*15)+((INDEX('Points - 4 fers'!$A$5:$Z$95,MATCH($A55,'Points - 4 fers'!$A$5:$A$95,0),MATCH(U$8,'Points - 4 fers'!$A$5:$Z$5,0)))*25)+((INDEX('Points - Hattrick'!$A$5:$Z$95,MATCH($A55,'Points - Hattrick'!$A$5:$A$95,0),MATCH(U$8,'Points - Hattrick'!$A$5:$Z$5,0)))*100)+((INDEX('Points - Fielding'!$A$5:$Z$95,MATCH($A55,'Points - Fielding'!$A$5:$A$95,0),MATCH(U$8,'Points - Fielding'!$A$5:$Z$5,0)))*10)+((INDEX('Points - 7 fers'!$A$5:$Z$95,MATCH($A55,'Points - 7 fers'!$A$5:$A$95,0),MATCH(U$8,'Points - 7 fers'!$A$5:$Z$5,0)))*50)+((INDEX('Points - Fielding Bonus'!$A$5:$Z$95,MATCH($A55,'Points - Fielding Bonus'!$A$5:$A$95,0),MATCH(U$8,'Points - Fielding Bonus'!$A$5:$Z$5,0)))*25)</f>
        <v>0</v>
      </c>
      <c r="V55" s="365">
        <f>(INDEX('Points - Runs'!$A$5:$Z$95,MATCH($A55,'Points - Runs'!$A$5:$A$95,0),MATCH(V$8,'Points - Runs'!$A$5:$Z$5,0)))+((INDEX('Points - Runs 50s'!$A$5:$Z$95,MATCH($A55,'Points - Runs 50s'!$A$5:$A$95,0),MATCH(V$8,'Points - Runs 50s'!$A$5:$Z$5,0)))*25)+((INDEX('Points - Runs 100s'!$A$5:$Z$95,MATCH($A55,'Points - Runs 100s'!$A$5:$A$95,0),MATCH(V$8,'Points - Runs 100s'!$A$5:$Z$5,0)))*50)+((INDEX('Points - Wickets'!$A$5:$Z$95,MATCH($A55,'Points - Wickets'!$A$5:$A$95,0),MATCH(V$8,'Points - Wickets'!$A$5:$Z$5,0)))*15)+((INDEX('Points - 4 fers'!$A$5:$Z$95,MATCH($A55,'Points - 4 fers'!$A$5:$A$95,0),MATCH(V$8,'Points - 4 fers'!$A$5:$Z$5,0)))*25)+((INDEX('Points - Hattrick'!$A$5:$Z$95,MATCH($A55,'Points - Hattrick'!$A$5:$A$95,0),MATCH(V$8,'Points - Hattrick'!$A$5:$Z$5,0)))*100)+((INDEX('Points - Fielding'!$A$5:$Z$95,MATCH($A55,'Points - Fielding'!$A$5:$A$95,0),MATCH(V$8,'Points - Fielding'!$A$5:$Z$5,0)))*10)+((INDEX('Points - 7 fers'!$A$5:$Z$95,MATCH($A55,'Points - 7 fers'!$A$5:$A$95,0),MATCH(V$8,'Points - 7 fers'!$A$5:$Z$5,0)))*50)+((INDEX('Points - Fielding Bonus'!$A$5:$Z$95,MATCH($A55,'Points - Fielding Bonus'!$A$5:$A$95,0),MATCH(V$8,'Points - Fielding Bonus'!$A$5:$Z$5,0)))*25)</f>
        <v>0</v>
      </c>
      <c r="W55" s="365">
        <f>(INDEX('Points - Runs'!$A$5:$Z$95,MATCH($A55,'Points - Runs'!$A$5:$A$95,0),MATCH(W$8,'Points - Runs'!$A$5:$Z$5,0)))+((INDEX('Points - Runs 50s'!$A$5:$Z$95,MATCH($A55,'Points - Runs 50s'!$A$5:$A$95,0),MATCH(W$8,'Points - Runs 50s'!$A$5:$Z$5,0)))*25)+((INDEX('Points - Runs 100s'!$A$5:$Z$95,MATCH($A55,'Points - Runs 100s'!$A$5:$A$95,0),MATCH(W$8,'Points - Runs 100s'!$A$5:$Z$5,0)))*50)+((INDEX('Points - Wickets'!$A$5:$Z$95,MATCH($A55,'Points - Wickets'!$A$5:$A$95,0),MATCH(W$8,'Points - Wickets'!$A$5:$Z$5,0)))*15)+((INDEX('Points - 4 fers'!$A$5:$Z$95,MATCH($A55,'Points - 4 fers'!$A$5:$A$95,0),MATCH(W$8,'Points - 4 fers'!$A$5:$Z$5,0)))*25)+((INDEX('Points - Hattrick'!$A$5:$Z$95,MATCH($A55,'Points - Hattrick'!$A$5:$A$95,0),MATCH(W$8,'Points - Hattrick'!$A$5:$Z$5,0)))*100)+((INDEX('Points - Fielding'!$A$5:$Z$95,MATCH($A55,'Points - Fielding'!$A$5:$A$95,0),MATCH(W$8,'Points - Fielding'!$A$5:$Z$5,0)))*10)+((INDEX('Points - 7 fers'!$A$5:$Z$95,MATCH($A55,'Points - 7 fers'!$A$5:$A$95,0),MATCH(W$8,'Points - 7 fers'!$A$5:$Z$5,0)))*50)+((INDEX('Points - Fielding Bonus'!$A$5:$Z$95,MATCH($A55,'Points - Fielding Bonus'!$A$5:$A$95,0),MATCH(W$8,'Points - Fielding Bonus'!$A$5:$Z$5,0)))*25)</f>
        <v>0</v>
      </c>
      <c r="X55" s="365">
        <f>(INDEX('Points - Runs'!$A$5:$Z$95,MATCH($A55,'Points - Runs'!$A$5:$A$95,0),MATCH(X$8,'Points - Runs'!$A$5:$Z$5,0)))+((INDEX('Points - Runs 50s'!$A$5:$Z$95,MATCH($A55,'Points - Runs 50s'!$A$5:$A$95,0),MATCH(X$8,'Points - Runs 50s'!$A$5:$Z$5,0)))*25)+((INDEX('Points - Runs 100s'!$A$5:$Z$95,MATCH($A55,'Points - Runs 100s'!$A$5:$A$95,0),MATCH(X$8,'Points - Runs 100s'!$A$5:$Z$5,0)))*50)+((INDEX('Points - Wickets'!$A$5:$Z$95,MATCH($A55,'Points - Wickets'!$A$5:$A$95,0),MATCH(X$8,'Points - Wickets'!$A$5:$Z$5,0)))*15)+((INDEX('Points - 4 fers'!$A$5:$Z$95,MATCH($A55,'Points - 4 fers'!$A$5:$A$95,0),MATCH(X$8,'Points - 4 fers'!$A$5:$Z$5,0)))*25)+((INDEX('Points - Hattrick'!$A$5:$Z$95,MATCH($A55,'Points - Hattrick'!$A$5:$A$95,0),MATCH(X$8,'Points - Hattrick'!$A$5:$Z$5,0)))*100)+((INDEX('Points - Fielding'!$A$5:$Z$95,MATCH($A55,'Points - Fielding'!$A$5:$A$95,0),MATCH(X$8,'Points - Fielding'!$A$5:$Z$5,0)))*10)+((INDEX('Points - 7 fers'!$A$5:$Z$95,MATCH($A55,'Points - 7 fers'!$A$5:$A$95,0),MATCH(X$8,'Points - 7 fers'!$A$5:$Z$5,0)))*50)+((INDEX('Points - Fielding Bonus'!$A$5:$Z$95,MATCH($A55,'Points - Fielding Bonus'!$A$5:$A$95,0),MATCH(X$8,'Points - Fielding Bonus'!$A$5:$Z$5,0)))*25)</f>
        <v>0</v>
      </c>
      <c r="Y55" s="365">
        <f>(INDEX('Points - Runs'!$A$5:$Z$95,MATCH($A55,'Points - Runs'!$A$5:$A$95,0),MATCH(Y$8,'Points - Runs'!$A$5:$Z$5,0)))+((INDEX('Points - Runs 50s'!$A$5:$Z$95,MATCH($A55,'Points - Runs 50s'!$A$5:$A$95,0),MATCH(Y$8,'Points - Runs 50s'!$A$5:$Z$5,0)))*25)+((INDEX('Points - Runs 100s'!$A$5:$Z$95,MATCH($A55,'Points - Runs 100s'!$A$5:$A$95,0),MATCH(Y$8,'Points - Runs 100s'!$A$5:$Z$5,0)))*50)+((INDEX('Points - Wickets'!$A$5:$Z$95,MATCH($A55,'Points - Wickets'!$A$5:$A$95,0),MATCH(Y$8,'Points - Wickets'!$A$5:$Z$5,0)))*15)+((INDEX('Points - 4 fers'!$A$5:$Z$95,MATCH($A55,'Points - 4 fers'!$A$5:$A$95,0),MATCH(Y$8,'Points - 4 fers'!$A$5:$Z$5,0)))*25)+((INDEX('Points - Hattrick'!$A$5:$Z$95,MATCH($A55,'Points - Hattrick'!$A$5:$A$95,0),MATCH(Y$8,'Points - Hattrick'!$A$5:$Z$5,0)))*100)+((INDEX('Points - Fielding'!$A$5:$Z$95,MATCH($A55,'Points - Fielding'!$A$5:$A$95,0),MATCH(Y$8,'Points - Fielding'!$A$5:$Z$5,0)))*10)+((INDEX('Points - 7 fers'!$A$5:$Z$95,MATCH($A55,'Points - 7 fers'!$A$5:$A$95,0),MATCH(Y$8,'Points - 7 fers'!$A$5:$Z$5,0)))*50)+((INDEX('Points - Fielding Bonus'!$A$5:$Z$95,MATCH($A55,'Points - Fielding Bonus'!$A$5:$A$95,0),MATCH(Y$8,'Points - Fielding Bonus'!$A$5:$Z$5,0)))*25)</f>
        <v>0</v>
      </c>
      <c r="Z55" s="365">
        <f>(INDEX('Points - Runs'!$A$5:$Z$95,MATCH($A55,'Points - Runs'!$A$5:$A$95,0),MATCH(Z$8,'Points - Runs'!$A$5:$Z$5,0)))+((INDEX('Points - Runs 50s'!$A$5:$Z$95,MATCH($A55,'Points - Runs 50s'!$A$5:$A$95,0),MATCH(Z$8,'Points - Runs 50s'!$A$5:$Z$5,0)))*25)+((INDEX('Points - Runs 100s'!$A$5:$Z$95,MATCH($A55,'Points - Runs 100s'!$A$5:$A$95,0),MATCH(Z$8,'Points - Runs 100s'!$A$5:$Z$5,0)))*50)+((INDEX('Points - Wickets'!$A$5:$Z$95,MATCH($A55,'Points - Wickets'!$A$5:$A$95,0),MATCH(Z$8,'Points - Wickets'!$A$5:$Z$5,0)))*15)+((INDEX('Points - 4 fers'!$A$5:$Z$95,MATCH($A55,'Points - 4 fers'!$A$5:$A$95,0),MATCH(Z$8,'Points - 4 fers'!$A$5:$Z$5,0)))*25)+((INDEX('Points - Hattrick'!$A$5:$Z$95,MATCH($A55,'Points - Hattrick'!$A$5:$A$95,0),MATCH(Z$8,'Points - Hattrick'!$A$5:$Z$5,0)))*100)+((INDEX('Points - Fielding'!$A$5:$Z$95,MATCH($A55,'Points - Fielding'!$A$5:$A$95,0),MATCH(Z$8,'Points - Fielding'!$A$5:$Z$5,0)))*10)+((INDEX('Points - 7 fers'!$A$5:$Z$95,MATCH($A55,'Points - 7 fers'!$A$5:$A$95,0),MATCH(Z$8,'Points - 7 fers'!$A$5:$Z$5,0)))*50)+((INDEX('Points - Fielding Bonus'!$A$5:$Z$95,MATCH($A55,'Points - Fielding Bonus'!$A$5:$A$95,0),MATCH(Z$8,'Points - Fielding Bonus'!$A$5:$Z$5,0)))*25)</f>
        <v>0</v>
      </c>
      <c r="AA55" s="452">
        <f t="shared" si="0"/>
        <v>119</v>
      </c>
      <c r="AB55" s="445">
        <f t="shared" si="1"/>
        <v>141</v>
      </c>
      <c r="AC55" s="479">
        <f t="shared" si="2"/>
        <v>0</v>
      </c>
      <c r="AD55" s="453">
        <f t="shared" si="3"/>
        <v>260</v>
      </c>
    </row>
    <row r="56" spans="1:30" s="58" customFormat="1" ht="18.75" customHeight="1" x14ac:dyDescent="0.25">
      <c r="A56" s="476" t="s">
        <v>272</v>
      </c>
      <c r="B56" s="447" t="s">
        <v>251</v>
      </c>
      <c r="C56" s="448" t="s">
        <v>69</v>
      </c>
      <c r="D56" s="364">
        <f>(INDEX('Points - Runs'!$A$5:$Z$95,MATCH($A56,'Points - Runs'!$A$5:$A$95,0),MATCH(D$8,'Points - Runs'!$A$5:$Z$5,0)))+((INDEX('Points - Runs 50s'!$A$5:$Z$95,MATCH($A56,'Points - Runs 50s'!$A$5:$A$95,0),MATCH(D$8,'Points - Runs 50s'!$A$5:$Z$5,0)))*25)+((INDEX('Points - Runs 100s'!$A$5:$Z$95,MATCH($A56,'Points - Runs 100s'!$A$5:$A$95,0),MATCH(D$8,'Points - Runs 100s'!$A$5:$Z$5,0)))*50)+((INDEX('Points - Wickets'!$A$5:$Z$95,MATCH($A56,'Points - Wickets'!$A$5:$A$95,0),MATCH(D$8,'Points - Wickets'!$A$5:$Z$5,0)))*15)+((INDEX('Points - 4 fers'!$A$5:$Z$95,MATCH($A56,'Points - 4 fers'!$A$5:$A$95,0),MATCH(D$8,'Points - 4 fers'!$A$5:$Z$5,0)))*25)+((INDEX('Points - Hattrick'!$A$5:$Z$95,MATCH($A56,'Points - Hattrick'!$A$5:$A$95,0),MATCH(D$8,'Points - Hattrick'!$A$5:$Z$5,0)))*100)+((INDEX('Points - Fielding'!$A$5:$Z$95,MATCH($A56,'Points - Fielding'!$A$5:$A$95,0),MATCH(D$8,'Points - Fielding'!$A$5:$Z$5,0)))*10)+((INDEX('Points - 7 fers'!$A$5:$Z$95,MATCH($A56,'Points - 7 fers'!$A$5:$A$95,0),MATCH(D$8,'Points - 7 fers'!$A$5:$Z$5,0)))*50)+((INDEX('Points - Fielding Bonus'!$A$5:$Z$95,MATCH($A56,'Points - Fielding Bonus'!$A$5:$A$95,0),MATCH(D$8,'Points - Fielding Bonus'!$A$5:$Z$5,0)))*25)</f>
        <v>2</v>
      </c>
      <c r="E56" s="365">
        <f>(INDEX('Points - Runs'!$A$5:$Z$95,MATCH($A56,'Points - Runs'!$A$5:$A$95,0),MATCH(E$8,'Points - Runs'!$A$5:$Z$5,0)))+((INDEX('Points - Runs 50s'!$A$5:$Z$95,MATCH($A56,'Points - Runs 50s'!$A$5:$A$95,0),MATCH(E$8,'Points - Runs 50s'!$A$5:$Z$5,0)))*25)+((INDEX('Points - Runs 100s'!$A$5:$Z$95,MATCH($A56,'Points - Runs 100s'!$A$5:$A$95,0),MATCH(E$8,'Points - Runs 100s'!$A$5:$Z$5,0)))*50)+((INDEX('Points - Wickets'!$A$5:$Z$95,MATCH($A56,'Points - Wickets'!$A$5:$A$95,0),MATCH(E$8,'Points - Wickets'!$A$5:$Z$5,0)))*15)+((INDEX('Points - 4 fers'!$A$5:$Z$95,MATCH($A56,'Points - 4 fers'!$A$5:$A$95,0),MATCH(E$8,'Points - 4 fers'!$A$5:$Z$5,0)))*25)+((INDEX('Points - Hattrick'!$A$5:$Z$95,MATCH($A56,'Points - Hattrick'!$A$5:$A$95,0),MATCH(E$8,'Points - Hattrick'!$A$5:$Z$5,0)))*100)+((INDEX('Points - Fielding'!$A$5:$Z$95,MATCH($A56,'Points - Fielding'!$A$5:$A$95,0),MATCH(E$8,'Points - Fielding'!$A$5:$Z$5,0)))*10)+((INDEX('Points - 7 fers'!$A$5:$Z$95,MATCH($A56,'Points - 7 fers'!$A$5:$A$95,0),MATCH(E$8,'Points - 7 fers'!$A$5:$Z$5,0)))*50)+((INDEX('Points - Fielding Bonus'!$A$5:$Z$95,MATCH($A56,'Points - Fielding Bonus'!$A$5:$A$95,0),MATCH(E$8,'Points - Fielding Bonus'!$A$5:$Z$5,0)))*25)</f>
        <v>0</v>
      </c>
      <c r="F56" s="365">
        <f>(INDEX('Points - Runs'!$A$5:$Z$95,MATCH($A56,'Points - Runs'!$A$5:$A$95,0),MATCH(F$8,'Points - Runs'!$A$5:$Z$5,0)))+((INDEX('Points - Runs 50s'!$A$5:$Z$95,MATCH($A56,'Points - Runs 50s'!$A$5:$A$95,0),MATCH(F$8,'Points - Runs 50s'!$A$5:$Z$5,0)))*25)+((INDEX('Points - Runs 100s'!$A$5:$Z$95,MATCH($A56,'Points - Runs 100s'!$A$5:$A$95,0),MATCH(F$8,'Points - Runs 100s'!$A$5:$Z$5,0)))*50)+((INDEX('Points - Wickets'!$A$5:$Z$95,MATCH($A56,'Points - Wickets'!$A$5:$A$95,0),MATCH(F$8,'Points - Wickets'!$A$5:$Z$5,0)))*15)+((INDEX('Points - 4 fers'!$A$5:$Z$95,MATCH($A56,'Points - 4 fers'!$A$5:$A$95,0),MATCH(F$8,'Points - 4 fers'!$A$5:$Z$5,0)))*25)+((INDEX('Points - Hattrick'!$A$5:$Z$95,MATCH($A56,'Points - Hattrick'!$A$5:$A$95,0),MATCH(F$8,'Points - Hattrick'!$A$5:$Z$5,0)))*100)+((INDEX('Points - Fielding'!$A$5:$Z$95,MATCH($A56,'Points - Fielding'!$A$5:$A$95,0),MATCH(F$8,'Points - Fielding'!$A$5:$Z$5,0)))*10)+((INDEX('Points - 7 fers'!$A$5:$Z$95,MATCH($A56,'Points - 7 fers'!$A$5:$A$95,0),MATCH(F$8,'Points - 7 fers'!$A$5:$Z$5,0)))*50)+((INDEX('Points - Fielding Bonus'!$A$5:$Z$95,MATCH($A56,'Points - Fielding Bonus'!$A$5:$A$95,0),MATCH(F$8,'Points - Fielding Bonus'!$A$5:$Z$5,0)))*25)</f>
        <v>0</v>
      </c>
      <c r="G56" s="365">
        <f>(INDEX('Points - Runs'!$A$5:$Z$95,MATCH($A56,'Points - Runs'!$A$5:$A$95,0),MATCH(G$8,'Points - Runs'!$A$5:$Z$5,0)))+((INDEX('Points - Runs 50s'!$A$5:$Z$95,MATCH($A56,'Points - Runs 50s'!$A$5:$A$95,0),MATCH(G$8,'Points - Runs 50s'!$A$5:$Z$5,0)))*25)+((INDEX('Points - Runs 100s'!$A$5:$Z$95,MATCH($A56,'Points - Runs 100s'!$A$5:$A$95,0),MATCH(G$8,'Points - Runs 100s'!$A$5:$Z$5,0)))*50)+((INDEX('Points - Wickets'!$A$5:$Z$95,MATCH($A56,'Points - Wickets'!$A$5:$A$95,0),MATCH(G$8,'Points - Wickets'!$A$5:$Z$5,0)))*15)+((INDEX('Points - 4 fers'!$A$5:$Z$95,MATCH($A56,'Points - 4 fers'!$A$5:$A$95,0),MATCH(G$8,'Points - 4 fers'!$A$5:$Z$5,0)))*25)+((INDEX('Points - Hattrick'!$A$5:$Z$95,MATCH($A56,'Points - Hattrick'!$A$5:$A$95,0),MATCH(G$8,'Points - Hattrick'!$A$5:$Z$5,0)))*100)+((INDEX('Points - Fielding'!$A$5:$Z$95,MATCH($A56,'Points - Fielding'!$A$5:$A$95,0),MATCH(G$8,'Points - Fielding'!$A$5:$Z$5,0)))*10)+((INDEX('Points - 7 fers'!$A$5:$Z$95,MATCH($A56,'Points - 7 fers'!$A$5:$A$95,0),MATCH(G$8,'Points - 7 fers'!$A$5:$Z$5,0)))*50)+((INDEX('Points - Fielding Bonus'!$A$5:$Z$95,MATCH($A56,'Points - Fielding Bonus'!$A$5:$A$95,0),MATCH(G$8,'Points - Fielding Bonus'!$A$5:$Z$5,0)))*25)</f>
        <v>28</v>
      </c>
      <c r="H56" s="365">
        <f>(INDEX('Points - Runs'!$A$5:$Z$95,MATCH($A56,'Points - Runs'!$A$5:$A$95,0),MATCH(H$8,'Points - Runs'!$A$5:$Z$5,0)))+((INDEX('Points - Runs 50s'!$A$5:$Z$95,MATCH($A56,'Points - Runs 50s'!$A$5:$A$95,0),MATCH(H$8,'Points - Runs 50s'!$A$5:$Z$5,0)))*25)+((INDEX('Points - Runs 100s'!$A$5:$Z$95,MATCH($A56,'Points - Runs 100s'!$A$5:$A$95,0),MATCH(H$8,'Points - Runs 100s'!$A$5:$Z$5,0)))*50)+((INDEX('Points - Wickets'!$A$5:$Z$95,MATCH($A56,'Points - Wickets'!$A$5:$A$95,0),MATCH(H$8,'Points - Wickets'!$A$5:$Z$5,0)))*15)+((INDEX('Points - 4 fers'!$A$5:$Z$95,MATCH($A56,'Points - 4 fers'!$A$5:$A$95,0),MATCH(H$8,'Points - 4 fers'!$A$5:$Z$5,0)))*25)+((INDEX('Points - Hattrick'!$A$5:$Z$95,MATCH($A56,'Points - Hattrick'!$A$5:$A$95,0),MATCH(H$8,'Points - Hattrick'!$A$5:$Z$5,0)))*100)+((INDEX('Points - Fielding'!$A$5:$Z$95,MATCH($A56,'Points - Fielding'!$A$5:$A$95,0),MATCH(H$8,'Points - Fielding'!$A$5:$Z$5,0)))*10)+((INDEX('Points - 7 fers'!$A$5:$Z$95,MATCH($A56,'Points - 7 fers'!$A$5:$A$95,0),MATCH(H$8,'Points - 7 fers'!$A$5:$Z$5,0)))*50)+((INDEX('Points - Fielding Bonus'!$A$5:$Z$95,MATCH($A56,'Points - Fielding Bonus'!$A$5:$A$95,0),MATCH(H$8,'Points - Fielding Bonus'!$A$5:$Z$5,0)))*25)</f>
        <v>30</v>
      </c>
      <c r="I56" s="365">
        <f>(INDEX('Points - Runs'!$A$5:$Z$95,MATCH($A56,'Points - Runs'!$A$5:$A$95,0),MATCH(I$8,'Points - Runs'!$A$5:$Z$5,0)))+((INDEX('Points - Runs 50s'!$A$5:$Z$95,MATCH($A56,'Points - Runs 50s'!$A$5:$A$95,0),MATCH(I$8,'Points - Runs 50s'!$A$5:$Z$5,0)))*25)+((INDEX('Points - Runs 100s'!$A$5:$Z$95,MATCH($A56,'Points - Runs 100s'!$A$5:$A$95,0),MATCH(I$8,'Points - Runs 100s'!$A$5:$Z$5,0)))*50)+((INDEX('Points - Wickets'!$A$5:$Z$95,MATCH($A56,'Points - Wickets'!$A$5:$A$95,0),MATCH(I$8,'Points - Wickets'!$A$5:$Z$5,0)))*15)+((INDEX('Points - 4 fers'!$A$5:$Z$95,MATCH($A56,'Points - 4 fers'!$A$5:$A$95,0),MATCH(I$8,'Points - 4 fers'!$A$5:$Z$5,0)))*25)+((INDEX('Points - Hattrick'!$A$5:$Z$95,MATCH($A56,'Points - Hattrick'!$A$5:$A$95,0),MATCH(I$8,'Points - Hattrick'!$A$5:$Z$5,0)))*100)+((INDEX('Points - Fielding'!$A$5:$Z$95,MATCH($A56,'Points - Fielding'!$A$5:$A$95,0),MATCH(I$8,'Points - Fielding'!$A$5:$Z$5,0)))*10)+((INDEX('Points - 7 fers'!$A$5:$Z$95,MATCH($A56,'Points - 7 fers'!$A$5:$A$95,0),MATCH(I$8,'Points - 7 fers'!$A$5:$Z$5,0)))*50)+((INDEX('Points - Fielding Bonus'!$A$5:$Z$95,MATCH($A56,'Points - Fielding Bonus'!$A$5:$A$95,0),MATCH(I$8,'Points - Fielding Bonus'!$A$5:$Z$5,0)))*25)</f>
        <v>0</v>
      </c>
      <c r="J56" s="365">
        <f>(INDEX('Points - Runs'!$A$5:$Z$95,MATCH($A56,'Points - Runs'!$A$5:$A$95,0),MATCH(J$8,'Points - Runs'!$A$5:$Z$5,0)))+((INDEX('Points - Runs 50s'!$A$5:$Z$95,MATCH($A56,'Points - Runs 50s'!$A$5:$A$95,0),MATCH(J$8,'Points - Runs 50s'!$A$5:$Z$5,0)))*25)+((INDEX('Points - Runs 100s'!$A$5:$Z$95,MATCH($A56,'Points - Runs 100s'!$A$5:$A$95,0),MATCH(J$8,'Points - Runs 100s'!$A$5:$Z$5,0)))*50)+((INDEX('Points - Wickets'!$A$5:$Z$95,MATCH($A56,'Points - Wickets'!$A$5:$A$95,0),MATCH(J$8,'Points - Wickets'!$A$5:$Z$5,0)))*15)+((INDEX('Points - 4 fers'!$A$5:$Z$95,MATCH($A56,'Points - 4 fers'!$A$5:$A$95,0),MATCH(J$8,'Points - 4 fers'!$A$5:$Z$5,0)))*25)+((INDEX('Points - Hattrick'!$A$5:$Z$95,MATCH($A56,'Points - Hattrick'!$A$5:$A$95,0),MATCH(J$8,'Points - Hattrick'!$A$5:$Z$5,0)))*100)+((INDEX('Points - Fielding'!$A$5:$Z$95,MATCH($A56,'Points - Fielding'!$A$5:$A$95,0),MATCH(J$8,'Points - Fielding'!$A$5:$Z$5,0)))*10)+((INDEX('Points - 7 fers'!$A$5:$Z$95,MATCH($A56,'Points - 7 fers'!$A$5:$A$95,0),MATCH(J$8,'Points - 7 fers'!$A$5:$Z$5,0)))*50)+((INDEX('Points - Fielding Bonus'!$A$5:$Z$95,MATCH($A56,'Points - Fielding Bonus'!$A$5:$A$95,0),MATCH(J$8,'Points - Fielding Bonus'!$A$5:$Z$5,0)))*25)</f>
        <v>39</v>
      </c>
      <c r="K56" s="516">
        <f>(INDEX('Points - Runs'!$A$5:$Z$95,MATCH($A56,'Points - Runs'!$A$5:$A$95,0),MATCH(K$8,'Points - Runs'!$A$5:$Z$5,0)))+((INDEX('Points - Runs 50s'!$A$5:$Z$95,MATCH($A56,'Points - Runs 50s'!$A$5:$A$95,0),MATCH(K$8,'Points - Runs 50s'!$A$5:$Z$5,0)))*25)+((INDEX('Points - Runs 100s'!$A$5:$Z$95,MATCH($A56,'Points - Runs 100s'!$A$5:$A$95,0),MATCH(K$8,'Points - Runs 100s'!$A$5:$Z$5,0)))*50)+((INDEX('Points - Wickets'!$A$5:$Z$95,MATCH($A56,'Points - Wickets'!$A$5:$A$95,0),MATCH(K$8,'Points - Wickets'!$A$5:$Z$5,0)))*15)+((INDEX('Points - 4 fers'!$A$5:$Z$95,MATCH($A56,'Points - 4 fers'!$A$5:$A$95,0),MATCH(K$8,'Points - 4 fers'!$A$5:$Z$5,0)))*25)+((INDEX('Points - Hattrick'!$A$5:$Z$95,MATCH($A56,'Points - Hattrick'!$A$5:$A$95,0),MATCH(K$8,'Points - Hattrick'!$A$5:$Z$5,0)))*100)+((INDEX('Points - Fielding'!$A$5:$Z$95,MATCH($A56,'Points - Fielding'!$A$5:$A$95,0),MATCH(K$8,'Points - Fielding'!$A$5:$Z$5,0)))*10)+((INDEX('Points - 7 fers'!$A$5:$Z$95,MATCH($A56,'Points - 7 fers'!$A$5:$A$95,0),MATCH(K$8,'Points - 7 fers'!$A$5:$Z$5,0)))*50)+((INDEX('Points - Fielding Bonus'!$A$5:$Z$95,MATCH($A56,'Points - Fielding Bonus'!$A$5:$A$95,0),MATCH(K$8,'Points - Fielding Bonus'!$A$5:$Z$5,0)))*25)</f>
        <v>0</v>
      </c>
      <c r="L56" s="364">
        <f>(INDEX('Points - Runs'!$A$5:$Z$95,MATCH($A56,'Points - Runs'!$A$5:$A$95,0),MATCH(L$8,'Points - Runs'!$A$5:$Z$5,0)))+((INDEX('Points - Runs 50s'!$A$5:$Z$95,MATCH($A56,'Points - Runs 50s'!$A$5:$A$95,0),MATCH(L$8,'Points - Runs 50s'!$A$5:$Z$5,0)))*25)+((INDEX('Points - Runs 100s'!$A$5:$Z$95,MATCH($A56,'Points - Runs 100s'!$A$5:$A$95,0),MATCH(L$8,'Points - Runs 100s'!$A$5:$Z$5,0)))*50)+((INDEX('Points - Wickets'!$A$5:$Z$95,MATCH($A56,'Points - Wickets'!$A$5:$A$95,0),MATCH(L$8,'Points - Wickets'!$A$5:$Z$5,0)))*15)+((INDEX('Points - 4 fers'!$A$5:$Z$95,MATCH($A56,'Points - 4 fers'!$A$5:$A$95,0),MATCH(L$8,'Points - 4 fers'!$A$5:$Z$5,0)))*25)+((INDEX('Points - Hattrick'!$A$5:$Z$95,MATCH($A56,'Points - Hattrick'!$A$5:$A$95,0),MATCH(L$8,'Points - Hattrick'!$A$5:$Z$5,0)))*100)+((INDEX('Points - Fielding'!$A$5:$Z$95,MATCH($A56,'Points - Fielding'!$A$5:$A$95,0),MATCH(L$8,'Points - Fielding'!$A$5:$Z$5,0)))*10)+((INDEX('Points - 7 fers'!$A$5:$Z$95,MATCH($A56,'Points - 7 fers'!$A$5:$A$95,0),MATCH(L$8,'Points - 7 fers'!$A$5:$Z$5,0)))*50)+((INDEX('Points - Fielding Bonus'!$A$5:$Z$95,MATCH($A56,'Points - Fielding Bonus'!$A$5:$A$95,0),MATCH(L$8,'Points - Fielding Bonus'!$A$5:$Z$5,0)))*25)</f>
        <v>0</v>
      </c>
      <c r="M56" s="365">
        <f>(INDEX('Points - Runs'!$A$5:$Z$95,MATCH($A56,'Points - Runs'!$A$5:$A$95,0),MATCH(M$8,'Points - Runs'!$A$5:$Z$5,0)))+((INDEX('Points - Runs 50s'!$A$5:$Z$95,MATCH($A56,'Points - Runs 50s'!$A$5:$A$95,0),MATCH(M$8,'Points - Runs 50s'!$A$5:$Z$5,0)))*25)+((INDEX('Points - Runs 100s'!$A$5:$Z$95,MATCH($A56,'Points - Runs 100s'!$A$5:$A$95,0),MATCH(M$8,'Points - Runs 100s'!$A$5:$Z$5,0)))*50)+((INDEX('Points - Wickets'!$A$5:$Z$95,MATCH($A56,'Points - Wickets'!$A$5:$A$95,0),MATCH(M$8,'Points - Wickets'!$A$5:$Z$5,0)))*15)+((INDEX('Points - 4 fers'!$A$5:$Z$95,MATCH($A56,'Points - 4 fers'!$A$5:$A$95,0),MATCH(M$8,'Points - 4 fers'!$A$5:$Z$5,0)))*25)+((INDEX('Points - Hattrick'!$A$5:$Z$95,MATCH($A56,'Points - Hattrick'!$A$5:$A$95,0),MATCH(M$8,'Points - Hattrick'!$A$5:$Z$5,0)))*100)+((INDEX('Points - Fielding'!$A$5:$Z$95,MATCH($A56,'Points - Fielding'!$A$5:$A$95,0),MATCH(M$8,'Points - Fielding'!$A$5:$Z$5,0)))*10)+((INDEX('Points - 7 fers'!$A$5:$Z$95,MATCH($A56,'Points - 7 fers'!$A$5:$A$95,0),MATCH(M$8,'Points - 7 fers'!$A$5:$Z$5,0)))*50)+((INDEX('Points - Fielding Bonus'!$A$5:$Z$95,MATCH($A56,'Points - Fielding Bonus'!$A$5:$A$95,0),MATCH(M$8,'Points - Fielding Bonus'!$A$5:$Z$5,0)))*25)</f>
        <v>15</v>
      </c>
      <c r="N56" s="365">
        <f>(INDEX('Points - Runs'!$A$5:$Z$95,MATCH($A56,'Points - Runs'!$A$5:$A$95,0),MATCH(N$8,'Points - Runs'!$A$5:$Z$5,0)))+((INDEX('Points - Runs 50s'!$A$5:$Z$95,MATCH($A56,'Points - Runs 50s'!$A$5:$A$95,0),MATCH(N$8,'Points - Runs 50s'!$A$5:$Z$5,0)))*25)+((INDEX('Points - Runs 100s'!$A$5:$Z$95,MATCH($A56,'Points - Runs 100s'!$A$5:$A$95,0),MATCH(N$8,'Points - Runs 100s'!$A$5:$Z$5,0)))*50)+((INDEX('Points - Wickets'!$A$5:$Z$95,MATCH($A56,'Points - Wickets'!$A$5:$A$95,0),MATCH(N$8,'Points - Wickets'!$A$5:$Z$5,0)))*15)+((INDEX('Points - 4 fers'!$A$5:$Z$95,MATCH($A56,'Points - 4 fers'!$A$5:$A$95,0),MATCH(N$8,'Points - 4 fers'!$A$5:$Z$5,0)))*25)+((INDEX('Points - Hattrick'!$A$5:$Z$95,MATCH($A56,'Points - Hattrick'!$A$5:$A$95,0),MATCH(N$8,'Points - Hattrick'!$A$5:$Z$5,0)))*100)+((INDEX('Points - Fielding'!$A$5:$Z$95,MATCH($A56,'Points - Fielding'!$A$5:$A$95,0),MATCH(N$8,'Points - Fielding'!$A$5:$Z$5,0)))*10)+((INDEX('Points - 7 fers'!$A$5:$Z$95,MATCH($A56,'Points - 7 fers'!$A$5:$A$95,0),MATCH(N$8,'Points - 7 fers'!$A$5:$Z$5,0)))*50)+((INDEX('Points - Fielding Bonus'!$A$5:$Z$95,MATCH($A56,'Points - Fielding Bonus'!$A$5:$A$95,0),MATCH(N$8,'Points - Fielding Bonus'!$A$5:$Z$5,0)))*25)</f>
        <v>0</v>
      </c>
      <c r="O56" s="365">
        <f>(INDEX('Points - Runs'!$A$5:$Z$95,MATCH($A56,'Points - Runs'!$A$5:$A$95,0),MATCH(O$8,'Points - Runs'!$A$5:$Z$5,0)))+((INDEX('Points - Runs 50s'!$A$5:$Z$95,MATCH($A56,'Points - Runs 50s'!$A$5:$A$95,0),MATCH(O$8,'Points - Runs 50s'!$A$5:$Z$5,0)))*25)+((INDEX('Points - Runs 100s'!$A$5:$Z$95,MATCH($A56,'Points - Runs 100s'!$A$5:$A$95,0),MATCH(O$8,'Points - Runs 100s'!$A$5:$Z$5,0)))*50)+((INDEX('Points - Wickets'!$A$5:$Z$95,MATCH($A56,'Points - Wickets'!$A$5:$A$95,0),MATCH(O$8,'Points - Wickets'!$A$5:$Z$5,0)))*15)+((INDEX('Points - 4 fers'!$A$5:$Z$95,MATCH($A56,'Points - 4 fers'!$A$5:$A$95,0),MATCH(O$8,'Points - 4 fers'!$A$5:$Z$5,0)))*25)+((INDEX('Points - Hattrick'!$A$5:$Z$95,MATCH($A56,'Points - Hattrick'!$A$5:$A$95,0),MATCH(O$8,'Points - Hattrick'!$A$5:$Z$5,0)))*100)+((INDEX('Points - Fielding'!$A$5:$Z$95,MATCH($A56,'Points - Fielding'!$A$5:$A$95,0),MATCH(O$8,'Points - Fielding'!$A$5:$Z$5,0)))*10)+((INDEX('Points - 7 fers'!$A$5:$Z$95,MATCH($A56,'Points - 7 fers'!$A$5:$A$95,0),MATCH(O$8,'Points - 7 fers'!$A$5:$Z$5,0)))*50)+((INDEX('Points - Fielding Bonus'!$A$5:$Z$95,MATCH($A56,'Points - Fielding Bonus'!$A$5:$A$95,0),MATCH(O$8,'Points - Fielding Bonus'!$A$5:$Z$5,0)))*25)</f>
        <v>59</v>
      </c>
      <c r="P56" s="365">
        <f>(INDEX('Points - Runs'!$A$5:$Z$95,MATCH($A56,'Points - Runs'!$A$5:$A$95,0),MATCH(P$8,'Points - Runs'!$A$5:$Z$5,0)))+((INDEX('Points - Runs 50s'!$A$5:$Z$95,MATCH($A56,'Points - Runs 50s'!$A$5:$A$95,0),MATCH(P$8,'Points - Runs 50s'!$A$5:$Z$5,0)))*25)+((INDEX('Points - Runs 100s'!$A$5:$Z$95,MATCH($A56,'Points - Runs 100s'!$A$5:$A$95,0),MATCH(P$8,'Points - Runs 100s'!$A$5:$Z$5,0)))*50)+((INDEX('Points - Wickets'!$A$5:$Z$95,MATCH($A56,'Points - Wickets'!$A$5:$A$95,0),MATCH(P$8,'Points - Wickets'!$A$5:$Z$5,0)))*15)+((INDEX('Points - 4 fers'!$A$5:$Z$95,MATCH($A56,'Points - 4 fers'!$A$5:$A$95,0),MATCH(P$8,'Points - 4 fers'!$A$5:$Z$5,0)))*25)+((INDEX('Points - Hattrick'!$A$5:$Z$95,MATCH($A56,'Points - Hattrick'!$A$5:$A$95,0),MATCH(P$8,'Points - Hattrick'!$A$5:$Z$5,0)))*100)+((INDEX('Points - Fielding'!$A$5:$Z$95,MATCH($A56,'Points - Fielding'!$A$5:$A$95,0),MATCH(P$8,'Points - Fielding'!$A$5:$Z$5,0)))*10)+((INDEX('Points - 7 fers'!$A$5:$Z$95,MATCH($A56,'Points - 7 fers'!$A$5:$A$95,0),MATCH(P$8,'Points - 7 fers'!$A$5:$Z$5,0)))*50)+((INDEX('Points - Fielding Bonus'!$A$5:$Z$95,MATCH($A56,'Points - Fielding Bonus'!$A$5:$A$95,0),MATCH(P$8,'Points - Fielding Bonus'!$A$5:$Z$5,0)))*25)</f>
        <v>15</v>
      </c>
      <c r="Q56" s="365">
        <f>(INDEX('Points - Runs'!$A$5:$Z$95,MATCH($A56,'Points - Runs'!$A$5:$A$95,0),MATCH(Q$8,'Points - Runs'!$A$5:$Z$5,0)))+((INDEX('Points - Runs 50s'!$A$5:$Z$95,MATCH($A56,'Points - Runs 50s'!$A$5:$A$95,0),MATCH(Q$8,'Points - Runs 50s'!$A$5:$Z$5,0)))*25)+((INDEX('Points - Runs 100s'!$A$5:$Z$95,MATCH($A56,'Points - Runs 100s'!$A$5:$A$95,0),MATCH(Q$8,'Points - Runs 100s'!$A$5:$Z$5,0)))*50)+((INDEX('Points - Wickets'!$A$5:$Z$95,MATCH($A56,'Points - Wickets'!$A$5:$A$95,0),MATCH(Q$8,'Points - Wickets'!$A$5:$Z$5,0)))*15)+((INDEX('Points - 4 fers'!$A$5:$Z$95,MATCH($A56,'Points - 4 fers'!$A$5:$A$95,0),MATCH(Q$8,'Points - 4 fers'!$A$5:$Z$5,0)))*25)+((INDEX('Points - Hattrick'!$A$5:$Z$95,MATCH($A56,'Points - Hattrick'!$A$5:$A$95,0),MATCH(Q$8,'Points - Hattrick'!$A$5:$Z$5,0)))*100)+((INDEX('Points - Fielding'!$A$5:$Z$95,MATCH($A56,'Points - Fielding'!$A$5:$A$95,0),MATCH(Q$8,'Points - Fielding'!$A$5:$Z$5,0)))*10)+((INDEX('Points - 7 fers'!$A$5:$Z$95,MATCH($A56,'Points - 7 fers'!$A$5:$A$95,0),MATCH(Q$8,'Points - 7 fers'!$A$5:$Z$5,0)))*50)+((INDEX('Points - Fielding Bonus'!$A$5:$Z$95,MATCH($A56,'Points - Fielding Bonus'!$A$5:$A$95,0),MATCH(Q$8,'Points - Fielding Bonus'!$A$5:$Z$5,0)))*25)</f>
        <v>0</v>
      </c>
      <c r="R56" s="365">
        <f>(INDEX('Points - Runs'!$A$5:$Z$95,MATCH($A56,'Points - Runs'!$A$5:$A$95,0),MATCH(R$8,'Points - Runs'!$A$5:$Z$5,0)))+((INDEX('Points - Runs 50s'!$A$5:$Z$95,MATCH($A56,'Points - Runs 50s'!$A$5:$A$95,0),MATCH(R$8,'Points - Runs 50s'!$A$5:$Z$5,0)))*25)+((INDEX('Points - Runs 100s'!$A$5:$Z$95,MATCH($A56,'Points - Runs 100s'!$A$5:$A$95,0),MATCH(R$8,'Points - Runs 100s'!$A$5:$Z$5,0)))*50)+((INDEX('Points - Wickets'!$A$5:$Z$95,MATCH($A56,'Points - Wickets'!$A$5:$A$95,0),MATCH(R$8,'Points - Wickets'!$A$5:$Z$5,0)))*15)+((INDEX('Points - 4 fers'!$A$5:$Z$95,MATCH($A56,'Points - 4 fers'!$A$5:$A$95,0),MATCH(R$8,'Points - 4 fers'!$A$5:$Z$5,0)))*25)+((INDEX('Points - Hattrick'!$A$5:$Z$95,MATCH($A56,'Points - Hattrick'!$A$5:$A$95,0),MATCH(R$8,'Points - Hattrick'!$A$5:$Z$5,0)))*100)+((INDEX('Points - Fielding'!$A$5:$Z$95,MATCH($A56,'Points - Fielding'!$A$5:$A$95,0),MATCH(R$8,'Points - Fielding'!$A$5:$Z$5,0)))*10)+((INDEX('Points - 7 fers'!$A$5:$Z$95,MATCH($A56,'Points - 7 fers'!$A$5:$A$95,0),MATCH(R$8,'Points - 7 fers'!$A$5:$Z$5,0)))*50)+((INDEX('Points - Fielding Bonus'!$A$5:$Z$95,MATCH($A56,'Points - Fielding Bonus'!$A$5:$A$95,0),MATCH(R$8,'Points - Fielding Bonus'!$A$5:$Z$5,0)))*25)</f>
        <v>0</v>
      </c>
      <c r="S56" s="566">
        <f>(INDEX('Points - Runs'!$A$5:$Z$95,MATCH($A56,'Points - Runs'!$A$5:$A$95,0),MATCH(S$8,'Points - Runs'!$A$5:$Z$5,0)))+((INDEX('Points - Runs 50s'!$A$5:$Z$95,MATCH($A56,'Points - Runs 50s'!$A$5:$A$95,0),MATCH(S$8,'Points - Runs 50s'!$A$5:$Z$5,0)))*25)+((INDEX('Points - Runs 100s'!$A$5:$Z$95,MATCH($A56,'Points - Runs 100s'!$A$5:$A$95,0),MATCH(S$8,'Points - Runs 100s'!$A$5:$Z$5,0)))*50)+((INDEX('Points - Wickets'!$A$5:$Z$95,MATCH($A56,'Points - Wickets'!$A$5:$A$95,0),MATCH(S$8,'Points - Wickets'!$A$5:$Z$5,0)))*15)+((INDEX('Points - 4 fers'!$A$5:$Z$95,MATCH($A56,'Points - 4 fers'!$A$5:$A$95,0),MATCH(S$8,'Points - 4 fers'!$A$5:$Z$5,0)))*25)+((INDEX('Points - Hattrick'!$A$5:$Z$95,MATCH($A56,'Points - Hattrick'!$A$5:$A$95,0),MATCH(S$8,'Points - Hattrick'!$A$5:$Z$5,0)))*100)+((INDEX('Points - Fielding'!$A$5:$Z$95,MATCH($A56,'Points - Fielding'!$A$5:$A$95,0),MATCH(S$8,'Points - Fielding'!$A$5:$Z$5,0)))*10)+((INDEX('Points - 7 fers'!$A$5:$Z$95,MATCH($A56,'Points - 7 fers'!$A$5:$A$95,0),MATCH(S$8,'Points - 7 fers'!$A$5:$Z$5,0)))*50)+((INDEX('Points - Fielding Bonus'!$A$5:$Z$95,MATCH($A56,'Points - Fielding Bonus'!$A$5:$A$95,0),MATCH(S$8,'Points - Fielding Bonus'!$A$5:$Z$5,0)))*25)</f>
        <v>1</v>
      </c>
      <c r="T56" s="571">
        <f>(INDEX('Points - Runs'!$A$5:$Z$95,MATCH($A56,'Points - Runs'!$A$5:$A$95,0),MATCH(T$8,'Points - Runs'!$A$5:$Z$5,0)))+((INDEX('Points - Runs 50s'!$A$5:$Z$95,MATCH($A56,'Points - Runs 50s'!$A$5:$A$95,0),MATCH(T$8,'Points - Runs 50s'!$A$5:$Z$5,0)))*25)+((INDEX('Points - Runs 100s'!$A$5:$Z$95,MATCH($A56,'Points - Runs 100s'!$A$5:$A$95,0),MATCH(T$8,'Points - Runs 100s'!$A$5:$Z$5,0)))*50)+((INDEX('Points - Wickets'!$A$5:$Z$95,MATCH($A56,'Points - Wickets'!$A$5:$A$95,0),MATCH(T$8,'Points - Wickets'!$A$5:$Z$5,0)))*15)+((INDEX('Points - 4 fers'!$A$5:$Z$95,MATCH($A56,'Points - 4 fers'!$A$5:$A$95,0),MATCH(T$8,'Points - 4 fers'!$A$5:$Z$5,0)))*25)+((INDEX('Points - Hattrick'!$A$5:$Z$95,MATCH($A56,'Points - Hattrick'!$A$5:$A$95,0),MATCH(T$8,'Points - Hattrick'!$A$5:$Z$5,0)))*100)+((INDEX('Points - Fielding'!$A$5:$Z$95,MATCH($A56,'Points - Fielding'!$A$5:$A$95,0),MATCH(T$8,'Points - Fielding'!$A$5:$Z$5,0)))*10)+((INDEX('Points - 7 fers'!$A$5:$Z$95,MATCH($A56,'Points - 7 fers'!$A$5:$A$95,0),MATCH(T$8,'Points - 7 fers'!$A$5:$Z$5,0)))*50)+((INDEX('Points - Fielding Bonus'!$A$5:$Z$95,MATCH($A56,'Points - Fielding Bonus'!$A$5:$A$95,0),MATCH(T$8,'Points - Fielding Bonus'!$A$5:$Z$5,0)))*25)</f>
        <v>0</v>
      </c>
      <c r="U56" s="365">
        <f>(INDEX('Points - Runs'!$A$5:$Z$95,MATCH($A56,'Points - Runs'!$A$5:$A$95,0),MATCH(U$8,'Points - Runs'!$A$5:$Z$5,0)))+((INDEX('Points - Runs 50s'!$A$5:$Z$95,MATCH($A56,'Points - Runs 50s'!$A$5:$A$95,0),MATCH(U$8,'Points - Runs 50s'!$A$5:$Z$5,0)))*25)+((INDEX('Points - Runs 100s'!$A$5:$Z$95,MATCH($A56,'Points - Runs 100s'!$A$5:$A$95,0),MATCH(U$8,'Points - Runs 100s'!$A$5:$Z$5,0)))*50)+((INDEX('Points - Wickets'!$A$5:$Z$95,MATCH($A56,'Points - Wickets'!$A$5:$A$95,0),MATCH(U$8,'Points - Wickets'!$A$5:$Z$5,0)))*15)+((INDEX('Points - 4 fers'!$A$5:$Z$95,MATCH($A56,'Points - 4 fers'!$A$5:$A$95,0),MATCH(U$8,'Points - 4 fers'!$A$5:$Z$5,0)))*25)+((INDEX('Points - Hattrick'!$A$5:$Z$95,MATCH($A56,'Points - Hattrick'!$A$5:$A$95,0),MATCH(U$8,'Points - Hattrick'!$A$5:$Z$5,0)))*100)+((INDEX('Points - Fielding'!$A$5:$Z$95,MATCH($A56,'Points - Fielding'!$A$5:$A$95,0),MATCH(U$8,'Points - Fielding'!$A$5:$Z$5,0)))*10)+((INDEX('Points - 7 fers'!$A$5:$Z$95,MATCH($A56,'Points - 7 fers'!$A$5:$A$95,0),MATCH(U$8,'Points - 7 fers'!$A$5:$Z$5,0)))*50)+((INDEX('Points - Fielding Bonus'!$A$5:$Z$95,MATCH($A56,'Points - Fielding Bonus'!$A$5:$A$95,0),MATCH(U$8,'Points - Fielding Bonus'!$A$5:$Z$5,0)))*25)</f>
        <v>0</v>
      </c>
      <c r="V56" s="365">
        <f>(INDEX('Points - Runs'!$A$5:$Z$95,MATCH($A56,'Points - Runs'!$A$5:$A$95,0),MATCH(V$8,'Points - Runs'!$A$5:$Z$5,0)))+((INDEX('Points - Runs 50s'!$A$5:$Z$95,MATCH($A56,'Points - Runs 50s'!$A$5:$A$95,0),MATCH(V$8,'Points - Runs 50s'!$A$5:$Z$5,0)))*25)+((INDEX('Points - Runs 100s'!$A$5:$Z$95,MATCH($A56,'Points - Runs 100s'!$A$5:$A$95,0),MATCH(V$8,'Points - Runs 100s'!$A$5:$Z$5,0)))*50)+((INDEX('Points - Wickets'!$A$5:$Z$95,MATCH($A56,'Points - Wickets'!$A$5:$A$95,0),MATCH(V$8,'Points - Wickets'!$A$5:$Z$5,0)))*15)+((INDEX('Points - 4 fers'!$A$5:$Z$95,MATCH($A56,'Points - 4 fers'!$A$5:$A$95,0),MATCH(V$8,'Points - 4 fers'!$A$5:$Z$5,0)))*25)+((INDEX('Points - Hattrick'!$A$5:$Z$95,MATCH($A56,'Points - Hattrick'!$A$5:$A$95,0),MATCH(V$8,'Points - Hattrick'!$A$5:$Z$5,0)))*100)+((INDEX('Points - Fielding'!$A$5:$Z$95,MATCH($A56,'Points - Fielding'!$A$5:$A$95,0),MATCH(V$8,'Points - Fielding'!$A$5:$Z$5,0)))*10)+((INDEX('Points - 7 fers'!$A$5:$Z$95,MATCH($A56,'Points - 7 fers'!$A$5:$A$95,0),MATCH(V$8,'Points - 7 fers'!$A$5:$Z$5,0)))*50)+((INDEX('Points - Fielding Bonus'!$A$5:$Z$95,MATCH($A56,'Points - Fielding Bonus'!$A$5:$A$95,0),MATCH(V$8,'Points - Fielding Bonus'!$A$5:$Z$5,0)))*25)</f>
        <v>0</v>
      </c>
      <c r="W56" s="365">
        <f>(INDEX('Points - Runs'!$A$5:$Z$95,MATCH($A56,'Points - Runs'!$A$5:$A$95,0),MATCH(W$8,'Points - Runs'!$A$5:$Z$5,0)))+((INDEX('Points - Runs 50s'!$A$5:$Z$95,MATCH($A56,'Points - Runs 50s'!$A$5:$A$95,0),MATCH(W$8,'Points - Runs 50s'!$A$5:$Z$5,0)))*25)+((INDEX('Points - Runs 100s'!$A$5:$Z$95,MATCH($A56,'Points - Runs 100s'!$A$5:$A$95,0),MATCH(W$8,'Points - Runs 100s'!$A$5:$Z$5,0)))*50)+((INDEX('Points - Wickets'!$A$5:$Z$95,MATCH($A56,'Points - Wickets'!$A$5:$A$95,0),MATCH(W$8,'Points - Wickets'!$A$5:$Z$5,0)))*15)+((INDEX('Points - 4 fers'!$A$5:$Z$95,MATCH($A56,'Points - 4 fers'!$A$5:$A$95,0),MATCH(W$8,'Points - 4 fers'!$A$5:$Z$5,0)))*25)+((INDEX('Points - Hattrick'!$A$5:$Z$95,MATCH($A56,'Points - Hattrick'!$A$5:$A$95,0),MATCH(W$8,'Points - Hattrick'!$A$5:$Z$5,0)))*100)+((INDEX('Points - Fielding'!$A$5:$Z$95,MATCH($A56,'Points - Fielding'!$A$5:$A$95,0),MATCH(W$8,'Points - Fielding'!$A$5:$Z$5,0)))*10)+((INDEX('Points - 7 fers'!$A$5:$Z$95,MATCH($A56,'Points - 7 fers'!$A$5:$A$95,0),MATCH(W$8,'Points - 7 fers'!$A$5:$Z$5,0)))*50)+((INDEX('Points - Fielding Bonus'!$A$5:$Z$95,MATCH($A56,'Points - Fielding Bonus'!$A$5:$A$95,0),MATCH(W$8,'Points - Fielding Bonus'!$A$5:$Z$5,0)))*25)</f>
        <v>0</v>
      </c>
      <c r="X56" s="365">
        <f>(INDEX('Points - Runs'!$A$5:$Z$95,MATCH($A56,'Points - Runs'!$A$5:$A$95,0),MATCH(X$8,'Points - Runs'!$A$5:$Z$5,0)))+((INDEX('Points - Runs 50s'!$A$5:$Z$95,MATCH($A56,'Points - Runs 50s'!$A$5:$A$95,0),MATCH(X$8,'Points - Runs 50s'!$A$5:$Z$5,0)))*25)+((INDEX('Points - Runs 100s'!$A$5:$Z$95,MATCH($A56,'Points - Runs 100s'!$A$5:$A$95,0),MATCH(X$8,'Points - Runs 100s'!$A$5:$Z$5,0)))*50)+((INDEX('Points - Wickets'!$A$5:$Z$95,MATCH($A56,'Points - Wickets'!$A$5:$A$95,0),MATCH(X$8,'Points - Wickets'!$A$5:$Z$5,0)))*15)+((INDEX('Points - 4 fers'!$A$5:$Z$95,MATCH($A56,'Points - 4 fers'!$A$5:$A$95,0),MATCH(X$8,'Points - 4 fers'!$A$5:$Z$5,0)))*25)+((INDEX('Points - Hattrick'!$A$5:$Z$95,MATCH($A56,'Points - Hattrick'!$A$5:$A$95,0),MATCH(X$8,'Points - Hattrick'!$A$5:$Z$5,0)))*100)+((INDEX('Points - Fielding'!$A$5:$Z$95,MATCH($A56,'Points - Fielding'!$A$5:$A$95,0),MATCH(X$8,'Points - Fielding'!$A$5:$Z$5,0)))*10)+((INDEX('Points - 7 fers'!$A$5:$Z$95,MATCH($A56,'Points - 7 fers'!$A$5:$A$95,0),MATCH(X$8,'Points - 7 fers'!$A$5:$Z$5,0)))*50)+((INDEX('Points - Fielding Bonus'!$A$5:$Z$95,MATCH($A56,'Points - Fielding Bonus'!$A$5:$A$95,0),MATCH(X$8,'Points - Fielding Bonus'!$A$5:$Z$5,0)))*25)</f>
        <v>0</v>
      </c>
      <c r="Y56" s="365">
        <f>(INDEX('Points - Runs'!$A$5:$Z$95,MATCH($A56,'Points - Runs'!$A$5:$A$95,0),MATCH(Y$8,'Points - Runs'!$A$5:$Z$5,0)))+((INDEX('Points - Runs 50s'!$A$5:$Z$95,MATCH($A56,'Points - Runs 50s'!$A$5:$A$95,0),MATCH(Y$8,'Points - Runs 50s'!$A$5:$Z$5,0)))*25)+((INDEX('Points - Runs 100s'!$A$5:$Z$95,MATCH($A56,'Points - Runs 100s'!$A$5:$A$95,0),MATCH(Y$8,'Points - Runs 100s'!$A$5:$Z$5,0)))*50)+((INDEX('Points - Wickets'!$A$5:$Z$95,MATCH($A56,'Points - Wickets'!$A$5:$A$95,0),MATCH(Y$8,'Points - Wickets'!$A$5:$Z$5,0)))*15)+((INDEX('Points - 4 fers'!$A$5:$Z$95,MATCH($A56,'Points - 4 fers'!$A$5:$A$95,0),MATCH(Y$8,'Points - 4 fers'!$A$5:$Z$5,0)))*25)+((INDEX('Points - Hattrick'!$A$5:$Z$95,MATCH($A56,'Points - Hattrick'!$A$5:$A$95,0),MATCH(Y$8,'Points - Hattrick'!$A$5:$Z$5,0)))*100)+((INDEX('Points - Fielding'!$A$5:$Z$95,MATCH($A56,'Points - Fielding'!$A$5:$A$95,0),MATCH(Y$8,'Points - Fielding'!$A$5:$Z$5,0)))*10)+((INDEX('Points - 7 fers'!$A$5:$Z$95,MATCH($A56,'Points - 7 fers'!$A$5:$A$95,0),MATCH(Y$8,'Points - 7 fers'!$A$5:$Z$5,0)))*50)+((INDEX('Points - Fielding Bonus'!$A$5:$Z$95,MATCH($A56,'Points - Fielding Bonus'!$A$5:$A$95,0),MATCH(Y$8,'Points - Fielding Bonus'!$A$5:$Z$5,0)))*25)</f>
        <v>0</v>
      </c>
      <c r="Z56" s="365">
        <f>(INDEX('Points - Runs'!$A$5:$Z$95,MATCH($A56,'Points - Runs'!$A$5:$A$95,0),MATCH(Z$8,'Points - Runs'!$A$5:$Z$5,0)))+((INDEX('Points - Runs 50s'!$A$5:$Z$95,MATCH($A56,'Points - Runs 50s'!$A$5:$A$95,0),MATCH(Z$8,'Points - Runs 50s'!$A$5:$Z$5,0)))*25)+((INDEX('Points - Runs 100s'!$A$5:$Z$95,MATCH($A56,'Points - Runs 100s'!$A$5:$A$95,0),MATCH(Z$8,'Points - Runs 100s'!$A$5:$Z$5,0)))*50)+((INDEX('Points - Wickets'!$A$5:$Z$95,MATCH($A56,'Points - Wickets'!$A$5:$A$95,0),MATCH(Z$8,'Points - Wickets'!$A$5:$Z$5,0)))*15)+((INDEX('Points - 4 fers'!$A$5:$Z$95,MATCH($A56,'Points - 4 fers'!$A$5:$A$95,0),MATCH(Z$8,'Points - 4 fers'!$A$5:$Z$5,0)))*25)+((INDEX('Points - Hattrick'!$A$5:$Z$95,MATCH($A56,'Points - Hattrick'!$A$5:$A$95,0),MATCH(Z$8,'Points - Hattrick'!$A$5:$Z$5,0)))*100)+((INDEX('Points - Fielding'!$A$5:$Z$95,MATCH($A56,'Points - Fielding'!$A$5:$A$95,0),MATCH(Z$8,'Points - Fielding'!$A$5:$Z$5,0)))*10)+((INDEX('Points - 7 fers'!$A$5:$Z$95,MATCH($A56,'Points - 7 fers'!$A$5:$A$95,0),MATCH(Z$8,'Points - 7 fers'!$A$5:$Z$5,0)))*50)+((INDEX('Points - Fielding Bonus'!$A$5:$Z$95,MATCH($A56,'Points - Fielding Bonus'!$A$5:$A$95,0),MATCH(Z$8,'Points - Fielding Bonus'!$A$5:$Z$5,0)))*25)</f>
        <v>0</v>
      </c>
      <c r="AA56" s="452">
        <f t="shared" si="0"/>
        <v>99</v>
      </c>
      <c r="AB56" s="445">
        <f t="shared" si="1"/>
        <v>90</v>
      </c>
      <c r="AC56" s="479">
        <f t="shared" si="2"/>
        <v>0</v>
      </c>
      <c r="AD56" s="453">
        <f t="shared" si="3"/>
        <v>189</v>
      </c>
    </row>
    <row r="57" spans="1:30" s="58" customFormat="1" ht="18.75" customHeight="1" x14ac:dyDescent="0.25">
      <c r="A57" s="476" t="s">
        <v>37</v>
      </c>
      <c r="B57" s="447" t="s">
        <v>251</v>
      </c>
      <c r="C57" s="448" t="s">
        <v>69</v>
      </c>
      <c r="D57" s="364">
        <f>(INDEX('Points - Runs'!$A$5:$Z$95,MATCH($A57,'Points - Runs'!$A$5:$A$95,0),MATCH(D$8,'Points - Runs'!$A$5:$Z$5,0)))+((INDEX('Points - Runs 50s'!$A$5:$Z$95,MATCH($A57,'Points - Runs 50s'!$A$5:$A$95,0),MATCH(D$8,'Points - Runs 50s'!$A$5:$Z$5,0)))*25)+((INDEX('Points - Runs 100s'!$A$5:$Z$95,MATCH($A57,'Points - Runs 100s'!$A$5:$A$95,0),MATCH(D$8,'Points - Runs 100s'!$A$5:$Z$5,0)))*50)+((INDEX('Points - Wickets'!$A$5:$Z$95,MATCH($A57,'Points - Wickets'!$A$5:$A$95,0),MATCH(D$8,'Points - Wickets'!$A$5:$Z$5,0)))*15)+((INDEX('Points - 4 fers'!$A$5:$Z$95,MATCH($A57,'Points - 4 fers'!$A$5:$A$95,0),MATCH(D$8,'Points - 4 fers'!$A$5:$Z$5,0)))*25)+((INDEX('Points - Hattrick'!$A$5:$Z$95,MATCH($A57,'Points - Hattrick'!$A$5:$A$95,0),MATCH(D$8,'Points - Hattrick'!$A$5:$Z$5,0)))*100)+((INDEX('Points - Fielding'!$A$5:$Z$95,MATCH($A57,'Points - Fielding'!$A$5:$A$95,0),MATCH(D$8,'Points - Fielding'!$A$5:$Z$5,0)))*10)+((INDEX('Points - 7 fers'!$A$5:$Z$95,MATCH($A57,'Points - 7 fers'!$A$5:$A$95,0),MATCH(D$8,'Points - 7 fers'!$A$5:$Z$5,0)))*50)+((INDEX('Points - Fielding Bonus'!$A$5:$Z$95,MATCH($A57,'Points - Fielding Bonus'!$A$5:$A$95,0),MATCH(D$8,'Points - Fielding Bonus'!$A$5:$Z$5,0)))*25)</f>
        <v>0</v>
      </c>
      <c r="E57" s="365">
        <f>(INDEX('Points - Runs'!$A$5:$Z$95,MATCH($A57,'Points - Runs'!$A$5:$A$95,0),MATCH(E$8,'Points - Runs'!$A$5:$Z$5,0)))+((INDEX('Points - Runs 50s'!$A$5:$Z$95,MATCH($A57,'Points - Runs 50s'!$A$5:$A$95,0),MATCH(E$8,'Points - Runs 50s'!$A$5:$Z$5,0)))*25)+((INDEX('Points - Runs 100s'!$A$5:$Z$95,MATCH($A57,'Points - Runs 100s'!$A$5:$A$95,0),MATCH(E$8,'Points - Runs 100s'!$A$5:$Z$5,0)))*50)+((INDEX('Points - Wickets'!$A$5:$Z$95,MATCH($A57,'Points - Wickets'!$A$5:$A$95,0),MATCH(E$8,'Points - Wickets'!$A$5:$Z$5,0)))*15)+((INDEX('Points - 4 fers'!$A$5:$Z$95,MATCH($A57,'Points - 4 fers'!$A$5:$A$95,0),MATCH(E$8,'Points - 4 fers'!$A$5:$Z$5,0)))*25)+((INDEX('Points - Hattrick'!$A$5:$Z$95,MATCH($A57,'Points - Hattrick'!$A$5:$A$95,0),MATCH(E$8,'Points - Hattrick'!$A$5:$Z$5,0)))*100)+((INDEX('Points - Fielding'!$A$5:$Z$95,MATCH($A57,'Points - Fielding'!$A$5:$A$95,0),MATCH(E$8,'Points - Fielding'!$A$5:$Z$5,0)))*10)+((INDEX('Points - 7 fers'!$A$5:$Z$95,MATCH($A57,'Points - 7 fers'!$A$5:$A$95,0),MATCH(E$8,'Points - 7 fers'!$A$5:$Z$5,0)))*50)+((INDEX('Points - Fielding Bonus'!$A$5:$Z$95,MATCH($A57,'Points - Fielding Bonus'!$A$5:$A$95,0),MATCH(E$8,'Points - Fielding Bonus'!$A$5:$Z$5,0)))*25)</f>
        <v>0</v>
      </c>
      <c r="F57" s="365">
        <f>(INDEX('Points - Runs'!$A$5:$Z$95,MATCH($A57,'Points - Runs'!$A$5:$A$95,0),MATCH(F$8,'Points - Runs'!$A$5:$Z$5,0)))+((INDEX('Points - Runs 50s'!$A$5:$Z$95,MATCH($A57,'Points - Runs 50s'!$A$5:$A$95,0),MATCH(F$8,'Points - Runs 50s'!$A$5:$Z$5,0)))*25)+((INDEX('Points - Runs 100s'!$A$5:$Z$95,MATCH($A57,'Points - Runs 100s'!$A$5:$A$95,0),MATCH(F$8,'Points - Runs 100s'!$A$5:$Z$5,0)))*50)+((INDEX('Points - Wickets'!$A$5:$Z$95,MATCH($A57,'Points - Wickets'!$A$5:$A$95,0),MATCH(F$8,'Points - Wickets'!$A$5:$Z$5,0)))*15)+((INDEX('Points - 4 fers'!$A$5:$Z$95,MATCH($A57,'Points - 4 fers'!$A$5:$A$95,0),MATCH(F$8,'Points - 4 fers'!$A$5:$Z$5,0)))*25)+((INDEX('Points - Hattrick'!$A$5:$Z$95,MATCH($A57,'Points - Hattrick'!$A$5:$A$95,0),MATCH(F$8,'Points - Hattrick'!$A$5:$Z$5,0)))*100)+((INDEX('Points - Fielding'!$A$5:$Z$95,MATCH($A57,'Points - Fielding'!$A$5:$A$95,0),MATCH(F$8,'Points - Fielding'!$A$5:$Z$5,0)))*10)+((INDEX('Points - 7 fers'!$A$5:$Z$95,MATCH($A57,'Points - 7 fers'!$A$5:$A$95,0),MATCH(F$8,'Points - 7 fers'!$A$5:$Z$5,0)))*50)+((INDEX('Points - Fielding Bonus'!$A$5:$Z$95,MATCH($A57,'Points - Fielding Bonus'!$A$5:$A$95,0),MATCH(F$8,'Points - Fielding Bonus'!$A$5:$Z$5,0)))*25)</f>
        <v>0</v>
      </c>
      <c r="G57" s="365">
        <f>(INDEX('Points - Runs'!$A$5:$Z$95,MATCH($A57,'Points - Runs'!$A$5:$A$95,0),MATCH(G$8,'Points - Runs'!$A$5:$Z$5,0)))+((INDEX('Points - Runs 50s'!$A$5:$Z$95,MATCH($A57,'Points - Runs 50s'!$A$5:$A$95,0),MATCH(G$8,'Points - Runs 50s'!$A$5:$Z$5,0)))*25)+((INDEX('Points - Runs 100s'!$A$5:$Z$95,MATCH($A57,'Points - Runs 100s'!$A$5:$A$95,0),MATCH(G$8,'Points - Runs 100s'!$A$5:$Z$5,0)))*50)+((INDEX('Points - Wickets'!$A$5:$Z$95,MATCH($A57,'Points - Wickets'!$A$5:$A$95,0),MATCH(G$8,'Points - Wickets'!$A$5:$Z$5,0)))*15)+((INDEX('Points - 4 fers'!$A$5:$Z$95,MATCH($A57,'Points - 4 fers'!$A$5:$A$95,0),MATCH(G$8,'Points - 4 fers'!$A$5:$Z$5,0)))*25)+((INDEX('Points - Hattrick'!$A$5:$Z$95,MATCH($A57,'Points - Hattrick'!$A$5:$A$95,0),MATCH(G$8,'Points - Hattrick'!$A$5:$Z$5,0)))*100)+((INDEX('Points - Fielding'!$A$5:$Z$95,MATCH($A57,'Points - Fielding'!$A$5:$A$95,0),MATCH(G$8,'Points - Fielding'!$A$5:$Z$5,0)))*10)+((INDEX('Points - 7 fers'!$A$5:$Z$95,MATCH($A57,'Points - 7 fers'!$A$5:$A$95,0),MATCH(G$8,'Points - 7 fers'!$A$5:$Z$5,0)))*50)+((INDEX('Points - Fielding Bonus'!$A$5:$Z$95,MATCH($A57,'Points - Fielding Bonus'!$A$5:$A$95,0),MATCH(G$8,'Points - Fielding Bonus'!$A$5:$Z$5,0)))*25)</f>
        <v>15</v>
      </c>
      <c r="H57" s="365">
        <f>(INDEX('Points - Runs'!$A$5:$Z$95,MATCH($A57,'Points - Runs'!$A$5:$A$95,0),MATCH(H$8,'Points - Runs'!$A$5:$Z$5,0)))+((INDEX('Points - Runs 50s'!$A$5:$Z$95,MATCH($A57,'Points - Runs 50s'!$A$5:$A$95,0),MATCH(H$8,'Points - Runs 50s'!$A$5:$Z$5,0)))*25)+((INDEX('Points - Runs 100s'!$A$5:$Z$95,MATCH($A57,'Points - Runs 100s'!$A$5:$A$95,0),MATCH(H$8,'Points - Runs 100s'!$A$5:$Z$5,0)))*50)+((INDEX('Points - Wickets'!$A$5:$Z$95,MATCH($A57,'Points - Wickets'!$A$5:$A$95,0),MATCH(H$8,'Points - Wickets'!$A$5:$Z$5,0)))*15)+((INDEX('Points - 4 fers'!$A$5:$Z$95,MATCH($A57,'Points - 4 fers'!$A$5:$A$95,0),MATCH(H$8,'Points - 4 fers'!$A$5:$Z$5,0)))*25)+((INDEX('Points - Hattrick'!$A$5:$Z$95,MATCH($A57,'Points - Hattrick'!$A$5:$A$95,0),MATCH(H$8,'Points - Hattrick'!$A$5:$Z$5,0)))*100)+((INDEX('Points - Fielding'!$A$5:$Z$95,MATCH($A57,'Points - Fielding'!$A$5:$A$95,0),MATCH(H$8,'Points - Fielding'!$A$5:$Z$5,0)))*10)+((INDEX('Points - 7 fers'!$A$5:$Z$95,MATCH($A57,'Points - 7 fers'!$A$5:$A$95,0),MATCH(H$8,'Points - 7 fers'!$A$5:$Z$5,0)))*50)+((INDEX('Points - Fielding Bonus'!$A$5:$Z$95,MATCH($A57,'Points - Fielding Bonus'!$A$5:$A$95,0),MATCH(H$8,'Points - Fielding Bonus'!$A$5:$Z$5,0)))*25)</f>
        <v>101</v>
      </c>
      <c r="I57" s="365">
        <f>(INDEX('Points - Runs'!$A$5:$Z$95,MATCH($A57,'Points - Runs'!$A$5:$A$95,0),MATCH(I$8,'Points - Runs'!$A$5:$Z$5,0)))+((INDEX('Points - Runs 50s'!$A$5:$Z$95,MATCH($A57,'Points - Runs 50s'!$A$5:$A$95,0),MATCH(I$8,'Points - Runs 50s'!$A$5:$Z$5,0)))*25)+((INDEX('Points - Runs 100s'!$A$5:$Z$95,MATCH($A57,'Points - Runs 100s'!$A$5:$A$95,0),MATCH(I$8,'Points - Runs 100s'!$A$5:$Z$5,0)))*50)+((INDEX('Points - Wickets'!$A$5:$Z$95,MATCH($A57,'Points - Wickets'!$A$5:$A$95,0),MATCH(I$8,'Points - Wickets'!$A$5:$Z$5,0)))*15)+((INDEX('Points - 4 fers'!$A$5:$Z$95,MATCH($A57,'Points - 4 fers'!$A$5:$A$95,0),MATCH(I$8,'Points - 4 fers'!$A$5:$Z$5,0)))*25)+((INDEX('Points - Hattrick'!$A$5:$Z$95,MATCH($A57,'Points - Hattrick'!$A$5:$A$95,0),MATCH(I$8,'Points - Hattrick'!$A$5:$Z$5,0)))*100)+((INDEX('Points - Fielding'!$A$5:$Z$95,MATCH($A57,'Points - Fielding'!$A$5:$A$95,0),MATCH(I$8,'Points - Fielding'!$A$5:$Z$5,0)))*10)+((INDEX('Points - 7 fers'!$A$5:$Z$95,MATCH($A57,'Points - 7 fers'!$A$5:$A$95,0),MATCH(I$8,'Points - 7 fers'!$A$5:$Z$5,0)))*50)+((INDEX('Points - Fielding Bonus'!$A$5:$Z$95,MATCH($A57,'Points - Fielding Bonus'!$A$5:$A$95,0),MATCH(I$8,'Points - Fielding Bonus'!$A$5:$Z$5,0)))*25)</f>
        <v>0</v>
      </c>
      <c r="J57" s="365">
        <f>(INDEX('Points - Runs'!$A$5:$Z$95,MATCH($A57,'Points - Runs'!$A$5:$A$95,0),MATCH(J$8,'Points - Runs'!$A$5:$Z$5,0)))+((INDEX('Points - Runs 50s'!$A$5:$Z$95,MATCH($A57,'Points - Runs 50s'!$A$5:$A$95,0),MATCH(J$8,'Points - Runs 50s'!$A$5:$Z$5,0)))*25)+((INDEX('Points - Runs 100s'!$A$5:$Z$95,MATCH($A57,'Points - Runs 100s'!$A$5:$A$95,0),MATCH(J$8,'Points - Runs 100s'!$A$5:$Z$5,0)))*50)+((INDEX('Points - Wickets'!$A$5:$Z$95,MATCH($A57,'Points - Wickets'!$A$5:$A$95,0),MATCH(J$8,'Points - Wickets'!$A$5:$Z$5,0)))*15)+((INDEX('Points - 4 fers'!$A$5:$Z$95,MATCH($A57,'Points - 4 fers'!$A$5:$A$95,0),MATCH(J$8,'Points - 4 fers'!$A$5:$Z$5,0)))*25)+((INDEX('Points - Hattrick'!$A$5:$Z$95,MATCH($A57,'Points - Hattrick'!$A$5:$A$95,0),MATCH(J$8,'Points - Hattrick'!$A$5:$Z$5,0)))*100)+((INDEX('Points - Fielding'!$A$5:$Z$95,MATCH($A57,'Points - Fielding'!$A$5:$A$95,0),MATCH(J$8,'Points - Fielding'!$A$5:$Z$5,0)))*10)+((INDEX('Points - 7 fers'!$A$5:$Z$95,MATCH($A57,'Points - 7 fers'!$A$5:$A$95,0),MATCH(J$8,'Points - 7 fers'!$A$5:$Z$5,0)))*50)+((INDEX('Points - Fielding Bonus'!$A$5:$Z$95,MATCH($A57,'Points - Fielding Bonus'!$A$5:$A$95,0),MATCH(J$8,'Points - Fielding Bonus'!$A$5:$Z$5,0)))*25)</f>
        <v>0</v>
      </c>
      <c r="K57" s="516">
        <f>(INDEX('Points - Runs'!$A$5:$Z$95,MATCH($A57,'Points - Runs'!$A$5:$A$95,0),MATCH(K$8,'Points - Runs'!$A$5:$Z$5,0)))+((INDEX('Points - Runs 50s'!$A$5:$Z$95,MATCH($A57,'Points - Runs 50s'!$A$5:$A$95,0),MATCH(K$8,'Points - Runs 50s'!$A$5:$Z$5,0)))*25)+((INDEX('Points - Runs 100s'!$A$5:$Z$95,MATCH($A57,'Points - Runs 100s'!$A$5:$A$95,0),MATCH(K$8,'Points - Runs 100s'!$A$5:$Z$5,0)))*50)+((INDEX('Points - Wickets'!$A$5:$Z$95,MATCH($A57,'Points - Wickets'!$A$5:$A$95,0),MATCH(K$8,'Points - Wickets'!$A$5:$Z$5,0)))*15)+((INDEX('Points - 4 fers'!$A$5:$Z$95,MATCH($A57,'Points - 4 fers'!$A$5:$A$95,0),MATCH(K$8,'Points - 4 fers'!$A$5:$Z$5,0)))*25)+((INDEX('Points - Hattrick'!$A$5:$Z$95,MATCH($A57,'Points - Hattrick'!$A$5:$A$95,0),MATCH(K$8,'Points - Hattrick'!$A$5:$Z$5,0)))*100)+((INDEX('Points - Fielding'!$A$5:$Z$95,MATCH($A57,'Points - Fielding'!$A$5:$A$95,0),MATCH(K$8,'Points - Fielding'!$A$5:$Z$5,0)))*10)+((INDEX('Points - 7 fers'!$A$5:$Z$95,MATCH($A57,'Points - 7 fers'!$A$5:$A$95,0),MATCH(K$8,'Points - 7 fers'!$A$5:$Z$5,0)))*50)+((INDEX('Points - Fielding Bonus'!$A$5:$Z$95,MATCH($A57,'Points - Fielding Bonus'!$A$5:$A$95,0),MATCH(K$8,'Points - Fielding Bonus'!$A$5:$Z$5,0)))*25)</f>
        <v>0</v>
      </c>
      <c r="L57" s="364">
        <f>(INDEX('Points - Runs'!$A$5:$Z$95,MATCH($A57,'Points - Runs'!$A$5:$A$95,0),MATCH(L$8,'Points - Runs'!$A$5:$Z$5,0)))+((INDEX('Points - Runs 50s'!$A$5:$Z$95,MATCH($A57,'Points - Runs 50s'!$A$5:$A$95,0),MATCH(L$8,'Points - Runs 50s'!$A$5:$Z$5,0)))*25)+((INDEX('Points - Runs 100s'!$A$5:$Z$95,MATCH($A57,'Points - Runs 100s'!$A$5:$A$95,0),MATCH(L$8,'Points - Runs 100s'!$A$5:$Z$5,0)))*50)+((INDEX('Points - Wickets'!$A$5:$Z$95,MATCH($A57,'Points - Wickets'!$A$5:$A$95,0),MATCH(L$8,'Points - Wickets'!$A$5:$Z$5,0)))*15)+((INDEX('Points - 4 fers'!$A$5:$Z$95,MATCH($A57,'Points - 4 fers'!$A$5:$A$95,0),MATCH(L$8,'Points - 4 fers'!$A$5:$Z$5,0)))*25)+((INDEX('Points - Hattrick'!$A$5:$Z$95,MATCH($A57,'Points - Hattrick'!$A$5:$A$95,0),MATCH(L$8,'Points - Hattrick'!$A$5:$Z$5,0)))*100)+((INDEX('Points - Fielding'!$A$5:$Z$95,MATCH($A57,'Points - Fielding'!$A$5:$A$95,0),MATCH(L$8,'Points - Fielding'!$A$5:$Z$5,0)))*10)+((INDEX('Points - 7 fers'!$A$5:$Z$95,MATCH($A57,'Points - 7 fers'!$A$5:$A$95,0),MATCH(L$8,'Points - 7 fers'!$A$5:$Z$5,0)))*50)+((INDEX('Points - Fielding Bonus'!$A$5:$Z$95,MATCH($A57,'Points - Fielding Bonus'!$A$5:$A$95,0),MATCH(L$8,'Points - Fielding Bonus'!$A$5:$Z$5,0)))*25)</f>
        <v>0</v>
      </c>
      <c r="M57" s="365">
        <f>(INDEX('Points - Runs'!$A$5:$Z$95,MATCH($A57,'Points - Runs'!$A$5:$A$95,0),MATCH(M$8,'Points - Runs'!$A$5:$Z$5,0)))+((INDEX('Points - Runs 50s'!$A$5:$Z$95,MATCH($A57,'Points - Runs 50s'!$A$5:$A$95,0),MATCH(M$8,'Points - Runs 50s'!$A$5:$Z$5,0)))*25)+((INDEX('Points - Runs 100s'!$A$5:$Z$95,MATCH($A57,'Points - Runs 100s'!$A$5:$A$95,0),MATCH(M$8,'Points - Runs 100s'!$A$5:$Z$5,0)))*50)+((INDEX('Points - Wickets'!$A$5:$Z$95,MATCH($A57,'Points - Wickets'!$A$5:$A$95,0),MATCH(M$8,'Points - Wickets'!$A$5:$Z$5,0)))*15)+((INDEX('Points - 4 fers'!$A$5:$Z$95,MATCH($A57,'Points - 4 fers'!$A$5:$A$95,0),MATCH(M$8,'Points - 4 fers'!$A$5:$Z$5,0)))*25)+((INDEX('Points - Hattrick'!$A$5:$Z$95,MATCH($A57,'Points - Hattrick'!$A$5:$A$95,0),MATCH(M$8,'Points - Hattrick'!$A$5:$Z$5,0)))*100)+((INDEX('Points - Fielding'!$A$5:$Z$95,MATCH($A57,'Points - Fielding'!$A$5:$A$95,0),MATCH(M$8,'Points - Fielding'!$A$5:$Z$5,0)))*10)+((INDEX('Points - 7 fers'!$A$5:$Z$95,MATCH($A57,'Points - 7 fers'!$A$5:$A$95,0),MATCH(M$8,'Points - 7 fers'!$A$5:$Z$5,0)))*50)+((INDEX('Points - Fielding Bonus'!$A$5:$Z$95,MATCH($A57,'Points - Fielding Bonus'!$A$5:$A$95,0),MATCH(M$8,'Points - Fielding Bonus'!$A$5:$Z$5,0)))*25)</f>
        <v>0</v>
      </c>
      <c r="N57" s="365">
        <f>(INDEX('Points - Runs'!$A$5:$Z$95,MATCH($A57,'Points - Runs'!$A$5:$A$95,0),MATCH(N$8,'Points - Runs'!$A$5:$Z$5,0)))+((INDEX('Points - Runs 50s'!$A$5:$Z$95,MATCH($A57,'Points - Runs 50s'!$A$5:$A$95,0),MATCH(N$8,'Points - Runs 50s'!$A$5:$Z$5,0)))*25)+((INDEX('Points - Runs 100s'!$A$5:$Z$95,MATCH($A57,'Points - Runs 100s'!$A$5:$A$95,0),MATCH(N$8,'Points - Runs 100s'!$A$5:$Z$5,0)))*50)+((INDEX('Points - Wickets'!$A$5:$Z$95,MATCH($A57,'Points - Wickets'!$A$5:$A$95,0),MATCH(N$8,'Points - Wickets'!$A$5:$Z$5,0)))*15)+((INDEX('Points - 4 fers'!$A$5:$Z$95,MATCH($A57,'Points - 4 fers'!$A$5:$A$95,0),MATCH(N$8,'Points - 4 fers'!$A$5:$Z$5,0)))*25)+((INDEX('Points - Hattrick'!$A$5:$Z$95,MATCH($A57,'Points - Hattrick'!$A$5:$A$95,0),MATCH(N$8,'Points - Hattrick'!$A$5:$Z$5,0)))*100)+((INDEX('Points - Fielding'!$A$5:$Z$95,MATCH($A57,'Points - Fielding'!$A$5:$A$95,0),MATCH(N$8,'Points - Fielding'!$A$5:$Z$5,0)))*10)+((INDEX('Points - 7 fers'!$A$5:$Z$95,MATCH($A57,'Points - 7 fers'!$A$5:$A$95,0),MATCH(N$8,'Points - 7 fers'!$A$5:$Z$5,0)))*50)+((INDEX('Points - Fielding Bonus'!$A$5:$Z$95,MATCH($A57,'Points - Fielding Bonus'!$A$5:$A$95,0),MATCH(N$8,'Points - Fielding Bonus'!$A$5:$Z$5,0)))*25)</f>
        <v>0</v>
      </c>
      <c r="O57" s="365">
        <f>(INDEX('Points - Runs'!$A$5:$Z$95,MATCH($A57,'Points - Runs'!$A$5:$A$95,0),MATCH(O$8,'Points - Runs'!$A$5:$Z$5,0)))+((INDEX('Points - Runs 50s'!$A$5:$Z$95,MATCH($A57,'Points - Runs 50s'!$A$5:$A$95,0),MATCH(O$8,'Points - Runs 50s'!$A$5:$Z$5,0)))*25)+((INDEX('Points - Runs 100s'!$A$5:$Z$95,MATCH($A57,'Points - Runs 100s'!$A$5:$A$95,0),MATCH(O$8,'Points - Runs 100s'!$A$5:$Z$5,0)))*50)+((INDEX('Points - Wickets'!$A$5:$Z$95,MATCH($A57,'Points - Wickets'!$A$5:$A$95,0),MATCH(O$8,'Points - Wickets'!$A$5:$Z$5,0)))*15)+((INDEX('Points - 4 fers'!$A$5:$Z$95,MATCH($A57,'Points - 4 fers'!$A$5:$A$95,0),MATCH(O$8,'Points - 4 fers'!$A$5:$Z$5,0)))*25)+((INDEX('Points - Hattrick'!$A$5:$Z$95,MATCH($A57,'Points - Hattrick'!$A$5:$A$95,0),MATCH(O$8,'Points - Hattrick'!$A$5:$Z$5,0)))*100)+((INDEX('Points - Fielding'!$A$5:$Z$95,MATCH($A57,'Points - Fielding'!$A$5:$A$95,0),MATCH(O$8,'Points - Fielding'!$A$5:$Z$5,0)))*10)+((INDEX('Points - 7 fers'!$A$5:$Z$95,MATCH($A57,'Points - 7 fers'!$A$5:$A$95,0),MATCH(O$8,'Points - 7 fers'!$A$5:$Z$5,0)))*50)+((INDEX('Points - Fielding Bonus'!$A$5:$Z$95,MATCH($A57,'Points - Fielding Bonus'!$A$5:$A$95,0),MATCH(O$8,'Points - Fielding Bonus'!$A$5:$Z$5,0)))*25)</f>
        <v>51</v>
      </c>
      <c r="P57" s="365">
        <f>(INDEX('Points - Runs'!$A$5:$Z$95,MATCH($A57,'Points - Runs'!$A$5:$A$95,0),MATCH(P$8,'Points - Runs'!$A$5:$Z$5,0)))+((INDEX('Points - Runs 50s'!$A$5:$Z$95,MATCH($A57,'Points - Runs 50s'!$A$5:$A$95,0),MATCH(P$8,'Points - Runs 50s'!$A$5:$Z$5,0)))*25)+((INDEX('Points - Runs 100s'!$A$5:$Z$95,MATCH($A57,'Points - Runs 100s'!$A$5:$A$95,0),MATCH(P$8,'Points - Runs 100s'!$A$5:$Z$5,0)))*50)+((INDEX('Points - Wickets'!$A$5:$Z$95,MATCH($A57,'Points - Wickets'!$A$5:$A$95,0),MATCH(P$8,'Points - Wickets'!$A$5:$Z$5,0)))*15)+((INDEX('Points - 4 fers'!$A$5:$Z$95,MATCH($A57,'Points - 4 fers'!$A$5:$A$95,0),MATCH(P$8,'Points - 4 fers'!$A$5:$Z$5,0)))*25)+((INDEX('Points - Hattrick'!$A$5:$Z$95,MATCH($A57,'Points - Hattrick'!$A$5:$A$95,0),MATCH(P$8,'Points - Hattrick'!$A$5:$Z$5,0)))*100)+((INDEX('Points - Fielding'!$A$5:$Z$95,MATCH($A57,'Points - Fielding'!$A$5:$A$95,0),MATCH(P$8,'Points - Fielding'!$A$5:$Z$5,0)))*10)+((INDEX('Points - 7 fers'!$A$5:$Z$95,MATCH($A57,'Points - 7 fers'!$A$5:$A$95,0),MATCH(P$8,'Points - 7 fers'!$A$5:$Z$5,0)))*50)+((INDEX('Points - Fielding Bonus'!$A$5:$Z$95,MATCH($A57,'Points - Fielding Bonus'!$A$5:$A$95,0),MATCH(P$8,'Points - Fielding Bonus'!$A$5:$Z$5,0)))*25)</f>
        <v>0</v>
      </c>
      <c r="Q57" s="365">
        <f>(INDEX('Points - Runs'!$A$5:$Z$95,MATCH($A57,'Points - Runs'!$A$5:$A$95,0),MATCH(Q$8,'Points - Runs'!$A$5:$Z$5,0)))+((INDEX('Points - Runs 50s'!$A$5:$Z$95,MATCH($A57,'Points - Runs 50s'!$A$5:$A$95,0),MATCH(Q$8,'Points - Runs 50s'!$A$5:$Z$5,0)))*25)+((INDEX('Points - Runs 100s'!$A$5:$Z$95,MATCH($A57,'Points - Runs 100s'!$A$5:$A$95,0),MATCH(Q$8,'Points - Runs 100s'!$A$5:$Z$5,0)))*50)+((INDEX('Points - Wickets'!$A$5:$Z$95,MATCH($A57,'Points - Wickets'!$A$5:$A$95,0),MATCH(Q$8,'Points - Wickets'!$A$5:$Z$5,0)))*15)+((INDEX('Points - 4 fers'!$A$5:$Z$95,MATCH($A57,'Points - 4 fers'!$A$5:$A$95,0),MATCH(Q$8,'Points - 4 fers'!$A$5:$Z$5,0)))*25)+((INDEX('Points - Hattrick'!$A$5:$Z$95,MATCH($A57,'Points - Hattrick'!$A$5:$A$95,0),MATCH(Q$8,'Points - Hattrick'!$A$5:$Z$5,0)))*100)+((INDEX('Points - Fielding'!$A$5:$Z$95,MATCH($A57,'Points - Fielding'!$A$5:$A$95,0),MATCH(Q$8,'Points - Fielding'!$A$5:$Z$5,0)))*10)+((INDEX('Points - 7 fers'!$A$5:$Z$95,MATCH($A57,'Points - 7 fers'!$A$5:$A$95,0),MATCH(Q$8,'Points - 7 fers'!$A$5:$Z$5,0)))*50)+((INDEX('Points - Fielding Bonus'!$A$5:$Z$95,MATCH($A57,'Points - Fielding Bonus'!$A$5:$A$95,0),MATCH(Q$8,'Points - Fielding Bonus'!$A$5:$Z$5,0)))*25)</f>
        <v>0</v>
      </c>
      <c r="R57" s="365">
        <f>(INDEX('Points - Runs'!$A$5:$Z$95,MATCH($A57,'Points - Runs'!$A$5:$A$95,0),MATCH(R$8,'Points - Runs'!$A$5:$Z$5,0)))+((INDEX('Points - Runs 50s'!$A$5:$Z$95,MATCH($A57,'Points - Runs 50s'!$A$5:$A$95,0),MATCH(R$8,'Points - Runs 50s'!$A$5:$Z$5,0)))*25)+((INDEX('Points - Runs 100s'!$A$5:$Z$95,MATCH($A57,'Points - Runs 100s'!$A$5:$A$95,0),MATCH(R$8,'Points - Runs 100s'!$A$5:$Z$5,0)))*50)+((INDEX('Points - Wickets'!$A$5:$Z$95,MATCH($A57,'Points - Wickets'!$A$5:$A$95,0),MATCH(R$8,'Points - Wickets'!$A$5:$Z$5,0)))*15)+((INDEX('Points - 4 fers'!$A$5:$Z$95,MATCH($A57,'Points - 4 fers'!$A$5:$A$95,0),MATCH(R$8,'Points - 4 fers'!$A$5:$Z$5,0)))*25)+((INDEX('Points - Hattrick'!$A$5:$Z$95,MATCH($A57,'Points - Hattrick'!$A$5:$A$95,0),MATCH(R$8,'Points - Hattrick'!$A$5:$Z$5,0)))*100)+((INDEX('Points - Fielding'!$A$5:$Z$95,MATCH($A57,'Points - Fielding'!$A$5:$A$95,0),MATCH(R$8,'Points - Fielding'!$A$5:$Z$5,0)))*10)+((INDEX('Points - 7 fers'!$A$5:$Z$95,MATCH($A57,'Points - 7 fers'!$A$5:$A$95,0),MATCH(R$8,'Points - 7 fers'!$A$5:$Z$5,0)))*50)+((INDEX('Points - Fielding Bonus'!$A$5:$Z$95,MATCH($A57,'Points - Fielding Bonus'!$A$5:$A$95,0),MATCH(R$8,'Points - Fielding Bonus'!$A$5:$Z$5,0)))*25)</f>
        <v>0</v>
      </c>
      <c r="S57" s="566">
        <f>(INDEX('Points - Runs'!$A$5:$Z$95,MATCH($A57,'Points - Runs'!$A$5:$A$95,0),MATCH(S$8,'Points - Runs'!$A$5:$Z$5,0)))+((INDEX('Points - Runs 50s'!$A$5:$Z$95,MATCH($A57,'Points - Runs 50s'!$A$5:$A$95,0),MATCH(S$8,'Points - Runs 50s'!$A$5:$Z$5,0)))*25)+((INDEX('Points - Runs 100s'!$A$5:$Z$95,MATCH($A57,'Points - Runs 100s'!$A$5:$A$95,0),MATCH(S$8,'Points - Runs 100s'!$A$5:$Z$5,0)))*50)+((INDEX('Points - Wickets'!$A$5:$Z$95,MATCH($A57,'Points - Wickets'!$A$5:$A$95,0),MATCH(S$8,'Points - Wickets'!$A$5:$Z$5,0)))*15)+((INDEX('Points - 4 fers'!$A$5:$Z$95,MATCH($A57,'Points - 4 fers'!$A$5:$A$95,0),MATCH(S$8,'Points - 4 fers'!$A$5:$Z$5,0)))*25)+((INDEX('Points - Hattrick'!$A$5:$Z$95,MATCH($A57,'Points - Hattrick'!$A$5:$A$95,0),MATCH(S$8,'Points - Hattrick'!$A$5:$Z$5,0)))*100)+((INDEX('Points - Fielding'!$A$5:$Z$95,MATCH($A57,'Points - Fielding'!$A$5:$A$95,0),MATCH(S$8,'Points - Fielding'!$A$5:$Z$5,0)))*10)+((INDEX('Points - 7 fers'!$A$5:$Z$95,MATCH($A57,'Points - 7 fers'!$A$5:$A$95,0),MATCH(S$8,'Points - 7 fers'!$A$5:$Z$5,0)))*50)+((INDEX('Points - Fielding Bonus'!$A$5:$Z$95,MATCH($A57,'Points - Fielding Bonus'!$A$5:$A$95,0),MATCH(S$8,'Points - Fielding Bonus'!$A$5:$Z$5,0)))*25)</f>
        <v>0</v>
      </c>
      <c r="T57" s="571">
        <f>(INDEX('Points - Runs'!$A$5:$Z$95,MATCH($A57,'Points - Runs'!$A$5:$A$95,0),MATCH(T$8,'Points - Runs'!$A$5:$Z$5,0)))+((INDEX('Points - Runs 50s'!$A$5:$Z$95,MATCH($A57,'Points - Runs 50s'!$A$5:$A$95,0),MATCH(T$8,'Points - Runs 50s'!$A$5:$Z$5,0)))*25)+((INDEX('Points - Runs 100s'!$A$5:$Z$95,MATCH($A57,'Points - Runs 100s'!$A$5:$A$95,0),MATCH(T$8,'Points - Runs 100s'!$A$5:$Z$5,0)))*50)+((INDEX('Points - Wickets'!$A$5:$Z$95,MATCH($A57,'Points - Wickets'!$A$5:$A$95,0),MATCH(T$8,'Points - Wickets'!$A$5:$Z$5,0)))*15)+((INDEX('Points - 4 fers'!$A$5:$Z$95,MATCH($A57,'Points - 4 fers'!$A$5:$A$95,0),MATCH(T$8,'Points - 4 fers'!$A$5:$Z$5,0)))*25)+((INDEX('Points - Hattrick'!$A$5:$Z$95,MATCH($A57,'Points - Hattrick'!$A$5:$A$95,0),MATCH(T$8,'Points - Hattrick'!$A$5:$Z$5,0)))*100)+((INDEX('Points - Fielding'!$A$5:$Z$95,MATCH($A57,'Points - Fielding'!$A$5:$A$95,0),MATCH(T$8,'Points - Fielding'!$A$5:$Z$5,0)))*10)+((INDEX('Points - 7 fers'!$A$5:$Z$95,MATCH($A57,'Points - 7 fers'!$A$5:$A$95,0),MATCH(T$8,'Points - 7 fers'!$A$5:$Z$5,0)))*50)+((INDEX('Points - Fielding Bonus'!$A$5:$Z$95,MATCH($A57,'Points - Fielding Bonus'!$A$5:$A$95,0),MATCH(T$8,'Points - Fielding Bonus'!$A$5:$Z$5,0)))*25)</f>
        <v>0</v>
      </c>
      <c r="U57" s="365">
        <f>(INDEX('Points - Runs'!$A$5:$Z$95,MATCH($A57,'Points - Runs'!$A$5:$A$95,0),MATCH(U$8,'Points - Runs'!$A$5:$Z$5,0)))+((INDEX('Points - Runs 50s'!$A$5:$Z$95,MATCH($A57,'Points - Runs 50s'!$A$5:$A$95,0),MATCH(U$8,'Points - Runs 50s'!$A$5:$Z$5,0)))*25)+((INDEX('Points - Runs 100s'!$A$5:$Z$95,MATCH($A57,'Points - Runs 100s'!$A$5:$A$95,0),MATCH(U$8,'Points - Runs 100s'!$A$5:$Z$5,0)))*50)+((INDEX('Points - Wickets'!$A$5:$Z$95,MATCH($A57,'Points - Wickets'!$A$5:$A$95,0),MATCH(U$8,'Points - Wickets'!$A$5:$Z$5,0)))*15)+((INDEX('Points - 4 fers'!$A$5:$Z$95,MATCH($A57,'Points - 4 fers'!$A$5:$A$95,0),MATCH(U$8,'Points - 4 fers'!$A$5:$Z$5,0)))*25)+((INDEX('Points - Hattrick'!$A$5:$Z$95,MATCH($A57,'Points - Hattrick'!$A$5:$A$95,0),MATCH(U$8,'Points - Hattrick'!$A$5:$Z$5,0)))*100)+((INDEX('Points - Fielding'!$A$5:$Z$95,MATCH($A57,'Points - Fielding'!$A$5:$A$95,0),MATCH(U$8,'Points - Fielding'!$A$5:$Z$5,0)))*10)+((INDEX('Points - 7 fers'!$A$5:$Z$95,MATCH($A57,'Points - 7 fers'!$A$5:$A$95,0),MATCH(U$8,'Points - 7 fers'!$A$5:$Z$5,0)))*50)+((INDEX('Points - Fielding Bonus'!$A$5:$Z$95,MATCH($A57,'Points - Fielding Bonus'!$A$5:$A$95,0),MATCH(U$8,'Points - Fielding Bonus'!$A$5:$Z$5,0)))*25)</f>
        <v>0</v>
      </c>
      <c r="V57" s="365">
        <f>(INDEX('Points - Runs'!$A$5:$Z$95,MATCH($A57,'Points - Runs'!$A$5:$A$95,0),MATCH(V$8,'Points - Runs'!$A$5:$Z$5,0)))+((INDEX('Points - Runs 50s'!$A$5:$Z$95,MATCH($A57,'Points - Runs 50s'!$A$5:$A$95,0),MATCH(V$8,'Points - Runs 50s'!$A$5:$Z$5,0)))*25)+((INDEX('Points - Runs 100s'!$A$5:$Z$95,MATCH($A57,'Points - Runs 100s'!$A$5:$A$95,0),MATCH(V$8,'Points - Runs 100s'!$A$5:$Z$5,0)))*50)+((INDEX('Points - Wickets'!$A$5:$Z$95,MATCH($A57,'Points - Wickets'!$A$5:$A$95,0),MATCH(V$8,'Points - Wickets'!$A$5:$Z$5,0)))*15)+((INDEX('Points - 4 fers'!$A$5:$Z$95,MATCH($A57,'Points - 4 fers'!$A$5:$A$95,0),MATCH(V$8,'Points - 4 fers'!$A$5:$Z$5,0)))*25)+((INDEX('Points - Hattrick'!$A$5:$Z$95,MATCH($A57,'Points - Hattrick'!$A$5:$A$95,0),MATCH(V$8,'Points - Hattrick'!$A$5:$Z$5,0)))*100)+((INDEX('Points - Fielding'!$A$5:$Z$95,MATCH($A57,'Points - Fielding'!$A$5:$A$95,0),MATCH(V$8,'Points - Fielding'!$A$5:$Z$5,0)))*10)+((INDEX('Points - 7 fers'!$A$5:$Z$95,MATCH($A57,'Points - 7 fers'!$A$5:$A$95,0),MATCH(V$8,'Points - 7 fers'!$A$5:$Z$5,0)))*50)+((INDEX('Points - Fielding Bonus'!$A$5:$Z$95,MATCH($A57,'Points - Fielding Bonus'!$A$5:$A$95,0),MATCH(V$8,'Points - Fielding Bonus'!$A$5:$Z$5,0)))*25)</f>
        <v>0</v>
      </c>
      <c r="W57" s="365">
        <f>(INDEX('Points - Runs'!$A$5:$Z$95,MATCH($A57,'Points - Runs'!$A$5:$A$95,0),MATCH(W$8,'Points - Runs'!$A$5:$Z$5,0)))+((INDEX('Points - Runs 50s'!$A$5:$Z$95,MATCH($A57,'Points - Runs 50s'!$A$5:$A$95,0),MATCH(W$8,'Points - Runs 50s'!$A$5:$Z$5,0)))*25)+((INDEX('Points - Runs 100s'!$A$5:$Z$95,MATCH($A57,'Points - Runs 100s'!$A$5:$A$95,0),MATCH(W$8,'Points - Runs 100s'!$A$5:$Z$5,0)))*50)+((INDEX('Points - Wickets'!$A$5:$Z$95,MATCH($A57,'Points - Wickets'!$A$5:$A$95,0),MATCH(W$8,'Points - Wickets'!$A$5:$Z$5,0)))*15)+((INDEX('Points - 4 fers'!$A$5:$Z$95,MATCH($A57,'Points - 4 fers'!$A$5:$A$95,0),MATCH(W$8,'Points - 4 fers'!$A$5:$Z$5,0)))*25)+((INDEX('Points - Hattrick'!$A$5:$Z$95,MATCH($A57,'Points - Hattrick'!$A$5:$A$95,0),MATCH(W$8,'Points - Hattrick'!$A$5:$Z$5,0)))*100)+((INDEX('Points - Fielding'!$A$5:$Z$95,MATCH($A57,'Points - Fielding'!$A$5:$A$95,0),MATCH(W$8,'Points - Fielding'!$A$5:$Z$5,0)))*10)+((INDEX('Points - 7 fers'!$A$5:$Z$95,MATCH($A57,'Points - 7 fers'!$A$5:$A$95,0),MATCH(W$8,'Points - 7 fers'!$A$5:$Z$5,0)))*50)+((INDEX('Points - Fielding Bonus'!$A$5:$Z$95,MATCH($A57,'Points - Fielding Bonus'!$A$5:$A$95,0),MATCH(W$8,'Points - Fielding Bonus'!$A$5:$Z$5,0)))*25)</f>
        <v>0</v>
      </c>
      <c r="X57" s="365">
        <f>(INDEX('Points - Runs'!$A$5:$Z$95,MATCH($A57,'Points - Runs'!$A$5:$A$95,0),MATCH(X$8,'Points - Runs'!$A$5:$Z$5,0)))+((INDEX('Points - Runs 50s'!$A$5:$Z$95,MATCH($A57,'Points - Runs 50s'!$A$5:$A$95,0),MATCH(X$8,'Points - Runs 50s'!$A$5:$Z$5,0)))*25)+((INDEX('Points - Runs 100s'!$A$5:$Z$95,MATCH($A57,'Points - Runs 100s'!$A$5:$A$95,0),MATCH(X$8,'Points - Runs 100s'!$A$5:$Z$5,0)))*50)+((INDEX('Points - Wickets'!$A$5:$Z$95,MATCH($A57,'Points - Wickets'!$A$5:$A$95,0),MATCH(X$8,'Points - Wickets'!$A$5:$Z$5,0)))*15)+((INDEX('Points - 4 fers'!$A$5:$Z$95,MATCH($A57,'Points - 4 fers'!$A$5:$A$95,0),MATCH(X$8,'Points - 4 fers'!$A$5:$Z$5,0)))*25)+((INDEX('Points - Hattrick'!$A$5:$Z$95,MATCH($A57,'Points - Hattrick'!$A$5:$A$95,0),MATCH(X$8,'Points - Hattrick'!$A$5:$Z$5,0)))*100)+((INDEX('Points - Fielding'!$A$5:$Z$95,MATCH($A57,'Points - Fielding'!$A$5:$A$95,0),MATCH(X$8,'Points - Fielding'!$A$5:$Z$5,0)))*10)+((INDEX('Points - 7 fers'!$A$5:$Z$95,MATCH($A57,'Points - 7 fers'!$A$5:$A$95,0),MATCH(X$8,'Points - 7 fers'!$A$5:$Z$5,0)))*50)+((INDEX('Points - Fielding Bonus'!$A$5:$Z$95,MATCH($A57,'Points - Fielding Bonus'!$A$5:$A$95,0),MATCH(X$8,'Points - Fielding Bonus'!$A$5:$Z$5,0)))*25)</f>
        <v>0</v>
      </c>
      <c r="Y57" s="365">
        <f>(INDEX('Points - Runs'!$A$5:$Z$95,MATCH($A57,'Points - Runs'!$A$5:$A$95,0),MATCH(Y$8,'Points - Runs'!$A$5:$Z$5,0)))+((INDEX('Points - Runs 50s'!$A$5:$Z$95,MATCH($A57,'Points - Runs 50s'!$A$5:$A$95,0),MATCH(Y$8,'Points - Runs 50s'!$A$5:$Z$5,0)))*25)+((INDEX('Points - Runs 100s'!$A$5:$Z$95,MATCH($A57,'Points - Runs 100s'!$A$5:$A$95,0),MATCH(Y$8,'Points - Runs 100s'!$A$5:$Z$5,0)))*50)+((INDEX('Points - Wickets'!$A$5:$Z$95,MATCH($A57,'Points - Wickets'!$A$5:$A$95,0),MATCH(Y$8,'Points - Wickets'!$A$5:$Z$5,0)))*15)+((INDEX('Points - 4 fers'!$A$5:$Z$95,MATCH($A57,'Points - 4 fers'!$A$5:$A$95,0),MATCH(Y$8,'Points - 4 fers'!$A$5:$Z$5,0)))*25)+((INDEX('Points - Hattrick'!$A$5:$Z$95,MATCH($A57,'Points - Hattrick'!$A$5:$A$95,0),MATCH(Y$8,'Points - Hattrick'!$A$5:$Z$5,0)))*100)+((INDEX('Points - Fielding'!$A$5:$Z$95,MATCH($A57,'Points - Fielding'!$A$5:$A$95,0),MATCH(Y$8,'Points - Fielding'!$A$5:$Z$5,0)))*10)+((INDEX('Points - 7 fers'!$A$5:$Z$95,MATCH($A57,'Points - 7 fers'!$A$5:$A$95,0),MATCH(Y$8,'Points - 7 fers'!$A$5:$Z$5,0)))*50)+((INDEX('Points - Fielding Bonus'!$A$5:$Z$95,MATCH($A57,'Points - Fielding Bonus'!$A$5:$A$95,0),MATCH(Y$8,'Points - Fielding Bonus'!$A$5:$Z$5,0)))*25)</f>
        <v>0</v>
      </c>
      <c r="Z57" s="365">
        <f>(INDEX('Points - Runs'!$A$5:$Z$95,MATCH($A57,'Points - Runs'!$A$5:$A$95,0),MATCH(Z$8,'Points - Runs'!$A$5:$Z$5,0)))+((INDEX('Points - Runs 50s'!$A$5:$Z$95,MATCH($A57,'Points - Runs 50s'!$A$5:$A$95,0),MATCH(Z$8,'Points - Runs 50s'!$A$5:$Z$5,0)))*25)+((INDEX('Points - Runs 100s'!$A$5:$Z$95,MATCH($A57,'Points - Runs 100s'!$A$5:$A$95,0),MATCH(Z$8,'Points - Runs 100s'!$A$5:$Z$5,0)))*50)+((INDEX('Points - Wickets'!$A$5:$Z$95,MATCH($A57,'Points - Wickets'!$A$5:$A$95,0),MATCH(Z$8,'Points - Wickets'!$A$5:$Z$5,0)))*15)+((INDEX('Points - 4 fers'!$A$5:$Z$95,MATCH($A57,'Points - 4 fers'!$A$5:$A$95,0),MATCH(Z$8,'Points - 4 fers'!$A$5:$Z$5,0)))*25)+((INDEX('Points - Hattrick'!$A$5:$Z$95,MATCH($A57,'Points - Hattrick'!$A$5:$A$95,0),MATCH(Z$8,'Points - Hattrick'!$A$5:$Z$5,0)))*100)+((INDEX('Points - Fielding'!$A$5:$Z$95,MATCH($A57,'Points - Fielding'!$A$5:$A$95,0),MATCH(Z$8,'Points - Fielding'!$A$5:$Z$5,0)))*10)+((INDEX('Points - 7 fers'!$A$5:$Z$95,MATCH($A57,'Points - 7 fers'!$A$5:$A$95,0),MATCH(Z$8,'Points - 7 fers'!$A$5:$Z$5,0)))*50)+((INDEX('Points - Fielding Bonus'!$A$5:$Z$95,MATCH($A57,'Points - Fielding Bonus'!$A$5:$A$95,0),MATCH(Z$8,'Points - Fielding Bonus'!$A$5:$Z$5,0)))*25)</f>
        <v>0</v>
      </c>
      <c r="AA57" s="452">
        <f t="shared" si="0"/>
        <v>116</v>
      </c>
      <c r="AB57" s="445">
        <f t="shared" si="1"/>
        <v>51</v>
      </c>
      <c r="AC57" s="479">
        <f t="shared" si="2"/>
        <v>0</v>
      </c>
      <c r="AD57" s="453">
        <f t="shared" si="3"/>
        <v>167</v>
      </c>
    </row>
    <row r="58" spans="1:30" s="58" customFormat="1" ht="18.75" customHeight="1" x14ac:dyDescent="0.25">
      <c r="A58" s="476" t="s">
        <v>199</v>
      </c>
      <c r="B58" s="447" t="s">
        <v>251</v>
      </c>
      <c r="C58" s="448" t="s">
        <v>69</v>
      </c>
      <c r="D58" s="364">
        <f>(INDEX('Points - Runs'!$A$5:$Z$95,MATCH($A58,'Points - Runs'!$A$5:$A$95,0),MATCH(D$8,'Points - Runs'!$A$5:$Z$5,0)))+((INDEX('Points - Runs 50s'!$A$5:$Z$95,MATCH($A58,'Points - Runs 50s'!$A$5:$A$95,0),MATCH(D$8,'Points - Runs 50s'!$A$5:$Z$5,0)))*25)+((INDEX('Points - Runs 100s'!$A$5:$Z$95,MATCH($A58,'Points - Runs 100s'!$A$5:$A$95,0),MATCH(D$8,'Points - Runs 100s'!$A$5:$Z$5,0)))*50)+((INDEX('Points - Wickets'!$A$5:$Z$95,MATCH($A58,'Points - Wickets'!$A$5:$A$95,0),MATCH(D$8,'Points - Wickets'!$A$5:$Z$5,0)))*15)+((INDEX('Points - 4 fers'!$A$5:$Z$95,MATCH($A58,'Points - 4 fers'!$A$5:$A$95,0),MATCH(D$8,'Points - 4 fers'!$A$5:$Z$5,0)))*25)+((INDEX('Points - Hattrick'!$A$5:$Z$95,MATCH($A58,'Points - Hattrick'!$A$5:$A$95,0),MATCH(D$8,'Points - Hattrick'!$A$5:$Z$5,0)))*100)+((INDEX('Points - Fielding'!$A$5:$Z$95,MATCH($A58,'Points - Fielding'!$A$5:$A$95,0),MATCH(D$8,'Points - Fielding'!$A$5:$Z$5,0)))*10)+((INDEX('Points - 7 fers'!$A$5:$Z$95,MATCH($A58,'Points - 7 fers'!$A$5:$A$95,0),MATCH(D$8,'Points - 7 fers'!$A$5:$Z$5,0)))*50)+((INDEX('Points - Fielding Bonus'!$A$5:$Z$95,MATCH($A58,'Points - Fielding Bonus'!$A$5:$A$95,0),MATCH(D$8,'Points - Fielding Bonus'!$A$5:$Z$5,0)))*25)</f>
        <v>0</v>
      </c>
      <c r="E58" s="365">
        <f>(INDEX('Points - Runs'!$A$5:$Z$95,MATCH($A58,'Points - Runs'!$A$5:$A$95,0),MATCH(E$8,'Points - Runs'!$A$5:$Z$5,0)))+((INDEX('Points - Runs 50s'!$A$5:$Z$95,MATCH($A58,'Points - Runs 50s'!$A$5:$A$95,0),MATCH(E$8,'Points - Runs 50s'!$A$5:$Z$5,0)))*25)+((INDEX('Points - Runs 100s'!$A$5:$Z$95,MATCH($A58,'Points - Runs 100s'!$A$5:$A$95,0),MATCH(E$8,'Points - Runs 100s'!$A$5:$Z$5,0)))*50)+((INDEX('Points - Wickets'!$A$5:$Z$95,MATCH($A58,'Points - Wickets'!$A$5:$A$95,0),MATCH(E$8,'Points - Wickets'!$A$5:$Z$5,0)))*15)+((INDEX('Points - 4 fers'!$A$5:$Z$95,MATCH($A58,'Points - 4 fers'!$A$5:$A$95,0),MATCH(E$8,'Points - 4 fers'!$A$5:$Z$5,0)))*25)+((INDEX('Points - Hattrick'!$A$5:$Z$95,MATCH($A58,'Points - Hattrick'!$A$5:$A$95,0),MATCH(E$8,'Points - Hattrick'!$A$5:$Z$5,0)))*100)+((INDEX('Points - Fielding'!$A$5:$Z$95,MATCH($A58,'Points - Fielding'!$A$5:$A$95,0),MATCH(E$8,'Points - Fielding'!$A$5:$Z$5,0)))*10)+((INDEX('Points - 7 fers'!$A$5:$Z$95,MATCH($A58,'Points - 7 fers'!$A$5:$A$95,0),MATCH(E$8,'Points - 7 fers'!$A$5:$Z$5,0)))*50)+((INDEX('Points - Fielding Bonus'!$A$5:$Z$95,MATCH($A58,'Points - Fielding Bonus'!$A$5:$A$95,0),MATCH(E$8,'Points - Fielding Bonus'!$A$5:$Z$5,0)))*25)</f>
        <v>0</v>
      </c>
      <c r="F58" s="365">
        <f>(INDEX('Points - Runs'!$A$5:$Z$95,MATCH($A58,'Points - Runs'!$A$5:$A$95,0),MATCH(F$8,'Points - Runs'!$A$5:$Z$5,0)))+((INDEX('Points - Runs 50s'!$A$5:$Z$95,MATCH($A58,'Points - Runs 50s'!$A$5:$A$95,0),MATCH(F$8,'Points - Runs 50s'!$A$5:$Z$5,0)))*25)+((INDEX('Points - Runs 100s'!$A$5:$Z$95,MATCH($A58,'Points - Runs 100s'!$A$5:$A$95,0),MATCH(F$8,'Points - Runs 100s'!$A$5:$Z$5,0)))*50)+((INDEX('Points - Wickets'!$A$5:$Z$95,MATCH($A58,'Points - Wickets'!$A$5:$A$95,0),MATCH(F$8,'Points - Wickets'!$A$5:$Z$5,0)))*15)+((INDEX('Points - 4 fers'!$A$5:$Z$95,MATCH($A58,'Points - 4 fers'!$A$5:$A$95,0),MATCH(F$8,'Points - 4 fers'!$A$5:$Z$5,0)))*25)+((INDEX('Points - Hattrick'!$A$5:$Z$95,MATCH($A58,'Points - Hattrick'!$A$5:$A$95,0),MATCH(F$8,'Points - Hattrick'!$A$5:$Z$5,0)))*100)+((INDEX('Points - Fielding'!$A$5:$Z$95,MATCH($A58,'Points - Fielding'!$A$5:$A$95,0),MATCH(F$8,'Points - Fielding'!$A$5:$Z$5,0)))*10)+((INDEX('Points - 7 fers'!$A$5:$Z$95,MATCH($A58,'Points - 7 fers'!$A$5:$A$95,0),MATCH(F$8,'Points - 7 fers'!$A$5:$Z$5,0)))*50)+((INDEX('Points - Fielding Bonus'!$A$5:$Z$95,MATCH($A58,'Points - Fielding Bonus'!$A$5:$A$95,0),MATCH(F$8,'Points - Fielding Bonus'!$A$5:$Z$5,0)))*25)</f>
        <v>0</v>
      </c>
      <c r="G58" s="365">
        <f>(INDEX('Points - Runs'!$A$5:$Z$95,MATCH($A58,'Points - Runs'!$A$5:$A$95,0),MATCH(G$8,'Points - Runs'!$A$5:$Z$5,0)))+((INDEX('Points - Runs 50s'!$A$5:$Z$95,MATCH($A58,'Points - Runs 50s'!$A$5:$A$95,0),MATCH(G$8,'Points - Runs 50s'!$A$5:$Z$5,0)))*25)+((INDEX('Points - Runs 100s'!$A$5:$Z$95,MATCH($A58,'Points - Runs 100s'!$A$5:$A$95,0),MATCH(G$8,'Points - Runs 100s'!$A$5:$Z$5,0)))*50)+((INDEX('Points - Wickets'!$A$5:$Z$95,MATCH($A58,'Points - Wickets'!$A$5:$A$95,0),MATCH(G$8,'Points - Wickets'!$A$5:$Z$5,0)))*15)+((INDEX('Points - 4 fers'!$A$5:$Z$95,MATCH($A58,'Points - 4 fers'!$A$5:$A$95,0),MATCH(G$8,'Points - 4 fers'!$A$5:$Z$5,0)))*25)+((INDEX('Points - Hattrick'!$A$5:$Z$95,MATCH($A58,'Points - Hattrick'!$A$5:$A$95,0),MATCH(G$8,'Points - Hattrick'!$A$5:$Z$5,0)))*100)+((INDEX('Points - Fielding'!$A$5:$Z$95,MATCH($A58,'Points - Fielding'!$A$5:$A$95,0),MATCH(G$8,'Points - Fielding'!$A$5:$Z$5,0)))*10)+((INDEX('Points - 7 fers'!$A$5:$Z$95,MATCH($A58,'Points - 7 fers'!$A$5:$A$95,0),MATCH(G$8,'Points - 7 fers'!$A$5:$Z$5,0)))*50)+((INDEX('Points - Fielding Bonus'!$A$5:$Z$95,MATCH($A58,'Points - Fielding Bonus'!$A$5:$A$95,0),MATCH(G$8,'Points - Fielding Bonus'!$A$5:$Z$5,0)))*25)</f>
        <v>0</v>
      </c>
      <c r="H58" s="365">
        <f>(INDEX('Points - Runs'!$A$5:$Z$95,MATCH($A58,'Points - Runs'!$A$5:$A$95,0),MATCH(H$8,'Points - Runs'!$A$5:$Z$5,0)))+((INDEX('Points - Runs 50s'!$A$5:$Z$95,MATCH($A58,'Points - Runs 50s'!$A$5:$A$95,0),MATCH(H$8,'Points - Runs 50s'!$A$5:$Z$5,0)))*25)+((INDEX('Points - Runs 100s'!$A$5:$Z$95,MATCH($A58,'Points - Runs 100s'!$A$5:$A$95,0),MATCH(H$8,'Points - Runs 100s'!$A$5:$Z$5,0)))*50)+((INDEX('Points - Wickets'!$A$5:$Z$95,MATCH($A58,'Points - Wickets'!$A$5:$A$95,0),MATCH(H$8,'Points - Wickets'!$A$5:$Z$5,0)))*15)+((INDEX('Points - 4 fers'!$A$5:$Z$95,MATCH($A58,'Points - 4 fers'!$A$5:$A$95,0),MATCH(H$8,'Points - 4 fers'!$A$5:$Z$5,0)))*25)+((INDEX('Points - Hattrick'!$A$5:$Z$95,MATCH($A58,'Points - Hattrick'!$A$5:$A$95,0),MATCH(H$8,'Points - Hattrick'!$A$5:$Z$5,0)))*100)+((INDEX('Points - Fielding'!$A$5:$Z$95,MATCH($A58,'Points - Fielding'!$A$5:$A$95,0),MATCH(H$8,'Points - Fielding'!$A$5:$Z$5,0)))*10)+((INDEX('Points - 7 fers'!$A$5:$Z$95,MATCH($A58,'Points - 7 fers'!$A$5:$A$95,0),MATCH(H$8,'Points - 7 fers'!$A$5:$Z$5,0)))*50)+((INDEX('Points - Fielding Bonus'!$A$5:$Z$95,MATCH($A58,'Points - Fielding Bonus'!$A$5:$A$95,0),MATCH(H$8,'Points - Fielding Bonus'!$A$5:$Z$5,0)))*25)</f>
        <v>0</v>
      </c>
      <c r="I58" s="365">
        <f>(INDEX('Points - Runs'!$A$5:$Z$95,MATCH($A58,'Points - Runs'!$A$5:$A$95,0),MATCH(I$8,'Points - Runs'!$A$5:$Z$5,0)))+((INDEX('Points - Runs 50s'!$A$5:$Z$95,MATCH($A58,'Points - Runs 50s'!$A$5:$A$95,0),MATCH(I$8,'Points - Runs 50s'!$A$5:$Z$5,0)))*25)+((INDEX('Points - Runs 100s'!$A$5:$Z$95,MATCH($A58,'Points - Runs 100s'!$A$5:$A$95,0),MATCH(I$8,'Points - Runs 100s'!$A$5:$Z$5,0)))*50)+((INDEX('Points - Wickets'!$A$5:$Z$95,MATCH($A58,'Points - Wickets'!$A$5:$A$95,0),MATCH(I$8,'Points - Wickets'!$A$5:$Z$5,0)))*15)+((INDEX('Points - 4 fers'!$A$5:$Z$95,MATCH($A58,'Points - 4 fers'!$A$5:$A$95,0),MATCH(I$8,'Points - 4 fers'!$A$5:$Z$5,0)))*25)+((INDEX('Points - Hattrick'!$A$5:$Z$95,MATCH($A58,'Points - Hattrick'!$A$5:$A$95,0),MATCH(I$8,'Points - Hattrick'!$A$5:$Z$5,0)))*100)+((INDEX('Points - Fielding'!$A$5:$Z$95,MATCH($A58,'Points - Fielding'!$A$5:$A$95,0),MATCH(I$8,'Points - Fielding'!$A$5:$Z$5,0)))*10)+((INDEX('Points - 7 fers'!$A$5:$Z$95,MATCH($A58,'Points - 7 fers'!$A$5:$A$95,0),MATCH(I$8,'Points - 7 fers'!$A$5:$Z$5,0)))*50)+((INDEX('Points - Fielding Bonus'!$A$5:$Z$95,MATCH($A58,'Points - Fielding Bonus'!$A$5:$A$95,0),MATCH(I$8,'Points - Fielding Bonus'!$A$5:$Z$5,0)))*25)</f>
        <v>0</v>
      </c>
      <c r="J58" s="365">
        <f>(INDEX('Points - Runs'!$A$5:$Z$95,MATCH($A58,'Points - Runs'!$A$5:$A$95,0),MATCH(J$8,'Points - Runs'!$A$5:$Z$5,0)))+((INDEX('Points - Runs 50s'!$A$5:$Z$95,MATCH($A58,'Points - Runs 50s'!$A$5:$A$95,0),MATCH(J$8,'Points - Runs 50s'!$A$5:$Z$5,0)))*25)+((INDEX('Points - Runs 100s'!$A$5:$Z$95,MATCH($A58,'Points - Runs 100s'!$A$5:$A$95,0),MATCH(J$8,'Points - Runs 100s'!$A$5:$Z$5,0)))*50)+((INDEX('Points - Wickets'!$A$5:$Z$95,MATCH($A58,'Points - Wickets'!$A$5:$A$95,0),MATCH(J$8,'Points - Wickets'!$A$5:$Z$5,0)))*15)+((INDEX('Points - 4 fers'!$A$5:$Z$95,MATCH($A58,'Points - 4 fers'!$A$5:$A$95,0),MATCH(J$8,'Points - 4 fers'!$A$5:$Z$5,0)))*25)+((INDEX('Points - Hattrick'!$A$5:$Z$95,MATCH($A58,'Points - Hattrick'!$A$5:$A$95,0),MATCH(J$8,'Points - Hattrick'!$A$5:$Z$5,0)))*100)+((INDEX('Points - Fielding'!$A$5:$Z$95,MATCH($A58,'Points - Fielding'!$A$5:$A$95,0),MATCH(J$8,'Points - Fielding'!$A$5:$Z$5,0)))*10)+((INDEX('Points - 7 fers'!$A$5:$Z$95,MATCH($A58,'Points - 7 fers'!$A$5:$A$95,0),MATCH(J$8,'Points - 7 fers'!$A$5:$Z$5,0)))*50)+((INDEX('Points - Fielding Bonus'!$A$5:$Z$95,MATCH($A58,'Points - Fielding Bonus'!$A$5:$A$95,0),MATCH(J$8,'Points - Fielding Bonus'!$A$5:$Z$5,0)))*25)</f>
        <v>0</v>
      </c>
      <c r="K58" s="516">
        <f>(INDEX('Points - Runs'!$A$5:$Z$95,MATCH($A58,'Points - Runs'!$A$5:$A$95,0),MATCH(K$8,'Points - Runs'!$A$5:$Z$5,0)))+((INDEX('Points - Runs 50s'!$A$5:$Z$95,MATCH($A58,'Points - Runs 50s'!$A$5:$A$95,0),MATCH(K$8,'Points - Runs 50s'!$A$5:$Z$5,0)))*25)+((INDEX('Points - Runs 100s'!$A$5:$Z$95,MATCH($A58,'Points - Runs 100s'!$A$5:$A$95,0),MATCH(K$8,'Points - Runs 100s'!$A$5:$Z$5,0)))*50)+((INDEX('Points - Wickets'!$A$5:$Z$95,MATCH($A58,'Points - Wickets'!$A$5:$A$95,0),MATCH(K$8,'Points - Wickets'!$A$5:$Z$5,0)))*15)+((INDEX('Points - 4 fers'!$A$5:$Z$95,MATCH($A58,'Points - 4 fers'!$A$5:$A$95,0),MATCH(K$8,'Points - 4 fers'!$A$5:$Z$5,0)))*25)+((INDEX('Points - Hattrick'!$A$5:$Z$95,MATCH($A58,'Points - Hattrick'!$A$5:$A$95,0),MATCH(K$8,'Points - Hattrick'!$A$5:$Z$5,0)))*100)+((INDEX('Points - Fielding'!$A$5:$Z$95,MATCH($A58,'Points - Fielding'!$A$5:$A$95,0),MATCH(K$8,'Points - Fielding'!$A$5:$Z$5,0)))*10)+((INDEX('Points - 7 fers'!$A$5:$Z$95,MATCH($A58,'Points - 7 fers'!$A$5:$A$95,0),MATCH(K$8,'Points - 7 fers'!$A$5:$Z$5,0)))*50)+((INDEX('Points - Fielding Bonus'!$A$5:$Z$95,MATCH($A58,'Points - Fielding Bonus'!$A$5:$A$95,0),MATCH(K$8,'Points - Fielding Bonus'!$A$5:$Z$5,0)))*25)</f>
        <v>0</v>
      </c>
      <c r="L58" s="364">
        <f>(INDEX('Points - Runs'!$A$5:$Z$95,MATCH($A58,'Points - Runs'!$A$5:$A$95,0),MATCH(L$8,'Points - Runs'!$A$5:$Z$5,0)))+((INDEX('Points - Runs 50s'!$A$5:$Z$95,MATCH($A58,'Points - Runs 50s'!$A$5:$A$95,0),MATCH(L$8,'Points - Runs 50s'!$A$5:$Z$5,0)))*25)+((INDEX('Points - Runs 100s'!$A$5:$Z$95,MATCH($A58,'Points - Runs 100s'!$A$5:$A$95,0),MATCH(L$8,'Points - Runs 100s'!$A$5:$Z$5,0)))*50)+((INDEX('Points - Wickets'!$A$5:$Z$95,MATCH($A58,'Points - Wickets'!$A$5:$A$95,0),MATCH(L$8,'Points - Wickets'!$A$5:$Z$5,0)))*15)+((INDEX('Points - 4 fers'!$A$5:$Z$95,MATCH($A58,'Points - 4 fers'!$A$5:$A$95,0),MATCH(L$8,'Points - 4 fers'!$A$5:$Z$5,0)))*25)+((INDEX('Points - Hattrick'!$A$5:$Z$95,MATCH($A58,'Points - Hattrick'!$A$5:$A$95,0),MATCH(L$8,'Points - Hattrick'!$A$5:$Z$5,0)))*100)+((INDEX('Points - Fielding'!$A$5:$Z$95,MATCH($A58,'Points - Fielding'!$A$5:$A$95,0),MATCH(L$8,'Points - Fielding'!$A$5:$Z$5,0)))*10)+((INDEX('Points - 7 fers'!$A$5:$Z$95,MATCH($A58,'Points - 7 fers'!$A$5:$A$95,0),MATCH(L$8,'Points - 7 fers'!$A$5:$Z$5,0)))*50)+((INDEX('Points - Fielding Bonus'!$A$5:$Z$95,MATCH($A58,'Points - Fielding Bonus'!$A$5:$A$95,0),MATCH(L$8,'Points - Fielding Bonus'!$A$5:$Z$5,0)))*25)</f>
        <v>0</v>
      </c>
      <c r="M58" s="365">
        <f>(INDEX('Points - Runs'!$A$5:$Z$95,MATCH($A58,'Points - Runs'!$A$5:$A$95,0),MATCH(M$8,'Points - Runs'!$A$5:$Z$5,0)))+((INDEX('Points - Runs 50s'!$A$5:$Z$95,MATCH($A58,'Points - Runs 50s'!$A$5:$A$95,0),MATCH(M$8,'Points - Runs 50s'!$A$5:$Z$5,0)))*25)+((INDEX('Points - Runs 100s'!$A$5:$Z$95,MATCH($A58,'Points - Runs 100s'!$A$5:$A$95,0),MATCH(M$8,'Points - Runs 100s'!$A$5:$Z$5,0)))*50)+((INDEX('Points - Wickets'!$A$5:$Z$95,MATCH($A58,'Points - Wickets'!$A$5:$A$95,0),MATCH(M$8,'Points - Wickets'!$A$5:$Z$5,0)))*15)+((INDEX('Points - 4 fers'!$A$5:$Z$95,MATCH($A58,'Points - 4 fers'!$A$5:$A$95,0),MATCH(M$8,'Points - 4 fers'!$A$5:$Z$5,0)))*25)+((INDEX('Points - Hattrick'!$A$5:$Z$95,MATCH($A58,'Points - Hattrick'!$A$5:$A$95,0),MATCH(M$8,'Points - Hattrick'!$A$5:$Z$5,0)))*100)+((INDEX('Points - Fielding'!$A$5:$Z$95,MATCH($A58,'Points - Fielding'!$A$5:$A$95,0),MATCH(M$8,'Points - Fielding'!$A$5:$Z$5,0)))*10)+((INDEX('Points - 7 fers'!$A$5:$Z$95,MATCH($A58,'Points - 7 fers'!$A$5:$A$95,0),MATCH(M$8,'Points - 7 fers'!$A$5:$Z$5,0)))*50)+((INDEX('Points - Fielding Bonus'!$A$5:$Z$95,MATCH($A58,'Points - Fielding Bonus'!$A$5:$A$95,0),MATCH(M$8,'Points - Fielding Bonus'!$A$5:$Z$5,0)))*25)</f>
        <v>0</v>
      </c>
      <c r="N58" s="365">
        <f>(INDEX('Points - Runs'!$A$5:$Z$95,MATCH($A58,'Points - Runs'!$A$5:$A$95,0),MATCH(N$8,'Points - Runs'!$A$5:$Z$5,0)))+((INDEX('Points - Runs 50s'!$A$5:$Z$95,MATCH($A58,'Points - Runs 50s'!$A$5:$A$95,0),MATCH(N$8,'Points - Runs 50s'!$A$5:$Z$5,0)))*25)+((INDEX('Points - Runs 100s'!$A$5:$Z$95,MATCH($A58,'Points - Runs 100s'!$A$5:$A$95,0),MATCH(N$8,'Points - Runs 100s'!$A$5:$Z$5,0)))*50)+((INDEX('Points - Wickets'!$A$5:$Z$95,MATCH($A58,'Points - Wickets'!$A$5:$A$95,0),MATCH(N$8,'Points - Wickets'!$A$5:$Z$5,0)))*15)+((INDEX('Points - 4 fers'!$A$5:$Z$95,MATCH($A58,'Points - 4 fers'!$A$5:$A$95,0),MATCH(N$8,'Points - 4 fers'!$A$5:$Z$5,0)))*25)+((INDEX('Points - Hattrick'!$A$5:$Z$95,MATCH($A58,'Points - Hattrick'!$A$5:$A$95,0),MATCH(N$8,'Points - Hattrick'!$A$5:$Z$5,0)))*100)+((INDEX('Points - Fielding'!$A$5:$Z$95,MATCH($A58,'Points - Fielding'!$A$5:$A$95,0),MATCH(N$8,'Points - Fielding'!$A$5:$Z$5,0)))*10)+((INDEX('Points - 7 fers'!$A$5:$Z$95,MATCH($A58,'Points - 7 fers'!$A$5:$A$95,0),MATCH(N$8,'Points - 7 fers'!$A$5:$Z$5,0)))*50)+((INDEX('Points - Fielding Bonus'!$A$5:$Z$95,MATCH($A58,'Points - Fielding Bonus'!$A$5:$A$95,0),MATCH(N$8,'Points - Fielding Bonus'!$A$5:$Z$5,0)))*25)</f>
        <v>23</v>
      </c>
      <c r="O58" s="365">
        <f>(INDEX('Points - Runs'!$A$5:$Z$95,MATCH($A58,'Points - Runs'!$A$5:$A$95,0),MATCH(O$8,'Points - Runs'!$A$5:$Z$5,0)))+((INDEX('Points - Runs 50s'!$A$5:$Z$95,MATCH($A58,'Points - Runs 50s'!$A$5:$A$95,0),MATCH(O$8,'Points - Runs 50s'!$A$5:$Z$5,0)))*25)+((INDEX('Points - Runs 100s'!$A$5:$Z$95,MATCH($A58,'Points - Runs 100s'!$A$5:$A$95,0),MATCH(O$8,'Points - Runs 100s'!$A$5:$Z$5,0)))*50)+((INDEX('Points - Wickets'!$A$5:$Z$95,MATCH($A58,'Points - Wickets'!$A$5:$A$95,0),MATCH(O$8,'Points - Wickets'!$A$5:$Z$5,0)))*15)+((INDEX('Points - 4 fers'!$A$5:$Z$95,MATCH($A58,'Points - 4 fers'!$A$5:$A$95,0),MATCH(O$8,'Points - 4 fers'!$A$5:$Z$5,0)))*25)+((INDEX('Points - Hattrick'!$A$5:$Z$95,MATCH($A58,'Points - Hattrick'!$A$5:$A$95,0),MATCH(O$8,'Points - Hattrick'!$A$5:$Z$5,0)))*100)+((INDEX('Points - Fielding'!$A$5:$Z$95,MATCH($A58,'Points - Fielding'!$A$5:$A$95,0),MATCH(O$8,'Points - Fielding'!$A$5:$Z$5,0)))*10)+((INDEX('Points - 7 fers'!$A$5:$Z$95,MATCH($A58,'Points - 7 fers'!$A$5:$A$95,0),MATCH(O$8,'Points - 7 fers'!$A$5:$Z$5,0)))*50)+((INDEX('Points - Fielding Bonus'!$A$5:$Z$95,MATCH($A58,'Points - Fielding Bonus'!$A$5:$A$95,0),MATCH(O$8,'Points - Fielding Bonus'!$A$5:$Z$5,0)))*25)</f>
        <v>0</v>
      </c>
      <c r="P58" s="365">
        <f>(INDEX('Points - Runs'!$A$5:$Z$95,MATCH($A58,'Points - Runs'!$A$5:$A$95,0),MATCH(P$8,'Points - Runs'!$A$5:$Z$5,0)))+((INDEX('Points - Runs 50s'!$A$5:$Z$95,MATCH($A58,'Points - Runs 50s'!$A$5:$A$95,0),MATCH(P$8,'Points - Runs 50s'!$A$5:$Z$5,0)))*25)+((INDEX('Points - Runs 100s'!$A$5:$Z$95,MATCH($A58,'Points - Runs 100s'!$A$5:$A$95,0),MATCH(P$8,'Points - Runs 100s'!$A$5:$Z$5,0)))*50)+((INDEX('Points - Wickets'!$A$5:$Z$95,MATCH($A58,'Points - Wickets'!$A$5:$A$95,0),MATCH(P$8,'Points - Wickets'!$A$5:$Z$5,0)))*15)+((INDEX('Points - 4 fers'!$A$5:$Z$95,MATCH($A58,'Points - 4 fers'!$A$5:$A$95,0),MATCH(P$8,'Points - 4 fers'!$A$5:$Z$5,0)))*25)+((INDEX('Points - Hattrick'!$A$5:$Z$95,MATCH($A58,'Points - Hattrick'!$A$5:$A$95,0),MATCH(P$8,'Points - Hattrick'!$A$5:$Z$5,0)))*100)+((INDEX('Points - Fielding'!$A$5:$Z$95,MATCH($A58,'Points - Fielding'!$A$5:$A$95,0),MATCH(P$8,'Points - Fielding'!$A$5:$Z$5,0)))*10)+((INDEX('Points - 7 fers'!$A$5:$Z$95,MATCH($A58,'Points - 7 fers'!$A$5:$A$95,0),MATCH(P$8,'Points - 7 fers'!$A$5:$Z$5,0)))*50)+((INDEX('Points - Fielding Bonus'!$A$5:$Z$95,MATCH($A58,'Points - Fielding Bonus'!$A$5:$A$95,0),MATCH(P$8,'Points - Fielding Bonus'!$A$5:$Z$5,0)))*25)</f>
        <v>15</v>
      </c>
      <c r="Q58" s="365">
        <f>(INDEX('Points - Runs'!$A$5:$Z$95,MATCH($A58,'Points - Runs'!$A$5:$A$95,0),MATCH(Q$8,'Points - Runs'!$A$5:$Z$5,0)))+((INDEX('Points - Runs 50s'!$A$5:$Z$95,MATCH($A58,'Points - Runs 50s'!$A$5:$A$95,0),MATCH(Q$8,'Points - Runs 50s'!$A$5:$Z$5,0)))*25)+((INDEX('Points - Runs 100s'!$A$5:$Z$95,MATCH($A58,'Points - Runs 100s'!$A$5:$A$95,0),MATCH(Q$8,'Points - Runs 100s'!$A$5:$Z$5,0)))*50)+((INDEX('Points - Wickets'!$A$5:$Z$95,MATCH($A58,'Points - Wickets'!$A$5:$A$95,0),MATCH(Q$8,'Points - Wickets'!$A$5:$Z$5,0)))*15)+((INDEX('Points - 4 fers'!$A$5:$Z$95,MATCH($A58,'Points - 4 fers'!$A$5:$A$95,0),MATCH(Q$8,'Points - 4 fers'!$A$5:$Z$5,0)))*25)+((INDEX('Points - Hattrick'!$A$5:$Z$95,MATCH($A58,'Points - Hattrick'!$A$5:$A$95,0),MATCH(Q$8,'Points - Hattrick'!$A$5:$Z$5,0)))*100)+((INDEX('Points - Fielding'!$A$5:$Z$95,MATCH($A58,'Points - Fielding'!$A$5:$A$95,0),MATCH(Q$8,'Points - Fielding'!$A$5:$Z$5,0)))*10)+((INDEX('Points - 7 fers'!$A$5:$Z$95,MATCH($A58,'Points - 7 fers'!$A$5:$A$95,0),MATCH(Q$8,'Points - 7 fers'!$A$5:$Z$5,0)))*50)+((INDEX('Points - Fielding Bonus'!$A$5:$Z$95,MATCH($A58,'Points - Fielding Bonus'!$A$5:$A$95,0),MATCH(Q$8,'Points - Fielding Bonus'!$A$5:$Z$5,0)))*25)</f>
        <v>0</v>
      </c>
      <c r="R58" s="365">
        <f>(INDEX('Points - Runs'!$A$5:$Z$95,MATCH($A58,'Points - Runs'!$A$5:$A$95,0),MATCH(R$8,'Points - Runs'!$A$5:$Z$5,0)))+((INDEX('Points - Runs 50s'!$A$5:$Z$95,MATCH($A58,'Points - Runs 50s'!$A$5:$A$95,0),MATCH(R$8,'Points - Runs 50s'!$A$5:$Z$5,0)))*25)+((INDEX('Points - Runs 100s'!$A$5:$Z$95,MATCH($A58,'Points - Runs 100s'!$A$5:$A$95,0),MATCH(R$8,'Points - Runs 100s'!$A$5:$Z$5,0)))*50)+((INDEX('Points - Wickets'!$A$5:$Z$95,MATCH($A58,'Points - Wickets'!$A$5:$A$95,0),MATCH(R$8,'Points - Wickets'!$A$5:$Z$5,0)))*15)+((INDEX('Points - 4 fers'!$A$5:$Z$95,MATCH($A58,'Points - 4 fers'!$A$5:$A$95,0),MATCH(R$8,'Points - 4 fers'!$A$5:$Z$5,0)))*25)+((INDEX('Points - Hattrick'!$A$5:$Z$95,MATCH($A58,'Points - Hattrick'!$A$5:$A$95,0),MATCH(R$8,'Points - Hattrick'!$A$5:$Z$5,0)))*100)+((INDEX('Points - Fielding'!$A$5:$Z$95,MATCH($A58,'Points - Fielding'!$A$5:$A$95,0),MATCH(R$8,'Points - Fielding'!$A$5:$Z$5,0)))*10)+((INDEX('Points - 7 fers'!$A$5:$Z$95,MATCH($A58,'Points - 7 fers'!$A$5:$A$95,0),MATCH(R$8,'Points - 7 fers'!$A$5:$Z$5,0)))*50)+((INDEX('Points - Fielding Bonus'!$A$5:$Z$95,MATCH($A58,'Points - Fielding Bonus'!$A$5:$A$95,0),MATCH(R$8,'Points - Fielding Bonus'!$A$5:$Z$5,0)))*25)</f>
        <v>0</v>
      </c>
      <c r="S58" s="566">
        <f>(INDEX('Points - Runs'!$A$5:$Z$95,MATCH($A58,'Points - Runs'!$A$5:$A$95,0),MATCH(S$8,'Points - Runs'!$A$5:$Z$5,0)))+((INDEX('Points - Runs 50s'!$A$5:$Z$95,MATCH($A58,'Points - Runs 50s'!$A$5:$A$95,0),MATCH(S$8,'Points - Runs 50s'!$A$5:$Z$5,0)))*25)+((INDEX('Points - Runs 100s'!$A$5:$Z$95,MATCH($A58,'Points - Runs 100s'!$A$5:$A$95,0),MATCH(S$8,'Points - Runs 100s'!$A$5:$Z$5,0)))*50)+((INDEX('Points - Wickets'!$A$5:$Z$95,MATCH($A58,'Points - Wickets'!$A$5:$A$95,0),MATCH(S$8,'Points - Wickets'!$A$5:$Z$5,0)))*15)+((INDEX('Points - 4 fers'!$A$5:$Z$95,MATCH($A58,'Points - 4 fers'!$A$5:$A$95,0),MATCH(S$8,'Points - 4 fers'!$A$5:$Z$5,0)))*25)+((INDEX('Points - Hattrick'!$A$5:$Z$95,MATCH($A58,'Points - Hattrick'!$A$5:$A$95,0),MATCH(S$8,'Points - Hattrick'!$A$5:$Z$5,0)))*100)+((INDEX('Points - Fielding'!$A$5:$Z$95,MATCH($A58,'Points - Fielding'!$A$5:$A$95,0),MATCH(S$8,'Points - Fielding'!$A$5:$Z$5,0)))*10)+((INDEX('Points - 7 fers'!$A$5:$Z$95,MATCH($A58,'Points - 7 fers'!$A$5:$A$95,0),MATCH(S$8,'Points - 7 fers'!$A$5:$Z$5,0)))*50)+((INDEX('Points - Fielding Bonus'!$A$5:$Z$95,MATCH($A58,'Points - Fielding Bonus'!$A$5:$A$95,0),MATCH(S$8,'Points - Fielding Bonus'!$A$5:$Z$5,0)))*25)</f>
        <v>0</v>
      </c>
      <c r="T58" s="571">
        <f>(INDEX('Points - Runs'!$A$5:$Z$95,MATCH($A58,'Points - Runs'!$A$5:$A$95,0),MATCH(T$8,'Points - Runs'!$A$5:$Z$5,0)))+((INDEX('Points - Runs 50s'!$A$5:$Z$95,MATCH($A58,'Points - Runs 50s'!$A$5:$A$95,0),MATCH(T$8,'Points - Runs 50s'!$A$5:$Z$5,0)))*25)+((INDEX('Points - Runs 100s'!$A$5:$Z$95,MATCH($A58,'Points - Runs 100s'!$A$5:$A$95,0),MATCH(T$8,'Points - Runs 100s'!$A$5:$Z$5,0)))*50)+((INDEX('Points - Wickets'!$A$5:$Z$95,MATCH($A58,'Points - Wickets'!$A$5:$A$95,0),MATCH(T$8,'Points - Wickets'!$A$5:$Z$5,0)))*15)+((INDEX('Points - 4 fers'!$A$5:$Z$95,MATCH($A58,'Points - 4 fers'!$A$5:$A$95,0),MATCH(T$8,'Points - 4 fers'!$A$5:$Z$5,0)))*25)+((INDEX('Points - Hattrick'!$A$5:$Z$95,MATCH($A58,'Points - Hattrick'!$A$5:$A$95,0),MATCH(T$8,'Points - Hattrick'!$A$5:$Z$5,0)))*100)+((INDEX('Points - Fielding'!$A$5:$Z$95,MATCH($A58,'Points - Fielding'!$A$5:$A$95,0),MATCH(T$8,'Points - Fielding'!$A$5:$Z$5,0)))*10)+((INDEX('Points - 7 fers'!$A$5:$Z$95,MATCH($A58,'Points - 7 fers'!$A$5:$A$95,0),MATCH(T$8,'Points - 7 fers'!$A$5:$Z$5,0)))*50)+((INDEX('Points - Fielding Bonus'!$A$5:$Z$95,MATCH($A58,'Points - Fielding Bonus'!$A$5:$A$95,0),MATCH(T$8,'Points - Fielding Bonus'!$A$5:$Z$5,0)))*25)</f>
        <v>0</v>
      </c>
      <c r="U58" s="365">
        <f>(INDEX('Points - Runs'!$A$5:$Z$95,MATCH($A58,'Points - Runs'!$A$5:$A$95,0),MATCH(U$8,'Points - Runs'!$A$5:$Z$5,0)))+((INDEX('Points - Runs 50s'!$A$5:$Z$95,MATCH($A58,'Points - Runs 50s'!$A$5:$A$95,0),MATCH(U$8,'Points - Runs 50s'!$A$5:$Z$5,0)))*25)+((INDEX('Points - Runs 100s'!$A$5:$Z$95,MATCH($A58,'Points - Runs 100s'!$A$5:$A$95,0),MATCH(U$8,'Points - Runs 100s'!$A$5:$Z$5,0)))*50)+((INDEX('Points - Wickets'!$A$5:$Z$95,MATCH($A58,'Points - Wickets'!$A$5:$A$95,0),MATCH(U$8,'Points - Wickets'!$A$5:$Z$5,0)))*15)+((INDEX('Points - 4 fers'!$A$5:$Z$95,MATCH($A58,'Points - 4 fers'!$A$5:$A$95,0),MATCH(U$8,'Points - 4 fers'!$A$5:$Z$5,0)))*25)+((INDEX('Points - Hattrick'!$A$5:$Z$95,MATCH($A58,'Points - Hattrick'!$A$5:$A$95,0),MATCH(U$8,'Points - Hattrick'!$A$5:$Z$5,0)))*100)+((INDEX('Points - Fielding'!$A$5:$Z$95,MATCH($A58,'Points - Fielding'!$A$5:$A$95,0),MATCH(U$8,'Points - Fielding'!$A$5:$Z$5,0)))*10)+((INDEX('Points - 7 fers'!$A$5:$Z$95,MATCH($A58,'Points - 7 fers'!$A$5:$A$95,0),MATCH(U$8,'Points - 7 fers'!$A$5:$Z$5,0)))*50)+((INDEX('Points - Fielding Bonus'!$A$5:$Z$95,MATCH($A58,'Points - Fielding Bonus'!$A$5:$A$95,0),MATCH(U$8,'Points - Fielding Bonus'!$A$5:$Z$5,0)))*25)</f>
        <v>0</v>
      </c>
      <c r="V58" s="365">
        <f>(INDEX('Points - Runs'!$A$5:$Z$95,MATCH($A58,'Points - Runs'!$A$5:$A$95,0),MATCH(V$8,'Points - Runs'!$A$5:$Z$5,0)))+((INDEX('Points - Runs 50s'!$A$5:$Z$95,MATCH($A58,'Points - Runs 50s'!$A$5:$A$95,0),MATCH(V$8,'Points - Runs 50s'!$A$5:$Z$5,0)))*25)+((INDEX('Points - Runs 100s'!$A$5:$Z$95,MATCH($A58,'Points - Runs 100s'!$A$5:$A$95,0),MATCH(V$8,'Points - Runs 100s'!$A$5:$Z$5,0)))*50)+((INDEX('Points - Wickets'!$A$5:$Z$95,MATCH($A58,'Points - Wickets'!$A$5:$A$95,0),MATCH(V$8,'Points - Wickets'!$A$5:$Z$5,0)))*15)+((INDEX('Points - 4 fers'!$A$5:$Z$95,MATCH($A58,'Points - 4 fers'!$A$5:$A$95,0),MATCH(V$8,'Points - 4 fers'!$A$5:$Z$5,0)))*25)+((INDEX('Points - Hattrick'!$A$5:$Z$95,MATCH($A58,'Points - Hattrick'!$A$5:$A$95,0),MATCH(V$8,'Points - Hattrick'!$A$5:$Z$5,0)))*100)+((INDEX('Points - Fielding'!$A$5:$Z$95,MATCH($A58,'Points - Fielding'!$A$5:$A$95,0),MATCH(V$8,'Points - Fielding'!$A$5:$Z$5,0)))*10)+((INDEX('Points - 7 fers'!$A$5:$Z$95,MATCH($A58,'Points - 7 fers'!$A$5:$A$95,0),MATCH(V$8,'Points - 7 fers'!$A$5:$Z$5,0)))*50)+((INDEX('Points - Fielding Bonus'!$A$5:$Z$95,MATCH($A58,'Points - Fielding Bonus'!$A$5:$A$95,0),MATCH(V$8,'Points - Fielding Bonus'!$A$5:$Z$5,0)))*25)</f>
        <v>0</v>
      </c>
      <c r="W58" s="365">
        <f>(INDEX('Points - Runs'!$A$5:$Z$95,MATCH($A58,'Points - Runs'!$A$5:$A$95,0),MATCH(W$8,'Points - Runs'!$A$5:$Z$5,0)))+((INDEX('Points - Runs 50s'!$A$5:$Z$95,MATCH($A58,'Points - Runs 50s'!$A$5:$A$95,0),MATCH(W$8,'Points - Runs 50s'!$A$5:$Z$5,0)))*25)+((INDEX('Points - Runs 100s'!$A$5:$Z$95,MATCH($A58,'Points - Runs 100s'!$A$5:$A$95,0),MATCH(W$8,'Points - Runs 100s'!$A$5:$Z$5,0)))*50)+((INDEX('Points - Wickets'!$A$5:$Z$95,MATCH($A58,'Points - Wickets'!$A$5:$A$95,0),MATCH(W$8,'Points - Wickets'!$A$5:$Z$5,0)))*15)+((INDEX('Points - 4 fers'!$A$5:$Z$95,MATCH($A58,'Points - 4 fers'!$A$5:$A$95,0),MATCH(W$8,'Points - 4 fers'!$A$5:$Z$5,0)))*25)+((INDEX('Points - Hattrick'!$A$5:$Z$95,MATCH($A58,'Points - Hattrick'!$A$5:$A$95,0),MATCH(W$8,'Points - Hattrick'!$A$5:$Z$5,0)))*100)+((INDEX('Points - Fielding'!$A$5:$Z$95,MATCH($A58,'Points - Fielding'!$A$5:$A$95,0),MATCH(W$8,'Points - Fielding'!$A$5:$Z$5,0)))*10)+((INDEX('Points - 7 fers'!$A$5:$Z$95,MATCH($A58,'Points - 7 fers'!$A$5:$A$95,0),MATCH(W$8,'Points - 7 fers'!$A$5:$Z$5,0)))*50)+((INDEX('Points - Fielding Bonus'!$A$5:$Z$95,MATCH($A58,'Points - Fielding Bonus'!$A$5:$A$95,0),MATCH(W$8,'Points - Fielding Bonus'!$A$5:$Z$5,0)))*25)</f>
        <v>0</v>
      </c>
      <c r="X58" s="365">
        <f>(INDEX('Points - Runs'!$A$5:$Z$95,MATCH($A58,'Points - Runs'!$A$5:$A$95,0),MATCH(X$8,'Points - Runs'!$A$5:$Z$5,0)))+((INDEX('Points - Runs 50s'!$A$5:$Z$95,MATCH($A58,'Points - Runs 50s'!$A$5:$A$95,0),MATCH(X$8,'Points - Runs 50s'!$A$5:$Z$5,0)))*25)+((INDEX('Points - Runs 100s'!$A$5:$Z$95,MATCH($A58,'Points - Runs 100s'!$A$5:$A$95,0),MATCH(X$8,'Points - Runs 100s'!$A$5:$Z$5,0)))*50)+((INDEX('Points - Wickets'!$A$5:$Z$95,MATCH($A58,'Points - Wickets'!$A$5:$A$95,0),MATCH(X$8,'Points - Wickets'!$A$5:$Z$5,0)))*15)+((INDEX('Points - 4 fers'!$A$5:$Z$95,MATCH($A58,'Points - 4 fers'!$A$5:$A$95,0),MATCH(X$8,'Points - 4 fers'!$A$5:$Z$5,0)))*25)+((INDEX('Points - Hattrick'!$A$5:$Z$95,MATCH($A58,'Points - Hattrick'!$A$5:$A$95,0),MATCH(X$8,'Points - Hattrick'!$A$5:$Z$5,0)))*100)+((INDEX('Points - Fielding'!$A$5:$Z$95,MATCH($A58,'Points - Fielding'!$A$5:$A$95,0),MATCH(X$8,'Points - Fielding'!$A$5:$Z$5,0)))*10)+((INDEX('Points - 7 fers'!$A$5:$Z$95,MATCH($A58,'Points - 7 fers'!$A$5:$A$95,0),MATCH(X$8,'Points - 7 fers'!$A$5:$Z$5,0)))*50)+((INDEX('Points - Fielding Bonus'!$A$5:$Z$95,MATCH($A58,'Points - Fielding Bonus'!$A$5:$A$95,0),MATCH(X$8,'Points - Fielding Bonus'!$A$5:$Z$5,0)))*25)</f>
        <v>0</v>
      </c>
      <c r="Y58" s="365">
        <f>(INDEX('Points - Runs'!$A$5:$Z$95,MATCH($A58,'Points - Runs'!$A$5:$A$95,0),MATCH(Y$8,'Points - Runs'!$A$5:$Z$5,0)))+((INDEX('Points - Runs 50s'!$A$5:$Z$95,MATCH($A58,'Points - Runs 50s'!$A$5:$A$95,0),MATCH(Y$8,'Points - Runs 50s'!$A$5:$Z$5,0)))*25)+((INDEX('Points - Runs 100s'!$A$5:$Z$95,MATCH($A58,'Points - Runs 100s'!$A$5:$A$95,0),MATCH(Y$8,'Points - Runs 100s'!$A$5:$Z$5,0)))*50)+((INDEX('Points - Wickets'!$A$5:$Z$95,MATCH($A58,'Points - Wickets'!$A$5:$A$95,0),MATCH(Y$8,'Points - Wickets'!$A$5:$Z$5,0)))*15)+((INDEX('Points - 4 fers'!$A$5:$Z$95,MATCH($A58,'Points - 4 fers'!$A$5:$A$95,0),MATCH(Y$8,'Points - 4 fers'!$A$5:$Z$5,0)))*25)+((INDEX('Points - Hattrick'!$A$5:$Z$95,MATCH($A58,'Points - Hattrick'!$A$5:$A$95,0),MATCH(Y$8,'Points - Hattrick'!$A$5:$Z$5,0)))*100)+((INDEX('Points - Fielding'!$A$5:$Z$95,MATCH($A58,'Points - Fielding'!$A$5:$A$95,0),MATCH(Y$8,'Points - Fielding'!$A$5:$Z$5,0)))*10)+((INDEX('Points - 7 fers'!$A$5:$Z$95,MATCH($A58,'Points - 7 fers'!$A$5:$A$95,0),MATCH(Y$8,'Points - 7 fers'!$A$5:$Z$5,0)))*50)+((INDEX('Points - Fielding Bonus'!$A$5:$Z$95,MATCH($A58,'Points - Fielding Bonus'!$A$5:$A$95,0),MATCH(Y$8,'Points - Fielding Bonus'!$A$5:$Z$5,0)))*25)</f>
        <v>0</v>
      </c>
      <c r="Z58" s="365">
        <f>(INDEX('Points - Runs'!$A$5:$Z$95,MATCH($A58,'Points - Runs'!$A$5:$A$95,0),MATCH(Z$8,'Points - Runs'!$A$5:$Z$5,0)))+((INDEX('Points - Runs 50s'!$A$5:$Z$95,MATCH($A58,'Points - Runs 50s'!$A$5:$A$95,0),MATCH(Z$8,'Points - Runs 50s'!$A$5:$Z$5,0)))*25)+((INDEX('Points - Runs 100s'!$A$5:$Z$95,MATCH($A58,'Points - Runs 100s'!$A$5:$A$95,0),MATCH(Z$8,'Points - Runs 100s'!$A$5:$Z$5,0)))*50)+((INDEX('Points - Wickets'!$A$5:$Z$95,MATCH($A58,'Points - Wickets'!$A$5:$A$95,0),MATCH(Z$8,'Points - Wickets'!$A$5:$Z$5,0)))*15)+((INDEX('Points - 4 fers'!$A$5:$Z$95,MATCH($A58,'Points - 4 fers'!$A$5:$A$95,0),MATCH(Z$8,'Points - 4 fers'!$A$5:$Z$5,0)))*25)+((INDEX('Points - Hattrick'!$A$5:$Z$95,MATCH($A58,'Points - Hattrick'!$A$5:$A$95,0),MATCH(Z$8,'Points - Hattrick'!$A$5:$Z$5,0)))*100)+((INDEX('Points - Fielding'!$A$5:$Z$95,MATCH($A58,'Points - Fielding'!$A$5:$A$95,0),MATCH(Z$8,'Points - Fielding'!$A$5:$Z$5,0)))*10)+((INDEX('Points - 7 fers'!$A$5:$Z$95,MATCH($A58,'Points - 7 fers'!$A$5:$A$95,0),MATCH(Z$8,'Points - 7 fers'!$A$5:$Z$5,0)))*50)+((INDEX('Points - Fielding Bonus'!$A$5:$Z$95,MATCH($A58,'Points - Fielding Bonus'!$A$5:$A$95,0),MATCH(Z$8,'Points - Fielding Bonus'!$A$5:$Z$5,0)))*25)</f>
        <v>0</v>
      </c>
      <c r="AA58" s="452">
        <f t="shared" si="0"/>
        <v>0</v>
      </c>
      <c r="AB58" s="445">
        <f t="shared" si="1"/>
        <v>38</v>
      </c>
      <c r="AC58" s="479">
        <f t="shared" si="2"/>
        <v>0</v>
      </c>
      <c r="AD58" s="453">
        <f t="shared" si="3"/>
        <v>38</v>
      </c>
    </row>
    <row r="59" spans="1:30" s="58" customFormat="1" ht="18.75" customHeight="1" x14ac:dyDescent="0.25">
      <c r="A59" s="476" t="s">
        <v>232</v>
      </c>
      <c r="B59" s="447" t="s">
        <v>251</v>
      </c>
      <c r="C59" s="448" t="s">
        <v>69</v>
      </c>
      <c r="D59" s="364">
        <f>(INDEX('Points - Runs'!$A$5:$Z$95,MATCH($A59,'Points - Runs'!$A$5:$A$95,0),MATCH(D$8,'Points - Runs'!$A$5:$Z$5,0)))+((INDEX('Points - Runs 50s'!$A$5:$Z$95,MATCH($A59,'Points - Runs 50s'!$A$5:$A$95,0),MATCH(D$8,'Points - Runs 50s'!$A$5:$Z$5,0)))*25)+((INDEX('Points - Runs 100s'!$A$5:$Z$95,MATCH($A59,'Points - Runs 100s'!$A$5:$A$95,0),MATCH(D$8,'Points - Runs 100s'!$A$5:$Z$5,0)))*50)+((INDEX('Points - Wickets'!$A$5:$Z$95,MATCH($A59,'Points - Wickets'!$A$5:$A$95,0),MATCH(D$8,'Points - Wickets'!$A$5:$Z$5,0)))*15)+((INDEX('Points - 4 fers'!$A$5:$Z$95,MATCH($A59,'Points - 4 fers'!$A$5:$A$95,0),MATCH(D$8,'Points - 4 fers'!$A$5:$Z$5,0)))*25)+((INDEX('Points - Hattrick'!$A$5:$Z$95,MATCH($A59,'Points - Hattrick'!$A$5:$A$95,0),MATCH(D$8,'Points - Hattrick'!$A$5:$Z$5,0)))*100)+((INDEX('Points - Fielding'!$A$5:$Z$95,MATCH($A59,'Points - Fielding'!$A$5:$A$95,0),MATCH(D$8,'Points - Fielding'!$A$5:$Z$5,0)))*10)+((INDEX('Points - 7 fers'!$A$5:$Z$95,MATCH($A59,'Points - 7 fers'!$A$5:$A$95,0),MATCH(D$8,'Points - 7 fers'!$A$5:$Z$5,0)))*50)+((INDEX('Points - Fielding Bonus'!$A$5:$Z$95,MATCH($A59,'Points - Fielding Bonus'!$A$5:$A$95,0),MATCH(D$8,'Points - Fielding Bonus'!$A$5:$Z$5,0)))*25)</f>
        <v>18</v>
      </c>
      <c r="E59" s="365">
        <f>(INDEX('Points - Runs'!$A$5:$Z$95,MATCH($A59,'Points - Runs'!$A$5:$A$95,0),MATCH(E$8,'Points - Runs'!$A$5:$Z$5,0)))+((INDEX('Points - Runs 50s'!$A$5:$Z$95,MATCH($A59,'Points - Runs 50s'!$A$5:$A$95,0),MATCH(E$8,'Points - Runs 50s'!$A$5:$Z$5,0)))*25)+((INDEX('Points - Runs 100s'!$A$5:$Z$95,MATCH($A59,'Points - Runs 100s'!$A$5:$A$95,0),MATCH(E$8,'Points - Runs 100s'!$A$5:$Z$5,0)))*50)+((INDEX('Points - Wickets'!$A$5:$Z$95,MATCH($A59,'Points - Wickets'!$A$5:$A$95,0),MATCH(E$8,'Points - Wickets'!$A$5:$Z$5,0)))*15)+((INDEX('Points - 4 fers'!$A$5:$Z$95,MATCH($A59,'Points - 4 fers'!$A$5:$A$95,0),MATCH(E$8,'Points - 4 fers'!$A$5:$Z$5,0)))*25)+((INDEX('Points - Hattrick'!$A$5:$Z$95,MATCH($A59,'Points - Hattrick'!$A$5:$A$95,0),MATCH(E$8,'Points - Hattrick'!$A$5:$Z$5,0)))*100)+((INDEX('Points - Fielding'!$A$5:$Z$95,MATCH($A59,'Points - Fielding'!$A$5:$A$95,0),MATCH(E$8,'Points - Fielding'!$A$5:$Z$5,0)))*10)+((INDEX('Points - 7 fers'!$A$5:$Z$95,MATCH($A59,'Points - 7 fers'!$A$5:$A$95,0),MATCH(E$8,'Points - 7 fers'!$A$5:$Z$5,0)))*50)+((INDEX('Points - Fielding Bonus'!$A$5:$Z$95,MATCH($A59,'Points - Fielding Bonus'!$A$5:$A$95,0),MATCH(E$8,'Points - Fielding Bonus'!$A$5:$Z$5,0)))*25)</f>
        <v>0</v>
      </c>
      <c r="F59" s="365">
        <f>(INDEX('Points - Runs'!$A$5:$Z$95,MATCH($A59,'Points - Runs'!$A$5:$A$95,0),MATCH(F$8,'Points - Runs'!$A$5:$Z$5,0)))+((INDEX('Points - Runs 50s'!$A$5:$Z$95,MATCH($A59,'Points - Runs 50s'!$A$5:$A$95,0),MATCH(F$8,'Points - Runs 50s'!$A$5:$Z$5,0)))*25)+((INDEX('Points - Runs 100s'!$A$5:$Z$95,MATCH($A59,'Points - Runs 100s'!$A$5:$A$95,0),MATCH(F$8,'Points - Runs 100s'!$A$5:$Z$5,0)))*50)+((INDEX('Points - Wickets'!$A$5:$Z$95,MATCH($A59,'Points - Wickets'!$A$5:$A$95,0),MATCH(F$8,'Points - Wickets'!$A$5:$Z$5,0)))*15)+((INDEX('Points - 4 fers'!$A$5:$Z$95,MATCH($A59,'Points - 4 fers'!$A$5:$A$95,0),MATCH(F$8,'Points - 4 fers'!$A$5:$Z$5,0)))*25)+((INDEX('Points - Hattrick'!$A$5:$Z$95,MATCH($A59,'Points - Hattrick'!$A$5:$A$95,0),MATCH(F$8,'Points - Hattrick'!$A$5:$Z$5,0)))*100)+((INDEX('Points - Fielding'!$A$5:$Z$95,MATCH($A59,'Points - Fielding'!$A$5:$A$95,0),MATCH(F$8,'Points - Fielding'!$A$5:$Z$5,0)))*10)+((INDEX('Points - 7 fers'!$A$5:$Z$95,MATCH($A59,'Points - 7 fers'!$A$5:$A$95,0),MATCH(F$8,'Points - 7 fers'!$A$5:$Z$5,0)))*50)+((INDEX('Points - Fielding Bonus'!$A$5:$Z$95,MATCH($A59,'Points - Fielding Bonus'!$A$5:$A$95,0),MATCH(F$8,'Points - Fielding Bonus'!$A$5:$Z$5,0)))*25)</f>
        <v>1</v>
      </c>
      <c r="G59" s="365">
        <f>(INDEX('Points - Runs'!$A$5:$Z$95,MATCH($A59,'Points - Runs'!$A$5:$A$95,0),MATCH(G$8,'Points - Runs'!$A$5:$Z$5,0)))+((INDEX('Points - Runs 50s'!$A$5:$Z$95,MATCH($A59,'Points - Runs 50s'!$A$5:$A$95,0),MATCH(G$8,'Points - Runs 50s'!$A$5:$Z$5,0)))*25)+((INDEX('Points - Runs 100s'!$A$5:$Z$95,MATCH($A59,'Points - Runs 100s'!$A$5:$A$95,0),MATCH(G$8,'Points - Runs 100s'!$A$5:$Z$5,0)))*50)+((INDEX('Points - Wickets'!$A$5:$Z$95,MATCH($A59,'Points - Wickets'!$A$5:$A$95,0),MATCH(G$8,'Points - Wickets'!$A$5:$Z$5,0)))*15)+((INDEX('Points - 4 fers'!$A$5:$Z$95,MATCH($A59,'Points - 4 fers'!$A$5:$A$95,0),MATCH(G$8,'Points - 4 fers'!$A$5:$Z$5,0)))*25)+((INDEX('Points - Hattrick'!$A$5:$Z$95,MATCH($A59,'Points - Hattrick'!$A$5:$A$95,0),MATCH(G$8,'Points - Hattrick'!$A$5:$Z$5,0)))*100)+((INDEX('Points - Fielding'!$A$5:$Z$95,MATCH($A59,'Points - Fielding'!$A$5:$A$95,0),MATCH(G$8,'Points - Fielding'!$A$5:$Z$5,0)))*10)+((INDEX('Points - 7 fers'!$A$5:$Z$95,MATCH($A59,'Points - 7 fers'!$A$5:$A$95,0),MATCH(G$8,'Points - 7 fers'!$A$5:$Z$5,0)))*50)+((INDEX('Points - Fielding Bonus'!$A$5:$Z$95,MATCH($A59,'Points - Fielding Bonus'!$A$5:$A$95,0),MATCH(G$8,'Points - Fielding Bonus'!$A$5:$Z$5,0)))*25)</f>
        <v>55</v>
      </c>
      <c r="H59" s="365">
        <f>(INDEX('Points - Runs'!$A$5:$Z$95,MATCH($A59,'Points - Runs'!$A$5:$A$95,0),MATCH(H$8,'Points - Runs'!$A$5:$Z$5,0)))+((INDEX('Points - Runs 50s'!$A$5:$Z$95,MATCH($A59,'Points - Runs 50s'!$A$5:$A$95,0),MATCH(H$8,'Points - Runs 50s'!$A$5:$Z$5,0)))*25)+((INDEX('Points - Runs 100s'!$A$5:$Z$95,MATCH($A59,'Points - Runs 100s'!$A$5:$A$95,0),MATCH(H$8,'Points - Runs 100s'!$A$5:$Z$5,0)))*50)+((INDEX('Points - Wickets'!$A$5:$Z$95,MATCH($A59,'Points - Wickets'!$A$5:$A$95,0),MATCH(H$8,'Points - Wickets'!$A$5:$Z$5,0)))*15)+((INDEX('Points - 4 fers'!$A$5:$Z$95,MATCH($A59,'Points - 4 fers'!$A$5:$A$95,0),MATCH(H$8,'Points - 4 fers'!$A$5:$Z$5,0)))*25)+((INDEX('Points - Hattrick'!$A$5:$Z$95,MATCH($A59,'Points - Hattrick'!$A$5:$A$95,0),MATCH(H$8,'Points - Hattrick'!$A$5:$Z$5,0)))*100)+((INDEX('Points - Fielding'!$A$5:$Z$95,MATCH($A59,'Points - Fielding'!$A$5:$A$95,0),MATCH(H$8,'Points - Fielding'!$A$5:$Z$5,0)))*10)+((INDEX('Points - 7 fers'!$A$5:$Z$95,MATCH($A59,'Points - 7 fers'!$A$5:$A$95,0),MATCH(H$8,'Points - 7 fers'!$A$5:$Z$5,0)))*50)+((INDEX('Points - Fielding Bonus'!$A$5:$Z$95,MATCH($A59,'Points - Fielding Bonus'!$A$5:$A$95,0),MATCH(H$8,'Points - Fielding Bonus'!$A$5:$Z$5,0)))*25)</f>
        <v>0</v>
      </c>
      <c r="I59" s="365">
        <f>(INDEX('Points - Runs'!$A$5:$Z$95,MATCH($A59,'Points - Runs'!$A$5:$A$95,0),MATCH(I$8,'Points - Runs'!$A$5:$Z$5,0)))+((INDEX('Points - Runs 50s'!$A$5:$Z$95,MATCH($A59,'Points - Runs 50s'!$A$5:$A$95,0),MATCH(I$8,'Points - Runs 50s'!$A$5:$Z$5,0)))*25)+((INDEX('Points - Runs 100s'!$A$5:$Z$95,MATCH($A59,'Points - Runs 100s'!$A$5:$A$95,0),MATCH(I$8,'Points - Runs 100s'!$A$5:$Z$5,0)))*50)+((INDEX('Points - Wickets'!$A$5:$Z$95,MATCH($A59,'Points - Wickets'!$A$5:$A$95,0),MATCH(I$8,'Points - Wickets'!$A$5:$Z$5,0)))*15)+((INDEX('Points - 4 fers'!$A$5:$Z$95,MATCH($A59,'Points - 4 fers'!$A$5:$A$95,0),MATCH(I$8,'Points - 4 fers'!$A$5:$Z$5,0)))*25)+((INDEX('Points - Hattrick'!$A$5:$Z$95,MATCH($A59,'Points - Hattrick'!$A$5:$A$95,0),MATCH(I$8,'Points - Hattrick'!$A$5:$Z$5,0)))*100)+((INDEX('Points - Fielding'!$A$5:$Z$95,MATCH($A59,'Points - Fielding'!$A$5:$A$95,0),MATCH(I$8,'Points - Fielding'!$A$5:$Z$5,0)))*10)+((INDEX('Points - 7 fers'!$A$5:$Z$95,MATCH($A59,'Points - 7 fers'!$A$5:$A$95,0),MATCH(I$8,'Points - 7 fers'!$A$5:$Z$5,0)))*50)+((INDEX('Points - Fielding Bonus'!$A$5:$Z$95,MATCH($A59,'Points - Fielding Bonus'!$A$5:$A$95,0),MATCH(I$8,'Points - Fielding Bonus'!$A$5:$Z$5,0)))*25)</f>
        <v>11</v>
      </c>
      <c r="J59" s="365">
        <f>(INDEX('Points - Runs'!$A$5:$Z$95,MATCH($A59,'Points - Runs'!$A$5:$A$95,0),MATCH(J$8,'Points - Runs'!$A$5:$Z$5,0)))+((INDEX('Points - Runs 50s'!$A$5:$Z$95,MATCH($A59,'Points - Runs 50s'!$A$5:$A$95,0),MATCH(J$8,'Points - Runs 50s'!$A$5:$Z$5,0)))*25)+((INDEX('Points - Runs 100s'!$A$5:$Z$95,MATCH($A59,'Points - Runs 100s'!$A$5:$A$95,0),MATCH(J$8,'Points - Runs 100s'!$A$5:$Z$5,0)))*50)+((INDEX('Points - Wickets'!$A$5:$Z$95,MATCH($A59,'Points - Wickets'!$A$5:$A$95,0),MATCH(J$8,'Points - Wickets'!$A$5:$Z$5,0)))*15)+((INDEX('Points - 4 fers'!$A$5:$Z$95,MATCH($A59,'Points - 4 fers'!$A$5:$A$95,0),MATCH(J$8,'Points - 4 fers'!$A$5:$Z$5,0)))*25)+((INDEX('Points - Hattrick'!$A$5:$Z$95,MATCH($A59,'Points - Hattrick'!$A$5:$A$95,0),MATCH(J$8,'Points - Hattrick'!$A$5:$Z$5,0)))*100)+((INDEX('Points - Fielding'!$A$5:$Z$95,MATCH($A59,'Points - Fielding'!$A$5:$A$95,0),MATCH(J$8,'Points - Fielding'!$A$5:$Z$5,0)))*10)+((INDEX('Points - 7 fers'!$A$5:$Z$95,MATCH($A59,'Points - 7 fers'!$A$5:$A$95,0),MATCH(J$8,'Points - 7 fers'!$A$5:$Z$5,0)))*50)+((INDEX('Points - Fielding Bonus'!$A$5:$Z$95,MATCH($A59,'Points - Fielding Bonus'!$A$5:$A$95,0),MATCH(J$8,'Points - Fielding Bonus'!$A$5:$Z$5,0)))*25)</f>
        <v>37</v>
      </c>
      <c r="K59" s="516">
        <f>(INDEX('Points - Runs'!$A$5:$Z$95,MATCH($A59,'Points - Runs'!$A$5:$A$95,0),MATCH(K$8,'Points - Runs'!$A$5:$Z$5,0)))+((INDEX('Points - Runs 50s'!$A$5:$Z$95,MATCH($A59,'Points - Runs 50s'!$A$5:$A$95,0),MATCH(K$8,'Points - Runs 50s'!$A$5:$Z$5,0)))*25)+((INDEX('Points - Runs 100s'!$A$5:$Z$95,MATCH($A59,'Points - Runs 100s'!$A$5:$A$95,0),MATCH(K$8,'Points - Runs 100s'!$A$5:$Z$5,0)))*50)+((INDEX('Points - Wickets'!$A$5:$Z$95,MATCH($A59,'Points - Wickets'!$A$5:$A$95,0),MATCH(K$8,'Points - Wickets'!$A$5:$Z$5,0)))*15)+((INDEX('Points - 4 fers'!$A$5:$Z$95,MATCH($A59,'Points - 4 fers'!$A$5:$A$95,0),MATCH(K$8,'Points - 4 fers'!$A$5:$Z$5,0)))*25)+((INDEX('Points - Hattrick'!$A$5:$Z$95,MATCH($A59,'Points - Hattrick'!$A$5:$A$95,0),MATCH(K$8,'Points - Hattrick'!$A$5:$Z$5,0)))*100)+((INDEX('Points - Fielding'!$A$5:$Z$95,MATCH($A59,'Points - Fielding'!$A$5:$A$95,0),MATCH(K$8,'Points - Fielding'!$A$5:$Z$5,0)))*10)+((INDEX('Points - 7 fers'!$A$5:$Z$95,MATCH($A59,'Points - 7 fers'!$A$5:$A$95,0),MATCH(K$8,'Points - 7 fers'!$A$5:$Z$5,0)))*50)+((INDEX('Points - Fielding Bonus'!$A$5:$Z$95,MATCH($A59,'Points - Fielding Bonus'!$A$5:$A$95,0),MATCH(K$8,'Points - Fielding Bonus'!$A$5:$Z$5,0)))*25)</f>
        <v>0</v>
      </c>
      <c r="L59" s="364">
        <f>(INDEX('Points - Runs'!$A$5:$Z$95,MATCH($A59,'Points - Runs'!$A$5:$A$95,0),MATCH(L$8,'Points - Runs'!$A$5:$Z$5,0)))+((INDEX('Points - Runs 50s'!$A$5:$Z$95,MATCH($A59,'Points - Runs 50s'!$A$5:$A$95,0),MATCH(L$8,'Points - Runs 50s'!$A$5:$Z$5,0)))*25)+((INDEX('Points - Runs 100s'!$A$5:$Z$95,MATCH($A59,'Points - Runs 100s'!$A$5:$A$95,0),MATCH(L$8,'Points - Runs 100s'!$A$5:$Z$5,0)))*50)+((INDEX('Points - Wickets'!$A$5:$Z$95,MATCH($A59,'Points - Wickets'!$A$5:$A$95,0),MATCH(L$8,'Points - Wickets'!$A$5:$Z$5,0)))*15)+((INDEX('Points - 4 fers'!$A$5:$Z$95,MATCH($A59,'Points - 4 fers'!$A$5:$A$95,0),MATCH(L$8,'Points - 4 fers'!$A$5:$Z$5,0)))*25)+((INDEX('Points - Hattrick'!$A$5:$Z$95,MATCH($A59,'Points - Hattrick'!$A$5:$A$95,0),MATCH(L$8,'Points - Hattrick'!$A$5:$Z$5,0)))*100)+((INDEX('Points - Fielding'!$A$5:$Z$95,MATCH($A59,'Points - Fielding'!$A$5:$A$95,0),MATCH(L$8,'Points - Fielding'!$A$5:$Z$5,0)))*10)+((INDEX('Points - 7 fers'!$A$5:$Z$95,MATCH($A59,'Points - 7 fers'!$A$5:$A$95,0),MATCH(L$8,'Points - 7 fers'!$A$5:$Z$5,0)))*50)+((INDEX('Points - Fielding Bonus'!$A$5:$Z$95,MATCH($A59,'Points - Fielding Bonus'!$A$5:$A$95,0),MATCH(L$8,'Points - Fielding Bonus'!$A$5:$Z$5,0)))*25)</f>
        <v>0</v>
      </c>
      <c r="M59" s="365">
        <f>(INDEX('Points - Runs'!$A$5:$Z$95,MATCH($A59,'Points - Runs'!$A$5:$A$95,0),MATCH(M$8,'Points - Runs'!$A$5:$Z$5,0)))+((INDEX('Points - Runs 50s'!$A$5:$Z$95,MATCH($A59,'Points - Runs 50s'!$A$5:$A$95,0),MATCH(M$8,'Points - Runs 50s'!$A$5:$Z$5,0)))*25)+((INDEX('Points - Runs 100s'!$A$5:$Z$95,MATCH($A59,'Points - Runs 100s'!$A$5:$A$95,0),MATCH(M$8,'Points - Runs 100s'!$A$5:$Z$5,0)))*50)+((INDEX('Points - Wickets'!$A$5:$Z$95,MATCH($A59,'Points - Wickets'!$A$5:$A$95,0),MATCH(M$8,'Points - Wickets'!$A$5:$Z$5,0)))*15)+((INDEX('Points - 4 fers'!$A$5:$Z$95,MATCH($A59,'Points - 4 fers'!$A$5:$A$95,0),MATCH(M$8,'Points - 4 fers'!$A$5:$Z$5,0)))*25)+((INDEX('Points - Hattrick'!$A$5:$Z$95,MATCH($A59,'Points - Hattrick'!$A$5:$A$95,0),MATCH(M$8,'Points - Hattrick'!$A$5:$Z$5,0)))*100)+((INDEX('Points - Fielding'!$A$5:$Z$95,MATCH($A59,'Points - Fielding'!$A$5:$A$95,0),MATCH(M$8,'Points - Fielding'!$A$5:$Z$5,0)))*10)+((INDEX('Points - 7 fers'!$A$5:$Z$95,MATCH($A59,'Points - 7 fers'!$A$5:$A$95,0),MATCH(M$8,'Points - 7 fers'!$A$5:$Z$5,0)))*50)+((INDEX('Points - Fielding Bonus'!$A$5:$Z$95,MATCH($A59,'Points - Fielding Bonus'!$A$5:$A$95,0),MATCH(M$8,'Points - Fielding Bonus'!$A$5:$Z$5,0)))*25)</f>
        <v>0</v>
      </c>
      <c r="N59" s="365">
        <f>(INDEX('Points - Runs'!$A$5:$Z$95,MATCH($A59,'Points - Runs'!$A$5:$A$95,0),MATCH(N$8,'Points - Runs'!$A$5:$Z$5,0)))+((INDEX('Points - Runs 50s'!$A$5:$Z$95,MATCH($A59,'Points - Runs 50s'!$A$5:$A$95,0),MATCH(N$8,'Points - Runs 50s'!$A$5:$Z$5,0)))*25)+((INDEX('Points - Runs 100s'!$A$5:$Z$95,MATCH($A59,'Points - Runs 100s'!$A$5:$A$95,0),MATCH(N$8,'Points - Runs 100s'!$A$5:$Z$5,0)))*50)+((INDEX('Points - Wickets'!$A$5:$Z$95,MATCH($A59,'Points - Wickets'!$A$5:$A$95,0),MATCH(N$8,'Points - Wickets'!$A$5:$Z$5,0)))*15)+((INDEX('Points - 4 fers'!$A$5:$Z$95,MATCH($A59,'Points - 4 fers'!$A$5:$A$95,0),MATCH(N$8,'Points - 4 fers'!$A$5:$Z$5,0)))*25)+((INDEX('Points - Hattrick'!$A$5:$Z$95,MATCH($A59,'Points - Hattrick'!$A$5:$A$95,0),MATCH(N$8,'Points - Hattrick'!$A$5:$Z$5,0)))*100)+((INDEX('Points - Fielding'!$A$5:$Z$95,MATCH($A59,'Points - Fielding'!$A$5:$A$95,0),MATCH(N$8,'Points - Fielding'!$A$5:$Z$5,0)))*10)+((INDEX('Points - 7 fers'!$A$5:$Z$95,MATCH($A59,'Points - 7 fers'!$A$5:$A$95,0),MATCH(N$8,'Points - 7 fers'!$A$5:$Z$5,0)))*50)+((INDEX('Points - Fielding Bonus'!$A$5:$Z$95,MATCH($A59,'Points - Fielding Bonus'!$A$5:$A$95,0),MATCH(N$8,'Points - Fielding Bonus'!$A$5:$Z$5,0)))*25)</f>
        <v>28</v>
      </c>
      <c r="O59" s="365">
        <f>(INDEX('Points - Runs'!$A$5:$Z$95,MATCH($A59,'Points - Runs'!$A$5:$A$95,0),MATCH(O$8,'Points - Runs'!$A$5:$Z$5,0)))+((INDEX('Points - Runs 50s'!$A$5:$Z$95,MATCH($A59,'Points - Runs 50s'!$A$5:$A$95,0),MATCH(O$8,'Points - Runs 50s'!$A$5:$Z$5,0)))*25)+((INDEX('Points - Runs 100s'!$A$5:$Z$95,MATCH($A59,'Points - Runs 100s'!$A$5:$A$95,0),MATCH(O$8,'Points - Runs 100s'!$A$5:$Z$5,0)))*50)+((INDEX('Points - Wickets'!$A$5:$Z$95,MATCH($A59,'Points - Wickets'!$A$5:$A$95,0),MATCH(O$8,'Points - Wickets'!$A$5:$Z$5,0)))*15)+((INDEX('Points - 4 fers'!$A$5:$Z$95,MATCH($A59,'Points - 4 fers'!$A$5:$A$95,0),MATCH(O$8,'Points - 4 fers'!$A$5:$Z$5,0)))*25)+((INDEX('Points - Hattrick'!$A$5:$Z$95,MATCH($A59,'Points - Hattrick'!$A$5:$A$95,0),MATCH(O$8,'Points - Hattrick'!$A$5:$Z$5,0)))*100)+((INDEX('Points - Fielding'!$A$5:$Z$95,MATCH($A59,'Points - Fielding'!$A$5:$A$95,0),MATCH(O$8,'Points - Fielding'!$A$5:$Z$5,0)))*10)+((INDEX('Points - 7 fers'!$A$5:$Z$95,MATCH($A59,'Points - 7 fers'!$A$5:$A$95,0),MATCH(O$8,'Points - 7 fers'!$A$5:$Z$5,0)))*50)+((INDEX('Points - Fielding Bonus'!$A$5:$Z$95,MATCH($A59,'Points - Fielding Bonus'!$A$5:$A$95,0),MATCH(O$8,'Points - Fielding Bonus'!$A$5:$Z$5,0)))*25)</f>
        <v>0</v>
      </c>
      <c r="P59" s="365">
        <f>(INDEX('Points - Runs'!$A$5:$Z$95,MATCH($A59,'Points - Runs'!$A$5:$A$95,0),MATCH(P$8,'Points - Runs'!$A$5:$Z$5,0)))+((INDEX('Points - Runs 50s'!$A$5:$Z$95,MATCH($A59,'Points - Runs 50s'!$A$5:$A$95,0),MATCH(P$8,'Points - Runs 50s'!$A$5:$Z$5,0)))*25)+((INDEX('Points - Runs 100s'!$A$5:$Z$95,MATCH($A59,'Points - Runs 100s'!$A$5:$A$95,0),MATCH(P$8,'Points - Runs 100s'!$A$5:$Z$5,0)))*50)+((INDEX('Points - Wickets'!$A$5:$Z$95,MATCH($A59,'Points - Wickets'!$A$5:$A$95,0),MATCH(P$8,'Points - Wickets'!$A$5:$Z$5,0)))*15)+((INDEX('Points - 4 fers'!$A$5:$Z$95,MATCH($A59,'Points - 4 fers'!$A$5:$A$95,0),MATCH(P$8,'Points - 4 fers'!$A$5:$Z$5,0)))*25)+((INDEX('Points - Hattrick'!$A$5:$Z$95,MATCH($A59,'Points - Hattrick'!$A$5:$A$95,0),MATCH(P$8,'Points - Hattrick'!$A$5:$Z$5,0)))*100)+((INDEX('Points - Fielding'!$A$5:$Z$95,MATCH($A59,'Points - Fielding'!$A$5:$A$95,0),MATCH(P$8,'Points - Fielding'!$A$5:$Z$5,0)))*10)+((INDEX('Points - 7 fers'!$A$5:$Z$95,MATCH($A59,'Points - 7 fers'!$A$5:$A$95,0),MATCH(P$8,'Points - 7 fers'!$A$5:$Z$5,0)))*50)+((INDEX('Points - Fielding Bonus'!$A$5:$Z$95,MATCH($A59,'Points - Fielding Bonus'!$A$5:$A$95,0),MATCH(P$8,'Points - Fielding Bonus'!$A$5:$Z$5,0)))*25)</f>
        <v>17</v>
      </c>
      <c r="Q59" s="365">
        <f>(INDEX('Points - Runs'!$A$5:$Z$95,MATCH($A59,'Points - Runs'!$A$5:$A$95,0),MATCH(Q$8,'Points - Runs'!$A$5:$Z$5,0)))+((INDEX('Points - Runs 50s'!$A$5:$Z$95,MATCH($A59,'Points - Runs 50s'!$A$5:$A$95,0),MATCH(Q$8,'Points - Runs 50s'!$A$5:$Z$5,0)))*25)+((INDEX('Points - Runs 100s'!$A$5:$Z$95,MATCH($A59,'Points - Runs 100s'!$A$5:$A$95,0),MATCH(Q$8,'Points - Runs 100s'!$A$5:$Z$5,0)))*50)+((INDEX('Points - Wickets'!$A$5:$Z$95,MATCH($A59,'Points - Wickets'!$A$5:$A$95,0),MATCH(Q$8,'Points - Wickets'!$A$5:$Z$5,0)))*15)+((INDEX('Points - 4 fers'!$A$5:$Z$95,MATCH($A59,'Points - 4 fers'!$A$5:$A$95,0),MATCH(Q$8,'Points - 4 fers'!$A$5:$Z$5,0)))*25)+((INDEX('Points - Hattrick'!$A$5:$Z$95,MATCH($A59,'Points - Hattrick'!$A$5:$A$95,0),MATCH(Q$8,'Points - Hattrick'!$A$5:$Z$5,0)))*100)+((INDEX('Points - Fielding'!$A$5:$Z$95,MATCH($A59,'Points - Fielding'!$A$5:$A$95,0),MATCH(Q$8,'Points - Fielding'!$A$5:$Z$5,0)))*10)+((INDEX('Points - 7 fers'!$A$5:$Z$95,MATCH($A59,'Points - 7 fers'!$A$5:$A$95,0),MATCH(Q$8,'Points - 7 fers'!$A$5:$Z$5,0)))*50)+((INDEX('Points - Fielding Bonus'!$A$5:$Z$95,MATCH($A59,'Points - Fielding Bonus'!$A$5:$A$95,0),MATCH(Q$8,'Points - Fielding Bonus'!$A$5:$Z$5,0)))*25)</f>
        <v>34</v>
      </c>
      <c r="R59" s="365">
        <f>(INDEX('Points - Runs'!$A$5:$Z$95,MATCH($A59,'Points - Runs'!$A$5:$A$95,0),MATCH(R$8,'Points - Runs'!$A$5:$Z$5,0)))+((INDEX('Points - Runs 50s'!$A$5:$Z$95,MATCH($A59,'Points - Runs 50s'!$A$5:$A$95,0),MATCH(R$8,'Points - Runs 50s'!$A$5:$Z$5,0)))*25)+((INDEX('Points - Runs 100s'!$A$5:$Z$95,MATCH($A59,'Points - Runs 100s'!$A$5:$A$95,0),MATCH(R$8,'Points - Runs 100s'!$A$5:$Z$5,0)))*50)+((INDEX('Points - Wickets'!$A$5:$Z$95,MATCH($A59,'Points - Wickets'!$A$5:$A$95,0),MATCH(R$8,'Points - Wickets'!$A$5:$Z$5,0)))*15)+((INDEX('Points - 4 fers'!$A$5:$Z$95,MATCH($A59,'Points - 4 fers'!$A$5:$A$95,0),MATCH(R$8,'Points - 4 fers'!$A$5:$Z$5,0)))*25)+((INDEX('Points - Hattrick'!$A$5:$Z$95,MATCH($A59,'Points - Hattrick'!$A$5:$A$95,0),MATCH(R$8,'Points - Hattrick'!$A$5:$Z$5,0)))*100)+((INDEX('Points - Fielding'!$A$5:$Z$95,MATCH($A59,'Points - Fielding'!$A$5:$A$95,0),MATCH(R$8,'Points - Fielding'!$A$5:$Z$5,0)))*10)+((INDEX('Points - 7 fers'!$A$5:$Z$95,MATCH($A59,'Points - 7 fers'!$A$5:$A$95,0),MATCH(R$8,'Points - 7 fers'!$A$5:$Z$5,0)))*50)+((INDEX('Points - Fielding Bonus'!$A$5:$Z$95,MATCH($A59,'Points - Fielding Bonus'!$A$5:$A$95,0),MATCH(R$8,'Points - Fielding Bonus'!$A$5:$Z$5,0)))*25)</f>
        <v>0</v>
      </c>
      <c r="S59" s="566">
        <f>(INDEX('Points - Runs'!$A$5:$Z$95,MATCH($A59,'Points - Runs'!$A$5:$A$95,0),MATCH(S$8,'Points - Runs'!$A$5:$Z$5,0)))+((INDEX('Points - Runs 50s'!$A$5:$Z$95,MATCH($A59,'Points - Runs 50s'!$A$5:$A$95,0),MATCH(S$8,'Points - Runs 50s'!$A$5:$Z$5,0)))*25)+((INDEX('Points - Runs 100s'!$A$5:$Z$95,MATCH($A59,'Points - Runs 100s'!$A$5:$A$95,0),MATCH(S$8,'Points - Runs 100s'!$A$5:$Z$5,0)))*50)+((INDEX('Points - Wickets'!$A$5:$Z$95,MATCH($A59,'Points - Wickets'!$A$5:$A$95,0),MATCH(S$8,'Points - Wickets'!$A$5:$Z$5,0)))*15)+((INDEX('Points - 4 fers'!$A$5:$Z$95,MATCH($A59,'Points - 4 fers'!$A$5:$A$95,0),MATCH(S$8,'Points - 4 fers'!$A$5:$Z$5,0)))*25)+((INDEX('Points - Hattrick'!$A$5:$Z$95,MATCH($A59,'Points - Hattrick'!$A$5:$A$95,0),MATCH(S$8,'Points - Hattrick'!$A$5:$Z$5,0)))*100)+((INDEX('Points - Fielding'!$A$5:$Z$95,MATCH($A59,'Points - Fielding'!$A$5:$A$95,0),MATCH(S$8,'Points - Fielding'!$A$5:$Z$5,0)))*10)+((INDEX('Points - 7 fers'!$A$5:$Z$95,MATCH($A59,'Points - 7 fers'!$A$5:$A$95,0),MATCH(S$8,'Points - 7 fers'!$A$5:$Z$5,0)))*50)+((INDEX('Points - Fielding Bonus'!$A$5:$Z$95,MATCH($A59,'Points - Fielding Bonus'!$A$5:$A$95,0),MATCH(S$8,'Points - Fielding Bonus'!$A$5:$Z$5,0)))*25)</f>
        <v>5</v>
      </c>
      <c r="T59" s="571">
        <f>(INDEX('Points - Runs'!$A$5:$Z$95,MATCH($A59,'Points - Runs'!$A$5:$A$95,0),MATCH(T$8,'Points - Runs'!$A$5:$Z$5,0)))+((INDEX('Points - Runs 50s'!$A$5:$Z$95,MATCH($A59,'Points - Runs 50s'!$A$5:$A$95,0),MATCH(T$8,'Points - Runs 50s'!$A$5:$Z$5,0)))*25)+((INDEX('Points - Runs 100s'!$A$5:$Z$95,MATCH($A59,'Points - Runs 100s'!$A$5:$A$95,0),MATCH(T$8,'Points - Runs 100s'!$A$5:$Z$5,0)))*50)+((INDEX('Points - Wickets'!$A$5:$Z$95,MATCH($A59,'Points - Wickets'!$A$5:$A$95,0),MATCH(T$8,'Points - Wickets'!$A$5:$Z$5,0)))*15)+((INDEX('Points - 4 fers'!$A$5:$Z$95,MATCH($A59,'Points - 4 fers'!$A$5:$A$95,0),MATCH(T$8,'Points - 4 fers'!$A$5:$Z$5,0)))*25)+((INDEX('Points - Hattrick'!$A$5:$Z$95,MATCH($A59,'Points - Hattrick'!$A$5:$A$95,0),MATCH(T$8,'Points - Hattrick'!$A$5:$Z$5,0)))*100)+((INDEX('Points - Fielding'!$A$5:$Z$95,MATCH($A59,'Points - Fielding'!$A$5:$A$95,0),MATCH(T$8,'Points - Fielding'!$A$5:$Z$5,0)))*10)+((INDEX('Points - 7 fers'!$A$5:$Z$95,MATCH($A59,'Points - 7 fers'!$A$5:$A$95,0),MATCH(T$8,'Points - 7 fers'!$A$5:$Z$5,0)))*50)+((INDEX('Points - Fielding Bonus'!$A$5:$Z$95,MATCH($A59,'Points - Fielding Bonus'!$A$5:$A$95,0),MATCH(T$8,'Points - Fielding Bonus'!$A$5:$Z$5,0)))*25)</f>
        <v>0</v>
      </c>
      <c r="U59" s="365">
        <f>(INDEX('Points - Runs'!$A$5:$Z$95,MATCH($A59,'Points - Runs'!$A$5:$A$95,0),MATCH(U$8,'Points - Runs'!$A$5:$Z$5,0)))+((INDEX('Points - Runs 50s'!$A$5:$Z$95,MATCH($A59,'Points - Runs 50s'!$A$5:$A$95,0),MATCH(U$8,'Points - Runs 50s'!$A$5:$Z$5,0)))*25)+((INDEX('Points - Runs 100s'!$A$5:$Z$95,MATCH($A59,'Points - Runs 100s'!$A$5:$A$95,0),MATCH(U$8,'Points - Runs 100s'!$A$5:$Z$5,0)))*50)+((INDEX('Points - Wickets'!$A$5:$Z$95,MATCH($A59,'Points - Wickets'!$A$5:$A$95,0),MATCH(U$8,'Points - Wickets'!$A$5:$Z$5,0)))*15)+((INDEX('Points - 4 fers'!$A$5:$Z$95,MATCH($A59,'Points - 4 fers'!$A$5:$A$95,0),MATCH(U$8,'Points - 4 fers'!$A$5:$Z$5,0)))*25)+((INDEX('Points - Hattrick'!$A$5:$Z$95,MATCH($A59,'Points - Hattrick'!$A$5:$A$95,0),MATCH(U$8,'Points - Hattrick'!$A$5:$Z$5,0)))*100)+((INDEX('Points - Fielding'!$A$5:$Z$95,MATCH($A59,'Points - Fielding'!$A$5:$A$95,0),MATCH(U$8,'Points - Fielding'!$A$5:$Z$5,0)))*10)+((INDEX('Points - 7 fers'!$A$5:$Z$95,MATCH($A59,'Points - 7 fers'!$A$5:$A$95,0),MATCH(U$8,'Points - 7 fers'!$A$5:$Z$5,0)))*50)+((INDEX('Points - Fielding Bonus'!$A$5:$Z$95,MATCH($A59,'Points - Fielding Bonus'!$A$5:$A$95,0),MATCH(U$8,'Points - Fielding Bonus'!$A$5:$Z$5,0)))*25)</f>
        <v>0</v>
      </c>
      <c r="V59" s="365">
        <f>(INDEX('Points - Runs'!$A$5:$Z$95,MATCH($A59,'Points - Runs'!$A$5:$A$95,0),MATCH(V$8,'Points - Runs'!$A$5:$Z$5,0)))+((INDEX('Points - Runs 50s'!$A$5:$Z$95,MATCH($A59,'Points - Runs 50s'!$A$5:$A$95,0),MATCH(V$8,'Points - Runs 50s'!$A$5:$Z$5,0)))*25)+((INDEX('Points - Runs 100s'!$A$5:$Z$95,MATCH($A59,'Points - Runs 100s'!$A$5:$A$95,0),MATCH(V$8,'Points - Runs 100s'!$A$5:$Z$5,0)))*50)+((INDEX('Points - Wickets'!$A$5:$Z$95,MATCH($A59,'Points - Wickets'!$A$5:$A$95,0),MATCH(V$8,'Points - Wickets'!$A$5:$Z$5,0)))*15)+((INDEX('Points - 4 fers'!$A$5:$Z$95,MATCH($A59,'Points - 4 fers'!$A$5:$A$95,0),MATCH(V$8,'Points - 4 fers'!$A$5:$Z$5,0)))*25)+((INDEX('Points - Hattrick'!$A$5:$Z$95,MATCH($A59,'Points - Hattrick'!$A$5:$A$95,0),MATCH(V$8,'Points - Hattrick'!$A$5:$Z$5,0)))*100)+((INDEX('Points - Fielding'!$A$5:$Z$95,MATCH($A59,'Points - Fielding'!$A$5:$A$95,0),MATCH(V$8,'Points - Fielding'!$A$5:$Z$5,0)))*10)+((INDEX('Points - 7 fers'!$A$5:$Z$95,MATCH($A59,'Points - 7 fers'!$A$5:$A$95,0),MATCH(V$8,'Points - 7 fers'!$A$5:$Z$5,0)))*50)+((INDEX('Points - Fielding Bonus'!$A$5:$Z$95,MATCH($A59,'Points - Fielding Bonus'!$A$5:$A$95,0),MATCH(V$8,'Points - Fielding Bonus'!$A$5:$Z$5,0)))*25)</f>
        <v>0</v>
      </c>
      <c r="W59" s="365">
        <f>(INDEX('Points - Runs'!$A$5:$Z$95,MATCH($A59,'Points - Runs'!$A$5:$A$95,0),MATCH(W$8,'Points - Runs'!$A$5:$Z$5,0)))+((INDEX('Points - Runs 50s'!$A$5:$Z$95,MATCH($A59,'Points - Runs 50s'!$A$5:$A$95,0),MATCH(W$8,'Points - Runs 50s'!$A$5:$Z$5,0)))*25)+((INDEX('Points - Runs 100s'!$A$5:$Z$95,MATCH($A59,'Points - Runs 100s'!$A$5:$A$95,0),MATCH(W$8,'Points - Runs 100s'!$A$5:$Z$5,0)))*50)+((INDEX('Points - Wickets'!$A$5:$Z$95,MATCH($A59,'Points - Wickets'!$A$5:$A$95,0),MATCH(W$8,'Points - Wickets'!$A$5:$Z$5,0)))*15)+((INDEX('Points - 4 fers'!$A$5:$Z$95,MATCH($A59,'Points - 4 fers'!$A$5:$A$95,0),MATCH(W$8,'Points - 4 fers'!$A$5:$Z$5,0)))*25)+((INDEX('Points - Hattrick'!$A$5:$Z$95,MATCH($A59,'Points - Hattrick'!$A$5:$A$95,0),MATCH(W$8,'Points - Hattrick'!$A$5:$Z$5,0)))*100)+((INDEX('Points - Fielding'!$A$5:$Z$95,MATCH($A59,'Points - Fielding'!$A$5:$A$95,0),MATCH(W$8,'Points - Fielding'!$A$5:$Z$5,0)))*10)+((INDEX('Points - 7 fers'!$A$5:$Z$95,MATCH($A59,'Points - 7 fers'!$A$5:$A$95,0),MATCH(W$8,'Points - 7 fers'!$A$5:$Z$5,0)))*50)+((INDEX('Points - Fielding Bonus'!$A$5:$Z$95,MATCH($A59,'Points - Fielding Bonus'!$A$5:$A$95,0),MATCH(W$8,'Points - Fielding Bonus'!$A$5:$Z$5,0)))*25)</f>
        <v>0</v>
      </c>
      <c r="X59" s="365">
        <f>(INDEX('Points - Runs'!$A$5:$Z$95,MATCH($A59,'Points - Runs'!$A$5:$A$95,0),MATCH(X$8,'Points - Runs'!$A$5:$Z$5,0)))+((INDEX('Points - Runs 50s'!$A$5:$Z$95,MATCH($A59,'Points - Runs 50s'!$A$5:$A$95,0),MATCH(X$8,'Points - Runs 50s'!$A$5:$Z$5,0)))*25)+((INDEX('Points - Runs 100s'!$A$5:$Z$95,MATCH($A59,'Points - Runs 100s'!$A$5:$A$95,0),MATCH(X$8,'Points - Runs 100s'!$A$5:$Z$5,0)))*50)+((INDEX('Points - Wickets'!$A$5:$Z$95,MATCH($A59,'Points - Wickets'!$A$5:$A$95,0),MATCH(X$8,'Points - Wickets'!$A$5:$Z$5,0)))*15)+((INDEX('Points - 4 fers'!$A$5:$Z$95,MATCH($A59,'Points - 4 fers'!$A$5:$A$95,0),MATCH(X$8,'Points - 4 fers'!$A$5:$Z$5,0)))*25)+((INDEX('Points - Hattrick'!$A$5:$Z$95,MATCH($A59,'Points - Hattrick'!$A$5:$A$95,0),MATCH(X$8,'Points - Hattrick'!$A$5:$Z$5,0)))*100)+((INDEX('Points - Fielding'!$A$5:$Z$95,MATCH($A59,'Points - Fielding'!$A$5:$A$95,0),MATCH(X$8,'Points - Fielding'!$A$5:$Z$5,0)))*10)+((INDEX('Points - 7 fers'!$A$5:$Z$95,MATCH($A59,'Points - 7 fers'!$A$5:$A$95,0),MATCH(X$8,'Points - 7 fers'!$A$5:$Z$5,0)))*50)+((INDEX('Points - Fielding Bonus'!$A$5:$Z$95,MATCH($A59,'Points - Fielding Bonus'!$A$5:$A$95,0),MATCH(X$8,'Points - Fielding Bonus'!$A$5:$Z$5,0)))*25)</f>
        <v>0</v>
      </c>
      <c r="Y59" s="365">
        <f>(INDEX('Points - Runs'!$A$5:$Z$95,MATCH($A59,'Points - Runs'!$A$5:$A$95,0),MATCH(Y$8,'Points - Runs'!$A$5:$Z$5,0)))+((INDEX('Points - Runs 50s'!$A$5:$Z$95,MATCH($A59,'Points - Runs 50s'!$A$5:$A$95,0),MATCH(Y$8,'Points - Runs 50s'!$A$5:$Z$5,0)))*25)+((INDEX('Points - Runs 100s'!$A$5:$Z$95,MATCH($A59,'Points - Runs 100s'!$A$5:$A$95,0),MATCH(Y$8,'Points - Runs 100s'!$A$5:$Z$5,0)))*50)+((INDEX('Points - Wickets'!$A$5:$Z$95,MATCH($A59,'Points - Wickets'!$A$5:$A$95,0),MATCH(Y$8,'Points - Wickets'!$A$5:$Z$5,0)))*15)+((INDEX('Points - 4 fers'!$A$5:$Z$95,MATCH($A59,'Points - 4 fers'!$A$5:$A$95,0),MATCH(Y$8,'Points - 4 fers'!$A$5:$Z$5,0)))*25)+((INDEX('Points - Hattrick'!$A$5:$Z$95,MATCH($A59,'Points - Hattrick'!$A$5:$A$95,0),MATCH(Y$8,'Points - Hattrick'!$A$5:$Z$5,0)))*100)+((INDEX('Points - Fielding'!$A$5:$Z$95,MATCH($A59,'Points - Fielding'!$A$5:$A$95,0),MATCH(Y$8,'Points - Fielding'!$A$5:$Z$5,0)))*10)+((INDEX('Points - 7 fers'!$A$5:$Z$95,MATCH($A59,'Points - 7 fers'!$A$5:$A$95,0),MATCH(Y$8,'Points - 7 fers'!$A$5:$Z$5,0)))*50)+((INDEX('Points - Fielding Bonus'!$A$5:$Z$95,MATCH($A59,'Points - Fielding Bonus'!$A$5:$A$95,0),MATCH(Y$8,'Points - Fielding Bonus'!$A$5:$Z$5,0)))*25)</f>
        <v>0</v>
      </c>
      <c r="Z59" s="365">
        <f>(INDEX('Points - Runs'!$A$5:$Z$95,MATCH($A59,'Points - Runs'!$A$5:$A$95,0),MATCH(Z$8,'Points - Runs'!$A$5:$Z$5,0)))+((INDEX('Points - Runs 50s'!$A$5:$Z$95,MATCH($A59,'Points - Runs 50s'!$A$5:$A$95,0),MATCH(Z$8,'Points - Runs 50s'!$A$5:$Z$5,0)))*25)+((INDEX('Points - Runs 100s'!$A$5:$Z$95,MATCH($A59,'Points - Runs 100s'!$A$5:$A$95,0),MATCH(Z$8,'Points - Runs 100s'!$A$5:$Z$5,0)))*50)+((INDEX('Points - Wickets'!$A$5:$Z$95,MATCH($A59,'Points - Wickets'!$A$5:$A$95,0),MATCH(Z$8,'Points - Wickets'!$A$5:$Z$5,0)))*15)+((INDEX('Points - 4 fers'!$A$5:$Z$95,MATCH($A59,'Points - 4 fers'!$A$5:$A$95,0),MATCH(Z$8,'Points - 4 fers'!$A$5:$Z$5,0)))*25)+((INDEX('Points - Hattrick'!$A$5:$Z$95,MATCH($A59,'Points - Hattrick'!$A$5:$A$95,0),MATCH(Z$8,'Points - Hattrick'!$A$5:$Z$5,0)))*100)+((INDEX('Points - Fielding'!$A$5:$Z$95,MATCH($A59,'Points - Fielding'!$A$5:$A$95,0),MATCH(Z$8,'Points - Fielding'!$A$5:$Z$5,0)))*10)+((INDEX('Points - 7 fers'!$A$5:$Z$95,MATCH($A59,'Points - 7 fers'!$A$5:$A$95,0),MATCH(Z$8,'Points - 7 fers'!$A$5:$Z$5,0)))*50)+((INDEX('Points - Fielding Bonus'!$A$5:$Z$95,MATCH($A59,'Points - Fielding Bonus'!$A$5:$A$95,0),MATCH(Z$8,'Points - Fielding Bonus'!$A$5:$Z$5,0)))*25)</f>
        <v>0</v>
      </c>
      <c r="AA59" s="452">
        <f t="shared" si="0"/>
        <v>122</v>
      </c>
      <c r="AB59" s="445">
        <f t="shared" si="1"/>
        <v>84</v>
      </c>
      <c r="AC59" s="479">
        <f t="shared" si="2"/>
        <v>0</v>
      </c>
      <c r="AD59" s="453">
        <f t="shared" si="3"/>
        <v>206</v>
      </c>
    </row>
    <row r="60" spans="1:30" s="58" customFormat="1" ht="18.75" customHeight="1" x14ac:dyDescent="0.25">
      <c r="A60" s="476" t="s">
        <v>271</v>
      </c>
      <c r="B60" s="447" t="s">
        <v>251</v>
      </c>
      <c r="C60" s="448" t="s">
        <v>69</v>
      </c>
      <c r="D60" s="364">
        <f>(INDEX('Points - Runs'!$A$5:$Z$95,MATCH($A60,'Points - Runs'!$A$5:$A$95,0),MATCH(D$8,'Points - Runs'!$A$5:$Z$5,0)))+((INDEX('Points - Runs 50s'!$A$5:$Z$95,MATCH($A60,'Points - Runs 50s'!$A$5:$A$95,0),MATCH(D$8,'Points - Runs 50s'!$A$5:$Z$5,0)))*25)+((INDEX('Points - Runs 100s'!$A$5:$Z$95,MATCH($A60,'Points - Runs 100s'!$A$5:$A$95,0),MATCH(D$8,'Points - Runs 100s'!$A$5:$Z$5,0)))*50)+((INDEX('Points - Wickets'!$A$5:$Z$95,MATCH($A60,'Points - Wickets'!$A$5:$A$95,0),MATCH(D$8,'Points - Wickets'!$A$5:$Z$5,0)))*15)+((INDEX('Points - 4 fers'!$A$5:$Z$95,MATCH($A60,'Points - 4 fers'!$A$5:$A$95,0),MATCH(D$8,'Points - 4 fers'!$A$5:$Z$5,0)))*25)+((INDEX('Points - Hattrick'!$A$5:$Z$95,MATCH($A60,'Points - Hattrick'!$A$5:$A$95,0),MATCH(D$8,'Points - Hattrick'!$A$5:$Z$5,0)))*100)+((INDEX('Points - Fielding'!$A$5:$Z$95,MATCH($A60,'Points - Fielding'!$A$5:$A$95,0),MATCH(D$8,'Points - Fielding'!$A$5:$Z$5,0)))*10)+((INDEX('Points - 7 fers'!$A$5:$Z$95,MATCH($A60,'Points - 7 fers'!$A$5:$A$95,0),MATCH(D$8,'Points - 7 fers'!$A$5:$Z$5,0)))*50)+((INDEX('Points - Fielding Bonus'!$A$5:$Z$95,MATCH($A60,'Points - Fielding Bonus'!$A$5:$A$95,0),MATCH(D$8,'Points - Fielding Bonus'!$A$5:$Z$5,0)))*25)</f>
        <v>38</v>
      </c>
      <c r="E60" s="365">
        <f>(INDEX('Points - Runs'!$A$5:$Z$95,MATCH($A60,'Points - Runs'!$A$5:$A$95,0),MATCH(E$8,'Points - Runs'!$A$5:$Z$5,0)))+((INDEX('Points - Runs 50s'!$A$5:$Z$95,MATCH($A60,'Points - Runs 50s'!$A$5:$A$95,0),MATCH(E$8,'Points - Runs 50s'!$A$5:$Z$5,0)))*25)+((INDEX('Points - Runs 100s'!$A$5:$Z$95,MATCH($A60,'Points - Runs 100s'!$A$5:$A$95,0),MATCH(E$8,'Points - Runs 100s'!$A$5:$Z$5,0)))*50)+((INDEX('Points - Wickets'!$A$5:$Z$95,MATCH($A60,'Points - Wickets'!$A$5:$A$95,0),MATCH(E$8,'Points - Wickets'!$A$5:$Z$5,0)))*15)+((INDEX('Points - 4 fers'!$A$5:$Z$95,MATCH($A60,'Points - 4 fers'!$A$5:$A$95,0),MATCH(E$8,'Points - 4 fers'!$A$5:$Z$5,0)))*25)+((INDEX('Points - Hattrick'!$A$5:$Z$95,MATCH($A60,'Points - Hattrick'!$A$5:$A$95,0),MATCH(E$8,'Points - Hattrick'!$A$5:$Z$5,0)))*100)+((INDEX('Points - Fielding'!$A$5:$Z$95,MATCH($A60,'Points - Fielding'!$A$5:$A$95,0),MATCH(E$8,'Points - Fielding'!$A$5:$Z$5,0)))*10)+((INDEX('Points - 7 fers'!$A$5:$Z$95,MATCH($A60,'Points - 7 fers'!$A$5:$A$95,0),MATCH(E$8,'Points - 7 fers'!$A$5:$Z$5,0)))*50)+((INDEX('Points - Fielding Bonus'!$A$5:$Z$95,MATCH($A60,'Points - Fielding Bonus'!$A$5:$A$95,0),MATCH(E$8,'Points - Fielding Bonus'!$A$5:$Z$5,0)))*25)</f>
        <v>0</v>
      </c>
      <c r="F60" s="365">
        <f>(INDEX('Points - Runs'!$A$5:$Z$95,MATCH($A60,'Points - Runs'!$A$5:$A$95,0),MATCH(F$8,'Points - Runs'!$A$5:$Z$5,0)))+((INDEX('Points - Runs 50s'!$A$5:$Z$95,MATCH($A60,'Points - Runs 50s'!$A$5:$A$95,0),MATCH(F$8,'Points - Runs 50s'!$A$5:$Z$5,0)))*25)+((INDEX('Points - Runs 100s'!$A$5:$Z$95,MATCH($A60,'Points - Runs 100s'!$A$5:$A$95,0),MATCH(F$8,'Points - Runs 100s'!$A$5:$Z$5,0)))*50)+((INDEX('Points - Wickets'!$A$5:$Z$95,MATCH($A60,'Points - Wickets'!$A$5:$A$95,0),MATCH(F$8,'Points - Wickets'!$A$5:$Z$5,0)))*15)+((INDEX('Points - 4 fers'!$A$5:$Z$95,MATCH($A60,'Points - 4 fers'!$A$5:$A$95,0),MATCH(F$8,'Points - 4 fers'!$A$5:$Z$5,0)))*25)+((INDEX('Points - Hattrick'!$A$5:$Z$95,MATCH($A60,'Points - Hattrick'!$A$5:$A$95,0),MATCH(F$8,'Points - Hattrick'!$A$5:$Z$5,0)))*100)+((INDEX('Points - Fielding'!$A$5:$Z$95,MATCH($A60,'Points - Fielding'!$A$5:$A$95,0),MATCH(F$8,'Points - Fielding'!$A$5:$Z$5,0)))*10)+((INDEX('Points - 7 fers'!$A$5:$Z$95,MATCH($A60,'Points - 7 fers'!$A$5:$A$95,0),MATCH(F$8,'Points - 7 fers'!$A$5:$Z$5,0)))*50)+((INDEX('Points - Fielding Bonus'!$A$5:$Z$95,MATCH($A60,'Points - Fielding Bonus'!$A$5:$A$95,0),MATCH(F$8,'Points - Fielding Bonus'!$A$5:$Z$5,0)))*25)</f>
        <v>72</v>
      </c>
      <c r="G60" s="365">
        <f>(INDEX('Points - Runs'!$A$5:$Z$95,MATCH($A60,'Points - Runs'!$A$5:$A$95,0),MATCH(G$8,'Points - Runs'!$A$5:$Z$5,0)))+((INDEX('Points - Runs 50s'!$A$5:$Z$95,MATCH($A60,'Points - Runs 50s'!$A$5:$A$95,0),MATCH(G$8,'Points - Runs 50s'!$A$5:$Z$5,0)))*25)+((INDEX('Points - Runs 100s'!$A$5:$Z$95,MATCH($A60,'Points - Runs 100s'!$A$5:$A$95,0),MATCH(G$8,'Points - Runs 100s'!$A$5:$Z$5,0)))*50)+((INDEX('Points - Wickets'!$A$5:$Z$95,MATCH($A60,'Points - Wickets'!$A$5:$A$95,0),MATCH(G$8,'Points - Wickets'!$A$5:$Z$5,0)))*15)+((INDEX('Points - 4 fers'!$A$5:$Z$95,MATCH($A60,'Points - 4 fers'!$A$5:$A$95,0),MATCH(G$8,'Points - 4 fers'!$A$5:$Z$5,0)))*25)+((INDEX('Points - Hattrick'!$A$5:$Z$95,MATCH($A60,'Points - Hattrick'!$A$5:$A$95,0),MATCH(G$8,'Points - Hattrick'!$A$5:$Z$5,0)))*100)+((INDEX('Points - Fielding'!$A$5:$Z$95,MATCH($A60,'Points - Fielding'!$A$5:$A$95,0),MATCH(G$8,'Points - Fielding'!$A$5:$Z$5,0)))*10)+((INDEX('Points - 7 fers'!$A$5:$Z$95,MATCH($A60,'Points - 7 fers'!$A$5:$A$95,0),MATCH(G$8,'Points - 7 fers'!$A$5:$Z$5,0)))*50)+((INDEX('Points - Fielding Bonus'!$A$5:$Z$95,MATCH($A60,'Points - Fielding Bonus'!$A$5:$A$95,0),MATCH(G$8,'Points - Fielding Bonus'!$A$5:$Z$5,0)))*25)</f>
        <v>48</v>
      </c>
      <c r="H60" s="365">
        <f>(INDEX('Points - Runs'!$A$5:$Z$95,MATCH($A60,'Points - Runs'!$A$5:$A$95,0),MATCH(H$8,'Points - Runs'!$A$5:$Z$5,0)))+((INDEX('Points - Runs 50s'!$A$5:$Z$95,MATCH($A60,'Points - Runs 50s'!$A$5:$A$95,0),MATCH(H$8,'Points - Runs 50s'!$A$5:$Z$5,0)))*25)+((INDEX('Points - Runs 100s'!$A$5:$Z$95,MATCH($A60,'Points - Runs 100s'!$A$5:$A$95,0),MATCH(H$8,'Points - Runs 100s'!$A$5:$Z$5,0)))*50)+((INDEX('Points - Wickets'!$A$5:$Z$95,MATCH($A60,'Points - Wickets'!$A$5:$A$95,0),MATCH(H$8,'Points - Wickets'!$A$5:$Z$5,0)))*15)+((INDEX('Points - 4 fers'!$A$5:$Z$95,MATCH($A60,'Points - 4 fers'!$A$5:$A$95,0),MATCH(H$8,'Points - 4 fers'!$A$5:$Z$5,0)))*25)+((INDEX('Points - Hattrick'!$A$5:$Z$95,MATCH($A60,'Points - Hattrick'!$A$5:$A$95,0),MATCH(H$8,'Points - Hattrick'!$A$5:$Z$5,0)))*100)+((INDEX('Points - Fielding'!$A$5:$Z$95,MATCH($A60,'Points - Fielding'!$A$5:$A$95,0),MATCH(H$8,'Points - Fielding'!$A$5:$Z$5,0)))*10)+((INDEX('Points - 7 fers'!$A$5:$Z$95,MATCH($A60,'Points - 7 fers'!$A$5:$A$95,0),MATCH(H$8,'Points - 7 fers'!$A$5:$Z$5,0)))*50)+((INDEX('Points - Fielding Bonus'!$A$5:$Z$95,MATCH($A60,'Points - Fielding Bonus'!$A$5:$A$95,0),MATCH(H$8,'Points - Fielding Bonus'!$A$5:$Z$5,0)))*25)</f>
        <v>0</v>
      </c>
      <c r="I60" s="365">
        <f>(INDEX('Points - Runs'!$A$5:$Z$95,MATCH($A60,'Points - Runs'!$A$5:$A$95,0),MATCH(I$8,'Points - Runs'!$A$5:$Z$5,0)))+((INDEX('Points - Runs 50s'!$A$5:$Z$95,MATCH($A60,'Points - Runs 50s'!$A$5:$A$95,0),MATCH(I$8,'Points - Runs 50s'!$A$5:$Z$5,0)))*25)+((INDEX('Points - Runs 100s'!$A$5:$Z$95,MATCH($A60,'Points - Runs 100s'!$A$5:$A$95,0),MATCH(I$8,'Points - Runs 100s'!$A$5:$Z$5,0)))*50)+((INDEX('Points - Wickets'!$A$5:$Z$95,MATCH($A60,'Points - Wickets'!$A$5:$A$95,0),MATCH(I$8,'Points - Wickets'!$A$5:$Z$5,0)))*15)+((INDEX('Points - 4 fers'!$A$5:$Z$95,MATCH($A60,'Points - 4 fers'!$A$5:$A$95,0),MATCH(I$8,'Points - 4 fers'!$A$5:$Z$5,0)))*25)+((INDEX('Points - Hattrick'!$A$5:$Z$95,MATCH($A60,'Points - Hattrick'!$A$5:$A$95,0),MATCH(I$8,'Points - Hattrick'!$A$5:$Z$5,0)))*100)+((INDEX('Points - Fielding'!$A$5:$Z$95,MATCH($A60,'Points - Fielding'!$A$5:$A$95,0),MATCH(I$8,'Points - Fielding'!$A$5:$Z$5,0)))*10)+((INDEX('Points - 7 fers'!$A$5:$Z$95,MATCH($A60,'Points - 7 fers'!$A$5:$A$95,0),MATCH(I$8,'Points - 7 fers'!$A$5:$Z$5,0)))*50)+((INDEX('Points - Fielding Bonus'!$A$5:$Z$95,MATCH($A60,'Points - Fielding Bonus'!$A$5:$A$95,0),MATCH(I$8,'Points - Fielding Bonus'!$A$5:$Z$5,0)))*25)</f>
        <v>29</v>
      </c>
      <c r="J60" s="365">
        <f>(INDEX('Points - Runs'!$A$5:$Z$95,MATCH($A60,'Points - Runs'!$A$5:$A$95,0),MATCH(J$8,'Points - Runs'!$A$5:$Z$5,0)))+((INDEX('Points - Runs 50s'!$A$5:$Z$95,MATCH($A60,'Points - Runs 50s'!$A$5:$A$95,0),MATCH(J$8,'Points - Runs 50s'!$A$5:$Z$5,0)))*25)+((INDEX('Points - Runs 100s'!$A$5:$Z$95,MATCH($A60,'Points - Runs 100s'!$A$5:$A$95,0),MATCH(J$8,'Points - Runs 100s'!$A$5:$Z$5,0)))*50)+((INDEX('Points - Wickets'!$A$5:$Z$95,MATCH($A60,'Points - Wickets'!$A$5:$A$95,0),MATCH(J$8,'Points - Wickets'!$A$5:$Z$5,0)))*15)+((INDEX('Points - 4 fers'!$A$5:$Z$95,MATCH($A60,'Points - 4 fers'!$A$5:$A$95,0),MATCH(J$8,'Points - 4 fers'!$A$5:$Z$5,0)))*25)+((INDEX('Points - Hattrick'!$A$5:$Z$95,MATCH($A60,'Points - Hattrick'!$A$5:$A$95,0),MATCH(J$8,'Points - Hattrick'!$A$5:$Z$5,0)))*100)+((INDEX('Points - Fielding'!$A$5:$Z$95,MATCH($A60,'Points - Fielding'!$A$5:$A$95,0),MATCH(J$8,'Points - Fielding'!$A$5:$Z$5,0)))*10)+((INDEX('Points - 7 fers'!$A$5:$Z$95,MATCH($A60,'Points - 7 fers'!$A$5:$A$95,0),MATCH(J$8,'Points - 7 fers'!$A$5:$Z$5,0)))*50)+((INDEX('Points - Fielding Bonus'!$A$5:$Z$95,MATCH($A60,'Points - Fielding Bonus'!$A$5:$A$95,0),MATCH(J$8,'Points - Fielding Bonus'!$A$5:$Z$5,0)))*25)</f>
        <v>175</v>
      </c>
      <c r="K60" s="516">
        <f>(INDEX('Points - Runs'!$A$5:$Z$95,MATCH($A60,'Points - Runs'!$A$5:$A$95,0),MATCH(K$8,'Points - Runs'!$A$5:$Z$5,0)))+((INDEX('Points - Runs 50s'!$A$5:$Z$95,MATCH($A60,'Points - Runs 50s'!$A$5:$A$95,0),MATCH(K$8,'Points - Runs 50s'!$A$5:$Z$5,0)))*25)+((INDEX('Points - Runs 100s'!$A$5:$Z$95,MATCH($A60,'Points - Runs 100s'!$A$5:$A$95,0),MATCH(K$8,'Points - Runs 100s'!$A$5:$Z$5,0)))*50)+((INDEX('Points - Wickets'!$A$5:$Z$95,MATCH($A60,'Points - Wickets'!$A$5:$A$95,0),MATCH(K$8,'Points - Wickets'!$A$5:$Z$5,0)))*15)+((INDEX('Points - 4 fers'!$A$5:$Z$95,MATCH($A60,'Points - 4 fers'!$A$5:$A$95,0),MATCH(K$8,'Points - 4 fers'!$A$5:$Z$5,0)))*25)+((INDEX('Points - Hattrick'!$A$5:$Z$95,MATCH($A60,'Points - Hattrick'!$A$5:$A$95,0),MATCH(K$8,'Points - Hattrick'!$A$5:$Z$5,0)))*100)+((INDEX('Points - Fielding'!$A$5:$Z$95,MATCH($A60,'Points - Fielding'!$A$5:$A$95,0),MATCH(K$8,'Points - Fielding'!$A$5:$Z$5,0)))*10)+((INDEX('Points - 7 fers'!$A$5:$Z$95,MATCH($A60,'Points - 7 fers'!$A$5:$A$95,0),MATCH(K$8,'Points - 7 fers'!$A$5:$Z$5,0)))*50)+((INDEX('Points - Fielding Bonus'!$A$5:$Z$95,MATCH($A60,'Points - Fielding Bonus'!$A$5:$A$95,0),MATCH(K$8,'Points - Fielding Bonus'!$A$5:$Z$5,0)))*25)</f>
        <v>0</v>
      </c>
      <c r="L60" s="364">
        <f>(INDEX('Points - Runs'!$A$5:$Z$95,MATCH($A60,'Points - Runs'!$A$5:$A$95,0),MATCH(L$8,'Points - Runs'!$A$5:$Z$5,0)))+((INDEX('Points - Runs 50s'!$A$5:$Z$95,MATCH($A60,'Points - Runs 50s'!$A$5:$A$95,0),MATCH(L$8,'Points - Runs 50s'!$A$5:$Z$5,0)))*25)+((INDEX('Points - Runs 100s'!$A$5:$Z$95,MATCH($A60,'Points - Runs 100s'!$A$5:$A$95,0),MATCH(L$8,'Points - Runs 100s'!$A$5:$Z$5,0)))*50)+((INDEX('Points - Wickets'!$A$5:$Z$95,MATCH($A60,'Points - Wickets'!$A$5:$A$95,0),MATCH(L$8,'Points - Wickets'!$A$5:$Z$5,0)))*15)+((INDEX('Points - 4 fers'!$A$5:$Z$95,MATCH($A60,'Points - 4 fers'!$A$5:$A$95,0),MATCH(L$8,'Points - 4 fers'!$A$5:$Z$5,0)))*25)+((INDEX('Points - Hattrick'!$A$5:$Z$95,MATCH($A60,'Points - Hattrick'!$A$5:$A$95,0),MATCH(L$8,'Points - Hattrick'!$A$5:$Z$5,0)))*100)+((INDEX('Points - Fielding'!$A$5:$Z$95,MATCH($A60,'Points - Fielding'!$A$5:$A$95,0),MATCH(L$8,'Points - Fielding'!$A$5:$Z$5,0)))*10)+((INDEX('Points - 7 fers'!$A$5:$Z$95,MATCH($A60,'Points - 7 fers'!$A$5:$A$95,0),MATCH(L$8,'Points - 7 fers'!$A$5:$Z$5,0)))*50)+((INDEX('Points - Fielding Bonus'!$A$5:$Z$95,MATCH($A60,'Points - Fielding Bonus'!$A$5:$A$95,0),MATCH(L$8,'Points - Fielding Bonus'!$A$5:$Z$5,0)))*25)</f>
        <v>0</v>
      </c>
      <c r="M60" s="365">
        <f>(INDEX('Points - Runs'!$A$5:$Z$95,MATCH($A60,'Points - Runs'!$A$5:$A$95,0),MATCH(M$8,'Points - Runs'!$A$5:$Z$5,0)))+((INDEX('Points - Runs 50s'!$A$5:$Z$95,MATCH($A60,'Points - Runs 50s'!$A$5:$A$95,0),MATCH(M$8,'Points - Runs 50s'!$A$5:$Z$5,0)))*25)+((INDEX('Points - Runs 100s'!$A$5:$Z$95,MATCH($A60,'Points - Runs 100s'!$A$5:$A$95,0),MATCH(M$8,'Points - Runs 100s'!$A$5:$Z$5,0)))*50)+((INDEX('Points - Wickets'!$A$5:$Z$95,MATCH($A60,'Points - Wickets'!$A$5:$A$95,0),MATCH(M$8,'Points - Wickets'!$A$5:$Z$5,0)))*15)+((INDEX('Points - 4 fers'!$A$5:$Z$95,MATCH($A60,'Points - 4 fers'!$A$5:$A$95,0),MATCH(M$8,'Points - 4 fers'!$A$5:$Z$5,0)))*25)+((INDEX('Points - Hattrick'!$A$5:$Z$95,MATCH($A60,'Points - Hattrick'!$A$5:$A$95,0),MATCH(M$8,'Points - Hattrick'!$A$5:$Z$5,0)))*100)+((INDEX('Points - Fielding'!$A$5:$Z$95,MATCH($A60,'Points - Fielding'!$A$5:$A$95,0),MATCH(M$8,'Points - Fielding'!$A$5:$Z$5,0)))*10)+((INDEX('Points - 7 fers'!$A$5:$Z$95,MATCH($A60,'Points - 7 fers'!$A$5:$A$95,0),MATCH(M$8,'Points - 7 fers'!$A$5:$Z$5,0)))*50)+((INDEX('Points - Fielding Bonus'!$A$5:$Z$95,MATCH($A60,'Points - Fielding Bonus'!$A$5:$A$95,0),MATCH(M$8,'Points - Fielding Bonus'!$A$5:$Z$5,0)))*25)</f>
        <v>0</v>
      </c>
      <c r="N60" s="365">
        <f>(INDEX('Points - Runs'!$A$5:$Z$95,MATCH($A60,'Points - Runs'!$A$5:$A$95,0),MATCH(N$8,'Points - Runs'!$A$5:$Z$5,0)))+((INDEX('Points - Runs 50s'!$A$5:$Z$95,MATCH($A60,'Points - Runs 50s'!$A$5:$A$95,0),MATCH(N$8,'Points - Runs 50s'!$A$5:$Z$5,0)))*25)+((INDEX('Points - Runs 100s'!$A$5:$Z$95,MATCH($A60,'Points - Runs 100s'!$A$5:$A$95,0),MATCH(N$8,'Points - Runs 100s'!$A$5:$Z$5,0)))*50)+((INDEX('Points - Wickets'!$A$5:$Z$95,MATCH($A60,'Points - Wickets'!$A$5:$A$95,0),MATCH(N$8,'Points - Wickets'!$A$5:$Z$5,0)))*15)+((INDEX('Points - 4 fers'!$A$5:$Z$95,MATCH($A60,'Points - 4 fers'!$A$5:$A$95,0),MATCH(N$8,'Points - 4 fers'!$A$5:$Z$5,0)))*25)+((INDEX('Points - Hattrick'!$A$5:$Z$95,MATCH($A60,'Points - Hattrick'!$A$5:$A$95,0),MATCH(N$8,'Points - Hattrick'!$A$5:$Z$5,0)))*100)+((INDEX('Points - Fielding'!$A$5:$Z$95,MATCH($A60,'Points - Fielding'!$A$5:$A$95,0),MATCH(N$8,'Points - Fielding'!$A$5:$Z$5,0)))*10)+((INDEX('Points - 7 fers'!$A$5:$Z$95,MATCH($A60,'Points - 7 fers'!$A$5:$A$95,0),MATCH(N$8,'Points - 7 fers'!$A$5:$Z$5,0)))*50)+((INDEX('Points - Fielding Bonus'!$A$5:$Z$95,MATCH($A60,'Points - Fielding Bonus'!$A$5:$A$95,0),MATCH(N$8,'Points - Fielding Bonus'!$A$5:$Z$5,0)))*25)</f>
        <v>61</v>
      </c>
      <c r="O60" s="365">
        <f>(INDEX('Points - Runs'!$A$5:$Z$95,MATCH($A60,'Points - Runs'!$A$5:$A$95,0),MATCH(O$8,'Points - Runs'!$A$5:$Z$5,0)))+((INDEX('Points - Runs 50s'!$A$5:$Z$95,MATCH($A60,'Points - Runs 50s'!$A$5:$A$95,0),MATCH(O$8,'Points - Runs 50s'!$A$5:$Z$5,0)))*25)+((INDEX('Points - Runs 100s'!$A$5:$Z$95,MATCH($A60,'Points - Runs 100s'!$A$5:$A$95,0),MATCH(O$8,'Points - Runs 100s'!$A$5:$Z$5,0)))*50)+((INDEX('Points - Wickets'!$A$5:$Z$95,MATCH($A60,'Points - Wickets'!$A$5:$A$95,0),MATCH(O$8,'Points - Wickets'!$A$5:$Z$5,0)))*15)+((INDEX('Points - 4 fers'!$A$5:$Z$95,MATCH($A60,'Points - 4 fers'!$A$5:$A$95,0),MATCH(O$8,'Points - 4 fers'!$A$5:$Z$5,0)))*25)+((INDEX('Points - Hattrick'!$A$5:$Z$95,MATCH($A60,'Points - Hattrick'!$A$5:$A$95,0),MATCH(O$8,'Points - Hattrick'!$A$5:$Z$5,0)))*100)+((INDEX('Points - Fielding'!$A$5:$Z$95,MATCH($A60,'Points - Fielding'!$A$5:$A$95,0),MATCH(O$8,'Points - Fielding'!$A$5:$Z$5,0)))*10)+((INDEX('Points - 7 fers'!$A$5:$Z$95,MATCH($A60,'Points - 7 fers'!$A$5:$A$95,0),MATCH(O$8,'Points - 7 fers'!$A$5:$Z$5,0)))*50)+((INDEX('Points - Fielding Bonus'!$A$5:$Z$95,MATCH($A60,'Points - Fielding Bonus'!$A$5:$A$95,0),MATCH(O$8,'Points - Fielding Bonus'!$A$5:$Z$5,0)))*25)</f>
        <v>1</v>
      </c>
      <c r="P60" s="365">
        <f>(INDEX('Points - Runs'!$A$5:$Z$95,MATCH($A60,'Points - Runs'!$A$5:$A$95,0),MATCH(P$8,'Points - Runs'!$A$5:$Z$5,0)))+((INDEX('Points - Runs 50s'!$A$5:$Z$95,MATCH($A60,'Points - Runs 50s'!$A$5:$A$95,0),MATCH(P$8,'Points - Runs 50s'!$A$5:$Z$5,0)))*25)+((INDEX('Points - Runs 100s'!$A$5:$Z$95,MATCH($A60,'Points - Runs 100s'!$A$5:$A$95,0),MATCH(P$8,'Points - Runs 100s'!$A$5:$Z$5,0)))*50)+((INDEX('Points - Wickets'!$A$5:$Z$95,MATCH($A60,'Points - Wickets'!$A$5:$A$95,0),MATCH(P$8,'Points - Wickets'!$A$5:$Z$5,0)))*15)+((INDEX('Points - 4 fers'!$A$5:$Z$95,MATCH($A60,'Points - 4 fers'!$A$5:$A$95,0),MATCH(P$8,'Points - 4 fers'!$A$5:$Z$5,0)))*25)+((INDEX('Points - Hattrick'!$A$5:$Z$95,MATCH($A60,'Points - Hattrick'!$A$5:$A$95,0),MATCH(P$8,'Points - Hattrick'!$A$5:$Z$5,0)))*100)+((INDEX('Points - Fielding'!$A$5:$Z$95,MATCH($A60,'Points - Fielding'!$A$5:$A$95,0),MATCH(P$8,'Points - Fielding'!$A$5:$Z$5,0)))*10)+((INDEX('Points - 7 fers'!$A$5:$Z$95,MATCH($A60,'Points - 7 fers'!$A$5:$A$95,0),MATCH(P$8,'Points - 7 fers'!$A$5:$Z$5,0)))*50)+((INDEX('Points - Fielding Bonus'!$A$5:$Z$95,MATCH($A60,'Points - Fielding Bonus'!$A$5:$A$95,0),MATCH(P$8,'Points - Fielding Bonus'!$A$5:$Z$5,0)))*25)</f>
        <v>45</v>
      </c>
      <c r="Q60" s="365">
        <f>(INDEX('Points - Runs'!$A$5:$Z$95,MATCH($A60,'Points - Runs'!$A$5:$A$95,0),MATCH(Q$8,'Points - Runs'!$A$5:$Z$5,0)))+((INDEX('Points - Runs 50s'!$A$5:$Z$95,MATCH($A60,'Points - Runs 50s'!$A$5:$A$95,0),MATCH(Q$8,'Points - Runs 50s'!$A$5:$Z$5,0)))*25)+((INDEX('Points - Runs 100s'!$A$5:$Z$95,MATCH($A60,'Points - Runs 100s'!$A$5:$A$95,0),MATCH(Q$8,'Points - Runs 100s'!$A$5:$Z$5,0)))*50)+((INDEX('Points - Wickets'!$A$5:$Z$95,MATCH($A60,'Points - Wickets'!$A$5:$A$95,0),MATCH(Q$8,'Points - Wickets'!$A$5:$Z$5,0)))*15)+((INDEX('Points - 4 fers'!$A$5:$Z$95,MATCH($A60,'Points - 4 fers'!$A$5:$A$95,0),MATCH(Q$8,'Points - 4 fers'!$A$5:$Z$5,0)))*25)+((INDEX('Points - Hattrick'!$A$5:$Z$95,MATCH($A60,'Points - Hattrick'!$A$5:$A$95,0),MATCH(Q$8,'Points - Hattrick'!$A$5:$Z$5,0)))*100)+((INDEX('Points - Fielding'!$A$5:$Z$95,MATCH($A60,'Points - Fielding'!$A$5:$A$95,0),MATCH(Q$8,'Points - Fielding'!$A$5:$Z$5,0)))*10)+((INDEX('Points - 7 fers'!$A$5:$Z$95,MATCH($A60,'Points - 7 fers'!$A$5:$A$95,0),MATCH(Q$8,'Points - 7 fers'!$A$5:$Z$5,0)))*50)+((INDEX('Points - Fielding Bonus'!$A$5:$Z$95,MATCH($A60,'Points - Fielding Bonus'!$A$5:$A$95,0),MATCH(Q$8,'Points - Fielding Bonus'!$A$5:$Z$5,0)))*25)</f>
        <v>0</v>
      </c>
      <c r="R60" s="365">
        <f>(INDEX('Points - Runs'!$A$5:$Z$95,MATCH($A60,'Points - Runs'!$A$5:$A$95,0),MATCH(R$8,'Points - Runs'!$A$5:$Z$5,0)))+((INDEX('Points - Runs 50s'!$A$5:$Z$95,MATCH($A60,'Points - Runs 50s'!$A$5:$A$95,0),MATCH(R$8,'Points - Runs 50s'!$A$5:$Z$5,0)))*25)+((INDEX('Points - Runs 100s'!$A$5:$Z$95,MATCH($A60,'Points - Runs 100s'!$A$5:$A$95,0),MATCH(R$8,'Points - Runs 100s'!$A$5:$Z$5,0)))*50)+((INDEX('Points - Wickets'!$A$5:$Z$95,MATCH($A60,'Points - Wickets'!$A$5:$A$95,0),MATCH(R$8,'Points - Wickets'!$A$5:$Z$5,0)))*15)+((INDEX('Points - 4 fers'!$A$5:$Z$95,MATCH($A60,'Points - 4 fers'!$A$5:$A$95,0),MATCH(R$8,'Points - 4 fers'!$A$5:$Z$5,0)))*25)+((INDEX('Points - Hattrick'!$A$5:$Z$95,MATCH($A60,'Points - Hattrick'!$A$5:$A$95,0),MATCH(R$8,'Points - Hattrick'!$A$5:$Z$5,0)))*100)+((INDEX('Points - Fielding'!$A$5:$Z$95,MATCH($A60,'Points - Fielding'!$A$5:$A$95,0),MATCH(R$8,'Points - Fielding'!$A$5:$Z$5,0)))*10)+((INDEX('Points - 7 fers'!$A$5:$Z$95,MATCH($A60,'Points - 7 fers'!$A$5:$A$95,0),MATCH(R$8,'Points - 7 fers'!$A$5:$Z$5,0)))*50)+((INDEX('Points - Fielding Bonus'!$A$5:$Z$95,MATCH($A60,'Points - Fielding Bonus'!$A$5:$A$95,0),MATCH(R$8,'Points - Fielding Bonus'!$A$5:$Z$5,0)))*25)</f>
        <v>0</v>
      </c>
      <c r="S60" s="566">
        <f>(INDEX('Points - Runs'!$A$5:$Z$95,MATCH($A60,'Points - Runs'!$A$5:$A$95,0),MATCH(S$8,'Points - Runs'!$A$5:$Z$5,0)))+((INDEX('Points - Runs 50s'!$A$5:$Z$95,MATCH($A60,'Points - Runs 50s'!$A$5:$A$95,0),MATCH(S$8,'Points - Runs 50s'!$A$5:$Z$5,0)))*25)+((INDEX('Points - Runs 100s'!$A$5:$Z$95,MATCH($A60,'Points - Runs 100s'!$A$5:$A$95,0),MATCH(S$8,'Points - Runs 100s'!$A$5:$Z$5,0)))*50)+((INDEX('Points - Wickets'!$A$5:$Z$95,MATCH($A60,'Points - Wickets'!$A$5:$A$95,0),MATCH(S$8,'Points - Wickets'!$A$5:$Z$5,0)))*15)+((INDEX('Points - 4 fers'!$A$5:$Z$95,MATCH($A60,'Points - 4 fers'!$A$5:$A$95,0),MATCH(S$8,'Points - 4 fers'!$A$5:$Z$5,0)))*25)+((INDEX('Points - Hattrick'!$A$5:$Z$95,MATCH($A60,'Points - Hattrick'!$A$5:$A$95,0),MATCH(S$8,'Points - Hattrick'!$A$5:$Z$5,0)))*100)+((INDEX('Points - Fielding'!$A$5:$Z$95,MATCH($A60,'Points - Fielding'!$A$5:$A$95,0),MATCH(S$8,'Points - Fielding'!$A$5:$Z$5,0)))*10)+((INDEX('Points - 7 fers'!$A$5:$Z$95,MATCH($A60,'Points - 7 fers'!$A$5:$A$95,0),MATCH(S$8,'Points - 7 fers'!$A$5:$Z$5,0)))*50)+((INDEX('Points - Fielding Bonus'!$A$5:$Z$95,MATCH($A60,'Points - Fielding Bonus'!$A$5:$A$95,0),MATCH(S$8,'Points - Fielding Bonus'!$A$5:$Z$5,0)))*25)</f>
        <v>0</v>
      </c>
      <c r="T60" s="571">
        <f>(INDEX('Points - Runs'!$A$5:$Z$95,MATCH($A60,'Points - Runs'!$A$5:$A$95,0),MATCH(T$8,'Points - Runs'!$A$5:$Z$5,0)))+((INDEX('Points - Runs 50s'!$A$5:$Z$95,MATCH($A60,'Points - Runs 50s'!$A$5:$A$95,0),MATCH(T$8,'Points - Runs 50s'!$A$5:$Z$5,0)))*25)+((INDEX('Points - Runs 100s'!$A$5:$Z$95,MATCH($A60,'Points - Runs 100s'!$A$5:$A$95,0),MATCH(T$8,'Points - Runs 100s'!$A$5:$Z$5,0)))*50)+((INDEX('Points - Wickets'!$A$5:$Z$95,MATCH($A60,'Points - Wickets'!$A$5:$A$95,0),MATCH(T$8,'Points - Wickets'!$A$5:$Z$5,0)))*15)+((INDEX('Points - 4 fers'!$A$5:$Z$95,MATCH($A60,'Points - 4 fers'!$A$5:$A$95,0),MATCH(T$8,'Points - 4 fers'!$A$5:$Z$5,0)))*25)+((INDEX('Points - Hattrick'!$A$5:$Z$95,MATCH($A60,'Points - Hattrick'!$A$5:$A$95,0),MATCH(T$8,'Points - Hattrick'!$A$5:$Z$5,0)))*100)+((INDEX('Points - Fielding'!$A$5:$Z$95,MATCH($A60,'Points - Fielding'!$A$5:$A$95,0),MATCH(T$8,'Points - Fielding'!$A$5:$Z$5,0)))*10)+((INDEX('Points - 7 fers'!$A$5:$Z$95,MATCH($A60,'Points - 7 fers'!$A$5:$A$95,0),MATCH(T$8,'Points - 7 fers'!$A$5:$Z$5,0)))*50)+((INDEX('Points - Fielding Bonus'!$A$5:$Z$95,MATCH($A60,'Points - Fielding Bonus'!$A$5:$A$95,0),MATCH(T$8,'Points - Fielding Bonus'!$A$5:$Z$5,0)))*25)</f>
        <v>0</v>
      </c>
      <c r="U60" s="365">
        <f>(INDEX('Points - Runs'!$A$5:$Z$95,MATCH($A60,'Points - Runs'!$A$5:$A$95,0),MATCH(U$8,'Points - Runs'!$A$5:$Z$5,0)))+((INDEX('Points - Runs 50s'!$A$5:$Z$95,MATCH($A60,'Points - Runs 50s'!$A$5:$A$95,0),MATCH(U$8,'Points - Runs 50s'!$A$5:$Z$5,0)))*25)+((INDEX('Points - Runs 100s'!$A$5:$Z$95,MATCH($A60,'Points - Runs 100s'!$A$5:$A$95,0),MATCH(U$8,'Points - Runs 100s'!$A$5:$Z$5,0)))*50)+((INDEX('Points - Wickets'!$A$5:$Z$95,MATCH($A60,'Points - Wickets'!$A$5:$A$95,0),MATCH(U$8,'Points - Wickets'!$A$5:$Z$5,0)))*15)+((INDEX('Points - 4 fers'!$A$5:$Z$95,MATCH($A60,'Points - 4 fers'!$A$5:$A$95,0),MATCH(U$8,'Points - 4 fers'!$A$5:$Z$5,0)))*25)+((INDEX('Points - Hattrick'!$A$5:$Z$95,MATCH($A60,'Points - Hattrick'!$A$5:$A$95,0),MATCH(U$8,'Points - Hattrick'!$A$5:$Z$5,0)))*100)+((INDEX('Points - Fielding'!$A$5:$Z$95,MATCH($A60,'Points - Fielding'!$A$5:$A$95,0),MATCH(U$8,'Points - Fielding'!$A$5:$Z$5,0)))*10)+((INDEX('Points - 7 fers'!$A$5:$Z$95,MATCH($A60,'Points - 7 fers'!$A$5:$A$95,0),MATCH(U$8,'Points - 7 fers'!$A$5:$Z$5,0)))*50)+((INDEX('Points - Fielding Bonus'!$A$5:$Z$95,MATCH($A60,'Points - Fielding Bonus'!$A$5:$A$95,0),MATCH(U$8,'Points - Fielding Bonus'!$A$5:$Z$5,0)))*25)</f>
        <v>0</v>
      </c>
      <c r="V60" s="365">
        <f>(INDEX('Points - Runs'!$A$5:$Z$95,MATCH($A60,'Points - Runs'!$A$5:$A$95,0),MATCH(V$8,'Points - Runs'!$A$5:$Z$5,0)))+((INDEX('Points - Runs 50s'!$A$5:$Z$95,MATCH($A60,'Points - Runs 50s'!$A$5:$A$95,0),MATCH(V$8,'Points - Runs 50s'!$A$5:$Z$5,0)))*25)+((INDEX('Points - Runs 100s'!$A$5:$Z$95,MATCH($A60,'Points - Runs 100s'!$A$5:$A$95,0),MATCH(V$8,'Points - Runs 100s'!$A$5:$Z$5,0)))*50)+((INDEX('Points - Wickets'!$A$5:$Z$95,MATCH($A60,'Points - Wickets'!$A$5:$A$95,0),MATCH(V$8,'Points - Wickets'!$A$5:$Z$5,0)))*15)+((INDEX('Points - 4 fers'!$A$5:$Z$95,MATCH($A60,'Points - 4 fers'!$A$5:$A$95,0),MATCH(V$8,'Points - 4 fers'!$A$5:$Z$5,0)))*25)+((INDEX('Points - Hattrick'!$A$5:$Z$95,MATCH($A60,'Points - Hattrick'!$A$5:$A$95,0),MATCH(V$8,'Points - Hattrick'!$A$5:$Z$5,0)))*100)+((INDEX('Points - Fielding'!$A$5:$Z$95,MATCH($A60,'Points - Fielding'!$A$5:$A$95,0),MATCH(V$8,'Points - Fielding'!$A$5:$Z$5,0)))*10)+((INDEX('Points - 7 fers'!$A$5:$Z$95,MATCH($A60,'Points - 7 fers'!$A$5:$A$95,0),MATCH(V$8,'Points - 7 fers'!$A$5:$Z$5,0)))*50)+((INDEX('Points - Fielding Bonus'!$A$5:$Z$95,MATCH($A60,'Points - Fielding Bonus'!$A$5:$A$95,0),MATCH(V$8,'Points - Fielding Bonus'!$A$5:$Z$5,0)))*25)</f>
        <v>0</v>
      </c>
      <c r="W60" s="365">
        <f>(INDEX('Points - Runs'!$A$5:$Z$95,MATCH($A60,'Points - Runs'!$A$5:$A$95,0),MATCH(W$8,'Points - Runs'!$A$5:$Z$5,0)))+((INDEX('Points - Runs 50s'!$A$5:$Z$95,MATCH($A60,'Points - Runs 50s'!$A$5:$A$95,0),MATCH(W$8,'Points - Runs 50s'!$A$5:$Z$5,0)))*25)+((INDEX('Points - Runs 100s'!$A$5:$Z$95,MATCH($A60,'Points - Runs 100s'!$A$5:$A$95,0),MATCH(W$8,'Points - Runs 100s'!$A$5:$Z$5,0)))*50)+((INDEX('Points - Wickets'!$A$5:$Z$95,MATCH($A60,'Points - Wickets'!$A$5:$A$95,0),MATCH(W$8,'Points - Wickets'!$A$5:$Z$5,0)))*15)+((INDEX('Points - 4 fers'!$A$5:$Z$95,MATCH($A60,'Points - 4 fers'!$A$5:$A$95,0),MATCH(W$8,'Points - 4 fers'!$A$5:$Z$5,0)))*25)+((INDEX('Points - Hattrick'!$A$5:$Z$95,MATCH($A60,'Points - Hattrick'!$A$5:$A$95,0),MATCH(W$8,'Points - Hattrick'!$A$5:$Z$5,0)))*100)+((INDEX('Points - Fielding'!$A$5:$Z$95,MATCH($A60,'Points - Fielding'!$A$5:$A$95,0),MATCH(W$8,'Points - Fielding'!$A$5:$Z$5,0)))*10)+((INDEX('Points - 7 fers'!$A$5:$Z$95,MATCH($A60,'Points - 7 fers'!$A$5:$A$95,0),MATCH(W$8,'Points - 7 fers'!$A$5:$Z$5,0)))*50)+((INDEX('Points - Fielding Bonus'!$A$5:$Z$95,MATCH($A60,'Points - Fielding Bonus'!$A$5:$A$95,0),MATCH(W$8,'Points - Fielding Bonus'!$A$5:$Z$5,0)))*25)</f>
        <v>0</v>
      </c>
      <c r="X60" s="365">
        <f>(INDEX('Points - Runs'!$A$5:$Z$95,MATCH($A60,'Points - Runs'!$A$5:$A$95,0),MATCH(X$8,'Points - Runs'!$A$5:$Z$5,0)))+((INDEX('Points - Runs 50s'!$A$5:$Z$95,MATCH($A60,'Points - Runs 50s'!$A$5:$A$95,0),MATCH(X$8,'Points - Runs 50s'!$A$5:$Z$5,0)))*25)+((INDEX('Points - Runs 100s'!$A$5:$Z$95,MATCH($A60,'Points - Runs 100s'!$A$5:$A$95,0),MATCH(X$8,'Points - Runs 100s'!$A$5:$Z$5,0)))*50)+((INDEX('Points - Wickets'!$A$5:$Z$95,MATCH($A60,'Points - Wickets'!$A$5:$A$95,0),MATCH(X$8,'Points - Wickets'!$A$5:$Z$5,0)))*15)+((INDEX('Points - 4 fers'!$A$5:$Z$95,MATCH($A60,'Points - 4 fers'!$A$5:$A$95,0),MATCH(X$8,'Points - 4 fers'!$A$5:$Z$5,0)))*25)+((INDEX('Points - Hattrick'!$A$5:$Z$95,MATCH($A60,'Points - Hattrick'!$A$5:$A$95,0),MATCH(X$8,'Points - Hattrick'!$A$5:$Z$5,0)))*100)+((INDEX('Points - Fielding'!$A$5:$Z$95,MATCH($A60,'Points - Fielding'!$A$5:$A$95,0),MATCH(X$8,'Points - Fielding'!$A$5:$Z$5,0)))*10)+((INDEX('Points - 7 fers'!$A$5:$Z$95,MATCH($A60,'Points - 7 fers'!$A$5:$A$95,0),MATCH(X$8,'Points - 7 fers'!$A$5:$Z$5,0)))*50)+((INDEX('Points - Fielding Bonus'!$A$5:$Z$95,MATCH($A60,'Points - Fielding Bonus'!$A$5:$A$95,0),MATCH(X$8,'Points - Fielding Bonus'!$A$5:$Z$5,0)))*25)</f>
        <v>0</v>
      </c>
      <c r="Y60" s="365">
        <f>(INDEX('Points - Runs'!$A$5:$Z$95,MATCH($A60,'Points - Runs'!$A$5:$A$95,0),MATCH(Y$8,'Points - Runs'!$A$5:$Z$5,0)))+((INDEX('Points - Runs 50s'!$A$5:$Z$95,MATCH($A60,'Points - Runs 50s'!$A$5:$A$95,0),MATCH(Y$8,'Points - Runs 50s'!$A$5:$Z$5,0)))*25)+((INDEX('Points - Runs 100s'!$A$5:$Z$95,MATCH($A60,'Points - Runs 100s'!$A$5:$A$95,0),MATCH(Y$8,'Points - Runs 100s'!$A$5:$Z$5,0)))*50)+((INDEX('Points - Wickets'!$A$5:$Z$95,MATCH($A60,'Points - Wickets'!$A$5:$A$95,0),MATCH(Y$8,'Points - Wickets'!$A$5:$Z$5,0)))*15)+((INDEX('Points - 4 fers'!$A$5:$Z$95,MATCH($A60,'Points - 4 fers'!$A$5:$A$95,0),MATCH(Y$8,'Points - 4 fers'!$A$5:$Z$5,0)))*25)+((INDEX('Points - Hattrick'!$A$5:$Z$95,MATCH($A60,'Points - Hattrick'!$A$5:$A$95,0),MATCH(Y$8,'Points - Hattrick'!$A$5:$Z$5,0)))*100)+((INDEX('Points - Fielding'!$A$5:$Z$95,MATCH($A60,'Points - Fielding'!$A$5:$A$95,0),MATCH(Y$8,'Points - Fielding'!$A$5:$Z$5,0)))*10)+((INDEX('Points - 7 fers'!$A$5:$Z$95,MATCH($A60,'Points - 7 fers'!$A$5:$A$95,0),MATCH(Y$8,'Points - 7 fers'!$A$5:$Z$5,0)))*50)+((INDEX('Points - Fielding Bonus'!$A$5:$Z$95,MATCH($A60,'Points - Fielding Bonus'!$A$5:$A$95,0),MATCH(Y$8,'Points - Fielding Bonus'!$A$5:$Z$5,0)))*25)</f>
        <v>0</v>
      </c>
      <c r="Z60" s="365">
        <f>(INDEX('Points - Runs'!$A$5:$Z$95,MATCH($A60,'Points - Runs'!$A$5:$A$95,0),MATCH(Z$8,'Points - Runs'!$A$5:$Z$5,0)))+((INDEX('Points - Runs 50s'!$A$5:$Z$95,MATCH($A60,'Points - Runs 50s'!$A$5:$A$95,0),MATCH(Z$8,'Points - Runs 50s'!$A$5:$Z$5,0)))*25)+((INDEX('Points - Runs 100s'!$A$5:$Z$95,MATCH($A60,'Points - Runs 100s'!$A$5:$A$95,0),MATCH(Z$8,'Points - Runs 100s'!$A$5:$Z$5,0)))*50)+((INDEX('Points - Wickets'!$A$5:$Z$95,MATCH($A60,'Points - Wickets'!$A$5:$A$95,0),MATCH(Z$8,'Points - Wickets'!$A$5:$Z$5,0)))*15)+((INDEX('Points - 4 fers'!$A$5:$Z$95,MATCH($A60,'Points - 4 fers'!$A$5:$A$95,0),MATCH(Z$8,'Points - 4 fers'!$A$5:$Z$5,0)))*25)+((INDEX('Points - Hattrick'!$A$5:$Z$95,MATCH($A60,'Points - Hattrick'!$A$5:$A$95,0),MATCH(Z$8,'Points - Hattrick'!$A$5:$Z$5,0)))*100)+((INDEX('Points - Fielding'!$A$5:$Z$95,MATCH($A60,'Points - Fielding'!$A$5:$A$95,0),MATCH(Z$8,'Points - Fielding'!$A$5:$Z$5,0)))*10)+((INDEX('Points - 7 fers'!$A$5:$Z$95,MATCH($A60,'Points - 7 fers'!$A$5:$A$95,0),MATCH(Z$8,'Points - 7 fers'!$A$5:$Z$5,0)))*50)+((INDEX('Points - Fielding Bonus'!$A$5:$Z$95,MATCH($A60,'Points - Fielding Bonus'!$A$5:$A$95,0),MATCH(Z$8,'Points - Fielding Bonus'!$A$5:$Z$5,0)))*25)</f>
        <v>0</v>
      </c>
      <c r="AA60" s="452">
        <f t="shared" si="0"/>
        <v>362</v>
      </c>
      <c r="AB60" s="445">
        <f t="shared" si="1"/>
        <v>107</v>
      </c>
      <c r="AC60" s="479">
        <f t="shared" si="2"/>
        <v>0</v>
      </c>
      <c r="AD60" s="453">
        <f t="shared" si="3"/>
        <v>469</v>
      </c>
    </row>
    <row r="61" spans="1:30" s="58" customFormat="1" ht="18.75" customHeight="1" x14ac:dyDescent="0.25">
      <c r="A61" s="476" t="s">
        <v>274</v>
      </c>
      <c r="B61" s="447" t="s">
        <v>251</v>
      </c>
      <c r="C61" s="448" t="s">
        <v>69</v>
      </c>
      <c r="D61" s="364">
        <f>(INDEX('Points - Runs'!$A$5:$Z$95,MATCH($A61,'Points - Runs'!$A$5:$A$95,0),MATCH(D$8,'Points - Runs'!$A$5:$Z$5,0)))+((INDEX('Points - Runs 50s'!$A$5:$Z$95,MATCH($A61,'Points - Runs 50s'!$A$5:$A$95,0),MATCH(D$8,'Points - Runs 50s'!$A$5:$Z$5,0)))*25)+((INDEX('Points - Runs 100s'!$A$5:$Z$95,MATCH($A61,'Points - Runs 100s'!$A$5:$A$95,0),MATCH(D$8,'Points - Runs 100s'!$A$5:$Z$5,0)))*50)+((INDEX('Points - Wickets'!$A$5:$Z$95,MATCH($A61,'Points - Wickets'!$A$5:$A$95,0),MATCH(D$8,'Points - Wickets'!$A$5:$Z$5,0)))*15)+((INDEX('Points - 4 fers'!$A$5:$Z$95,MATCH($A61,'Points - 4 fers'!$A$5:$A$95,0),MATCH(D$8,'Points - 4 fers'!$A$5:$Z$5,0)))*25)+((INDEX('Points - Hattrick'!$A$5:$Z$95,MATCH($A61,'Points - Hattrick'!$A$5:$A$95,0),MATCH(D$8,'Points - Hattrick'!$A$5:$Z$5,0)))*100)+((INDEX('Points - Fielding'!$A$5:$Z$95,MATCH($A61,'Points - Fielding'!$A$5:$A$95,0),MATCH(D$8,'Points - Fielding'!$A$5:$Z$5,0)))*10)+((INDEX('Points - 7 fers'!$A$5:$Z$95,MATCH($A61,'Points - 7 fers'!$A$5:$A$95,0),MATCH(D$8,'Points - 7 fers'!$A$5:$Z$5,0)))*50)+((INDEX('Points - Fielding Bonus'!$A$5:$Z$95,MATCH($A61,'Points - Fielding Bonus'!$A$5:$A$95,0),MATCH(D$8,'Points - Fielding Bonus'!$A$5:$Z$5,0)))*25)</f>
        <v>0</v>
      </c>
      <c r="E61" s="365">
        <f>(INDEX('Points - Runs'!$A$5:$Z$95,MATCH($A61,'Points - Runs'!$A$5:$A$95,0),MATCH(E$8,'Points - Runs'!$A$5:$Z$5,0)))+((INDEX('Points - Runs 50s'!$A$5:$Z$95,MATCH($A61,'Points - Runs 50s'!$A$5:$A$95,0),MATCH(E$8,'Points - Runs 50s'!$A$5:$Z$5,0)))*25)+((INDEX('Points - Runs 100s'!$A$5:$Z$95,MATCH($A61,'Points - Runs 100s'!$A$5:$A$95,0),MATCH(E$8,'Points - Runs 100s'!$A$5:$Z$5,0)))*50)+((INDEX('Points - Wickets'!$A$5:$Z$95,MATCH($A61,'Points - Wickets'!$A$5:$A$95,0),MATCH(E$8,'Points - Wickets'!$A$5:$Z$5,0)))*15)+((INDEX('Points - 4 fers'!$A$5:$Z$95,MATCH($A61,'Points - 4 fers'!$A$5:$A$95,0),MATCH(E$8,'Points - 4 fers'!$A$5:$Z$5,0)))*25)+((INDEX('Points - Hattrick'!$A$5:$Z$95,MATCH($A61,'Points - Hattrick'!$A$5:$A$95,0),MATCH(E$8,'Points - Hattrick'!$A$5:$Z$5,0)))*100)+((INDEX('Points - Fielding'!$A$5:$Z$95,MATCH($A61,'Points - Fielding'!$A$5:$A$95,0),MATCH(E$8,'Points - Fielding'!$A$5:$Z$5,0)))*10)+((INDEX('Points - 7 fers'!$A$5:$Z$95,MATCH($A61,'Points - 7 fers'!$A$5:$A$95,0),MATCH(E$8,'Points - 7 fers'!$A$5:$Z$5,0)))*50)+((INDEX('Points - Fielding Bonus'!$A$5:$Z$95,MATCH($A61,'Points - Fielding Bonus'!$A$5:$A$95,0),MATCH(E$8,'Points - Fielding Bonus'!$A$5:$Z$5,0)))*25)</f>
        <v>0</v>
      </c>
      <c r="F61" s="365">
        <f>(INDEX('Points - Runs'!$A$5:$Z$95,MATCH($A61,'Points - Runs'!$A$5:$A$95,0),MATCH(F$8,'Points - Runs'!$A$5:$Z$5,0)))+((INDEX('Points - Runs 50s'!$A$5:$Z$95,MATCH($A61,'Points - Runs 50s'!$A$5:$A$95,0),MATCH(F$8,'Points - Runs 50s'!$A$5:$Z$5,0)))*25)+((INDEX('Points - Runs 100s'!$A$5:$Z$95,MATCH($A61,'Points - Runs 100s'!$A$5:$A$95,0),MATCH(F$8,'Points - Runs 100s'!$A$5:$Z$5,0)))*50)+((INDEX('Points - Wickets'!$A$5:$Z$95,MATCH($A61,'Points - Wickets'!$A$5:$A$95,0),MATCH(F$8,'Points - Wickets'!$A$5:$Z$5,0)))*15)+((INDEX('Points - 4 fers'!$A$5:$Z$95,MATCH($A61,'Points - 4 fers'!$A$5:$A$95,0),MATCH(F$8,'Points - 4 fers'!$A$5:$Z$5,0)))*25)+((INDEX('Points - Hattrick'!$A$5:$Z$95,MATCH($A61,'Points - Hattrick'!$A$5:$A$95,0),MATCH(F$8,'Points - Hattrick'!$A$5:$Z$5,0)))*100)+((INDEX('Points - Fielding'!$A$5:$Z$95,MATCH($A61,'Points - Fielding'!$A$5:$A$95,0),MATCH(F$8,'Points - Fielding'!$A$5:$Z$5,0)))*10)+((INDEX('Points - 7 fers'!$A$5:$Z$95,MATCH($A61,'Points - 7 fers'!$A$5:$A$95,0),MATCH(F$8,'Points - 7 fers'!$A$5:$Z$5,0)))*50)+((INDEX('Points - Fielding Bonus'!$A$5:$Z$95,MATCH($A61,'Points - Fielding Bonus'!$A$5:$A$95,0),MATCH(F$8,'Points - Fielding Bonus'!$A$5:$Z$5,0)))*25)</f>
        <v>0</v>
      </c>
      <c r="G61" s="365">
        <f>(INDEX('Points - Runs'!$A$5:$Z$95,MATCH($A61,'Points - Runs'!$A$5:$A$95,0),MATCH(G$8,'Points - Runs'!$A$5:$Z$5,0)))+((INDEX('Points - Runs 50s'!$A$5:$Z$95,MATCH($A61,'Points - Runs 50s'!$A$5:$A$95,0),MATCH(G$8,'Points - Runs 50s'!$A$5:$Z$5,0)))*25)+((INDEX('Points - Runs 100s'!$A$5:$Z$95,MATCH($A61,'Points - Runs 100s'!$A$5:$A$95,0),MATCH(G$8,'Points - Runs 100s'!$A$5:$Z$5,0)))*50)+((INDEX('Points - Wickets'!$A$5:$Z$95,MATCH($A61,'Points - Wickets'!$A$5:$A$95,0),MATCH(G$8,'Points - Wickets'!$A$5:$Z$5,0)))*15)+((INDEX('Points - 4 fers'!$A$5:$Z$95,MATCH($A61,'Points - 4 fers'!$A$5:$A$95,0),MATCH(G$8,'Points - 4 fers'!$A$5:$Z$5,0)))*25)+((INDEX('Points - Hattrick'!$A$5:$Z$95,MATCH($A61,'Points - Hattrick'!$A$5:$A$95,0),MATCH(G$8,'Points - Hattrick'!$A$5:$Z$5,0)))*100)+((INDEX('Points - Fielding'!$A$5:$Z$95,MATCH($A61,'Points - Fielding'!$A$5:$A$95,0),MATCH(G$8,'Points - Fielding'!$A$5:$Z$5,0)))*10)+((INDEX('Points - 7 fers'!$A$5:$Z$95,MATCH($A61,'Points - 7 fers'!$A$5:$A$95,0),MATCH(G$8,'Points - 7 fers'!$A$5:$Z$5,0)))*50)+((INDEX('Points - Fielding Bonus'!$A$5:$Z$95,MATCH($A61,'Points - Fielding Bonus'!$A$5:$A$95,0),MATCH(G$8,'Points - Fielding Bonus'!$A$5:$Z$5,0)))*25)</f>
        <v>0</v>
      </c>
      <c r="H61" s="365">
        <f>(INDEX('Points - Runs'!$A$5:$Z$95,MATCH($A61,'Points - Runs'!$A$5:$A$95,0),MATCH(H$8,'Points - Runs'!$A$5:$Z$5,0)))+((INDEX('Points - Runs 50s'!$A$5:$Z$95,MATCH($A61,'Points - Runs 50s'!$A$5:$A$95,0),MATCH(H$8,'Points - Runs 50s'!$A$5:$Z$5,0)))*25)+((INDEX('Points - Runs 100s'!$A$5:$Z$95,MATCH($A61,'Points - Runs 100s'!$A$5:$A$95,0),MATCH(H$8,'Points - Runs 100s'!$A$5:$Z$5,0)))*50)+((INDEX('Points - Wickets'!$A$5:$Z$95,MATCH($A61,'Points - Wickets'!$A$5:$A$95,0),MATCH(H$8,'Points - Wickets'!$A$5:$Z$5,0)))*15)+((INDEX('Points - 4 fers'!$A$5:$Z$95,MATCH($A61,'Points - 4 fers'!$A$5:$A$95,0),MATCH(H$8,'Points - 4 fers'!$A$5:$Z$5,0)))*25)+((INDEX('Points - Hattrick'!$A$5:$Z$95,MATCH($A61,'Points - Hattrick'!$A$5:$A$95,0),MATCH(H$8,'Points - Hattrick'!$A$5:$Z$5,0)))*100)+((INDEX('Points - Fielding'!$A$5:$Z$95,MATCH($A61,'Points - Fielding'!$A$5:$A$95,0),MATCH(H$8,'Points - Fielding'!$A$5:$Z$5,0)))*10)+((INDEX('Points - 7 fers'!$A$5:$Z$95,MATCH($A61,'Points - 7 fers'!$A$5:$A$95,0),MATCH(H$8,'Points - 7 fers'!$A$5:$Z$5,0)))*50)+((INDEX('Points - Fielding Bonus'!$A$5:$Z$95,MATCH($A61,'Points - Fielding Bonus'!$A$5:$A$95,0),MATCH(H$8,'Points - Fielding Bonus'!$A$5:$Z$5,0)))*25)</f>
        <v>0</v>
      </c>
      <c r="I61" s="365">
        <f>(INDEX('Points - Runs'!$A$5:$Z$95,MATCH($A61,'Points - Runs'!$A$5:$A$95,0),MATCH(I$8,'Points - Runs'!$A$5:$Z$5,0)))+((INDEX('Points - Runs 50s'!$A$5:$Z$95,MATCH($A61,'Points - Runs 50s'!$A$5:$A$95,0),MATCH(I$8,'Points - Runs 50s'!$A$5:$Z$5,0)))*25)+((INDEX('Points - Runs 100s'!$A$5:$Z$95,MATCH($A61,'Points - Runs 100s'!$A$5:$A$95,0),MATCH(I$8,'Points - Runs 100s'!$A$5:$Z$5,0)))*50)+((INDEX('Points - Wickets'!$A$5:$Z$95,MATCH($A61,'Points - Wickets'!$A$5:$A$95,0),MATCH(I$8,'Points - Wickets'!$A$5:$Z$5,0)))*15)+((INDEX('Points - 4 fers'!$A$5:$Z$95,MATCH($A61,'Points - 4 fers'!$A$5:$A$95,0),MATCH(I$8,'Points - 4 fers'!$A$5:$Z$5,0)))*25)+((INDEX('Points - Hattrick'!$A$5:$Z$95,MATCH($A61,'Points - Hattrick'!$A$5:$A$95,0),MATCH(I$8,'Points - Hattrick'!$A$5:$Z$5,0)))*100)+((INDEX('Points - Fielding'!$A$5:$Z$95,MATCH($A61,'Points - Fielding'!$A$5:$A$95,0),MATCH(I$8,'Points - Fielding'!$A$5:$Z$5,0)))*10)+((INDEX('Points - 7 fers'!$A$5:$Z$95,MATCH($A61,'Points - 7 fers'!$A$5:$A$95,0),MATCH(I$8,'Points - 7 fers'!$A$5:$Z$5,0)))*50)+((INDEX('Points - Fielding Bonus'!$A$5:$Z$95,MATCH($A61,'Points - Fielding Bonus'!$A$5:$A$95,0),MATCH(I$8,'Points - Fielding Bonus'!$A$5:$Z$5,0)))*25)</f>
        <v>0</v>
      </c>
      <c r="J61" s="365">
        <f>(INDEX('Points - Runs'!$A$5:$Z$95,MATCH($A61,'Points - Runs'!$A$5:$A$95,0),MATCH(J$8,'Points - Runs'!$A$5:$Z$5,0)))+((INDEX('Points - Runs 50s'!$A$5:$Z$95,MATCH($A61,'Points - Runs 50s'!$A$5:$A$95,0),MATCH(J$8,'Points - Runs 50s'!$A$5:$Z$5,0)))*25)+((INDEX('Points - Runs 100s'!$A$5:$Z$95,MATCH($A61,'Points - Runs 100s'!$A$5:$A$95,0),MATCH(J$8,'Points - Runs 100s'!$A$5:$Z$5,0)))*50)+((INDEX('Points - Wickets'!$A$5:$Z$95,MATCH($A61,'Points - Wickets'!$A$5:$A$95,0),MATCH(J$8,'Points - Wickets'!$A$5:$Z$5,0)))*15)+((INDEX('Points - 4 fers'!$A$5:$Z$95,MATCH($A61,'Points - 4 fers'!$A$5:$A$95,0),MATCH(J$8,'Points - 4 fers'!$A$5:$Z$5,0)))*25)+((INDEX('Points - Hattrick'!$A$5:$Z$95,MATCH($A61,'Points - Hattrick'!$A$5:$A$95,0),MATCH(J$8,'Points - Hattrick'!$A$5:$Z$5,0)))*100)+((INDEX('Points - Fielding'!$A$5:$Z$95,MATCH($A61,'Points - Fielding'!$A$5:$A$95,0),MATCH(J$8,'Points - Fielding'!$A$5:$Z$5,0)))*10)+((INDEX('Points - 7 fers'!$A$5:$Z$95,MATCH($A61,'Points - 7 fers'!$A$5:$A$95,0),MATCH(J$8,'Points - 7 fers'!$A$5:$Z$5,0)))*50)+((INDEX('Points - Fielding Bonus'!$A$5:$Z$95,MATCH($A61,'Points - Fielding Bonus'!$A$5:$A$95,0),MATCH(J$8,'Points - Fielding Bonus'!$A$5:$Z$5,0)))*25)</f>
        <v>0</v>
      </c>
      <c r="K61" s="516">
        <f>(INDEX('Points - Runs'!$A$5:$Z$95,MATCH($A61,'Points - Runs'!$A$5:$A$95,0),MATCH(K$8,'Points - Runs'!$A$5:$Z$5,0)))+((INDEX('Points - Runs 50s'!$A$5:$Z$95,MATCH($A61,'Points - Runs 50s'!$A$5:$A$95,0),MATCH(K$8,'Points - Runs 50s'!$A$5:$Z$5,0)))*25)+((INDEX('Points - Runs 100s'!$A$5:$Z$95,MATCH($A61,'Points - Runs 100s'!$A$5:$A$95,0),MATCH(K$8,'Points - Runs 100s'!$A$5:$Z$5,0)))*50)+((INDEX('Points - Wickets'!$A$5:$Z$95,MATCH($A61,'Points - Wickets'!$A$5:$A$95,0),MATCH(K$8,'Points - Wickets'!$A$5:$Z$5,0)))*15)+((INDEX('Points - 4 fers'!$A$5:$Z$95,MATCH($A61,'Points - 4 fers'!$A$5:$A$95,0),MATCH(K$8,'Points - 4 fers'!$A$5:$Z$5,0)))*25)+((INDEX('Points - Hattrick'!$A$5:$Z$95,MATCH($A61,'Points - Hattrick'!$A$5:$A$95,0),MATCH(K$8,'Points - Hattrick'!$A$5:$Z$5,0)))*100)+((INDEX('Points - Fielding'!$A$5:$Z$95,MATCH($A61,'Points - Fielding'!$A$5:$A$95,0),MATCH(K$8,'Points - Fielding'!$A$5:$Z$5,0)))*10)+((INDEX('Points - 7 fers'!$A$5:$Z$95,MATCH($A61,'Points - 7 fers'!$A$5:$A$95,0),MATCH(K$8,'Points - 7 fers'!$A$5:$Z$5,0)))*50)+((INDEX('Points - Fielding Bonus'!$A$5:$Z$95,MATCH($A61,'Points - Fielding Bonus'!$A$5:$A$95,0),MATCH(K$8,'Points - Fielding Bonus'!$A$5:$Z$5,0)))*25)</f>
        <v>0</v>
      </c>
      <c r="L61" s="364">
        <f>(INDEX('Points - Runs'!$A$5:$Z$95,MATCH($A61,'Points - Runs'!$A$5:$A$95,0),MATCH(L$8,'Points - Runs'!$A$5:$Z$5,0)))+((INDEX('Points - Runs 50s'!$A$5:$Z$95,MATCH($A61,'Points - Runs 50s'!$A$5:$A$95,0),MATCH(L$8,'Points - Runs 50s'!$A$5:$Z$5,0)))*25)+((INDEX('Points - Runs 100s'!$A$5:$Z$95,MATCH($A61,'Points - Runs 100s'!$A$5:$A$95,0),MATCH(L$8,'Points - Runs 100s'!$A$5:$Z$5,0)))*50)+((INDEX('Points - Wickets'!$A$5:$Z$95,MATCH($A61,'Points - Wickets'!$A$5:$A$95,0),MATCH(L$8,'Points - Wickets'!$A$5:$Z$5,0)))*15)+((INDEX('Points - 4 fers'!$A$5:$Z$95,MATCH($A61,'Points - 4 fers'!$A$5:$A$95,0),MATCH(L$8,'Points - 4 fers'!$A$5:$Z$5,0)))*25)+((INDEX('Points - Hattrick'!$A$5:$Z$95,MATCH($A61,'Points - Hattrick'!$A$5:$A$95,0),MATCH(L$8,'Points - Hattrick'!$A$5:$Z$5,0)))*100)+((INDEX('Points - Fielding'!$A$5:$Z$95,MATCH($A61,'Points - Fielding'!$A$5:$A$95,0),MATCH(L$8,'Points - Fielding'!$A$5:$Z$5,0)))*10)+((INDEX('Points - 7 fers'!$A$5:$Z$95,MATCH($A61,'Points - 7 fers'!$A$5:$A$95,0),MATCH(L$8,'Points - 7 fers'!$A$5:$Z$5,0)))*50)+((INDEX('Points - Fielding Bonus'!$A$5:$Z$95,MATCH($A61,'Points - Fielding Bonus'!$A$5:$A$95,0),MATCH(L$8,'Points - Fielding Bonus'!$A$5:$Z$5,0)))*25)</f>
        <v>0</v>
      </c>
      <c r="M61" s="365">
        <f>(INDEX('Points - Runs'!$A$5:$Z$95,MATCH($A61,'Points - Runs'!$A$5:$A$95,0),MATCH(M$8,'Points - Runs'!$A$5:$Z$5,0)))+((INDEX('Points - Runs 50s'!$A$5:$Z$95,MATCH($A61,'Points - Runs 50s'!$A$5:$A$95,0),MATCH(M$8,'Points - Runs 50s'!$A$5:$Z$5,0)))*25)+((INDEX('Points - Runs 100s'!$A$5:$Z$95,MATCH($A61,'Points - Runs 100s'!$A$5:$A$95,0),MATCH(M$8,'Points - Runs 100s'!$A$5:$Z$5,0)))*50)+((INDEX('Points - Wickets'!$A$5:$Z$95,MATCH($A61,'Points - Wickets'!$A$5:$A$95,0),MATCH(M$8,'Points - Wickets'!$A$5:$Z$5,0)))*15)+((INDEX('Points - 4 fers'!$A$5:$Z$95,MATCH($A61,'Points - 4 fers'!$A$5:$A$95,0),MATCH(M$8,'Points - 4 fers'!$A$5:$Z$5,0)))*25)+((INDEX('Points - Hattrick'!$A$5:$Z$95,MATCH($A61,'Points - Hattrick'!$A$5:$A$95,0),MATCH(M$8,'Points - Hattrick'!$A$5:$Z$5,0)))*100)+((INDEX('Points - Fielding'!$A$5:$Z$95,MATCH($A61,'Points - Fielding'!$A$5:$A$95,0),MATCH(M$8,'Points - Fielding'!$A$5:$Z$5,0)))*10)+((INDEX('Points - 7 fers'!$A$5:$Z$95,MATCH($A61,'Points - 7 fers'!$A$5:$A$95,0),MATCH(M$8,'Points - 7 fers'!$A$5:$Z$5,0)))*50)+((INDEX('Points - Fielding Bonus'!$A$5:$Z$95,MATCH($A61,'Points - Fielding Bonus'!$A$5:$A$95,0),MATCH(M$8,'Points - Fielding Bonus'!$A$5:$Z$5,0)))*25)</f>
        <v>0</v>
      </c>
      <c r="N61" s="365">
        <f>(INDEX('Points - Runs'!$A$5:$Z$95,MATCH($A61,'Points - Runs'!$A$5:$A$95,0),MATCH(N$8,'Points - Runs'!$A$5:$Z$5,0)))+((INDEX('Points - Runs 50s'!$A$5:$Z$95,MATCH($A61,'Points - Runs 50s'!$A$5:$A$95,0),MATCH(N$8,'Points - Runs 50s'!$A$5:$Z$5,0)))*25)+((INDEX('Points - Runs 100s'!$A$5:$Z$95,MATCH($A61,'Points - Runs 100s'!$A$5:$A$95,0),MATCH(N$8,'Points - Runs 100s'!$A$5:$Z$5,0)))*50)+((INDEX('Points - Wickets'!$A$5:$Z$95,MATCH($A61,'Points - Wickets'!$A$5:$A$95,0),MATCH(N$8,'Points - Wickets'!$A$5:$Z$5,0)))*15)+((INDEX('Points - 4 fers'!$A$5:$Z$95,MATCH($A61,'Points - 4 fers'!$A$5:$A$95,0),MATCH(N$8,'Points - 4 fers'!$A$5:$Z$5,0)))*25)+((INDEX('Points - Hattrick'!$A$5:$Z$95,MATCH($A61,'Points - Hattrick'!$A$5:$A$95,0),MATCH(N$8,'Points - Hattrick'!$A$5:$Z$5,0)))*100)+((INDEX('Points - Fielding'!$A$5:$Z$95,MATCH($A61,'Points - Fielding'!$A$5:$A$95,0),MATCH(N$8,'Points - Fielding'!$A$5:$Z$5,0)))*10)+((INDEX('Points - 7 fers'!$A$5:$Z$95,MATCH($A61,'Points - 7 fers'!$A$5:$A$95,0),MATCH(N$8,'Points - 7 fers'!$A$5:$Z$5,0)))*50)+((INDEX('Points - Fielding Bonus'!$A$5:$Z$95,MATCH($A61,'Points - Fielding Bonus'!$A$5:$A$95,0),MATCH(N$8,'Points - Fielding Bonus'!$A$5:$Z$5,0)))*25)</f>
        <v>0</v>
      </c>
      <c r="O61" s="365">
        <f>(INDEX('Points - Runs'!$A$5:$Z$95,MATCH($A61,'Points - Runs'!$A$5:$A$95,0),MATCH(O$8,'Points - Runs'!$A$5:$Z$5,0)))+((INDEX('Points - Runs 50s'!$A$5:$Z$95,MATCH($A61,'Points - Runs 50s'!$A$5:$A$95,0),MATCH(O$8,'Points - Runs 50s'!$A$5:$Z$5,0)))*25)+((INDEX('Points - Runs 100s'!$A$5:$Z$95,MATCH($A61,'Points - Runs 100s'!$A$5:$A$95,0),MATCH(O$8,'Points - Runs 100s'!$A$5:$Z$5,0)))*50)+((INDEX('Points - Wickets'!$A$5:$Z$95,MATCH($A61,'Points - Wickets'!$A$5:$A$95,0),MATCH(O$8,'Points - Wickets'!$A$5:$Z$5,0)))*15)+((INDEX('Points - 4 fers'!$A$5:$Z$95,MATCH($A61,'Points - 4 fers'!$A$5:$A$95,0),MATCH(O$8,'Points - 4 fers'!$A$5:$Z$5,0)))*25)+((INDEX('Points - Hattrick'!$A$5:$Z$95,MATCH($A61,'Points - Hattrick'!$A$5:$A$95,0),MATCH(O$8,'Points - Hattrick'!$A$5:$Z$5,0)))*100)+((INDEX('Points - Fielding'!$A$5:$Z$95,MATCH($A61,'Points - Fielding'!$A$5:$A$95,0),MATCH(O$8,'Points - Fielding'!$A$5:$Z$5,0)))*10)+((INDEX('Points - 7 fers'!$A$5:$Z$95,MATCH($A61,'Points - 7 fers'!$A$5:$A$95,0),MATCH(O$8,'Points - 7 fers'!$A$5:$Z$5,0)))*50)+((INDEX('Points - Fielding Bonus'!$A$5:$Z$95,MATCH($A61,'Points - Fielding Bonus'!$A$5:$A$95,0),MATCH(O$8,'Points - Fielding Bonus'!$A$5:$Z$5,0)))*25)</f>
        <v>0</v>
      </c>
      <c r="P61" s="365">
        <f>(INDEX('Points - Runs'!$A$5:$Z$95,MATCH($A61,'Points - Runs'!$A$5:$A$95,0),MATCH(P$8,'Points - Runs'!$A$5:$Z$5,0)))+((INDEX('Points - Runs 50s'!$A$5:$Z$95,MATCH($A61,'Points - Runs 50s'!$A$5:$A$95,0),MATCH(P$8,'Points - Runs 50s'!$A$5:$Z$5,0)))*25)+((INDEX('Points - Runs 100s'!$A$5:$Z$95,MATCH($A61,'Points - Runs 100s'!$A$5:$A$95,0),MATCH(P$8,'Points - Runs 100s'!$A$5:$Z$5,0)))*50)+((INDEX('Points - Wickets'!$A$5:$Z$95,MATCH($A61,'Points - Wickets'!$A$5:$A$95,0),MATCH(P$8,'Points - Wickets'!$A$5:$Z$5,0)))*15)+((INDEX('Points - 4 fers'!$A$5:$Z$95,MATCH($A61,'Points - 4 fers'!$A$5:$A$95,0),MATCH(P$8,'Points - 4 fers'!$A$5:$Z$5,0)))*25)+((INDEX('Points - Hattrick'!$A$5:$Z$95,MATCH($A61,'Points - Hattrick'!$A$5:$A$95,0),MATCH(P$8,'Points - Hattrick'!$A$5:$Z$5,0)))*100)+((INDEX('Points - Fielding'!$A$5:$Z$95,MATCH($A61,'Points - Fielding'!$A$5:$A$95,0),MATCH(P$8,'Points - Fielding'!$A$5:$Z$5,0)))*10)+((INDEX('Points - 7 fers'!$A$5:$Z$95,MATCH($A61,'Points - 7 fers'!$A$5:$A$95,0),MATCH(P$8,'Points - 7 fers'!$A$5:$Z$5,0)))*50)+((INDEX('Points - Fielding Bonus'!$A$5:$Z$95,MATCH($A61,'Points - Fielding Bonus'!$A$5:$A$95,0),MATCH(P$8,'Points - Fielding Bonus'!$A$5:$Z$5,0)))*25)</f>
        <v>0</v>
      </c>
      <c r="Q61" s="365">
        <f>(INDEX('Points - Runs'!$A$5:$Z$95,MATCH($A61,'Points - Runs'!$A$5:$A$95,0),MATCH(Q$8,'Points - Runs'!$A$5:$Z$5,0)))+((INDEX('Points - Runs 50s'!$A$5:$Z$95,MATCH($A61,'Points - Runs 50s'!$A$5:$A$95,0),MATCH(Q$8,'Points - Runs 50s'!$A$5:$Z$5,0)))*25)+((INDEX('Points - Runs 100s'!$A$5:$Z$95,MATCH($A61,'Points - Runs 100s'!$A$5:$A$95,0),MATCH(Q$8,'Points - Runs 100s'!$A$5:$Z$5,0)))*50)+((INDEX('Points - Wickets'!$A$5:$Z$95,MATCH($A61,'Points - Wickets'!$A$5:$A$95,0),MATCH(Q$8,'Points - Wickets'!$A$5:$Z$5,0)))*15)+((INDEX('Points - 4 fers'!$A$5:$Z$95,MATCH($A61,'Points - 4 fers'!$A$5:$A$95,0),MATCH(Q$8,'Points - 4 fers'!$A$5:$Z$5,0)))*25)+((INDEX('Points - Hattrick'!$A$5:$Z$95,MATCH($A61,'Points - Hattrick'!$A$5:$A$95,0),MATCH(Q$8,'Points - Hattrick'!$A$5:$Z$5,0)))*100)+((INDEX('Points - Fielding'!$A$5:$Z$95,MATCH($A61,'Points - Fielding'!$A$5:$A$95,0),MATCH(Q$8,'Points - Fielding'!$A$5:$Z$5,0)))*10)+((INDEX('Points - 7 fers'!$A$5:$Z$95,MATCH($A61,'Points - 7 fers'!$A$5:$A$95,0),MATCH(Q$8,'Points - 7 fers'!$A$5:$Z$5,0)))*50)+((INDEX('Points - Fielding Bonus'!$A$5:$Z$95,MATCH($A61,'Points - Fielding Bonus'!$A$5:$A$95,0),MATCH(Q$8,'Points - Fielding Bonus'!$A$5:$Z$5,0)))*25)</f>
        <v>0</v>
      </c>
      <c r="R61" s="365">
        <f>(INDEX('Points - Runs'!$A$5:$Z$95,MATCH($A61,'Points - Runs'!$A$5:$A$95,0),MATCH(R$8,'Points - Runs'!$A$5:$Z$5,0)))+((INDEX('Points - Runs 50s'!$A$5:$Z$95,MATCH($A61,'Points - Runs 50s'!$A$5:$A$95,0),MATCH(R$8,'Points - Runs 50s'!$A$5:$Z$5,0)))*25)+((INDEX('Points - Runs 100s'!$A$5:$Z$95,MATCH($A61,'Points - Runs 100s'!$A$5:$A$95,0),MATCH(R$8,'Points - Runs 100s'!$A$5:$Z$5,0)))*50)+((INDEX('Points - Wickets'!$A$5:$Z$95,MATCH($A61,'Points - Wickets'!$A$5:$A$95,0),MATCH(R$8,'Points - Wickets'!$A$5:$Z$5,0)))*15)+((INDEX('Points - 4 fers'!$A$5:$Z$95,MATCH($A61,'Points - 4 fers'!$A$5:$A$95,0),MATCH(R$8,'Points - 4 fers'!$A$5:$Z$5,0)))*25)+((INDEX('Points - Hattrick'!$A$5:$Z$95,MATCH($A61,'Points - Hattrick'!$A$5:$A$95,0),MATCH(R$8,'Points - Hattrick'!$A$5:$Z$5,0)))*100)+((INDEX('Points - Fielding'!$A$5:$Z$95,MATCH($A61,'Points - Fielding'!$A$5:$A$95,0),MATCH(R$8,'Points - Fielding'!$A$5:$Z$5,0)))*10)+((INDEX('Points - 7 fers'!$A$5:$Z$95,MATCH($A61,'Points - 7 fers'!$A$5:$A$95,0),MATCH(R$8,'Points - 7 fers'!$A$5:$Z$5,0)))*50)+((INDEX('Points - Fielding Bonus'!$A$5:$Z$95,MATCH($A61,'Points - Fielding Bonus'!$A$5:$A$95,0),MATCH(R$8,'Points - Fielding Bonus'!$A$5:$Z$5,0)))*25)</f>
        <v>0</v>
      </c>
      <c r="S61" s="566">
        <f>(INDEX('Points - Runs'!$A$5:$Z$95,MATCH($A61,'Points - Runs'!$A$5:$A$95,0),MATCH(S$8,'Points - Runs'!$A$5:$Z$5,0)))+((INDEX('Points - Runs 50s'!$A$5:$Z$95,MATCH($A61,'Points - Runs 50s'!$A$5:$A$95,0),MATCH(S$8,'Points - Runs 50s'!$A$5:$Z$5,0)))*25)+((INDEX('Points - Runs 100s'!$A$5:$Z$95,MATCH($A61,'Points - Runs 100s'!$A$5:$A$95,0),MATCH(S$8,'Points - Runs 100s'!$A$5:$Z$5,0)))*50)+((INDEX('Points - Wickets'!$A$5:$Z$95,MATCH($A61,'Points - Wickets'!$A$5:$A$95,0),MATCH(S$8,'Points - Wickets'!$A$5:$Z$5,0)))*15)+((INDEX('Points - 4 fers'!$A$5:$Z$95,MATCH($A61,'Points - 4 fers'!$A$5:$A$95,0),MATCH(S$8,'Points - 4 fers'!$A$5:$Z$5,0)))*25)+((INDEX('Points - Hattrick'!$A$5:$Z$95,MATCH($A61,'Points - Hattrick'!$A$5:$A$95,0),MATCH(S$8,'Points - Hattrick'!$A$5:$Z$5,0)))*100)+((INDEX('Points - Fielding'!$A$5:$Z$95,MATCH($A61,'Points - Fielding'!$A$5:$A$95,0),MATCH(S$8,'Points - Fielding'!$A$5:$Z$5,0)))*10)+((INDEX('Points - 7 fers'!$A$5:$Z$95,MATCH($A61,'Points - 7 fers'!$A$5:$A$95,0),MATCH(S$8,'Points - 7 fers'!$A$5:$Z$5,0)))*50)+((INDEX('Points - Fielding Bonus'!$A$5:$Z$95,MATCH($A61,'Points - Fielding Bonus'!$A$5:$A$95,0),MATCH(S$8,'Points - Fielding Bonus'!$A$5:$Z$5,0)))*25)</f>
        <v>0</v>
      </c>
      <c r="T61" s="571">
        <f>(INDEX('Points - Runs'!$A$5:$Z$95,MATCH($A61,'Points - Runs'!$A$5:$A$95,0),MATCH(T$8,'Points - Runs'!$A$5:$Z$5,0)))+((INDEX('Points - Runs 50s'!$A$5:$Z$95,MATCH($A61,'Points - Runs 50s'!$A$5:$A$95,0),MATCH(T$8,'Points - Runs 50s'!$A$5:$Z$5,0)))*25)+((INDEX('Points - Runs 100s'!$A$5:$Z$95,MATCH($A61,'Points - Runs 100s'!$A$5:$A$95,0),MATCH(T$8,'Points - Runs 100s'!$A$5:$Z$5,0)))*50)+((INDEX('Points - Wickets'!$A$5:$Z$95,MATCH($A61,'Points - Wickets'!$A$5:$A$95,0),MATCH(T$8,'Points - Wickets'!$A$5:$Z$5,0)))*15)+((INDEX('Points - 4 fers'!$A$5:$Z$95,MATCH($A61,'Points - 4 fers'!$A$5:$A$95,0),MATCH(T$8,'Points - 4 fers'!$A$5:$Z$5,0)))*25)+((INDEX('Points - Hattrick'!$A$5:$Z$95,MATCH($A61,'Points - Hattrick'!$A$5:$A$95,0),MATCH(T$8,'Points - Hattrick'!$A$5:$Z$5,0)))*100)+((INDEX('Points - Fielding'!$A$5:$Z$95,MATCH($A61,'Points - Fielding'!$A$5:$A$95,0),MATCH(T$8,'Points - Fielding'!$A$5:$Z$5,0)))*10)+((INDEX('Points - 7 fers'!$A$5:$Z$95,MATCH($A61,'Points - 7 fers'!$A$5:$A$95,0),MATCH(T$8,'Points - 7 fers'!$A$5:$Z$5,0)))*50)+((INDEX('Points - Fielding Bonus'!$A$5:$Z$95,MATCH($A61,'Points - Fielding Bonus'!$A$5:$A$95,0),MATCH(T$8,'Points - Fielding Bonus'!$A$5:$Z$5,0)))*25)</f>
        <v>0</v>
      </c>
      <c r="U61" s="365">
        <f>(INDEX('Points - Runs'!$A$5:$Z$95,MATCH($A61,'Points - Runs'!$A$5:$A$95,0),MATCH(U$8,'Points - Runs'!$A$5:$Z$5,0)))+((INDEX('Points - Runs 50s'!$A$5:$Z$95,MATCH($A61,'Points - Runs 50s'!$A$5:$A$95,0),MATCH(U$8,'Points - Runs 50s'!$A$5:$Z$5,0)))*25)+((INDEX('Points - Runs 100s'!$A$5:$Z$95,MATCH($A61,'Points - Runs 100s'!$A$5:$A$95,0),MATCH(U$8,'Points - Runs 100s'!$A$5:$Z$5,0)))*50)+((INDEX('Points - Wickets'!$A$5:$Z$95,MATCH($A61,'Points - Wickets'!$A$5:$A$95,0),MATCH(U$8,'Points - Wickets'!$A$5:$Z$5,0)))*15)+((INDEX('Points - 4 fers'!$A$5:$Z$95,MATCH($A61,'Points - 4 fers'!$A$5:$A$95,0),MATCH(U$8,'Points - 4 fers'!$A$5:$Z$5,0)))*25)+((INDEX('Points - Hattrick'!$A$5:$Z$95,MATCH($A61,'Points - Hattrick'!$A$5:$A$95,0),MATCH(U$8,'Points - Hattrick'!$A$5:$Z$5,0)))*100)+((INDEX('Points - Fielding'!$A$5:$Z$95,MATCH($A61,'Points - Fielding'!$A$5:$A$95,0),MATCH(U$8,'Points - Fielding'!$A$5:$Z$5,0)))*10)+((INDEX('Points - 7 fers'!$A$5:$Z$95,MATCH($A61,'Points - 7 fers'!$A$5:$A$95,0),MATCH(U$8,'Points - 7 fers'!$A$5:$Z$5,0)))*50)+((INDEX('Points - Fielding Bonus'!$A$5:$Z$95,MATCH($A61,'Points - Fielding Bonus'!$A$5:$A$95,0),MATCH(U$8,'Points - Fielding Bonus'!$A$5:$Z$5,0)))*25)</f>
        <v>0</v>
      </c>
      <c r="V61" s="365">
        <f>(INDEX('Points - Runs'!$A$5:$Z$95,MATCH($A61,'Points - Runs'!$A$5:$A$95,0),MATCH(V$8,'Points - Runs'!$A$5:$Z$5,0)))+((INDEX('Points - Runs 50s'!$A$5:$Z$95,MATCH($A61,'Points - Runs 50s'!$A$5:$A$95,0),MATCH(V$8,'Points - Runs 50s'!$A$5:$Z$5,0)))*25)+((INDEX('Points - Runs 100s'!$A$5:$Z$95,MATCH($A61,'Points - Runs 100s'!$A$5:$A$95,0),MATCH(V$8,'Points - Runs 100s'!$A$5:$Z$5,0)))*50)+((INDEX('Points - Wickets'!$A$5:$Z$95,MATCH($A61,'Points - Wickets'!$A$5:$A$95,0),MATCH(V$8,'Points - Wickets'!$A$5:$Z$5,0)))*15)+((INDEX('Points - 4 fers'!$A$5:$Z$95,MATCH($A61,'Points - 4 fers'!$A$5:$A$95,0),MATCH(V$8,'Points - 4 fers'!$A$5:$Z$5,0)))*25)+((INDEX('Points - Hattrick'!$A$5:$Z$95,MATCH($A61,'Points - Hattrick'!$A$5:$A$95,0),MATCH(V$8,'Points - Hattrick'!$A$5:$Z$5,0)))*100)+((INDEX('Points - Fielding'!$A$5:$Z$95,MATCH($A61,'Points - Fielding'!$A$5:$A$95,0),MATCH(V$8,'Points - Fielding'!$A$5:$Z$5,0)))*10)+((INDEX('Points - 7 fers'!$A$5:$Z$95,MATCH($A61,'Points - 7 fers'!$A$5:$A$95,0),MATCH(V$8,'Points - 7 fers'!$A$5:$Z$5,0)))*50)+((INDEX('Points - Fielding Bonus'!$A$5:$Z$95,MATCH($A61,'Points - Fielding Bonus'!$A$5:$A$95,0),MATCH(V$8,'Points - Fielding Bonus'!$A$5:$Z$5,0)))*25)</f>
        <v>0</v>
      </c>
      <c r="W61" s="365">
        <f>(INDEX('Points - Runs'!$A$5:$Z$95,MATCH($A61,'Points - Runs'!$A$5:$A$95,0),MATCH(W$8,'Points - Runs'!$A$5:$Z$5,0)))+((INDEX('Points - Runs 50s'!$A$5:$Z$95,MATCH($A61,'Points - Runs 50s'!$A$5:$A$95,0),MATCH(W$8,'Points - Runs 50s'!$A$5:$Z$5,0)))*25)+((INDEX('Points - Runs 100s'!$A$5:$Z$95,MATCH($A61,'Points - Runs 100s'!$A$5:$A$95,0),MATCH(W$8,'Points - Runs 100s'!$A$5:$Z$5,0)))*50)+((INDEX('Points - Wickets'!$A$5:$Z$95,MATCH($A61,'Points - Wickets'!$A$5:$A$95,0),MATCH(W$8,'Points - Wickets'!$A$5:$Z$5,0)))*15)+((INDEX('Points - 4 fers'!$A$5:$Z$95,MATCH($A61,'Points - 4 fers'!$A$5:$A$95,0),MATCH(W$8,'Points - 4 fers'!$A$5:$Z$5,0)))*25)+((INDEX('Points - Hattrick'!$A$5:$Z$95,MATCH($A61,'Points - Hattrick'!$A$5:$A$95,0),MATCH(W$8,'Points - Hattrick'!$A$5:$Z$5,0)))*100)+((INDEX('Points - Fielding'!$A$5:$Z$95,MATCH($A61,'Points - Fielding'!$A$5:$A$95,0),MATCH(W$8,'Points - Fielding'!$A$5:$Z$5,0)))*10)+((INDEX('Points - 7 fers'!$A$5:$Z$95,MATCH($A61,'Points - 7 fers'!$A$5:$A$95,0),MATCH(W$8,'Points - 7 fers'!$A$5:$Z$5,0)))*50)+((INDEX('Points - Fielding Bonus'!$A$5:$Z$95,MATCH($A61,'Points - Fielding Bonus'!$A$5:$A$95,0),MATCH(W$8,'Points - Fielding Bonus'!$A$5:$Z$5,0)))*25)</f>
        <v>0</v>
      </c>
      <c r="X61" s="365">
        <f>(INDEX('Points - Runs'!$A$5:$Z$95,MATCH($A61,'Points - Runs'!$A$5:$A$95,0),MATCH(X$8,'Points - Runs'!$A$5:$Z$5,0)))+((INDEX('Points - Runs 50s'!$A$5:$Z$95,MATCH($A61,'Points - Runs 50s'!$A$5:$A$95,0),MATCH(X$8,'Points - Runs 50s'!$A$5:$Z$5,0)))*25)+((INDEX('Points - Runs 100s'!$A$5:$Z$95,MATCH($A61,'Points - Runs 100s'!$A$5:$A$95,0),MATCH(X$8,'Points - Runs 100s'!$A$5:$Z$5,0)))*50)+((INDEX('Points - Wickets'!$A$5:$Z$95,MATCH($A61,'Points - Wickets'!$A$5:$A$95,0),MATCH(X$8,'Points - Wickets'!$A$5:$Z$5,0)))*15)+((INDEX('Points - 4 fers'!$A$5:$Z$95,MATCH($A61,'Points - 4 fers'!$A$5:$A$95,0),MATCH(X$8,'Points - 4 fers'!$A$5:$Z$5,0)))*25)+((INDEX('Points - Hattrick'!$A$5:$Z$95,MATCH($A61,'Points - Hattrick'!$A$5:$A$95,0),MATCH(X$8,'Points - Hattrick'!$A$5:$Z$5,0)))*100)+((INDEX('Points - Fielding'!$A$5:$Z$95,MATCH($A61,'Points - Fielding'!$A$5:$A$95,0),MATCH(X$8,'Points - Fielding'!$A$5:$Z$5,0)))*10)+((INDEX('Points - 7 fers'!$A$5:$Z$95,MATCH($A61,'Points - 7 fers'!$A$5:$A$95,0),MATCH(X$8,'Points - 7 fers'!$A$5:$Z$5,0)))*50)+((INDEX('Points - Fielding Bonus'!$A$5:$Z$95,MATCH($A61,'Points - Fielding Bonus'!$A$5:$A$95,0),MATCH(X$8,'Points - Fielding Bonus'!$A$5:$Z$5,0)))*25)</f>
        <v>0</v>
      </c>
      <c r="Y61" s="365">
        <f>(INDEX('Points - Runs'!$A$5:$Z$95,MATCH($A61,'Points - Runs'!$A$5:$A$95,0),MATCH(Y$8,'Points - Runs'!$A$5:$Z$5,0)))+((INDEX('Points - Runs 50s'!$A$5:$Z$95,MATCH($A61,'Points - Runs 50s'!$A$5:$A$95,0),MATCH(Y$8,'Points - Runs 50s'!$A$5:$Z$5,0)))*25)+((INDEX('Points - Runs 100s'!$A$5:$Z$95,MATCH($A61,'Points - Runs 100s'!$A$5:$A$95,0),MATCH(Y$8,'Points - Runs 100s'!$A$5:$Z$5,0)))*50)+((INDEX('Points - Wickets'!$A$5:$Z$95,MATCH($A61,'Points - Wickets'!$A$5:$A$95,0),MATCH(Y$8,'Points - Wickets'!$A$5:$Z$5,0)))*15)+((INDEX('Points - 4 fers'!$A$5:$Z$95,MATCH($A61,'Points - 4 fers'!$A$5:$A$95,0),MATCH(Y$8,'Points - 4 fers'!$A$5:$Z$5,0)))*25)+((INDEX('Points - Hattrick'!$A$5:$Z$95,MATCH($A61,'Points - Hattrick'!$A$5:$A$95,0),MATCH(Y$8,'Points - Hattrick'!$A$5:$Z$5,0)))*100)+((INDEX('Points - Fielding'!$A$5:$Z$95,MATCH($A61,'Points - Fielding'!$A$5:$A$95,0),MATCH(Y$8,'Points - Fielding'!$A$5:$Z$5,0)))*10)+((INDEX('Points - 7 fers'!$A$5:$Z$95,MATCH($A61,'Points - 7 fers'!$A$5:$A$95,0),MATCH(Y$8,'Points - 7 fers'!$A$5:$Z$5,0)))*50)+((INDEX('Points - Fielding Bonus'!$A$5:$Z$95,MATCH($A61,'Points - Fielding Bonus'!$A$5:$A$95,0),MATCH(Y$8,'Points - Fielding Bonus'!$A$5:$Z$5,0)))*25)</f>
        <v>0</v>
      </c>
      <c r="Z61" s="365">
        <f>(INDEX('Points - Runs'!$A$5:$Z$95,MATCH($A61,'Points - Runs'!$A$5:$A$95,0),MATCH(Z$8,'Points - Runs'!$A$5:$Z$5,0)))+((INDEX('Points - Runs 50s'!$A$5:$Z$95,MATCH($A61,'Points - Runs 50s'!$A$5:$A$95,0),MATCH(Z$8,'Points - Runs 50s'!$A$5:$Z$5,0)))*25)+((INDEX('Points - Runs 100s'!$A$5:$Z$95,MATCH($A61,'Points - Runs 100s'!$A$5:$A$95,0),MATCH(Z$8,'Points - Runs 100s'!$A$5:$Z$5,0)))*50)+((INDEX('Points - Wickets'!$A$5:$Z$95,MATCH($A61,'Points - Wickets'!$A$5:$A$95,0),MATCH(Z$8,'Points - Wickets'!$A$5:$Z$5,0)))*15)+((INDEX('Points - 4 fers'!$A$5:$Z$95,MATCH($A61,'Points - 4 fers'!$A$5:$A$95,0),MATCH(Z$8,'Points - 4 fers'!$A$5:$Z$5,0)))*25)+((INDEX('Points - Hattrick'!$A$5:$Z$95,MATCH($A61,'Points - Hattrick'!$A$5:$A$95,0),MATCH(Z$8,'Points - Hattrick'!$A$5:$Z$5,0)))*100)+((INDEX('Points - Fielding'!$A$5:$Z$95,MATCH($A61,'Points - Fielding'!$A$5:$A$95,0),MATCH(Z$8,'Points - Fielding'!$A$5:$Z$5,0)))*10)+((INDEX('Points - 7 fers'!$A$5:$Z$95,MATCH($A61,'Points - 7 fers'!$A$5:$A$95,0),MATCH(Z$8,'Points - 7 fers'!$A$5:$Z$5,0)))*50)+((INDEX('Points - Fielding Bonus'!$A$5:$Z$95,MATCH($A61,'Points - Fielding Bonus'!$A$5:$A$95,0),MATCH(Z$8,'Points - Fielding Bonus'!$A$5:$Z$5,0)))*25)</f>
        <v>0</v>
      </c>
      <c r="AA61" s="452">
        <f t="shared" si="0"/>
        <v>0</v>
      </c>
      <c r="AB61" s="445">
        <f t="shared" si="1"/>
        <v>0</v>
      </c>
      <c r="AC61" s="479">
        <f t="shared" si="2"/>
        <v>0</v>
      </c>
      <c r="AD61" s="453">
        <f t="shared" si="3"/>
        <v>0</v>
      </c>
    </row>
    <row r="62" spans="1:30" s="58" customFormat="1" ht="18.75" customHeight="1" x14ac:dyDescent="0.25">
      <c r="A62" s="476" t="s">
        <v>203</v>
      </c>
      <c r="B62" s="447" t="s">
        <v>251</v>
      </c>
      <c r="C62" s="448" t="s">
        <v>69</v>
      </c>
      <c r="D62" s="364">
        <f>(INDEX('Points - Runs'!$A$5:$Z$95,MATCH($A62,'Points - Runs'!$A$5:$A$95,0),MATCH(D$8,'Points - Runs'!$A$5:$Z$5,0)))+((INDEX('Points - Runs 50s'!$A$5:$Z$95,MATCH($A62,'Points - Runs 50s'!$A$5:$A$95,0),MATCH(D$8,'Points - Runs 50s'!$A$5:$Z$5,0)))*25)+((INDEX('Points - Runs 100s'!$A$5:$Z$95,MATCH($A62,'Points - Runs 100s'!$A$5:$A$95,0),MATCH(D$8,'Points - Runs 100s'!$A$5:$Z$5,0)))*50)+((INDEX('Points - Wickets'!$A$5:$Z$95,MATCH($A62,'Points - Wickets'!$A$5:$A$95,0),MATCH(D$8,'Points - Wickets'!$A$5:$Z$5,0)))*15)+((INDEX('Points - 4 fers'!$A$5:$Z$95,MATCH($A62,'Points - 4 fers'!$A$5:$A$95,0),MATCH(D$8,'Points - 4 fers'!$A$5:$Z$5,0)))*25)+((INDEX('Points - Hattrick'!$A$5:$Z$95,MATCH($A62,'Points - Hattrick'!$A$5:$A$95,0),MATCH(D$8,'Points - Hattrick'!$A$5:$Z$5,0)))*100)+((INDEX('Points - Fielding'!$A$5:$Z$95,MATCH($A62,'Points - Fielding'!$A$5:$A$95,0),MATCH(D$8,'Points - Fielding'!$A$5:$Z$5,0)))*10)+((INDEX('Points - 7 fers'!$A$5:$Z$95,MATCH($A62,'Points - 7 fers'!$A$5:$A$95,0),MATCH(D$8,'Points - 7 fers'!$A$5:$Z$5,0)))*50)+((INDEX('Points - Fielding Bonus'!$A$5:$Z$95,MATCH($A62,'Points - Fielding Bonus'!$A$5:$A$95,0),MATCH(D$8,'Points - Fielding Bonus'!$A$5:$Z$5,0)))*25)</f>
        <v>0</v>
      </c>
      <c r="E62" s="365">
        <f>(INDEX('Points - Runs'!$A$5:$Z$95,MATCH($A62,'Points - Runs'!$A$5:$A$95,0),MATCH(E$8,'Points - Runs'!$A$5:$Z$5,0)))+((INDEX('Points - Runs 50s'!$A$5:$Z$95,MATCH($A62,'Points - Runs 50s'!$A$5:$A$95,0),MATCH(E$8,'Points - Runs 50s'!$A$5:$Z$5,0)))*25)+((INDEX('Points - Runs 100s'!$A$5:$Z$95,MATCH($A62,'Points - Runs 100s'!$A$5:$A$95,0),MATCH(E$8,'Points - Runs 100s'!$A$5:$Z$5,0)))*50)+((INDEX('Points - Wickets'!$A$5:$Z$95,MATCH($A62,'Points - Wickets'!$A$5:$A$95,0),MATCH(E$8,'Points - Wickets'!$A$5:$Z$5,0)))*15)+((INDEX('Points - 4 fers'!$A$5:$Z$95,MATCH($A62,'Points - 4 fers'!$A$5:$A$95,0),MATCH(E$8,'Points - 4 fers'!$A$5:$Z$5,0)))*25)+((INDEX('Points - Hattrick'!$A$5:$Z$95,MATCH($A62,'Points - Hattrick'!$A$5:$A$95,0),MATCH(E$8,'Points - Hattrick'!$A$5:$Z$5,0)))*100)+((INDEX('Points - Fielding'!$A$5:$Z$95,MATCH($A62,'Points - Fielding'!$A$5:$A$95,0),MATCH(E$8,'Points - Fielding'!$A$5:$Z$5,0)))*10)+((INDEX('Points - 7 fers'!$A$5:$Z$95,MATCH($A62,'Points - 7 fers'!$A$5:$A$95,0),MATCH(E$8,'Points - 7 fers'!$A$5:$Z$5,0)))*50)+((INDEX('Points - Fielding Bonus'!$A$5:$Z$95,MATCH($A62,'Points - Fielding Bonus'!$A$5:$A$95,0),MATCH(E$8,'Points - Fielding Bonus'!$A$5:$Z$5,0)))*25)</f>
        <v>0</v>
      </c>
      <c r="F62" s="365">
        <f>(INDEX('Points - Runs'!$A$5:$Z$95,MATCH($A62,'Points - Runs'!$A$5:$A$95,0),MATCH(F$8,'Points - Runs'!$A$5:$Z$5,0)))+((INDEX('Points - Runs 50s'!$A$5:$Z$95,MATCH($A62,'Points - Runs 50s'!$A$5:$A$95,0),MATCH(F$8,'Points - Runs 50s'!$A$5:$Z$5,0)))*25)+((INDEX('Points - Runs 100s'!$A$5:$Z$95,MATCH($A62,'Points - Runs 100s'!$A$5:$A$95,0),MATCH(F$8,'Points - Runs 100s'!$A$5:$Z$5,0)))*50)+((INDEX('Points - Wickets'!$A$5:$Z$95,MATCH($A62,'Points - Wickets'!$A$5:$A$95,0),MATCH(F$8,'Points - Wickets'!$A$5:$Z$5,0)))*15)+((INDEX('Points - 4 fers'!$A$5:$Z$95,MATCH($A62,'Points - 4 fers'!$A$5:$A$95,0),MATCH(F$8,'Points - 4 fers'!$A$5:$Z$5,0)))*25)+((INDEX('Points - Hattrick'!$A$5:$Z$95,MATCH($A62,'Points - Hattrick'!$A$5:$A$95,0),MATCH(F$8,'Points - Hattrick'!$A$5:$Z$5,0)))*100)+((INDEX('Points - Fielding'!$A$5:$Z$95,MATCH($A62,'Points - Fielding'!$A$5:$A$95,0),MATCH(F$8,'Points - Fielding'!$A$5:$Z$5,0)))*10)+((INDEX('Points - 7 fers'!$A$5:$Z$95,MATCH($A62,'Points - 7 fers'!$A$5:$A$95,0),MATCH(F$8,'Points - 7 fers'!$A$5:$Z$5,0)))*50)+((INDEX('Points - Fielding Bonus'!$A$5:$Z$95,MATCH($A62,'Points - Fielding Bonus'!$A$5:$A$95,0),MATCH(F$8,'Points - Fielding Bonus'!$A$5:$Z$5,0)))*25)</f>
        <v>1</v>
      </c>
      <c r="G62" s="365">
        <f>(INDEX('Points - Runs'!$A$5:$Z$95,MATCH($A62,'Points - Runs'!$A$5:$A$95,0),MATCH(G$8,'Points - Runs'!$A$5:$Z$5,0)))+((INDEX('Points - Runs 50s'!$A$5:$Z$95,MATCH($A62,'Points - Runs 50s'!$A$5:$A$95,0),MATCH(G$8,'Points - Runs 50s'!$A$5:$Z$5,0)))*25)+((INDEX('Points - Runs 100s'!$A$5:$Z$95,MATCH($A62,'Points - Runs 100s'!$A$5:$A$95,0),MATCH(G$8,'Points - Runs 100s'!$A$5:$Z$5,0)))*50)+((INDEX('Points - Wickets'!$A$5:$Z$95,MATCH($A62,'Points - Wickets'!$A$5:$A$95,0),MATCH(G$8,'Points - Wickets'!$A$5:$Z$5,0)))*15)+((INDEX('Points - 4 fers'!$A$5:$Z$95,MATCH($A62,'Points - 4 fers'!$A$5:$A$95,0),MATCH(G$8,'Points - 4 fers'!$A$5:$Z$5,0)))*25)+((INDEX('Points - Hattrick'!$A$5:$Z$95,MATCH($A62,'Points - Hattrick'!$A$5:$A$95,0),MATCH(G$8,'Points - Hattrick'!$A$5:$Z$5,0)))*100)+((INDEX('Points - Fielding'!$A$5:$Z$95,MATCH($A62,'Points - Fielding'!$A$5:$A$95,0),MATCH(G$8,'Points - Fielding'!$A$5:$Z$5,0)))*10)+((INDEX('Points - 7 fers'!$A$5:$Z$95,MATCH($A62,'Points - 7 fers'!$A$5:$A$95,0),MATCH(G$8,'Points - 7 fers'!$A$5:$Z$5,0)))*50)+((INDEX('Points - Fielding Bonus'!$A$5:$Z$95,MATCH($A62,'Points - Fielding Bonus'!$A$5:$A$95,0),MATCH(G$8,'Points - Fielding Bonus'!$A$5:$Z$5,0)))*25)</f>
        <v>7</v>
      </c>
      <c r="H62" s="365">
        <f>(INDEX('Points - Runs'!$A$5:$Z$95,MATCH($A62,'Points - Runs'!$A$5:$A$95,0),MATCH(H$8,'Points - Runs'!$A$5:$Z$5,0)))+((INDEX('Points - Runs 50s'!$A$5:$Z$95,MATCH($A62,'Points - Runs 50s'!$A$5:$A$95,0),MATCH(H$8,'Points - Runs 50s'!$A$5:$Z$5,0)))*25)+((INDEX('Points - Runs 100s'!$A$5:$Z$95,MATCH($A62,'Points - Runs 100s'!$A$5:$A$95,0),MATCH(H$8,'Points - Runs 100s'!$A$5:$Z$5,0)))*50)+((INDEX('Points - Wickets'!$A$5:$Z$95,MATCH($A62,'Points - Wickets'!$A$5:$A$95,0),MATCH(H$8,'Points - Wickets'!$A$5:$Z$5,0)))*15)+((INDEX('Points - 4 fers'!$A$5:$Z$95,MATCH($A62,'Points - 4 fers'!$A$5:$A$95,0),MATCH(H$8,'Points - 4 fers'!$A$5:$Z$5,0)))*25)+((INDEX('Points - Hattrick'!$A$5:$Z$95,MATCH($A62,'Points - Hattrick'!$A$5:$A$95,0),MATCH(H$8,'Points - Hattrick'!$A$5:$Z$5,0)))*100)+((INDEX('Points - Fielding'!$A$5:$Z$95,MATCH($A62,'Points - Fielding'!$A$5:$A$95,0),MATCH(H$8,'Points - Fielding'!$A$5:$Z$5,0)))*10)+((INDEX('Points - 7 fers'!$A$5:$Z$95,MATCH($A62,'Points - 7 fers'!$A$5:$A$95,0),MATCH(H$8,'Points - 7 fers'!$A$5:$Z$5,0)))*50)+((INDEX('Points - Fielding Bonus'!$A$5:$Z$95,MATCH($A62,'Points - Fielding Bonus'!$A$5:$A$95,0),MATCH(H$8,'Points - Fielding Bonus'!$A$5:$Z$5,0)))*25)</f>
        <v>17</v>
      </c>
      <c r="I62" s="365">
        <f>(INDEX('Points - Runs'!$A$5:$Z$95,MATCH($A62,'Points - Runs'!$A$5:$A$95,0),MATCH(I$8,'Points - Runs'!$A$5:$Z$5,0)))+((INDEX('Points - Runs 50s'!$A$5:$Z$95,MATCH($A62,'Points - Runs 50s'!$A$5:$A$95,0),MATCH(I$8,'Points - Runs 50s'!$A$5:$Z$5,0)))*25)+((INDEX('Points - Runs 100s'!$A$5:$Z$95,MATCH($A62,'Points - Runs 100s'!$A$5:$A$95,0),MATCH(I$8,'Points - Runs 100s'!$A$5:$Z$5,0)))*50)+((INDEX('Points - Wickets'!$A$5:$Z$95,MATCH($A62,'Points - Wickets'!$A$5:$A$95,0),MATCH(I$8,'Points - Wickets'!$A$5:$Z$5,0)))*15)+((INDEX('Points - 4 fers'!$A$5:$Z$95,MATCH($A62,'Points - 4 fers'!$A$5:$A$95,0),MATCH(I$8,'Points - 4 fers'!$A$5:$Z$5,0)))*25)+((INDEX('Points - Hattrick'!$A$5:$Z$95,MATCH($A62,'Points - Hattrick'!$A$5:$A$95,0),MATCH(I$8,'Points - Hattrick'!$A$5:$Z$5,0)))*100)+((INDEX('Points - Fielding'!$A$5:$Z$95,MATCH($A62,'Points - Fielding'!$A$5:$A$95,0),MATCH(I$8,'Points - Fielding'!$A$5:$Z$5,0)))*10)+((INDEX('Points - 7 fers'!$A$5:$Z$95,MATCH($A62,'Points - 7 fers'!$A$5:$A$95,0),MATCH(I$8,'Points - 7 fers'!$A$5:$Z$5,0)))*50)+((INDEX('Points - Fielding Bonus'!$A$5:$Z$95,MATCH($A62,'Points - Fielding Bonus'!$A$5:$A$95,0),MATCH(I$8,'Points - Fielding Bonus'!$A$5:$Z$5,0)))*25)</f>
        <v>15</v>
      </c>
      <c r="J62" s="365">
        <f>(INDEX('Points - Runs'!$A$5:$Z$95,MATCH($A62,'Points - Runs'!$A$5:$A$95,0),MATCH(J$8,'Points - Runs'!$A$5:$Z$5,0)))+((INDEX('Points - Runs 50s'!$A$5:$Z$95,MATCH($A62,'Points - Runs 50s'!$A$5:$A$95,0),MATCH(J$8,'Points - Runs 50s'!$A$5:$Z$5,0)))*25)+((INDEX('Points - Runs 100s'!$A$5:$Z$95,MATCH($A62,'Points - Runs 100s'!$A$5:$A$95,0),MATCH(J$8,'Points - Runs 100s'!$A$5:$Z$5,0)))*50)+((INDEX('Points - Wickets'!$A$5:$Z$95,MATCH($A62,'Points - Wickets'!$A$5:$A$95,0),MATCH(J$8,'Points - Wickets'!$A$5:$Z$5,0)))*15)+((INDEX('Points - 4 fers'!$A$5:$Z$95,MATCH($A62,'Points - 4 fers'!$A$5:$A$95,0),MATCH(J$8,'Points - 4 fers'!$A$5:$Z$5,0)))*25)+((INDEX('Points - Hattrick'!$A$5:$Z$95,MATCH($A62,'Points - Hattrick'!$A$5:$A$95,0),MATCH(J$8,'Points - Hattrick'!$A$5:$Z$5,0)))*100)+((INDEX('Points - Fielding'!$A$5:$Z$95,MATCH($A62,'Points - Fielding'!$A$5:$A$95,0),MATCH(J$8,'Points - Fielding'!$A$5:$Z$5,0)))*10)+((INDEX('Points - 7 fers'!$A$5:$Z$95,MATCH($A62,'Points - 7 fers'!$A$5:$A$95,0),MATCH(J$8,'Points - 7 fers'!$A$5:$Z$5,0)))*50)+((INDEX('Points - Fielding Bonus'!$A$5:$Z$95,MATCH($A62,'Points - Fielding Bonus'!$A$5:$A$95,0),MATCH(J$8,'Points - Fielding Bonus'!$A$5:$Z$5,0)))*25)</f>
        <v>0</v>
      </c>
      <c r="K62" s="516">
        <f>(INDEX('Points - Runs'!$A$5:$Z$95,MATCH($A62,'Points - Runs'!$A$5:$A$95,0),MATCH(K$8,'Points - Runs'!$A$5:$Z$5,0)))+((INDEX('Points - Runs 50s'!$A$5:$Z$95,MATCH($A62,'Points - Runs 50s'!$A$5:$A$95,0),MATCH(K$8,'Points - Runs 50s'!$A$5:$Z$5,0)))*25)+((INDEX('Points - Runs 100s'!$A$5:$Z$95,MATCH($A62,'Points - Runs 100s'!$A$5:$A$95,0),MATCH(K$8,'Points - Runs 100s'!$A$5:$Z$5,0)))*50)+((INDEX('Points - Wickets'!$A$5:$Z$95,MATCH($A62,'Points - Wickets'!$A$5:$A$95,0),MATCH(K$8,'Points - Wickets'!$A$5:$Z$5,0)))*15)+((INDEX('Points - 4 fers'!$A$5:$Z$95,MATCH($A62,'Points - 4 fers'!$A$5:$A$95,0),MATCH(K$8,'Points - 4 fers'!$A$5:$Z$5,0)))*25)+((INDEX('Points - Hattrick'!$A$5:$Z$95,MATCH($A62,'Points - Hattrick'!$A$5:$A$95,0),MATCH(K$8,'Points - Hattrick'!$A$5:$Z$5,0)))*100)+((INDEX('Points - Fielding'!$A$5:$Z$95,MATCH($A62,'Points - Fielding'!$A$5:$A$95,0),MATCH(K$8,'Points - Fielding'!$A$5:$Z$5,0)))*10)+((INDEX('Points - 7 fers'!$A$5:$Z$95,MATCH($A62,'Points - 7 fers'!$A$5:$A$95,0),MATCH(K$8,'Points - 7 fers'!$A$5:$Z$5,0)))*50)+((INDEX('Points - Fielding Bonus'!$A$5:$Z$95,MATCH($A62,'Points - Fielding Bonus'!$A$5:$A$95,0),MATCH(K$8,'Points - Fielding Bonus'!$A$5:$Z$5,0)))*25)</f>
        <v>0</v>
      </c>
      <c r="L62" s="364">
        <f>(INDEX('Points - Runs'!$A$5:$Z$95,MATCH($A62,'Points - Runs'!$A$5:$A$95,0),MATCH(L$8,'Points - Runs'!$A$5:$Z$5,0)))+((INDEX('Points - Runs 50s'!$A$5:$Z$95,MATCH($A62,'Points - Runs 50s'!$A$5:$A$95,0),MATCH(L$8,'Points - Runs 50s'!$A$5:$Z$5,0)))*25)+((INDEX('Points - Runs 100s'!$A$5:$Z$95,MATCH($A62,'Points - Runs 100s'!$A$5:$A$95,0),MATCH(L$8,'Points - Runs 100s'!$A$5:$Z$5,0)))*50)+((INDEX('Points - Wickets'!$A$5:$Z$95,MATCH($A62,'Points - Wickets'!$A$5:$A$95,0),MATCH(L$8,'Points - Wickets'!$A$5:$Z$5,0)))*15)+((INDEX('Points - 4 fers'!$A$5:$Z$95,MATCH($A62,'Points - 4 fers'!$A$5:$A$95,0),MATCH(L$8,'Points - 4 fers'!$A$5:$Z$5,0)))*25)+((INDEX('Points - Hattrick'!$A$5:$Z$95,MATCH($A62,'Points - Hattrick'!$A$5:$A$95,0),MATCH(L$8,'Points - Hattrick'!$A$5:$Z$5,0)))*100)+((INDEX('Points - Fielding'!$A$5:$Z$95,MATCH($A62,'Points - Fielding'!$A$5:$A$95,0),MATCH(L$8,'Points - Fielding'!$A$5:$Z$5,0)))*10)+((INDEX('Points - 7 fers'!$A$5:$Z$95,MATCH($A62,'Points - 7 fers'!$A$5:$A$95,0),MATCH(L$8,'Points - 7 fers'!$A$5:$Z$5,0)))*50)+((INDEX('Points - Fielding Bonus'!$A$5:$Z$95,MATCH($A62,'Points - Fielding Bonus'!$A$5:$A$95,0),MATCH(L$8,'Points - Fielding Bonus'!$A$5:$Z$5,0)))*25)</f>
        <v>0</v>
      </c>
      <c r="M62" s="365">
        <f>(INDEX('Points - Runs'!$A$5:$Z$95,MATCH($A62,'Points - Runs'!$A$5:$A$95,0),MATCH(M$8,'Points - Runs'!$A$5:$Z$5,0)))+((INDEX('Points - Runs 50s'!$A$5:$Z$95,MATCH($A62,'Points - Runs 50s'!$A$5:$A$95,0),MATCH(M$8,'Points - Runs 50s'!$A$5:$Z$5,0)))*25)+((INDEX('Points - Runs 100s'!$A$5:$Z$95,MATCH($A62,'Points - Runs 100s'!$A$5:$A$95,0),MATCH(M$8,'Points - Runs 100s'!$A$5:$Z$5,0)))*50)+((INDEX('Points - Wickets'!$A$5:$Z$95,MATCH($A62,'Points - Wickets'!$A$5:$A$95,0),MATCH(M$8,'Points - Wickets'!$A$5:$Z$5,0)))*15)+((INDEX('Points - 4 fers'!$A$5:$Z$95,MATCH($A62,'Points - 4 fers'!$A$5:$A$95,0),MATCH(M$8,'Points - 4 fers'!$A$5:$Z$5,0)))*25)+((INDEX('Points - Hattrick'!$A$5:$Z$95,MATCH($A62,'Points - Hattrick'!$A$5:$A$95,0),MATCH(M$8,'Points - Hattrick'!$A$5:$Z$5,0)))*100)+((INDEX('Points - Fielding'!$A$5:$Z$95,MATCH($A62,'Points - Fielding'!$A$5:$A$95,0),MATCH(M$8,'Points - Fielding'!$A$5:$Z$5,0)))*10)+((INDEX('Points - 7 fers'!$A$5:$Z$95,MATCH($A62,'Points - 7 fers'!$A$5:$A$95,0),MATCH(M$8,'Points - 7 fers'!$A$5:$Z$5,0)))*50)+((INDEX('Points - Fielding Bonus'!$A$5:$Z$95,MATCH($A62,'Points - Fielding Bonus'!$A$5:$A$95,0),MATCH(M$8,'Points - Fielding Bonus'!$A$5:$Z$5,0)))*25)</f>
        <v>37</v>
      </c>
      <c r="N62" s="365">
        <f>(INDEX('Points - Runs'!$A$5:$Z$95,MATCH($A62,'Points - Runs'!$A$5:$A$95,0),MATCH(N$8,'Points - Runs'!$A$5:$Z$5,0)))+((INDEX('Points - Runs 50s'!$A$5:$Z$95,MATCH($A62,'Points - Runs 50s'!$A$5:$A$95,0),MATCH(N$8,'Points - Runs 50s'!$A$5:$Z$5,0)))*25)+((INDEX('Points - Runs 100s'!$A$5:$Z$95,MATCH($A62,'Points - Runs 100s'!$A$5:$A$95,0),MATCH(N$8,'Points - Runs 100s'!$A$5:$Z$5,0)))*50)+((INDEX('Points - Wickets'!$A$5:$Z$95,MATCH($A62,'Points - Wickets'!$A$5:$A$95,0),MATCH(N$8,'Points - Wickets'!$A$5:$Z$5,0)))*15)+((INDEX('Points - 4 fers'!$A$5:$Z$95,MATCH($A62,'Points - 4 fers'!$A$5:$A$95,0),MATCH(N$8,'Points - 4 fers'!$A$5:$Z$5,0)))*25)+((INDEX('Points - Hattrick'!$A$5:$Z$95,MATCH($A62,'Points - Hattrick'!$A$5:$A$95,0),MATCH(N$8,'Points - Hattrick'!$A$5:$Z$5,0)))*100)+((INDEX('Points - Fielding'!$A$5:$Z$95,MATCH($A62,'Points - Fielding'!$A$5:$A$95,0),MATCH(N$8,'Points - Fielding'!$A$5:$Z$5,0)))*10)+((INDEX('Points - 7 fers'!$A$5:$Z$95,MATCH($A62,'Points - 7 fers'!$A$5:$A$95,0),MATCH(N$8,'Points - 7 fers'!$A$5:$Z$5,0)))*50)+((INDEX('Points - Fielding Bonus'!$A$5:$Z$95,MATCH($A62,'Points - Fielding Bonus'!$A$5:$A$95,0),MATCH(N$8,'Points - Fielding Bonus'!$A$5:$Z$5,0)))*25)</f>
        <v>106</v>
      </c>
      <c r="O62" s="365">
        <f>(INDEX('Points - Runs'!$A$5:$Z$95,MATCH($A62,'Points - Runs'!$A$5:$A$95,0),MATCH(O$8,'Points - Runs'!$A$5:$Z$5,0)))+((INDEX('Points - Runs 50s'!$A$5:$Z$95,MATCH($A62,'Points - Runs 50s'!$A$5:$A$95,0),MATCH(O$8,'Points - Runs 50s'!$A$5:$Z$5,0)))*25)+((INDEX('Points - Runs 100s'!$A$5:$Z$95,MATCH($A62,'Points - Runs 100s'!$A$5:$A$95,0),MATCH(O$8,'Points - Runs 100s'!$A$5:$Z$5,0)))*50)+((INDEX('Points - Wickets'!$A$5:$Z$95,MATCH($A62,'Points - Wickets'!$A$5:$A$95,0),MATCH(O$8,'Points - Wickets'!$A$5:$Z$5,0)))*15)+((INDEX('Points - 4 fers'!$A$5:$Z$95,MATCH($A62,'Points - 4 fers'!$A$5:$A$95,0),MATCH(O$8,'Points - 4 fers'!$A$5:$Z$5,0)))*25)+((INDEX('Points - Hattrick'!$A$5:$Z$95,MATCH($A62,'Points - Hattrick'!$A$5:$A$95,0),MATCH(O$8,'Points - Hattrick'!$A$5:$Z$5,0)))*100)+((INDEX('Points - Fielding'!$A$5:$Z$95,MATCH($A62,'Points - Fielding'!$A$5:$A$95,0),MATCH(O$8,'Points - Fielding'!$A$5:$Z$5,0)))*10)+((INDEX('Points - 7 fers'!$A$5:$Z$95,MATCH($A62,'Points - 7 fers'!$A$5:$A$95,0),MATCH(O$8,'Points - 7 fers'!$A$5:$Z$5,0)))*50)+((INDEX('Points - Fielding Bonus'!$A$5:$Z$95,MATCH($A62,'Points - Fielding Bonus'!$A$5:$A$95,0),MATCH(O$8,'Points - Fielding Bonus'!$A$5:$Z$5,0)))*25)</f>
        <v>43</v>
      </c>
      <c r="P62" s="365">
        <f>(INDEX('Points - Runs'!$A$5:$Z$95,MATCH($A62,'Points - Runs'!$A$5:$A$95,0),MATCH(P$8,'Points - Runs'!$A$5:$Z$5,0)))+((INDEX('Points - Runs 50s'!$A$5:$Z$95,MATCH($A62,'Points - Runs 50s'!$A$5:$A$95,0),MATCH(P$8,'Points - Runs 50s'!$A$5:$Z$5,0)))*25)+((INDEX('Points - Runs 100s'!$A$5:$Z$95,MATCH($A62,'Points - Runs 100s'!$A$5:$A$95,0),MATCH(P$8,'Points - Runs 100s'!$A$5:$Z$5,0)))*50)+((INDEX('Points - Wickets'!$A$5:$Z$95,MATCH($A62,'Points - Wickets'!$A$5:$A$95,0),MATCH(P$8,'Points - Wickets'!$A$5:$Z$5,0)))*15)+((INDEX('Points - 4 fers'!$A$5:$Z$95,MATCH($A62,'Points - 4 fers'!$A$5:$A$95,0),MATCH(P$8,'Points - 4 fers'!$A$5:$Z$5,0)))*25)+((INDEX('Points - Hattrick'!$A$5:$Z$95,MATCH($A62,'Points - Hattrick'!$A$5:$A$95,0),MATCH(P$8,'Points - Hattrick'!$A$5:$Z$5,0)))*100)+((INDEX('Points - Fielding'!$A$5:$Z$95,MATCH($A62,'Points - Fielding'!$A$5:$A$95,0),MATCH(P$8,'Points - Fielding'!$A$5:$Z$5,0)))*10)+((INDEX('Points - 7 fers'!$A$5:$Z$95,MATCH($A62,'Points - 7 fers'!$A$5:$A$95,0),MATCH(P$8,'Points - 7 fers'!$A$5:$Z$5,0)))*50)+((INDEX('Points - Fielding Bonus'!$A$5:$Z$95,MATCH($A62,'Points - Fielding Bonus'!$A$5:$A$95,0),MATCH(P$8,'Points - Fielding Bonus'!$A$5:$Z$5,0)))*25)</f>
        <v>34</v>
      </c>
      <c r="Q62" s="365">
        <f>(INDEX('Points - Runs'!$A$5:$Z$95,MATCH($A62,'Points - Runs'!$A$5:$A$95,0),MATCH(Q$8,'Points - Runs'!$A$5:$Z$5,0)))+((INDEX('Points - Runs 50s'!$A$5:$Z$95,MATCH($A62,'Points - Runs 50s'!$A$5:$A$95,0),MATCH(Q$8,'Points - Runs 50s'!$A$5:$Z$5,0)))*25)+((INDEX('Points - Runs 100s'!$A$5:$Z$95,MATCH($A62,'Points - Runs 100s'!$A$5:$A$95,0),MATCH(Q$8,'Points - Runs 100s'!$A$5:$Z$5,0)))*50)+((INDEX('Points - Wickets'!$A$5:$Z$95,MATCH($A62,'Points - Wickets'!$A$5:$A$95,0),MATCH(Q$8,'Points - Wickets'!$A$5:$Z$5,0)))*15)+((INDEX('Points - 4 fers'!$A$5:$Z$95,MATCH($A62,'Points - 4 fers'!$A$5:$A$95,0),MATCH(Q$8,'Points - 4 fers'!$A$5:$Z$5,0)))*25)+((INDEX('Points - Hattrick'!$A$5:$Z$95,MATCH($A62,'Points - Hattrick'!$A$5:$A$95,0),MATCH(Q$8,'Points - Hattrick'!$A$5:$Z$5,0)))*100)+((INDEX('Points - Fielding'!$A$5:$Z$95,MATCH($A62,'Points - Fielding'!$A$5:$A$95,0),MATCH(Q$8,'Points - Fielding'!$A$5:$Z$5,0)))*10)+((INDEX('Points - 7 fers'!$A$5:$Z$95,MATCH($A62,'Points - 7 fers'!$A$5:$A$95,0),MATCH(Q$8,'Points - 7 fers'!$A$5:$Z$5,0)))*50)+((INDEX('Points - Fielding Bonus'!$A$5:$Z$95,MATCH($A62,'Points - Fielding Bonus'!$A$5:$A$95,0),MATCH(Q$8,'Points - Fielding Bonus'!$A$5:$Z$5,0)))*25)</f>
        <v>17</v>
      </c>
      <c r="R62" s="365">
        <f>(INDEX('Points - Runs'!$A$5:$Z$95,MATCH($A62,'Points - Runs'!$A$5:$A$95,0),MATCH(R$8,'Points - Runs'!$A$5:$Z$5,0)))+((INDEX('Points - Runs 50s'!$A$5:$Z$95,MATCH($A62,'Points - Runs 50s'!$A$5:$A$95,0),MATCH(R$8,'Points - Runs 50s'!$A$5:$Z$5,0)))*25)+((INDEX('Points - Runs 100s'!$A$5:$Z$95,MATCH($A62,'Points - Runs 100s'!$A$5:$A$95,0),MATCH(R$8,'Points - Runs 100s'!$A$5:$Z$5,0)))*50)+((INDEX('Points - Wickets'!$A$5:$Z$95,MATCH($A62,'Points - Wickets'!$A$5:$A$95,0),MATCH(R$8,'Points - Wickets'!$A$5:$Z$5,0)))*15)+((INDEX('Points - 4 fers'!$A$5:$Z$95,MATCH($A62,'Points - 4 fers'!$A$5:$A$95,0),MATCH(R$8,'Points - 4 fers'!$A$5:$Z$5,0)))*25)+((INDEX('Points - Hattrick'!$A$5:$Z$95,MATCH($A62,'Points - Hattrick'!$A$5:$A$95,0),MATCH(R$8,'Points - Hattrick'!$A$5:$Z$5,0)))*100)+((INDEX('Points - Fielding'!$A$5:$Z$95,MATCH($A62,'Points - Fielding'!$A$5:$A$95,0),MATCH(R$8,'Points - Fielding'!$A$5:$Z$5,0)))*10)+((INDEX('Points - 7 fers'!$A$5:$Z$95,MATCH($A62,'Points - 7 fers'!$A$5:$A$95,0),MATCH(R$8,'Points - 7 fers'!$A$5:$Z$5,0)))*50)+((INDEX('Points - Fielding Bonus'!$A$5:$Z$95,MATCH($A62,'Points - Fielding Bonus'!$A$5:$A$95,0),MATCH(R$8,'Points - Fielding Bonus'!$A$5:$Z$5,0)))*25)</f>
        <v>0</v>
      </c>
      <c r="S62" s="566">
        <f>(INDEX('Points - Runs'!$A$5:$Z$95,MATCH($A62,'Points - Runs'!$A$5:$A$95,0),MATCH(S$8,'Points - Runs'!$A$5:$Z$5,0)))+((INDEX('Points - Runs 50s'!$A$5:$Z$95,MATCH($A62,'Points - Runs 50s'!$A$5:$A$95,0),MATCH(S$8,'Points - Runs 50s'!$A$5:$Z$5,0)))*25)+((INDEX('Points - Runs 100s'!$A$5:$Z$95,MATCH($A62,'Points - Runs 100s'!$A$5:$A$95,0),MATCH(S$8,'Points - Runs 100s'!$A$5:$Z$5,0)))*50)+((INDEX('Points - Wickets'!$A$5:$Z$95,MATCH($A62,'Points - Wickets'!$A$5:$A$95,0),MATCH(S$8,'Points - Wickets'!$A$5:$Z$5,0)))*15)+((INDEX('Points - 4 fers'!$A$5:$Z$95,MATCH($A62,'Points - 4 fers'!$A$5:$A$95,0),MATCH(S$8,'Points - 4 fers'!$A$5:$Z$5,0)))*25)+((INDEX('Points - Hattrick'!$A$5:$Z$95,MATCH($A62,'Points - Hattrick'!$A$5:$A$95,0),MATCH(S$8,'Points - Hattrick'!$A$5:$Z$5,0)))*100)+((INDEX('Points - Fielding'!$A$5:$Z$95,MATCH($A62,'Points - Fielding'!$A$5:$A$95,0),MATCH(S$8,'Points - Fielding'!$A$5:$Z$5,0)))*10)+((INDEX('Points - 7 fers'!$A$5:$Z$95,MATCH($A62,'Points - 7 fers'!$A$5:$A$95,0),MATCH(S$8,'Points - 7 fers'!$A$5:$Z$5,0)))*50)+((INDEX('Points - Fielding Bonus'!$A$5:$Z$95,MATCH($A62,'Points - Fielding Bonus'!$A$5:$A$95,0),MATCH(S$8,'Points - Fielding Bonus'!$A$5:$Z$5,0)))*25)</f>
        <v>0</v>
      </c>
      <c r="T62" s="571">
        <f>(INDEX('Points - Runs'!$A$5:$Z$95,MATCH($A62,'Points - Runs'!$A$5:$A$95,0),MATCH(T$8,'Points - Runs'!$A$5:$Z$5,0)))+((INDEX('Points - Runs 50s'!$A$5:$Z$95,MATCH($A62,'Points - Runs 50s'!$A$5:$A$95,0),MATCH(T$8,'Points - Runs 50s'!$A$5:$Z$5,0)))*25)+((INDEX('Points - Runs 100s'!$A$5:$Z$95,MATCH($A62,'Points - Runs 100s'!$A$5:$A$95,0),MATCH(T$8,'Points - Runs 100s'!$A$5:$Z$5,0)))*50)+((INDEX('Points - Wickets'!$A$5:$Z$95,MATCH($A62,'Points - Wickets'!$A$5:$A$95,0),MATCH(T$8,'Points - Wickets'!$A$5:$Z$5,0)))*15)+((INDEX('Points - 4 fers'!$A$5:$Z$95,MATCH($A62,'Points - 4 fers'!$A$5:$A$95,0),MATCH(T$8,'Points - 4 fers'!$A$5:$Z$5,0)))*25)+((INDEX('Points - Hattrick'!$A$5:$Z$95,MATCH($A62,'Points - Hattrick'!$A$5:$A$95,0),MATCH(T$8,'Points - Hattrick'!$A$5:$Z$5,0)))*100)+((INDEX('Points - Fielding'!$A$5:$Z$95,MATCH($A62,'Points - Fielding'!$A$5:$A$95,0),MATCH(T$8,'Points - Fielding'!$A$5:$Z$5,0)))*10)+((INDEX('Points - 7 fers'!$A$5:$Z$95,MATCH($A62,'Points - 7 fers'!$A$5:$A$95,0),MATCH(T$8,'Points - 7 fers'!$A$5:$Z$5,0)))*50)+((INDEX('Points - Fielding Bonus'!$A$5:$Z$95,MATCH($A62,'Points - Fielding Bonus'!$A$5:$A$95,0),MATCH(T$8,'Points - Fielding Bonus'!$A$5:$Z$5,0)))*25)</f>
        <v>0</v>
      </c>
      <c r="U62" s="365">
        <f>(INDEX('Points - Runs'!$A$5:$Z$95,MATCH($A62,'Points - Runs'!$A$5:$A$95,0),MATCH(U$8,'Points - Runs'!$A$5:$Z$5,0)))+((INDEX('Points - Runs 50s'!$A$5:$Z$95,MATCH($A62,'Points - Runs 50s'!$A$5:$A$95,0),MATCH(U$8,'Points - Runs 50s'!$A$5:$Z$5,0)))*25)+((INDEX('Points - Runs 100s'!$A$5:$Z$95,MATCH($A62,'Points - Runs 100s'!$A$5:$A$95,0),MATCH(U$8,'Points - Runs 100s'!$A$5:$Z$5,0)))*50)+((INDEX('Points - Wickets'!$A$5:$Z$95,MATCH($A62,'Points - Wickets'!$A$5:$A$95,0),MATCH(U$8,'Points - Wickets'!$A$5:$Z$5,0)))*15)+((INDEX('Points - 4 fers'!$A$5:$Z$95,MATCH($A62,'Points - 4 fers'!$A$5:$A$95,0),MATCH(U$8,'Points - 4 fers'!$A$5:$Z$5,0)))*25)+((INDEX('Points - Hattrick'!$A$5:$Z$95,MATCH($A62,'Points - Hattrick'!$A$5:$A$95,0),MATCH(U$8,'Points - Hattrick'!$A$5:$Z$5,0)))*100)+((INDEX('Points - Fielding'!$A$5:$Z$95,MATCH($A62,'Points - Fielding'!$A$5:$A$95,0),MATCH(U$8,'Points - Fielding'!$A$5:$Z$5,0)))*10)+((INDEX('Points - 7 fers'!$A$5:$Z$95,MATCH($A62,'Points - 7 fers'!$A$5:$A$95,0),MATCH(U$8,'Points - 7 fers'!$A$5:$Z$5,0)))*50)+((INDEX('Points - Fielding Bonus'!$A$5:$Z$95,MATCH($A62,'Points - Fielding Bonus'!$A$5:$A$95,0),MATCH(U$8,'Points - Fielding Bonus'!$A$5:$Z$5,0)))*25)</f>
        <v>0</v>
      </c>
      <c r="V62" s="365">
        <f>(INDEX('Points - Runs'!$A$5:$Z$95,MATCH($A62,'Points - Runs'!$A$5:$A$95,0),MATCH(V$8,'Points - Runs'!$A$5:$Z$5,0)))+((INDEX('Points - Runs 50s'!$A$5:$Z$95,MATCH($A62,'Points - Runs 50s'!$A$5:$A$95,0),MATCH(V$8,'Points - Runs 50s'!$A$5:$Z$5,0)))*25)+((INDEX('Points - Runs 100s'!$A$5:$Z$95,MATCH($A62,'Points - Runs 100s'!$A$5:$A$95,0),MATCH(V$8,'Points - Runs 100s'!$A$5:$Z$5,0)))*50)+((INDEX('Points - Wickets'!$A$5:$Z$95,MATCH($A62,'Points - Wickets'!$A$5:$A$95,0),MATCH(V$8,'Points - Wickets'!$A$5:$Z$5,0)))*15)+((INDEX('Points - 4 fers'!$A$5:$Z$95,MATCH($A62,'Points - 4 fers'!$A$5:$A$95,0),MATCH(V$8,'Points - 4 fers'!$A$5:$Z$5,0)))*25)+((INDEX('Points - Hattrick'!$A$5:$Z$95,MATCH($A62,'Points - Hattrick'!$A$5:$A$95,0),MATCH(V$8,'Points - Hattrick'!$A$5:$Z$5,0)))*100)+((INDEX('Points - Fielding'!$A$5:$Z$95,MATCH($A62,'Points - Fielding'!$A$5:$A$95,0),MATCH(V$8,'Points - Fielding'!$A$5:$Z$5,0)))*10)+((INDEX('Points - 7 fers'!$A$5:$Z$95,MATCH($A62,'Points - 7 fers'!$A$5:$A$95,0),MATCH(V$8,'Points - 7 fers'!$A$5:$Z$5,0)))*50)+((INDEX('Points - Fielding Bonus'!$A$5:$Z$95,MATCH($A62,'Points - Fielding Bonus'!$A$5:$A$95,0),MATCH(V$8,'Points - Fielding Bonus'!$A$5:$Z$5,0)))*25)</f>
        <v>0</v>
      </c>
      <c r="W62" s="365">
        <f>(INDEX('Points - Runs'!$A$5:$Z$95,MATCH($A62,'Points - Runs'!$A$5:$A$95,0),MATCH(W$8,'Points - Runs'!$A$5:$Z$5,0)))+((INDEX('Points - Runs 50s'!$A$5:$Z$95,MATCH($A62,'Points - Runs 50s'!$A$5:$A$95,0),MATCH(W$8,'Points - Runs 50s'!$A$5:$Z$5,0)))*25)+((INDEX('Points - Runs 100s'!$A$5:$Z$95,MATCH($A62,'Points - Runs 100s'!$A$5:$A$95,0),MATCH(W$8,'Points - Runs 100s'!$A$5:$Z$5,0)))*50)+((INDEX('Points - Wickets'!$A$5:$Z$95,MATCH($A62,'Points - Wickets'!$A$5:$A$95,0),MATCH(W$8,'Points - Wickets'!$A$5:$Z$5,0)))*15)+((INDEX('Points - 4 fers'!$A$5:$Z$95,MATCH($A62,'Points - 4 fers'!$A$5:$A$95,0),MATCH(W$8,'Points - 4 fers'!$A$5:$Z$5,0)))*25)+((INDEX('Points - Hattrick'!$A$5:$Z$95,MATCH($A62,'Points - Hattrick'!$A$5:$A$95,0),MATCH(W$8,'Points - Hattrick'!$A$5:$Z$5,0)))*100)+((INDEX('Points - Fielding'!$A$5:$Z$95,MATCH($A62,'Points - Fielding'!$A$5:$A$95,0),MATCH(W$8,'Points - Fielding'!$A$5:$Z$5,0)))*10)+((INDEX('Points - 7 fers'!$A$5:$Z$95,MATCH($A62,'Points - 7 fers'!$A$5:$A$95,0),MATCH(W$8,'Points - 7 fers'!$A$5:$Z$5,0)))*50)+((INDEX('Points - Fielding Bonus'!$A$5:$Z$95,MATCH($A62,'Points - Fielding Bonus'!$A$5:$A$95,0),MATCH(W$8,'Points - Fielding Bonus'!$A$5:$Z$5,0)))*25)</f>
        <v>0</v>
      </c>
      <c r="X62" s="365">
        <f>(INDEX('Points - Runs'!$A$5:$Z$95,MATCH($A62,'Points - Runs'!$A$5:$A$95,0),MATCH(X$8,'Points - Runs'!$A$5:$Z$5,0)))+((INDEX('Points - Runs 50s'!$A$5:$Z$95,MATCH($A62,'Points - Runs 50s'!$A$5:$A$95,0),MATCH(X$8,'Points - Runs 50s'!$A$5:$Z$5,0)))*25)+((INDEX('Points - Runs 100s'!$A$5:$Z$95,MATCH($A62,'Points - Runs 100s'!$A$5:$A$95,0),MATCH(X$8,'Points - Runs 100s'!$A$5:$Z$5,0)))*50)+((INDEX('Points - Wickets'!$A$5:$Z$95,MATCH($A62,'Points - Wickets'!$A$5:$A$95,0),MATCH(X$8,'Points - Wickets'!$A$5:$Z$5,0)))*15)+((INDEX('Points - 4 fers'!$A$5:$Z$95,MATCH($A62,'Points - 4 fers'!$A$5:$A$95,0),MATCH(X$8,'Points - 4 fers'!$A$5:$Z$5,0)))*25)+((INDEX('Points - Hattrick'!$A$5:$Z$95,MATCH($A62,'Points - Hattrick'!$A$5:$A$95,0),MATCH(X$8,'Points - Hattrick'!$A$5:$Z$5,0)))*100)+((INDEX('Points - Fielding'!$A$5:$Z$95,MATCH($A62,'Points - Fielding'!$A$5:$A$95,0),MATCH(X$8,'Points - Fielding'!$A$5:$Z$5,0)))*10)+((INDEX('Points - 7 fers'!$A$5:$Z$95,MATCH($A62,'Points - 7 fers'!$A$5:$A$95,0),MATCH(X$8,'Points - 7 fers'!$A$5:$Z$5,0)))*50)+((INDEX('Points - Fielding Bonus'!$A$5:$Z$95,MATCH($A62,'Points - Fielding Bonus'!$A$5:$A$95,0),MATCH(X$8,'Points - Fielding Bonus'!$A$5:$Z$5,0)))*25)</f>
        <v>0</v>
      </c>
      <c r="Y62" s="365">
        <f>(INDEX('Points - Runs'!$A$5:$Z$95,MATCH($A62,'Points - Runs'!$A$5:$A$95,0),MATCH(Y$8,'Points - Runs'!$A$5:$Z$5,0)))+((INDEX('Points - Runs 50s'!$A$5:$Z$95,MATCH($A62,'Points - Runs 50s'!$A$5:$A$95,0),MATCH(Y$8,'Points - Runs 50s'!$A$5:$Z$5,0)))*25)+((INDEX('Points - Runs 100s'!$A$5:$Z$95,MATCH($A62,'Points - Runs 100s'!$A$5:$A$95,0),MATCH(Y$8,'Points - Runs 100s'!$A$5:$Z$5,0)))*50)+((INDEX('Points - Wickets'!$A$5:$Z$95,MATCH($A62,'Points - Wickets'!$A$5:$A$95,0),MATCH(Y$8,'Points - Wickets'!$A$5:$Z$5,0)))*15)+((INDEX('Points - 4 fers'!$A$5:$Z$95,MATCH($A62,'Points - 4 fers'!$A$5:$A$95,0),MATCH(Y$8,'Points - 4 fers'!$A$5:$Z$5,0)))*25)+((INDEX('Points - Hattrick'!$A$5:$Z$95,MATCH($A62,'Points - Hattrick'!$A$5:$A$95,0),MATCH(Y$8,'Points - Hattrick'!$A$5:$Z$5,0)))*100)+((INDEX('Points - Fielding'!$A$5:$Z$95,MATCH($A62,'Points - Fielding'!$A$5:$A$95,0),MATCH(Y$8,'Points - Fielding'!$A$5:$Z$5,0)))*10)+((INDEX('Points - 7 fers'!$A$5:$Z$95,MATCH($A62,'Points - 7 fers'!$A$5:$A$95,0),MATCH(Y$8,'Points - 7 fers'!$A$5:$Z$5,0)))*50)+((INDEX('Points - Fielding Bonus'!$A$5:$Z$95,MATCH($A62,'Points - Fielding Bonus'!$A$5:$A$95,0),MATCH(Y$8,'Points - Fielding Bonus'!$A$5:$Z$5,0)))*25)</f>
        <v>0</v>
      </c>
      <c r="Z62" s="365">
        <f>(INDEX('Points - Runs'!$A$5:$Z$95,MATCH($A62,'Points - Runs'!$A$5:$A$95,0),MATCH(Z$8,'Points - Runs'!$A$5:$Z$5,0)))+((INDEX('Points - Runs 50s'!$A$5:$Z$95,MATCH($A62,'Points - Runs 50s'!$A$5:$A$95,0),MATCH(Z$8,'Points - Runs 50s'!$A$5:$Z$5,0)))*25)+((INDEX('Points - Runs 100s'!$A$5:$Z$95,MATCH($A62,'Points - Runs 100s'!$A$5:$A$95,0),MATCH(Z$8,'Points - Runs 100s'!$A$5:$Z$5,0)))*50)+((INDEX('Points - Wickets'!$A$5:$Z$95,MATCH($A62,'Points - Wickets'!$A$5:$A$95,0),MATCH(Z$8,'Points - Wickets'!$A$5:$Z$5,0)))*15)+((INDEX('Points - 4 fers'!$A$5:$Z$95,MATCH($A62,'Points - 4 fers'!$A$5:$A$95,0),MATCH(Z$8,'Points - 4 fers'!$A$5:$Z$5,0)))*25)+((INDEX('Points - Hattrick'!$A$5:$Z$95,MATCH($A62,'Points - Hattrick'!$A$5:$A$95,0),MATCH(Z$8,'Points - Hattrick'!$A$5:$Z$5,0)))*100)+((INDEX('Points - Fielding'!$A$5:$Z$95,MATCH($A62,'Points - Fielding'!$A$5:$A$95,0),MATCH(Z$8,'Points - Fielding'!$A$5:$Z$5,0)))*10)+((INDEX('Points - 7 fers'!$A$5:$Z$95,MATCH($A62,'Points - 7 fers'!$A$5:$A$95,0),MATCH(Z$8,'Points - 7 fers'!$A$5:$Z$5,0)))*50)+((INDEX('Points - Fielding Bonus'!$A$5:$Z$95,MATCH($A62,'Points - Fielding Bonus'!$A$5:$A$95,0),MATCH(Z$8,'Points - Fielding Bonus'!$A$5:$Z$5,0)))*25)</f>
        <v>0</v>
      </c>
      <c r="AA62" s="452">
        <f t="shared" si="0"/>
        <v>40</v>
      </c>
      <c r="AB62" s="445">
        <f t="shared" si="1"/>
        <v>237</v>
      </c>
      <c r="AC62" s="479">
        <f t="shared" si="2"/>
        <v>0</v>
      </c>
      <c r="AD62" s="453">
        <f t="shared" si="3"/>
        <v>277</v>
      </c>
    </row>
    <row r="63" spans="1:30" s="58" customFormat="1" ht="18.75" customHeight="1" x14ac:dyDescent="0.25">
      <c r="A63" s="476" t="s">
        <v>227</v>
      </c>
      <c r="B63" s="447" t="s">
        <v>251</v>
      </c>
      <c r="C63" s="448" t="s">
        <v>69</v>
      </c>
      <c r="D63" s="364">
        <f>(INDEX('Points - Runs'!$A$5:$Z$95,MATCH($A63,'Points - Runs'!$A$5:$A$95,0),MATCH(D$8,'Points - Runs'!$A$5:$Z$5,0)))+((INDEX('Points - Runs 50s'!$A$5:$Z$95,MATCH($A63,'Points - Runs 50s'!$A$5:$A$95,0),MATCH(D$8,'Points - Runs 50s'!$A$5:$Z$5,0)))*25)+((INDEX('Points - Runs 100s'!$A$5:$Z$95,MATCH($A63,'Points - Runs 100s'!$A$5:$A$95,0),MATCH(D$8,'Points - Runs 100s'!$A$5:$Z$5,0)))*50)+((INDEX('Points - Wickets'!$A$5:$Z$95,MATCH($A63,'Points - Wickets'!$A$5:$A$95,0),MATCH(D$8,'Points - Wickets'!$A$5:$Z$5,0)))*15)+((INDEX('Points - 4 fers'!$A$5:$Z$95,MATCH($A63,'Points - 4 fers'!$A$5:$A$95,0),MATCH(D$8,'Points - 4 fers'!$A$5:$Z$5,0)))*25)+((INDEX('Points - Hattrick'!$A$5:$Z$95,MATCH($A63,'Points - Hattrick'!$A$5:$A$95,0),MATCH(D$8,'Points - Hattrick'!$A$5:$Z$5,0)))*100)+((INDEX('Points - Fielding'!$A$5:$Z$95,MATCH($A63,'Points - Fielding'!$A$5:$A$95,0),MATCH(D$8,'Points - Fielding'!$A$5:$Z$5,0)))*10)+((INDEX('Points - 7 fers'!$A$5:$Z$95,MATCH($A63,'Points - 7 fers'!$A$5:$A$95,0),MATCH(D$8,'Points - 7 fers'!$A$5:$Z$5,0)))*50)+((INDEX('Points - Fielding Bonus'!$A$5:$Z$95,MATCH($A63,'Points - Fielding Bonus'!$A$5:$A$95,0),MATCH(D$8,'Points - Fielding Bonus'!$A$5:$Z$5,0)))*25)</f>
        <v>0</v>
      </c>
      <c r="E63" s="365">
        <f>(INDEX('Points - Runs'!$A$5:$Z$95,MATCH($A63,'Points - Runs'!$A$5:$A$95,0),MATCH(E$8,'Points - Runs'!$A$5:$Z$5,0)))+((INDEX('Points - Runs 50s'!$A$5:$Z$95,MATCH($A63,'Points - Runs 50s'!$A$5:$A$95,0),MATCH(E$8,'Points - Runs 50s'!$A$5:$Z$5,0)))*25)+((INDEX('Points - Runs 100s'!$A$5:$Z$95,MATCH($A63,'Points - Runs 100s'!$A$5:$A$95,0),MATCH(E$8,'Points - Runs 100s'!$A$5:$Z$5,0)))*50)+((INDEX('Points - Wickets'!$A$5:$Z$95,MATCH($A63,'Points - Wickets'!$A$5:$A$95,0),MATCH(E$8,'Points - Wickets'!$A$5:$Z$5,0)))*15)+((INDEX('Points - 4 fers'!$A$5:$Z$95,MATCH($A63,'Points - 4 fers'!$A$5:$A$95,0),MATCH(E$8,'Points - 4 fers'!$A$5:$Z$5,0)))*25)+((INDEX('Points - Hattrick'!$A$5:$Z$95,MATCH($A63,'Points - Hattrick'!$A$5:$A$95,0),MATCH(E$8,'Points - Hattrick'!$A$5:$Z$5,0)))*100)+((INDEX('Points - Fielding'!$A$5:$Z$95,MATCH($A63,'Points - Fielding'!$A$5:$A$95,0),MATCH(E$8,'Points - Fielding'!$A$5:$Z$5,0)))*10)+((INDEX('Points - 7 fers'!$A$5:$Z$95,MATCH($A63,'Points - 7 fers'!$A$5:$A$95,0),MATCH(E$8,'Points - 7 fers'!$A$5:$Z$5,0)))*50)+((INDEX('Points - Fielding Bonus'!$A$5:$Z$95,MATCH($A63,'Points - Fielding Bonus'!$A$5:$A$95,0),MATCH(E$8,'Points - Fielding Bonus'!$A$5:$Z$5,0)))*25)</f>
        <v>0</v>
      </c>
      <c r="F63" s="365">
        <f>(INDEX('Points - Runs'!$A$5:$Z$95,MATCH($A63,'Points - Runs'!$A$5:$A$95,0),MATCH(F$8,'Points - Runs'!$A$5:$Z$5,0)))+((INDEX('Points - Runs 50s'!$A$5:$Z$95,MATCH($A63,'Points - Runs 50s'!$A$5:$A$95,0),MATCH(F$8,'Points - Runs 50s'!$A$5:$Z$5,0)))*25)+((INDEX('Points - Runs 100s'!$A$5:$Z$95,MATCH($A63,'Points - Runs 100s'!$A$5:$A$95,0),MATCH(F$8,'Points - Runs 100s'!$A$5:$Z$5,0)))*50)+((INDEX('Points - Wickets'!$A$5:$Z$95,MATCH($A63,'Points - Wickets'!$A$5:$A$95,0),MATCH(F$8,'Points - Wickets'!$A$5:$Z$5,0)))*15)+((INDEX('Points - 4 fers'!$A$5:$Z$95,MATCH($A63,'Points - 4 fers'!$A$5:$A$95,0),MATCH(F$8,'Points - 4 fers'!$A$5:$Z$5,0)))*25)+((INDEX('Points - Hattrick'!$A$5:$Z$95,MATCH($A63,'Points - Hattrick'!$A$5:$A$95,0),MATCH(F$8,'Points - Hattrick'!$A$5:$Z$5,0)))*100)+((INDEX('Points - Fielding'!$A$5:$Z$95,MATCH($A63,'Points - Fielding'!$A$5:$A$95,0),MATCH(F$8,'Points - Fielding'!$A$5:$Z$5,0)))*10)+((INDEX('Points - 7 fers'!$A$5:$Z$95,MATCH($A63,'Points - 7 fers'!$A$5:$A$95,0),MATCH(F$8,'Points - 7 fers'!$A$5:$Z$5,0)))*50)+((INDEX('Points - Fielding Bonus'!$A$5:$Z$95,MATCH($A63,'Points - Fielding Bonus'!$A$5:$A$95,0),MATCH(F$8,'Points - Fielding Bonus'!$A$5:$Z$5,0)))*25)</f>
        <v>0</v>
      </c>
      <c r="G63" s="365">
        <f>(INDEX('Points - Runs'!$A$5:$Z$95,MATCH($A63,'Points - Runs'!$A$5:$A$95,0),MATCH(G$8,'Points - Runs'!$A$5:$Z$5,0)))+((INDEX('Points - Runs 50s'!$A$5:$Z$95,MATCH($A63,'Points - Runs 50s'!$A$5:$A$95,0),MATCH(G$8,'Points - Runs 50s'!$A$5:$Z$5,0)))*25)+((INDEX('Points - Runs 100s'!$A$5:$Z$95,MATCH($A63,'Points - Runs 100s'!$A$5:$A$95,0),MATCH(G$8,'Points - Runs 100s'!$A$5:$Z$5,0)))*50)+((INDEX('Points - Wickets'!$A$5:$Z$95,MATCH($A63,'Points - Wickets'!$A$5:$A$95,0),MATCH(G$8,'Points - Wickets'!$A$5:$Z$5,0)))*15)+((INDEX('Points - 4 fers'!$A$5:$Z$95,MATCH($A63,'Points - 4 fers'!$A$5:$A$95,0),MATCH(G$8,'Points - 4 fers'!$A$5:$Z$5,0)))*25)+((INDEX('Points - Hattrick'!$A$5:$Z$95,MATCH($A63,'Points - Hattrick'!$A$5:$A$95,0),MATCH(G$8,'Points - Hattrick'!$A$5:$Z$5,0)))*100)+((INDEX('Points - Fielding'!$A$5:$Z$95,MATCH($A63,'Points - Fielding'!$A$5:$A$95,0),MATCH(G$8,'Points - Fielding'!$A$5:$Z$5,0)))*10)+((INDEX('Points - 7 fers'!$A$5:$Z$95,MATCH($A63,'Points - 7 fers'!$A$5:$A$95,0),MATCH(G$8,'Points - 7 fers'!$A$5:$Z$5,0)))*50)+((INDEX('Points - Fielding Bonus'!$A$5:$Z$95,MATCH($A63,'Points - Fielding Bonus'!$A$5:$A$95,0),MATCH(G$8,'Points - Fielding Bonus'!$A$5:$Z$5,0)))*25)</f>
        <v>0</v>
      </c>
      <c r="H63" s="365">
        <f>(INDEX('Points - Runs'!$A$5:$Z$95,MATCH($A63,'Points - Runs'!$A$5:$A$95,0),MATCH(H$8,'Points - Runs'!$A$5:$Z$5,0)))+((INDEX('Points - Runs 50s'!$A$5:$Z$95,MATCH($A63,'Points - Runs 50s'!$A$5:$A$95,0),MATCH(H$8,'Points - Runs 50s'!$A$5:$Z$5,0)))*25)+((INDEX('Points - Runs 100s'!$A$5:$Z$95,MATCH($A63,'Points - Runs 100s'!$A$5:$A$95,0),MATCH(H$8,'Points - Runs 100s'!$A$5:$Z$5,0)))*50)+((INDEX('Points - Wickets'!$A$5:$Z$95,MATCH($A63,'Points - Wickets'!$A$5:$A$95,0),MATCH(H$8,'Points - Wickets'!$A$5:$Z$5,0)))*15)+((INDEX('Points - 4 fers'!$A$5:$Z$95,MATCH($A63,'Points - 4 fers'!$A$5:$A$95,0),MATCH(H$8,'Points - 4 fers'!$A$5:$Z$5,0)))*25)+((INDEX('Points - Hattrick'!$A$5:$Z$95,MATCH($A63,'Points - Hattrick'!$A$5:$A$95,0),MATCH(H$8,'Points - Hattrick'!$A$5:$Z$5,0)))*100)+((INDEX('Points - Fielding'!$A$5:$Z$95,MATCH($A63,'Points - Fielding'!$A$5:$A$95,0),MATCH(H$8,'Points - Fielding'!$A$5:$Z$5,0)))*10)+((INDEX('Points - 7 fers'!$A$5:$Z$95,MATCH($A63,'Points - 7 fers'!$A$5:$A$95,0),MATCH(H$8,'Points - 7 fers'!$A$5:$Z$5,0)))*50)+((INDEX('Points - Fielding Bonus'!$A$5:$Z$95,MATCH($A63,'Points - Fielding Bonus'!$A$5:$A$95,0),MATCH(H$8,'Points - Fielding Bonus'!$A$5:$Z$5,0)))*25)</f>
        <v>0</v>
      </c>
      <c r="I63" s="365">
        <f>(INDEX('Points - Runs'!$A$5:$Z$95,MATCH($A63,'Points - Runs'!$A$5:$A$95,0),MATCH(I$8,'Points - Runs'!$A$5:$Z$5,0)))+((INDEX('Points - Runs 50s'!$A$5:$Z$95,MATCH($A63,'Points - Runs 50s'!$A$5:$A$95,0),MATCH(I$8,'Points - Runs 50s'!$A$5:$Z$5,0)))*25)+((INDEX('Points - Runs 100s'!$A$5:$Z$95,MATCH($A63,'Points - Runs 100s'!$A$5:$A$95,0),MATCH(I$8,'Points - Runs 100s'!$A$5:$Z$5,0)))*50)+((INDEX('Points - Wickets'!$A$5:$Z$95,MATCH($A63,'Points - Wickets'!$A$5:$A$95,0),MATCH(I$8,'Points - Wickets'!$A$5:$Z$5,0)))*15)+((INDEX('Points - 4 fers'!$A$5:$Z$95,MATCH($A63,'Points - 4 fers'!$A$5:$A$95,0),MATCH(I$8,'Points - 4 fers'!$A$5:$Z$5,0)))*25)+((INDEX('Points - Hattrick'!$A$5:$Z$95,MATCH($A63,'Points - Hattrick'!$A$5:$A$95,0),MATCH(I$8,'Points - Hattrick'!$A$5:$Z$5,0)))*100)+((INDEX('Points - Fielding'!$A$5:$Z$95,MATCH($A63,'Points - Fielding'!$A$5:$A$95,0),MATCH(I$8,'Points - Fielding'!$A$5:$Z$5,0)))*10)+((INDEX('Points - 7 fers'!$A$5:$Z$95,MATCH($A63,'Points - 7 fers'!$A$5:$A$95,0),MATCH(I$8,'Points - 7 fers'!$A$5:$Z$5,0)))*50)+((INDEX('Points - Fielding Bonus'!$A$5:$Z$95,MATCH($A63,'Points - Fielding Bonus'!$A$5:$A$95,0),MATCH(I$8,'Points - Fielding Bonus'!$A$5:$Z$5,0)))*25)</f>
        <v>76</v>
      </c>
      <c r="J63" s="365">
        <f>(INDEX('Points - Runs'!$A$5:$Z$95,MATCH($A63,'Points - Runs'!$A$5:$A$95,0),MATCH(J$8,'Points - Runs'!$A$5:$Z$5,0)))+((INDEX('Points - Runs 50s'!$A$5:$Z$95,MATCH($A63,'Points - Runs 50s'!$A$5:$A$95,0),MATCH(J$8,'Points - Runs 50s'!$A$5:$Z$5,0)))*25)+((INDEX('Points - Runs 100s'!$A$5:$Z$95,MATCH($A63,'Points - Runs 100s'!$A$5:$A$95,0),MATCH(J$8,'Points - Runs 100s'!$A$5:$Z$5,0)))*50)+((INDEX('Points - Wickets'!$A$5:$Z$95,MATCH($A63,'Points - Wickets'!$A$5:$A$95,0),MATCH(J$8,'Points - Wickets'!$A$5:$Z$5,0)))*15)+((INDEX('Points - 4 fers'!$A$5:$Z$95,MATCH($A63,'Points - 4 fers'!$A$5:$A$95,0),MATCH(J$8,'Points - 4 fers'!$A$5:$Z$5,0)))*25)+((INDEX('Points - Hattrick'!$A$5:$Z$95,MATCH($A63,'Points - Hattrick'!$A$5:$A$95,0),MATCH(J$8,'Points - Hattrick'!$A$5:$Z$5,0)))*100)+((INDEX('Points - Fielding'!$A$5:$Z$95,MATCH($A63,'Points - Fielding'!$A$5:$A$95,0),MATCH(J$8,'Points - Fielding'!$A$5:$Z$5,0)))*10)+((INDEX('Points - 7 fers'!$A$5:$Z$95,MATCH($A63,'Points - 7 fers'!$A$5:$A$95,0),MATCH(J$8,'Points - 7 fers'!$A$5:$Z$5,0)))*50)+((INDEX('Points - Fielding Bonus'!$A$5:$Z$95,MATCH($A63,'Points - Fielding Bonus'!$A$5:$A$95,0),MATCH(J$8,'Points - Fielding Bonus'!$A$5:$Z$5,0)))*25)</f>
        <v>0</v>
      </c>
      <c r="K63" s="516">
        <f>(INDEX('Points - Runs'!$A$5:$Z$95,MATCH($A63,'Points - Runs'!$A$5:$A$95,0),MATCH(K$8,'Points - Runs'!$A$5:$Z$5,0)))+((INDEX('Points - Runs 50s'!$A$5:$Z$95,MATCH($A63,'Points - Runs 50s'!$A$5:$A$95,0),MATCH(K$8,'Points - Runs 50s'!$A$5:$Z$5,0)))*25)+((INDEX('Points - Runs 100s'!$A$5:$Z$95,MATCH($A63,'Points - Runs 100s'!$A$5:$A$95,0),MATCH(K$8,'Points - Runs 100s'!$A$5:$Z$5,0)))*50)+((INDEX('Points - Wickets'!$A$5:$Z$95,MATCH($A63,'Points - Wickets'!$A$5:$A$95,0),MATCH(K$8,'Points - Wickets'!$A$5:$Z$5,0)))*15)+((INDEX('Points - 4 fers'!$A$5:$Z$95,MATCH($A63,'Points - 4 fers'!$A$5:$A$95,0),MATCH(K$8,'Points - 4 fers'!$A$5:$Z$5,0)))*25)+((INDEX('Points - Hattrick'!$A$5:$Z$95,MATCH($A63,'Points - Hattrick'!$A$5:$A$95,0),MATCH(K$8,'Points - Hattrick'!$A$5:$Z$5,0)))*100)+((INDEX('Points - Fielding'!$A$5:$Z$95,MATCH($A63,'Points - Fielding'!$A$5:$A$95,0),MATCH(K$8,'Points - Fielding'!$A$5:$Z$5,0)))*10)+((INDEX('Points - 7 fers'!$A$5:$Z$95,MATCH($A63,'Points - 7 fers'!$A$5:$A$95,0),MATCH(K$8,'Points - 7 fers'!$A$5:$Z$5,0)))*50)+((INDEX('Points - Fielding Bonus'!$A$5:$Z$95,MATCH($A63,'Points - Fielding Bonus'!$A$5:$A$95,0),MATCH(K$8,'Points - Fielding Bonus'!$A$5:$Z$5,0)))*25)</f>
        <v>0</v>
      </c>
      <c r="L63" s="364">
        <f>(INDEX('Points - Runs'!$A$5:$Z$95,MATCH($A63,'Points - Runs'!$A$5:$A$95,0),MATCH(L$8,'Points - Runs'!$A$5:$Z$5,0)))+((INDEX('Points - Runs 50s'!$A$5:$Z$95,MATCH($A63,'Points - Runs 50s'!$A$5:$A$95,0),MATCH(L$8,'Points - Runs 50s'!$A$5:$Z$5,0)))*25)+((INDEX('Points - Runs 100s'!$A$5:$Z$95,MATCH($A63,'Points - Runs 100s'!$A$5:$A$95,0),MATCH(L$8,'Points - Runs 100s'!$A$5:$Z$5,0)))*50)+((INDEX('Points - Wickets'!$A$5:$Z$95,MATCH($A63,'Points - Wickets'!$A$5:$A$95,0),MATCH(L$8,'Points - Wickets'!$A$5:$Z$5,0)))*15)+((INDEX('Points - 4 fers'!$A$5:$Z$95,MATCH($A63,'Points - 4 fers'!$A$5:$A$95,0),MATCH(L$8,'Points - 4 fers'!$A$5:$Z$5,0)))*25)+((INDEX('Points - Hattrick'!$A$5:$Z$95,MATCH($A63,'Points - Hattrick'!$A$5:$A$95,0),MATCH(L$8,'Points - Hattrick'!$A$5:$Z$5,0)))*100)+((INDEX('Points - Fielding'!$A$5:$Z$95,MATCH($A63,'Points - Fielding'!$A$5:$A$95,0),MATCH(L$8,'Points - Fielding'!$A$5:$Z$5,0)))*10)+((INDEX('Points - 7 fers'!$A$5:$Z$95,MATCH($A63,'Points - 7 fers'!$A$5:$A$95,0),MATCH(L$8,'Points - 7 fers'!$A$5:$Z$5,0)))*50)+((INDEX('Points - Fielding Bonus'!$A$5:$Z$95,MATCH($A63,'Points - Fielding Bonus'!$A$5:$A$95,0),MATCH(L$8,'Points - Fielding Bonus'!$A$5:$Z$5,0)))*25)</f>
        <v>0</v>
      </c>
      <c r="M63" s="365">
        <f>(INDEX('Points - Runs'!$A$5:$Z$95,MATCH($A63,'Points - Runs'!$A$5:$A$95,0),MATCH(M$8,'Points - Runs'!$A$5:$Z$5,0)))+((INDEX('Points - Runs 50s'!$A$5:$Z$95,MATCH($A63,'Points - Runs 50s'!$A$5:$A$95,0),MATCH(M$8,'Points - Runs 50s'!$A$5:$Z$5,0)))*25)+((INDEX('Points - Runs 100s'!$A$5:$Z$95,MATCH($A63,'Points - Runs 100s'!$A$5:$A$95,0),MATCH(M$8,'Points - Runs 100s'!$A$5:$Z$5,0)))*50)+((INDEX('Points - Wickets'!$A$5:$Z$95,MATCH($A63,'Points - Wickets'!$A$5:$A$95,0),MATCH(M$8,'Points - Wickets'!$A$5:$Z$5,0)))*15)+((INDEX('Points - 4 fers'!$A$5:$Z$95,MATCH($A63,'Points - 4 fers'!$A$5:$A$95,0),MATCH(M$8,'Points - 4 fers'!$A$5:$Z$5,0)))*25)+((INDEX('Points - Hattrick'!$A$5:$Z$95,MATCH($A63,'Points - Hattrick'!$A$5:$A$95,0),MATCH(M$8,'Points - Hattrick'!$A$5:$Z$5,0)))*100)+((INDEX('Points - Fielding'!$A$5:$Z$95,MATCH($A63,'Points - Fielding'!$A$5:$A$95,0),MATCH(M$8,'Points - Fielding'!$A$5:$Z$5,0)))*10)+((INDEX('Points - 7 fers'!$A$5:$Z$95,MATCH($A63,'Points - 7 fers'!$A$5:$A$95,0),MATCH(M$8,'Points - 7 fers'!$A$5:$Z$5,0)))*50)+((INDEX('Points - Fielding Bonus'!$A$5:$Z$95,MATCH($A63,'Points - Fielding Bonus'!$A$5:$A$95,0),MATCH(M$8,'Points - Fielding Bonus'!$A$5:$Z$5,0)))*25)</f>
        <v>218</v>
      </c>
      <c r="N63" s="365">
        <f>(INDEX('Points - Runs'!$A$5:$Z$95,MATCH($A63,'Points - Runs'!$A$5:$A$95,0),MATCH(N$8,'Points - Runs'!$A$5:$Z$5,0)))+((INDEX('Points - Runs 50s'!$A$5:$Z$95,MATCH($A63,'Points - Runs 50s'!$A$5:$A$95,0),MATCH(N$8,'Points - Runs 50s'!$A$5:$Z$5,0)))*25)+((INDEX('Points - Runs 100s'!$A$5:$Z$95,MATCH($A63,'Points - Runs 100s'!$A$5:$A$95,0),MATCH(N$8,'Points - Runs 100s'!$A$5:$Z$5,0)))*50)+((INDEX('Points - Wickets'!$A$5:$Z$95,MATCH($A63,'Points - Wickets'!$A$5:$A$95,0),MATCH(N$8,'Points - Wickets'!$A$5:$Z$5,0)))*15)+((INDEX('Points - 4 fers'!$A$5:$Z$95,MATCH($A63,'Points - 4 fers'!$A$5:$A$95,0),MATCH(N$8,'Points - 4 fers'!$A$5:$Z$5,0)))*25)+((INDEX('Points - Hattrick'!$A$5:$Z$95,MATCH($A63,'Points - Hattrick'!$A$5:$A$95,0),MATCH(N$8,'Points - Hattrick'!$A$5:$Z$5,0)))*100)+((INDEX('Points - Fielding'!$A$5:$Z$95,MATCH($A63,'Points - Fielding'!$A$5:$A$95,0),MATCH(N$8,'Points - Fielding'!$A$5:$Z$5,0)))*10)+((INDEX('Points - 7 fers'!$A$5:$Z$95,MATCH($A63,'Points - 7 fers'!$A$5:$A$95,0),MATCH(N$8,'Points - 7 fers'!$A$5:$Z$5,0)))*50)+((INDEX('Points - Fielding Bonus'!$A$5:$Z$95,MATCH($A63,'Points - Fielding Bonus'!$A$5:$A$95,0),MATCH(N$8,'Points - Fielding Bonus'!$A$5:$Z$5,0)))*25)</f>
        <v>52</v>
      </c>
      <c r="O63" s="365">
        <f>(INDEX('Points - Runs'!$A$5:$Z$95,MATCH($A63,'Points - Runs'!$A$5:$A$95,0),MATCH(O$8,'Points - Runs'!$A$5:$Z$5,0)))+((INDEX('Points - Runs 50s'!$A$5:$Z$95,MATCH($A63,'Points - Runs 50s'!$A$5:$A$95,0),MATCH(O$8,'Points - Runs 50s'!$A$5:$Z$5,0)))*25)+((INDEX('Points - Runs 100s'!$A$5:$Z$95,MATCH($A63,'Points - Runs 100s'!$A$5:$A$95,0),MATCH(O$8,'Points - Runs 100s'!$A$5:$Z$5,0)))*50)+((INDEX('Points - Wickets'!$A$5:$Z$95,MATCH($A63,'Points - Wickets'!$A$5:$A$95,0),MATCH(O$8,'Points - Wickets'!$A$5:$Z$5,0)))*15)+((INDEX('Points - 4 fers'!$A$5:$Z$95,MATCH($A63,'Points - 4 fers'!$A$5:$A$95,0),MATCH(O$8,'Points - 4 fers'!$A$5:$Z$5,0)))*25)+((INDEX('Points - Hattrick'!$A$5:$Z$95,MATCH($A63,'Points - Hattrick'!$A$5:$A$95,0),MATCH(O$8,'Points - Hattrick'!$A$5:$Z$5,0)))*100)+((INDEX('Points - Fielding'!$A$5:$Z$95,MATCH($A63,'Points - Fielding'!$A$5:$A$95,0),MATCH(O$8,'Points - Fielding'!$A$5:$Z$5,0)))*10)+((INDEX('Points - 7 fers'!$A$5:$Z$95,MATCH($A63,'Points - 7 fers'!$A$5:$A$95,0),MATCH(O$8,'Points - 7 fers'!$A$5:$Z$5,0)))*50)+((INDEX('Points - Fielding Bonus'!$A$5:$Z$95,MATCH($A63,'Points - Fielding Bonus'!$A$5:$A$95,0),MATCH(O$8,'Points - Fielding Bonus'!$A$5:$Z$5,0)))*25)</f>
        <v>4</v>
      </c>
      <c r="P63" s="365">
        <f>(INDEX('Points - Runs'!$A$5:$Z$95,MATCH($A63,'Points - Runs'!$A$5:$A$95,0),MATCH(P$8,'Points - Runs'!$A$5:$Z$5,0)))+((INDEX('Points - Runs 50s'!$A$5:$Z$95,MATCH($A63,'Points - Runs 50s'!$A$5:$A$95,0),MATCH(P$8,'Points - Runs 50s'!$A$5:$Z$5,0)))*25)+((INDEX('Points - Runs 100s'!$A$5:$Z$95,MATCH($A63,'Points - Runs 100s'!$A$5:$A$95,0),MATCH(P$8,'Points - Runs 100s'!$A$5:$Z$5,0)))*50)+((INDEX('Points - Wickets'!$A$5:$Z$95,MATCH($A63,'Points - Wickets'!$A$5:$A$95,0),MATCH(P$8,'Points - Wickets'!$A$5:$Z$5,0)))*15)+((INDEX('Points - 4 fers'!$A$5:$Z$95,MATCH($A63,'Points - 4 fers'!$A$5:$A$95,0),MATCH(P$8,'Points - 4 fers'!$A$5:$Z$5,0)))*25)+((INDEX('Points - Hattrick'!$A$5:$Z$95,MATCH($A63,'Points - Hattrick'!$A$5:$A$95,0),MATCH(P$8,'Points - Hattrick'!$A$5:$Z$5,0)))*100)+((INDEX('Points - Fielding'!$A$5:$Z$95,MATCH($A63,'Points - Fielding'!$A$5:$A$95,0),MATCH(P$8,'Points - Fielding'!$A$5:$Z$5,0)))*10)+((INDEX('Points - 7 fers'!$A$5:$Z$95,MATCH($A63,'Points - 7 fers'!$A$5:$A$95,0),MATCH(P$8,'Points - 7 fers'!$A$5:$Z$5,0)))*50)+((INDEX('Points - Fielding Bonus'!$A$5:$Z$95,MATCH($A63,'Points - Fielding Bonus'!$A$5:$A$95,0),MATCH(P$8,'Points - Fielding Bonus'!$A$5:$Z$5,0)))*25)</f>
        <v>9</v>
      </c>
      <c r="Q63" s="365">
        <f>(INDEX('Points - Runs'!$A$5:$Z$95,MATCH($A63,'Points - Runs'!$A$5:$A$95,0),MATCH(Q$8,'Points - Runs'!$A$5:$Z$5,0)))+((INDEX('Points - Runs 50s'!$A$5:$Z$95,MATCH($A63,'Points - Runs 50s'!$A$5:$A$95,0),MATCH(Q$8,'Points - Runs 50s'!$A$5:$Z$5,0)))*25)+((INDEX('Points - Runs 100s'!$A$5:$Z$95,MATCH($A63,'Points - Runs 100s'!$A$5:$A$95,0),MATCH(Q$8,'Points - Runs 100s'!$A$5:$Z$5,0)))*50)+((INDEX('Points - Wickets'!$A$5:$Z$95,MATCH($A63,'Points - Wickets'!$A$5:$A$95,0),MATCH(Q$8,'Points - Wickets'!$A$5:$Z$5,0)))*15)+((INDEX('Points - 4 fers'!$A$5:$Z$95,MATCH($A63,'Points - 4 fers'!$A$5:$A$95,0),MATCH(Q$8,'Points - 4 fers'!$A$5:$Z$5,0)))*25)+((INDEX('Points - Hattrick'!$A$5:$Z$95,MATCH($A63,'Points - Hattrick'!$A$5:$A$95,0),MATCH(Q$8,'Points - Hattrick'!$A$5:$Z$5,0)))*100)+((INDEX('Points - Fielding'!$A$5:$Z$95,MATCH($A63,'Points - Fielding'!$A$5:$A$95,0),MATCH(Q$8,'Points - Fielding'!$A$5:$Z$5,0)))*10)+((INDEX('Points - 7 fers'!$A$5:$Z$95,MATCH($A63,'Points - 7 fers'!$A$5:$A$95,0),MATCH(Q$8,'Points - 7 fers'!$A$5:$Z$5,0)))*50)+((INDEX('Points - Fielding Bonus'!$A$5:$Z$95,MATCH($A63,'Points - Fielding Bonus'!$A$5:$A$95,0),MATCH(Q$8,'Points - Fielding Bonus'!$A$5:$Z$5,0)))*25)</f>
        <v>56</v>
      </c>
      <c r="R63" s="365">
        <f>(INDEX('Points - Runs'!$A$5:$Z$95,MATCH($A63,'Points - Runs'!$A$5:$A$95,0),MATCH(R$8,'Points - Runs'!$A$5:$Z$5,0)))+((INDEX('Points - Runs 50s'!$A$5:$Z$95,MATCH($A63,'Points - Runs 50s'!$A$5:$A$95,0),MATCH(R$8,'Points - Runs 50s'!$A$5:$Z$5,0)))*25)+((INDEX('Points - Runs 100s'!$A$5:$Z$95,MATCH($A63,'Points - Runs 100s'!$A$5:$A$95,0),MATCH(R$8,'Points - Runs 100s'!$A$5:$Z$5,0)))*50)+((INDEX('Points - Wickets'!$A$5:$Z$95,MATCH($A63,'Points - Wickets'!$A$5:$A$95,0),MATCH(R$8,'Points - Wickets'!$A$5:$Z$5,0)))*15)+((INDEX('Points - 4 fers'!$A$5:$Z$95,MATCH($A63,'Points - 4 fers'!$A$5:$A$95,0),MATCH(R$8,'Points - 4 fers'!$A$5:$Z$5,0)))*25)+((INDEX('Points - Hattrick'!$A$5:$Z$95,MATCH($A63,'Points - Hattrick'!$A$5:$A$95,0),MATCH(R$8,'Points - Hattrick'!$A$5:$Z$5,0)))*100)+((INDEX('Points - Fielding'!$A$5:$Z$95,MATCH($A63,'Points - Fielding'!$A$5:$A$95,0),MATCH(R$8,'Points - Fielding'!$A$5:$Z$5,0)))*10)+((INDEX('Points - 7 fers'!$A$5:$Z$95,MATCH($A63,'Points - 7 fers'!$A$5:$A$95,0),MATCH(R$8,'Points - 7 fers'!$A$5:$Z$5,0)))*50)+((INDEX('Points - Fielding Bonus'!$A$5:$Z$95,MATCH($A63,'Points - Fielding Bonus'!$A$5:$A$95,0),MATCH(R$8,'Points - Fielding Bonus'!$A$5:$Z$5,0)))*25)</f>
        <v>0</v>
      </c>
      <c r="S63" s="566">
        <f>(INDEX('Points - Runs'!$A$5:$Z$95,MATCH($A63,'Points - Runs'!$A$5:$A$95,0),MATCH(S$8,'Points - Runs'!$A$5:$Z$5,0)))+((INDEX('Points - Runs 50s'!$A$5:$Z$95,MATCH($A63,'Points - Runs 50s'!$A$5:$A$95,0),MATCH(S$8,'Points - Runs 50s'!$A$5:$Z$5,0)))*25)+((INDEX('Points - Runs 100s'!$A$5:$Z$95,MATCH($A63,'Points - Runs 100s'!$A$5:$A$95,0),MATCH(S$8,'Points - Runs 100s'!$A$5:$Z$5,0)))*50)+((INDEX('Points - Wickets'!$A$5:$Z$95,MATCH($A63,'Points - Wickets'!$A$5:$A$95,0),MATCH(S$8,'Points - Wickets'!$A$5:$Z$5,0)))*15)+((INDEX('Points - 4 fers'!$A$5:$Z$95,MATCH($A63,'Points - 4 fers'!$A$5:$A$95,0),MATCH(S$8,'Points - 4 fers'!$A$5:$Z$5,0)))*25)+((INDEX('Points - Hattrick'!$A$5:$Z$95,MATCH($A63,'Points - Hattrick'!$A$5:$A$95,0),MATCH(S$8,'Points - Hattrick'!$A$5:$Z$5,0)))*100)+((INDEX('Points - Fielding'!$A$5:$Z$95,MATCH($A63,'Points - Fielding'!$A$5:$A$95,0),MATCH(S$8,'Points - Fielding'!$A$5:$Z$5,0)))*10)+((INDEX('Points - 7 fers'!$A$5:$Z$95,MATCH($A63,'Points - 7 fers'!$A$5:$A$95,0),MATCH(S$8,'Points - 7 fers'!$A$5:$Z$5,0)))*50)+((INDEX('Points - Fielding Bonus'!$A$5:$Z$95,MATCH($A63,'Points - Fielding Bonus'!$A$5:$A$95,0),MATCH(S$8,'Points - Fielding Bonus'!$A$5:$Z$5,0)))*25)</f>
        <v>15</v>
      </c>
      <c r="T63" s="571">
        <f>(INDEX('Points - Runs'!$A$5:$Z$95,MATCH($A63,'Points - Runs'!$A$5:$A$95,0),MATCH(T$8,'Points - Runs'!$A$5:$Z$5,0)))+((INDEX('Points - Runs 50s'!$A$5:$Z$95,MATCH($A63,'Points - Runs 50s'!$A$5:$A$95,0),MATCH(T$8,'Points - Runs 50s'!$A$5:$Z$5,0)))*25)+((INDEX('Points - Runs 100s'!$A$5:$Z$95,MATCH($A63,'Points - Runs 100s'!$A$5:$A$95,0),MATCH(T$8,'Points - Runs 100s'!$A$5:$Z$5,0)))*50)+((INDEX('Points - Wickets'!$A$5:$Z$95,MATCH($A63,'Points - Wickets'!$A$5:$A$95,0),MATCH(T$8,'Points - Wickets'!$A$5:$Z$5,0)))*15)+((INDEX('Points - 4 fers'!$A$5:$Z$95,MATCH($A63,'Points - 4 fers'!$A$5:$A$95,0),MATCH(T$8,'Points - 4 fers'!$A$5:$Z$5,0)))*25)+((INDEX('Points - Hattrick'!$A$5:$Z$95,MATCH($A63,'Points - Hattrick'!$A$5:$A$95,0),MATCH(T$8,'Points - Hattrick'!$A$5:$Z$5,0)))*100)+((INDEX('Points - Fielding'!$A$5:$Z$95,MATCH($A63,'Points - Fielding'!$A$5:$A$95,0),MATCH(T$8,'Points - Fielding'!$A$5:$Z$5,0)))*10)+((INDEX('Points - 7 fers'!$A$5:$Z$95,MATCH($A63,'Points - 7 fers'!$A$5:$A$95,0),MATCH(T$8,'Points - 7 fers'!$A$5:$Z$5,0)))*50)+((INDEX('Points - Fielding Bonus'!$A$5:$Z$95,MATCH($A63,'Points - Fielding Bonus'!$A$5:$A$95,0),MATCH(T$8,'Points - Fielding Bonus'!$A$5:$Z$5,0)))*25)</f>
        <v>0</v>
      </c>
      <c r="U63" s="365">
        <f>(INDEX('Points - Runs'!$A$5:$Z$95,MATCH($A63,'Points - Runs'!$A$5:$A$95,0),MATCH(U$8,'Points - Runs'!$A$5:$Z$5,0)))+((INDEX('Points - Runs 50s'!$A$5:$Z$95,MATCH($A63,'Points - Runs 50s'!$A$5:$A$95,0),MATCH(U$8,'Points - Runs 50s'!$A$5:$Z$5,0)))*25)+((INDEX('Points - Runs 100s'!$A$5:$Z$95,MATCH($A63,'Points - Runs 100s'!$A$5:$A$95,0),MATCH(U$8,'Points - Runs 100s'!$A$5:$Z$5,0)))*50)+((INDEX('Points - Wickets'!$A$5:$Z$95,MATCH($A63,'Points - Wickets'!$A$5:$A$95,0),MATCH(U$8,'Points - Wickets'!$A$5:$Z$5,0)))*15)+((INDEX('Points - 4 fers'!$A$5:$Z$95,MATCH($A63,'Points - 4 fers'!$A$5:$A$95,0),MATCH(U$8,'Points - 4 fers'!$A$5:$Z$5,0)))*25)+((INDEX('Points - Hattrick'!$A$5:$Z$95,MATCH($A63,'Points - Hattrick'!$A$5:$A$95,0),MATCH(U$8,'Points - Hattrick'!$A$5:$Z$5,0)))*100)+((INDEX('Points - Fielding'!$A$5:$Z$95,MATCH($A63,'Points - Fielding'!$A$5:$A$95,0),MATCH(U$8,'Points - Fielding'!$A$5:$Z$5,0)))*10)+((INDEX('Points - 7 fers'!$A$5:$Z$95,MATCH($A63,'Points - 7 fers'!$A$5:$A$95,0),MATCH(U$8,'Points - 7 fers'!$A$5:$Z$5,0)))*50)+((INDEX('Points - Fielding Bonus'!$A$5:$Z$95,MATCH($A63,'Points - Fielding Bonus'!$A$5:$A$95,0),MATCH(U$8,'Points - Fielding Bonus'!$A$5:$Z$5,0)))*25)</f>
        <v>0</v>
      </c>
      <c r="V63" s="365">
        <f>(INDEX('Points - Runs'!$A$5:$Z$95,MATCH($A63,'Points - Runs'!$A$5:$A$95,0),MATCH(V$8,'Points - Runs'!$A$5:$Z$5,0)))+((INDEX('Points - Runs 50s'!$A$5:$Z$95,MATCH($A63,'Points - Runs 50s'!$A$5:$A$95,0),MATCH(V$8,'Points - Runs 50s'!$A$5:$Z$5,0)))*25)+((INDEX('Points - Runs 100s'!$A$5:$Z$95,MATCH($A63,'Points - Runs 100s'!$A$5:$A$95,0),MATCH(V$8,'Points - Runs 100s'!$A$5:$Z$5,0)))*50)+((INDEX('Points - Wickets'!$A$5:$Z$95,MATCH($A63,'Points - Wickets'!$A$5:$A$95,0),MATCH(V$8,'Points - Wickets'!$A$5:$Z$5,0)))*15)+((INDEX('Points - 4 fers'!$A$5:$Z$95,MATCH($A63,'Points - 4 fers'!$A$5:$A$95,0),MATCH(V$8,'Points - 4 fers'!$A$5:$Z$5,0)))*25)+((INDEX('Points - Hattrick'!$A$5:$Z$95,MATCH($A63,'Points - Hattrick'!$A$5:$A$95,0),MATCH(V$8,'Points - Hattrick'!$A$5:$Z$5,0)))*100)+((INDEX('Points - Fielding'!$A$5:$Z$95,MATCH($A63,'Points - Fielding'!$A$5:$A$95,0),MATCH(V$8,'Points - Fielding'!$A$5:$Z$5,0)))*10)+((INDEX('Points - 7 fers'!$A$5:$Z$95,MATCH($A63,'Points - 7 fers'!$A$5:$A$95,0),MATCH(V$8,'Points - 7 fers'!$A$5:$Z$5,0)))*50)+((INDEX('Points - Fielding Bonus'!$A$5:$Z$95,MATCH($A63,'Points - Fielding Bonus'!$A$5:$A$95,0),MATCH(V$8,'Points - Fielding Bonus'!$A$5:$Z$5,0)))*25)</f>
        <v>0</v>
      </c>
      <c r="W63" s="365">
        <f>(INDEX('Points - Runs'!$A$5:$Z$95,MATCH($A63,'Points - Runs'!$A$5:$A$95,0),MATCH(W$8,'Points - Runs'!$A$5:$Z$5,0)))+((INDEX('Points - Runs 50s'!$A$5:$Z$95,MATCH($A63,'Points - Runs 50s'!$A$5:$A$95,0),MATCH(W$8,'Points - Runs 50s'!$A$5:$Z$5,0)))*25)+((INDEX('Points - Runs 100s'!$A$5:$Z$95,MATCH($A63,'Points - Runs 100s'!$A$5:$A$95,0),MATCH(W$8,'Points - Runs 100s'!$A$5:$Z$5,0)))*50)+((INDEX('Points - Wickets'!$A$5:$Z$95,MATCH($A63,'Points - Wickets'!$A$5:$A$95,0),MATCH(W$8,'Points - Wickets'!$A$5:$Z$5,0)))*15)+((INDEX('Points - 4 fers'!$A$5:$Z$95,MATCH($A63,'Points - 4 fers'!$A$5:$A$95,0),MATCH(W$8,'Points - 4 fers'!$A$5:$Z$5,0)))*25)+((INDEX('Points - Hattrick'!$A$5:$Z$95,MATCH($A63,'Points - Hattrick'!$A$5:$A$95,0),MATCH(W$8,'Points - Hattrick'!$A$5:$Z$5,0)))*100)+((INDEX('Points - Fielding'!$A$5:$Z$95,MATCH($A63,'Points - Fielding'!$A$5:$A$95,0),MATCH(W$8,'Points - Fielding'!$A$5:$Z$5,0)))*10)+((INDEX('Points - 7 fers'!$A$5:$Z$95,MATCH($A63,'Points - 7 fers'!$A$5:$A$95,0),MATCH(W$8,'Points - 7 fers'!$A$5:$Z$5,0)))*50)+((INDEX('Points - Fielding Bonus'!$A$5:$Z$95,MATCH($A63,'Points - Fielding Bonus'!$A$5:$A$95,0),MATCH(W$8,'Points - Fielding Bonus'!$A$5:$Z$5,0)))*25)</f>
        <v>0</v>
      </c>
      <c r="X63" s="365">
        <f>(INDEX('Points - Runs'!$A$5:$Z$95,MATCH($A63,'Points - Runs'!$A$5:$A$95,0),MATCH(X$8,'Points - Runs'!$A$5:$Z$5,0)))+((INDEX('Points - Runs 50s'!$A$5:$Z$95,MATCH($A63,'Points - Runs 50s'!$A$5:$A$95,0),MATCH(X$8,'Points - Runs 50s'!$A$5:$Z$5,0)))*25)+((INDEX('Points - Runs 100s'!$A$5:$Z$95,MATCH($A63,'Points - Runs 100s'!$A$5:$A$95,0),MATCH(X$8,'Points - Runs 100s'!$A$5:$Z$5,0)))*50)+((INDEX('Points - Wickets'!$A$5:$Z$95,MATCH($A63,'Points - Wickets'!$A$5:$A$95,0),MATCH(X$8,'Points - Wickets'!$A$5:$Z$5,0)))*15)+((INDEX('Points - 4 fers'!$A$5:$Z$95,MATCH($A63,'Points - 4 fers'!$A$5:$A$95,0),MATCH(X$8,'Points - 4 fers'!$A$5:$Z$5,0)))*25)+((INDEX('Points - Hattrick'!$A$5:$Z$95,MATCH($A63,'Points - Hattrick'!$A$5:$A$95,0),MATCH(X$8,'Points - Hattrick'!$A$5:$Z$5,0)))*100)+((INDEX('Points - Fielding'!$A$5:$Z$95,MATCH($A63,'Points - Fielding'!$A$5:$A$95,0),MATCH(X$8,'Points - Fielding'!$A$5:$Z$5,0)))*10)+((INDEX('Points - 7 fers'!$A$5:$Z$95,MATCH($A63,'Points - 7 fers'!$A$5:$A$95,0),MATCH(X$8,'Points - 7 fers'!$A$5:$Z$5,0)))*50)+((INDEX('Points - Fielding Bonus'!$A$5:$Z$95,MATCH($A63,'Points - Fielding Bonus'!$A$5:$A$95,0),MATCH(X$8,'Points - Fielding Bonus'!$A$5:$Z$5,0)))*25)</f>
        <v>0</v>
      </c>
      <c r="Y63" s="365">
        <f>(INDEX('Points - Runs'!$A$5:$Z$95,MATCH($A63,'Points - Runs'!$A$5:$A$95,0),MATCH(Y$8,'Points - Runs'!$A$5:$Z$5,0)))+((INDEX('Points - Runs 50s'!$A$5:$Z$95,MATCH($A63,'Points - Runs 50s'!$A$5:$A$95,0),MATCH(Y$8,'Points - Runs 50s'!$A$5:$Z$5,0)))*25)+((INDEX('Points - Runs 100s'!$A$5:$Z$95,MATCH($A63,'Points - Runs 100s'!$A$5:$A$95,0),MATCH(Y$8,'Points - Runs 100s'!$A$5:$Z$5,0)))*50)+((INDEX('Points - Wickets'!$A$5:$Z$95,MATCH($A63,'Points - Wickets'!$A$5:$A$95,0),MATCH(Y$8,'Points - Wickets'!$A$5:$Z$5,0)))*15)+((INDEX('Points - 4 fers'!$A$5:$Z$95,MATCH($A63,'Points - 4 fers'!$A$5:$A$95,0),MATCH(Y$8,'Points - 4 fers'!$A$5:$Z$5,0)))*25)+((INDEX('Points - Hattrick'!$A$5:$Z$95,MATCH($A63,'Points - Hattrick'!$A$5:$A$95,0),MATCH(Y$8,'Points - Hattrick'!$A$5:$Z$5,0)))*100)+((INDEX('Points - Fielding'!$A$5:$Z$95,MATCH($A63,'Points - Fielding'!$A$5:$A$95,0),MATCH(Y$8,'Points - Fielding'!$A$5:$Z$5,0)))*10)+((INDEX('Points - 7 fers'!$A$5:$Z$95,MATCH($A63,'Points - 7 fers'!$A$5:$A$95,0),MATCH(Y$8,'Points - 7 fers'!$A$5:$Z$5,0)))*50)+((INDEX('Points - Fielding Bonus'!$A$5:$Z$95,MATCH($A63,'Points - Fielding Bonus'!$A$5:$A$95,0),MATCH(Y$8,'Points - Fielding Bonus'!$A$5:$Z$5,0)))*25)</f>
        <v>0</v>
      </c>
      <c r="Z63" s="365">
        <f>(INDEX('Points - Runs'!$A$5:$Z$95,MATCH($A63,'Points - Runs'!$A$5:$A$95,0),MATCH(Z$8,'Points - Runs'!$A$5:$Z$5,0)))+((INDEX('Points - Runs 50s'!$A$5:$Z$95,MATCH($A63,'Points - Runs 50s'!$A$5:$A$95,0),MATCH(Z$8,'Points - Runs 50s'!$A$5:$Z$5,0)))*25)+((INDEX('Points - Runs 100s'!$A$5:$Z$95,MATCH($A63,'Points - Runs 100s'!$A$5:$A$95,0),MATCH(Z$8,'Points - Runs 100s'!$A$5:$Z$5,0)))*50)+((INDEX('Points - Wickets'!$A$5:$Z$95,MATCH($A63,'Points - Wickets'!$A$5:$A$95,0),MATCH(Z$8,'Points - Wickets'!$A$5:$Z$5,0)))*15)+((INDEX('Points - 4 fers'!$A$5:$Z$95,MATCH($A63,'Points - 4 fers'!$A$5:$A$95,0),MATCH(Z$8,'Points - 4 fers'!$A$5:$Z$5,0)))*25)+((INDEX('Points - Hattrick'!$A$5:$Z$95,MATCH($A63,'Points - Hattrick'!$A$5:$A$95,0),MATCH(Z$8,'Points - Hattrick'!$A$5:$Z$5,0)))*100)+((INDEX('Points - Fielding'!$A$5:$Z$95,MATCH($A63,'Points - Fielding'!$A$5:$A$95,0),MATCH(Z$8,'Points - Fielding'!$A$5:$Z$5,0)))*10)+((INDEX('Points - 7 fers'!$A$5:$Z$95,MATCH($A63,'Points - 7 fers'!$A$5:$A$95,0),MATCH(Z$8,'Points - 7 fers'!$A$5:$Z$5,0)))*50)+((INDEX('Points - Fielding Bonus'!$A$5:$Z$95,MATCH($A63,'Points - Fielding Bonus'!$A$5:$A$95,0),MATCH(Z$8,'Points - Fielding Bonus'!$A$5:$Z$5,0)))*25)</f>
        <v>0</v>
      </c>
      <c r="AA63" s="452">
        <f t="shared" si="0"/>
        <v>76</v>
      </c>
      <c r="AB63" s="445">
        <f t="shared" si="1"/>
        <v>354</v>
      </c>
      <c r="AC63" s="479">
        <f t="shared" si="2"/>
        <v>0</v>
      </c>
      <c r="AD63" s="453">
        <f t="shared" si="3"/>
        <v>430</v>
      </c>
    </row>
    <row r="64" spans="1:30" s="58" customFormat="1" ht="18.75" customHeight="1" x14ac:dyDescent="0.25">
      <c r="A64" s="477" t="s">
        <v>276</v>
      </c>
      <c r="B64" s="454" t="s">
        <v>251</v>
      </c>
      <c r="C64" s="455" t="s">
        <v>69</v>
      </c>
      <c r="D64" s="191">
        <f>(INDEX('Points - Runs'!$A$5:$Z$95,MATCH($A64,'Points - Runs'!$A$5:$A$95,0),MATCH(D$8,'Points - Runs'!$A$5:$Z$5,0)))+((INDEX('Points - Runs 50s'!$A$5:$Z$95,MATCH($A64,'Points - Runs 50s'!$A$5:$A$95,0),MATCH(D$8,'Points - Runs 50s'!$A$5:$Z$5,0)))*25)+((INDEX('Points - Runs 100s'!$A$5:$Z$95,MATCH($A64,'Points - Runs 100s'!$A$5:$A$95,0),MATCH(D$8,'Points - Runs 100s'!$A$5:$Z$5,0)))*50)+((INDEX('Points - Wickets'!$A$5:$Z$95,MATCH($A64,'Points - Wickets'!$A$5:$A$95,0),MATCH(D$8,'Points - Wickets'!$A$5:$Z$5,0)))*15)+((INDEX('Points - 4 fers'!$A$5:$Z$95,MATCH($A64,'Points - 4 fers'!$A$5:$A$95,0),MATCH(D$8,'Points - 4 fers'!$A$5:$Z$5,0)))*25)+((INDEX('Points - Hattrick'!$A$5:$Z$95,MATCH($A64,'Points - Hattrick'!$A$5:$A$95,0),MATCH(D$8,'Points - Hattrick'!$A$5:$Z$5,0)))*100)+((INDEX('Points - Fielding'!$A$5:$Z$95,MATCH($A64,'Points - Fielding'!$A$5:$A$95,0),MATCH(D$8,'Points - Fielding'!$A$5:$Z$5,0)))*10)+((INDEX('Points - 7 fers'!$A$5:$Z$95,MATCH($A64,'Points - 7 fers'!$A$5:$A$95,0),MATCH(D$8,'Points - 7 fers'!$A$5:$Z$5,0)))*50)+((INDEX('Points - Fielding Bonus'!$A$5:$Z$95,MATCH($A64,'Points - Fielding Bonus'!$A$5:$A$95,0),MATCH(D$8,'Points - Fielding Bonus'!$A$5:$Z$5,0)))*25)</f>
        <v>0</v>
      </c>
      <c r="E64" s="192">
        <f>(INDEX('Points - Runs'!$A$5:$Z$95,MATCH($A64,'Points - Runs'!$A$5:$A$95,0),MATCH(E$8,'Points - Runs'!$A$5:$Z$5,0)))+((INDEX('Points - Runs 50s'!$A$5:$Z$95,MATCH($A64,'Points - Runs 50s'!$A$5:$A$95,0),MATCH(E$8,'Points - Runs 50s'!$A$5:$Z$5,0)))*25)+((INDEX('Points - Runs 100s'!$A$5:$Z$95,MATCH($A64,'Points - Runs 100s'!$A$5:$A$95,0),MATCH(E$8,'Points - Runs 100s'!$A$5:$Z$5,0)))*50)+((INDEX('Points - Wickets'!$A$5:$Z$95,MATCH($A64,'Points - Wickets'!$A$5:$A$95,0),MATCH(E$8,'Points - Wickets'!$A$5:$Z$5,0)))*15)+((INDEX('Points - 4 fers'!$A$5:$Z$95,MATCH($A64,'Points - 4 fers'!$A$5:$A$95,0),MATCH(E$8,'Points - 4 fers'!$A$5:$Z$5,0)))*25)+((INDEX('Points - Hattrick'!$A$5:$Z$95,MATCH($A64,'Points - Hattrick'!$A$5:$A$95,0),MATCH(E$8,'Points - Hattrick'!$A$5:$Z$5,0)))*100)+((INDEX('Points - Fielding'!$A$5:$Z$95,MATCH($A64,'Points - Fielding'!$A$5:$A$95,0),MATCH(E$8,'Points - Fielding'!$A$5:$Z$5,0)))*10)+((INDEX('Points - 7 fers'!$A$5:$Z$95,MATCH($A64,'Points - 7 fers'!$A$5:$A$95,0),MATCH(E$8,'Points - 7 fers'!$A$5:$Z$5,0)))*50)+((INDEX('Points - Fielding Bonus'!$A$5:$Z$95,MATCH($A64,'Points - Fielding Bonus'!$A$5:$A$95,0),MATCH(E$8,'Points - Fielding Bonus'!$A$5:$Z$5,0)))*25)</f>
        <v>0</v>
      </c>
      <c r="F64" s="192">
        <f>(INDEX('Points - Runs'!$A$5:$Z$95,MATCH($A64,'Points - Runs'!$A$5:$A$95,0),MATCH(F$8,'Points - Runs'!$A$5:$Z$5,0)))+((INDEX('Points - Runs 50s'!$A$5:$Z$95,MATCH($A64,'Points - Runs 50s'!$A$5:$A$95,0),MATCH(F$8,'Points - Runs 50s'!$A$5:$Z$5,0)))*25)+((INDEX('Points - Runs 100s'!$A$5:$Z$95,MATCH($A64,'Points - Runs 100s'!$A$5:$A$95,0),MATCH(F$8,'Points - Runs 100s'!$A$5:$Z$5,0)))*50)+((INDEX('Points - Wickets'!$A$5:$Z$95,MATCH($A64,'Points - Wickets'!$A$5:$A$95,0),MATCH(F$8,'Points - Wickets'!$A$5:$Z$5,0)))*15)+((INDEX('Points - 4 fers'!$A$5:$Z$95,MATCH($A64,'Points - 4 fers'!$A$5:$A$95,0),MATCH(F$8,'Points - 4 fers'!$A$5:$Z$5,0)))*25)+((INDEX('Points - Hattrick'!$A$5:$Z$95,MATCH($A64,'Points - Hattrick'!$A$5:$A$95,0),MATCH(F$8,'Points - Hattrick'!$A$5:$Z$5,0)))*100)+((INDEX('Points - Fielding'!$A$5:$Z$95,MATCH($A64,'Points - Fielding'!$A$5:$A$95,0),MATCH(F$8,'Points - Fielding'!$A$5:$Z$5,0)))*10)+((INDEX('Points - 7 fers'!$A$5:$Z$95,MATCH($A64,'Points - 7 fers'!$A$5:$A$95,0),MATCH(F$8,'Points - 7 fers'!$A$5:$Z$5,0)))*50)+((INDEX('Points - Fielding Bonus'!$A$5:$Z$95,MATCH($A64,'Points - Fielding Bonus'!$A$5:$A$95,0),MATCH(F$8,'Points - Fielding Bonus'!$A$5:$Z$5,0)))*25)</f>
        <v>0</v>
      </c>
      <c r="G64" s="192">
        <f>(INDEX('Points - Runs'!$A$5:$Z$95,MATCH($A64,'Points - Runs'!$A$5:$A$95,0),MATCH(G$8,'Points - Runs'!$A$5:$Z$5,0)))+((INDEX('Points - Runs 50s'!$A$5:$Z$95,MATCH($A64,'Points - Runs 50s'!$A$5:$A$95,0),MATCH(G$8,'Points - Runs 50s'!$A$5:$Z$5,0)))*25)+((INDEX('Points - Runs 100s'!$A$5:$Z$95,MATCH($A64,'Points - Runs 100s'!$A$5:$A$95,0),MATCH(G$8,'Points - Runs 100s'!$A$5:$Z$5,0)))*50)+((INDEX('Points - Wickets'!$A$5:$Z$95,MATCH($A64,'Points - Wickets'!$A$5:$A$95,0),MATCH(G$8,'Points - Wickets'!$A$5:$Z$5,0)))*15)+((INDEX('Points - 4 fers'!$A$5:$Z$95,MATCH($A64,'Points - 4 fers'!$A$5:$A$95,0),MATCH(G$8,'Points - 4 fers'!$A$5:$Z$5,0)))*25)+((INDEX('Points - Hattrick'!$A$5:$Z$95,MATCH($A64,'Points - Hattrick'!$A$5:$A$95,0),MATCH(G$8,'Points - Hattrick'!$A$5:$Z$5,0)))*100)+((INDEX('Points - Fielding'!$A$5:$Z$95,MATCH($A64,'Points - Fielding'!$A$5:$A$95,0),MATCH(G$8,'Points - Fielding'!$A$5:$Z$5,0)))*10)+((INDEX('Points - 7 fers'!$A$5:$Z$95,MATCH($A64,'Points - 7 fers'!$A$5:$A$95,0),MATCH(G$8,'Points - 7 fers'!$A$5:$Z$5,0)))*50)+((INDEX('Points - Fielding Bonus'!$A$5:$Z$95,MATCH($A64,'Points - Fielding Bonus'!$A$5:$A$95,0),MATCH(G$8,'Points - Fielding Bonus'!$A$5:$Z$5,0)))*25)</f>
        <v>0</v>
      </c>
      <c r="H64" s="192">
        <f>(INDEX('Points - Runs'!$A$5:$Z$95,MATCH($A64,'Points - Runs'!$A$5:$A$95,0),MATCH(H$8,'Points - Runs'!$A$5:$Z$5,0)))+((INDEX('Points - Runs 50s'!$A$5:$Z$95,MATCH($A64,'Points - Runs 50s'!$A$5:$A$95,0),MATCH(H$8,'Points - Runs 50s'!$A$5:$Z$5,0)))*25)+((INDEX('Points - Runs 100s'!$A$5:$Z$95,MATCH($A64,'Points - Runs 100s'!$A$5:$A$95,0),MATCH(H$8,'Points - Runs 100s'!$A$5:$Z$5,0)))*50)+((INDEX('Points - Wickets'!$A$5:$Z$95,MATCH($A64,'Points - Wickets'!$A$5:$A$95,0),MATCH(H$8,'Points - Wickets'!$A$5:$Z$5,0)))*15)+((INDEX('Points - 4 fers'!$A$5:$Z$95,MATCH($A64,'Points - 4 fers'!$A$5:$A$95,0),MATCH(H$8,'Points - 4 fers'!$A$5:$Z$5,0)))*25)+((INDEX('Points - Hattrick'!$A$5:$Z$95,MATCH($A64,'Points - Hattrick'!$A$5:$A$95,0),MATCH(H$8,'Points - Hattrick'!$A$5:$Z$5,0)))*100)+((INDEX('Points - Fielding'!$A$5:$Z$95,MATCH($A64,'Points - Fielding'!$A$5:$A$95,0),MATCH(H$8,'Points - Fielding'!$A$5:$Z$5,0)))*10)+((INDEX('Points - 7 fers'!$A$5:$Z$95,MATCH($A64,'Points - 7 fers'!$A$5:$A$95,0),MATCH(H$8,'Points - 7 fers'!$A$5:$Z$5,0)))*50)+((INDEX('Points - Fielding Bonus'!$A$5:$Z$95,MATCH($A64,'Points - Fielding Bonus'!$A$5:$A$95,0),MATCH(H$8,'Points - Fielding Bonus'!$A$5:$Z$5,0)))*25)</f>
        <v>0</v>
      </c>
      <c r="I64" s="192">
        <f>(INDEX('Points - Runs'!$A$5:$Z$95,MATCH($A64,'Points - Runs'!$A$5:$A$95,0),MATCH(I$8,'Points - Runs'!$A$5:$Z$5,0)))+((INDEX('Points - Runs 50s'!$A$5:$Z$95,MATCH($A64,'Points - Runs 50s'!$A$5:$A$95,0),MATCH(I$8,'Points - Runs 50s'!$A$5:$Z$5,0)))*25)+((INDEX('Points - Runs 100s'!$A$5:$Z$95,MATCH($A64,'Points - Runs 100s'!$A$5:$A$95,0),MATCH(I$8,'Points - Runs 100s'!$A$5:$Z$5,0)))*50)+((INDEX('Points - Wickets'!$A$5:$Z$95,MATCH($A64,'Points - Wickets'!$A$5:$A$95,0),MATCH(I$8,'Points - Wickets'!$A$5:$Z$5,0)))*15)+((INDEX('Points - 4 fers'!$A$5:$Z$95,MATCH($A64,'Points - 4 fers'!$A$5:$A$95,0),MATCH(I$8,'Points - 4 fers'!$A$5:$Z$5,0)))*25)+((INDEX('Points - Hattrick'!$A$5:$Z$95,MATCH($A64,'Points - Hattrick'!$A$5:$A$95,0),MATCH(I$8,'Points - Hattrick'!$A$5:$Z$5,0)))*100)+((INDEX('Points - Fielding'!$A$5:$Z$95,MATCH($A64,'Points - Fielding'!$A$5:$A$95,0),MATCH(I$8,'Points - Fielding'!$A$5:$Z$5,0)))*10)+((INDEX('Points - 7 fers'!$A$5:$Z$95,MATCH($A64,'Points - 7 fers'!$A$5:$A$95,0),MATCH(I$8,'Points - 7 fers'!$A$5:$Z$5,0)))*50)+((INDEX('Points - Fielding Bonus'!$A$5:$Z$95,MATCH($A64,'Points - Fielding Bonus'!$A$5:$A$95,0),MATCH(I$8,'Points - Fielding Bonus'!$A$5:$Z$5,0)))*25)</f>
        <v>0</v>
      </c>
      <c r="J64" s="192">
        <f>(INDEX('Points - Runs'!$A$5:$Z$95,MATCH($A64,'Points - Runs'!$A$5:$A$95,0),MATCH(J$8,'Points - Runs'!$A$5:$Z$5,0)))+((INDEX('Points - Runs 50s'!$A$5:$Z$95,MATCH($A64,'Points - Runs 50s'!$A$5:$A$95,0),MATCH(J$8,'Points - Runs 50s'!$A$5:$Z$5,0)))*25)+((INDEX('Points - Runs 100s'!$A$5:$Z$95,MATCH($A64,'Points - Runs 100s'!$A$5:$A$95,0),MATCH(J$8,'Points - Runs 100s'!$A$5:$Z$5,0)))*50)+((INDEX('Points - Wickets'!$A$5:$Z$95,MATCH($A64,'Points - Wickets'!$A$5:$A$95,0),MATCH(J$8,'Points - Wickets'!$A$5:$Z$5,0)))*15)+((INDEX('Points - 4 fers'!$A$5:$Z$95,MATCH($A64,'Points - 4 fers'!$A$5:$A$95,0),MATCH(J$8,'Points - 4 fers'!$A$5:$Z$5,0)))*25)+((INDEX('Points - Hattrick'!$A$5:$Z$95,MATCH($A64,'Points - Hattrick'!$A$5:$A$95,0),MATCH(J$8,'Points - Hattrick'!$A$5:$Z$5,0)))*100)+((INDEX('Points - Fielding'!$A$5:$Z$95,MATCH($A64,'Points - Fielding'!$A$5:$A$95,0),MATCH(J$8,'Points - Fielding'!$A$5:$Z$5,0)))*10)+((INDEX('Points - 7 fers'!$A$5:$Z$95,MATCH($A64,'Points - 7 fers'!$A$5:$A$95,0),MATCH(J$8,'Points - 7 fers'!$A$5:$Z$5,0)))*50)+((INDEX('Points - Fielding Bonus'!$A$5:$Z$95,MATCH($A64,'Points - Fielding Bonus'!$A$5:$A$95,0),MATCH(J$8,'Points - Fielding Bonus'!$A$5:$Z$5,0)))*25)</f>
        <v>0</v>
      </c>
      <c r="K64" s="517">
        <f>(INDEX('Points - Runs'!$A$5:$Z$95,MATCH($A64,'Points - Runs'!$A$5:$A$95,0),MATCH(K$8,'Points - Runs'!$A$5:$Z$5,0)))+((INDEX('Points - Runs 50s'!$A$5:$Z$95,MATCH($A64,'Points - Runs 50s'!$A$5:$A$95,0),MATCH(K$8,'Points - Runs 50s'!$A$5:$Z$5,0)))*25)+((INDEX('Points - Runs 100s'!$A$5:$Z$95,MATCH($A64,'Points - Runs 100s'!$A$5:$A$95,0),MATCH(K$8,'Points - Runs 100s'!$A$5:$Z$5,0)))*50)+((INDEX('Points - Wickets'!$A$5:$Z$95,MATCH($A64,'Points - Wickets'!$A$5:$A$95,0),MATCH(K$8,'Points - Wickets'!$A$5:$Z$5,0)))*15)+((INDEX('Points - 4 fers'!$A$5:$Z$95,MATCH($A64,'Points - 4 fers'!$A$5:$A$95,0),MATCH(K$8,'Points - 4 fers'!$A$5:$Z$5,0)))*25)+((INDEX('Points - Hattrick'!$A$5:$Z$95,MATCH($A64,'Points - Hattrick'!$A$5:$A$95,0),MATCH(K$8,'Points - Hattrick'!$A$5:$Z$5,0)))*100)+((INDEX('Points - Fielding'!$A$5:$Z$95,MATCH($A64,'Points - Fielding'!$A$5:$A$95,0),MATCH(K$8,'Points - Fielding'!$A$5:$Z$5,0)))*10)+((INDEX('Points - 7 fers'!$A$5:$Z$95,MATCH($A64,'Points - 7 fers'!$A$5:$A$95,0),MATCH(K$8,'Points - 7 fers'!$A$5:$Z$5,0)))*50)+((INDEX('Points - Fielding Bonus'!$A$5:$Z$95,MATCH($A64,'Points - Fielding Bonus'!$A$5:$A$95,0),MATCH(K$8,'Points - Fielding Bonus'!$A$5:$Z$5,0)))*25)</f>
        <v>0</v>
      </c>
      <c r="L64" s="191">
        <f>(INDEX('Points - Runs'!$A$5:$Z$95,MATCH($A64,'Points - Runs'!$A$5:$A$95,0),MATCH(L$8,'Points - Runs'!$A$5:$Z$5,0)))+((INDEX('Points - Runs 50s'!$A$5:$Z$95,MATCH($A64,'Points - Runs 50s'!$A$5:$A$95,0),MATCH(L$8,'Points - Runs 50s'!$A$5:$Z$5,0)))*25)+((INDEX('Points - Runs 100s'!$A$5:$Z$95,MATCH($A64,'Points - Runs 100s'!$A$5:$A$95,0),MATCH(L$8,'Points - Runs 100s'!$A$5:$Z$5,0)))*50)+((INDEX('Points - Wickets'!$A$5:$Z$95,MATCH($A64,'Points - Wickets'!$A$5:$A$95,0),MATCH(L$8,'Points - Wickets'!$A$5:$Z$5,0)))*15)+((INDEX('Points - 4 fers'!$A$5:$Z$95,MATCH($A64,'Points - 4 fers'!$A$5:$A$95,0),MATCH(L$8,'Points - 4 fers'!$A$5:$Z$5,0)))*25)+((INDEX('Points - Hattrick'!$A$5:$Z$95,MATCH($A64,'Points - Hattrick'!$A$5:$A$95,0),MATCH(L$8,'Points - Hattrick'!$A$5:$Z$5,0)))*100)+((INDEX('Points - Fielding'!$A$5:$Z$95,MATCH($A64,'Points - Fielding'!$A$5:$A$95,0),MATCH(L$8,'Points - Fielding'!$A$5:$Z$5,0)))*10)+((INDEX('Points - 7 fers'!$A$5:$Z$95,MATCH($A64,'Points - 7 fers'!$A$5:$A$95,0),MATCH(L$8,'Points - 7 fers'!$A$5:$Z$5,0)))*50)+((INDEX('Points - Fielding Bonus'!$A$5:$Z$95,MATCH($A64,'Points - Fielding Bonus'!$A$5:$A$95,0),MATCH(L$8,'Points - Fielding Bonus'!$A$5:$Z$5,0)))*25)</f>
        <v>0</v>
      </c>
      <c r="M64" s="192">
        <f>(INDEX('Points - Runs'!$A$5:$Z$95,MATCH($A64,'Points - Runs'!$A$5:$A$95,0),MATCH(M$8,'Points - Runs'!$A$5:$Z$5,0)))+((INDEX('Points - Runs 50s'!$A$5:$Z$95,MATCH($A64,'Points - Runs 50s'!$A$5:$A$95,0),MATCH(M$8,'Points - Runs 50s'!$A$5:$Z$5,0)))*25)+((INDEX('Points - Runs 100s'!$A$5:$Z$95,MATCH($A64,'Points - Runs 100s'!$A$5:$A$95,0),MATCH(M$8,'Points - Runs 100s'!$A$5:$Z$5,0)))*50)+((INDEX('Points - Wickets'!$A$5:$Z$95,MATCH($A64,'Points - Wickets'!$A$5:$A$95,0),MATCH(M$8,'Points - Wickets'!$A$5:$Z$5,0)))*15)+((INDEX('Points - 4 fers'!$A$5:$Z$95,MATCH($A64,'Points - 4 fers'!$A$5:$A$95,0),MATCH(M$8,'Points - 4 fers'!$A$5:$Z$5,0)))*25)+((INDEX('Points - Hattrick'!$A$5:$Z$95,MATCH($A64,'Points - Hattrick'!$A$5:$A$95,0),MATCH(M$8,'Points - Hattrick'!$A$5:$Z$5,0)))*100)+((INDEX('Points - Fielding'!$A$5:$Z$95,MATCH($A64,'Points - Fielding'!$A$5:$A$95,0),MATCH(M$8,'Points - Fielding'!$A$5:$Z$5,0)))*10)+((INDEX('Points - 7 fers'!$A$5:$Z$95,MATCH($A64,'Points - 7 fers'!$A$5:$A$95,0),MATCH(M$8,'Points - 7 fers'!$A$5:$Z$5,0)))*50)+((INDEX('Points - Fielding Bonus'!$A$5:$Z$95,MATCH($A64,'Points - Fielding Bonus'!$A$5:$A$95,0),MATCH(M$8,'Points - Fielding Bonus'!$A$5:$Z$5,0)))*25)</f>
        <v>0</v>
      </c>
      <c r="N64" s="192">
        <f>(INDEX('Points - Runs'!$A$5:$Z$95,MATCH($A64,'Points - Runs'!$A$5:$A$95,0),MATCH(N$8,'Points - Runs'!$A$5:$Z$5,0)))+((INDEX('Points - Runs 50s'!$A$5:$Z$95,MATCH($A64,'Points - Runs 50s'!$A$5:$A$95,0),MATCH(N$8,'Points - Runs 50s'!$A$5:$Z$5,0)))*25)+((INDEX('Points - Runs 100s'!$A$5:$Z$95,MATCH($A64,'Points - Runs 100s'!$A$5:$A$95,0),MATCH(N$8,'Points - Runs 100s'!$A$5:$Z$5,0)))*50)+((INDEX('Points - Wickets'!$A$5:$Z$95,MATCH($A64,'Points - Wickets'!$A$5:$A$95,0),MATCH(N$8,'Points - Wickets'!$A$5:$Z$5,0)))*15)+((INDEX('Points - 4 fers'!$A$5:$Z$95,MATCH($A64,'Points - 4 fers'!$A$5:$A$95,0),MATCH(N$8,'Points - 4 fers'!$A$5:$Z$5,0)))*25)+((INDEX('Points - Hattrick'!$A$5:$Z$95,MATCH($A64,'Points - Hattrick'!$A$5:$A$95,0),MATCH(N$8,'Points - Hattrick'!$A$5:$Z$5,0)))*100)+((INDEX('Points - Fielding'!$A$5:$Z$95,MATCH($A64,'Points - Fielding'!$A$5:$A$95,0),MATCH(N$8,'Points - Fielding'!$A$5:$Z$5,0)))*10)+((INDEX('Points - 7 fers'!$A$5:$Z$95,MATCH($A64,'Points - 7 fers'!$A$5:$A$95,0),MATCH(N$8,'Points - 7 fers'!$A$5:$Z$5,0)))*50)+((INDEX('Points - Fielding Bonus'!$A$5:$Z$95,MATCH($A64,'Points - Fielding Bonus'!$A$5:$A$95,0),MATCH(N$8,'Points - Fielding Bonus'!$A$5:$Z$5,0)))*25)</f>
        <v>0</v>
      </c>
      <c r="O64" s="192">
        <f>(INDEX('Points - Runs'!$A$5:$Z$95,MATCH($A64,'Points - Runs'!$A$5:$A$95,0),MATCH(O$8,'Points - Runs'!$A$5:$Z$5,0)))+((INDEX('Points - Runs 50s'!$A$5:$Z$95,MATCH($A64,'Points - Runs 50s'!$A$5:$A$95,0),MATCH(O$8,'Points - Runs 50s'!$A$5:$Z$5,0)))*25)+((INDEX('Points - Runs 100s'!$A$5:$Z$95,MATCH($A64,'Points - Runs 100s'!$A$5:$A$95,0),MATCH(O$8,'Points - Runs 100s'!$A$5:$Z$5,0)))*50)+((INDEX('Points - Wickets'!$A$5:$Z$95,MATCH($A64,'Points - Wickets'!$A$5:$A$95,0),MATCH(O$8,'Points - Wickets'!$A$5:$Z$5,0)))*15)+((INDEX('Points - 4 fers'!$A$5:$Z$95,MATCH($A64,'Points - 4 fers'!$A$5:$A$95,0),MATCH(O$8,'Points - 4 fers'!$A$5:$Z$5,0)))*25)+((INDEX('Points - Hattrick'!$A$5:$Z$95,MATCH($A64,'Points - Hattrick'!$A$5:$A$95,0),MATCH(O$8,'Points - Hattrick'!$A$5:$Z$5,0)))*100)+((INDEX('Points - Fielding'!$A$5:$Z$95,MATCH($A64,'Points - Fielding'!$A$5:$A$95,0),MATCH(O$8,'Points - Fielding'!$A$5:$Z$5,0)))*10)+((INDEX('Points - 7 fers'!$A$5:$Z$95,MATCH($A64,'Points - 7 fers'!$A$5:$A$95,0),MATCH(O$8,'Points - 7 fers'!$A$5:$Z$5,0)))*50)+((INDEX('Points - Fielding Bonus'!$A$5:$Z$95,MATCH($A64,'Points - Fielding Bonus'!$A$5:$A$95,0),MATCH(O$8,'Points - Fielding Bonus'!$A$5:$Z$5,0)))*25)</f>
        <v>0</v>
      </c>
      <c r="P64" s="192">
        <f>(INDEX('Points - Runs'!$A$5:$Z$95,MATCH($A64,'Points - Runs'!$A$5:$A$95,0),MATCH(P$8,'Points - Runs'!$A$5:$Z$5,0)))+((INDEX('Points - Runs 50s'!$A$5:$Z$95,MATCH($A64,'Points - Runs 50s'!$A$5:$A$95,0),MATCH(P$8,'Points - Runs 50s'!$A$5:$Z$5,0)))*25)+((INDEX('Points - Runs 100s'!$A$5:$Z$95,MATCH($A64,'Points - Runs 100s'!$A$5:$A$95,0),MATCH(P$8,'Points - Runs 100s'!$A$5:$Z$5,0)))*50)+((INDEX('Points - Wickets'!$A$5:$Z$95,MATCH($A64,'Points - Wickets'!$A$5:$A$95,0),MATCH(P$8,'Points - Wickets'!$A$5:$Z$5,0)))*15)+((INDEX('Points - 4 fers'!$A$5:$Z$95,MATCH($A64,'Points - 4 fers'!$A$5:$A$95,0),MATCH(P$8,'Points - 4 fers'!$A$5:$Z$5,0)))*25)+((INDEX('Points - Hattrick'!$A$5:$Z$95,MATCH($A64,'Points - Hattrick'!$A$5:$A$95,0),MATCH(P$8,'Points - Hattrick'!$A$5:$Z$5,0)))*100)+((INDEX('Points - Fielding'!$A$5:$Z$95,MATCH($A64,'Points - Fielding'!$A$5:$A$95,0),MATCH(P$8,'Points - Fielding'!$A$5:$Z$5,0)))*10)+((INDEX('Points - 7 fers'!$A$5:$Z$95,MATCH($A64,'Points - 7 fers'!$A$5:$A$95,0),MATCH(P$8,'Points - 7 fers'!$A$5:$Z$5,0)))*50)+((INDEX('Points - Fielding Bonus'!$A$5:$Z$95,MATCH($A64,'Points - Fielding Bonus'!$A$5:$A$95,0),MATCH(P$8,'Points - Fielding Bonus'!$A$5:$Z$5,0)))*25)</f>
        <v>0</v>
      </c>
      <c r="Q64" s="192">
        <f>(INDEX('Points - Runs'!$A$5:$Z$95,MATCH($A64,'Points - Runs'!$A$5:$A$95,0),MATCH(Q$8,'Points - Runs'!$A$5:$Z$5,0)))+((INDEX('Points - Runs 50s'!$A$5:$Z$95,MATCH($A64,'Points - Runs 50s'!$A$5:$A$95,0),MATCH(Q$8,'Points - Runs 50s'!$A$5:$Z$5,0)))*25)+((INDEX('Points - Runs 100s'!$A$5:$Z$95,MATCH($A64,'Points - Runs 100s'!$A$5:$A$95,0),MATCH(Q$8,'Points - Runs 100s'!$A$5:$Z$5,0)))*50)+((INDEX('Points - Wickets'!$A$5:$Z$95,MATCH($A64,'Points - Wickets'!$A$5:$A$95,0),MATCH(Q$8,'Points - Wickets'!$A$5:$Z$5,0)))*15)+((INDEX('Points - 4 fers'!$A$5:$Z$95,MATCH($A64,'Points - 4 fers'!$A$5:$A$95,0),MATCH(Q$8,'Points - 4 fers'!$A$5:$Z$5,0)))*25)+((INDEX('Points - Hattrick'!$A$5:$Z$95,MATCH($A64,'Points - Hattrick'!$A$5:$A$95,0),MATCH(Q$8,'Points - Hattrick'!$A$5:$Z$5,0)))*100)+((INDEX('Points - Fielding'!$A$5:$Z$95,MATCH($A64,'Points - Fielding'!$A$5:$A$95,0),MATCH(Q$8,'Points - Fielding'!$A$5:$Z$5,0)))*10)+((INDEX('Points - 7 fers'!$A$5:$Z$95,MATCH($A64,'Points - 7 fers'!$A$5:$A$95,0),MATCH(Q$8,'Points - 7 fers'!$A$5:$Z$5,0)))*50)+((INDEX('Points - Fielding Bonus'!$A$5:$Z$95,MATCH($A64,'Points - Fielding Bonus'!$A$5:$A$95,0),MATCH(Q$8,'Points - Fielding Bonus'!$A$5:$Z$5,0)))*25)</f>
        <v>0</v>
      </c>
      <c r="R64" s="192">
        <f>(INDEX('Points - Runs'!$A$5:$Z$95,MATCH($A64,'Points - Runs'!$A$5:$A$95,0),MATCH(R$8,'Points - Runs'!$A$5:$Z$5,0)))+((INDEX('Points - Runs 50s'!$A$5:$Z$95,MATCH($A64,'Points - Runs 50s'!$A$5:$A$95,0),MATCH(R$8,'Points - Runs 50s'!$A$5:$Z$5,0)))*25)+((INDEX('Points - Runs 100s'!$A$5:$Z$95,MATCH($A64,'Points - Runs 100s'!$A$5:$A$95,0),MATCH(R$8,'Points - Runs 100s'!$A$5:$Z$5,0)))*50)+((INDEX('Points - Wickets'!$A$5:$Z$95,MATCH($A64,'Points - Wickets'!$A$5:$A$95,0),MATCH(R$8,'Points - Wickets'!$A$5:$Z$5,0)))*15)+((INDEX('Points - 4 fers'!$A$5:$Z$95,MATCH($A64,'Points - 4 fers'!$A$5:$A$95,0),MATCH(R$8,'Points - 4 fers'!$A$5:$Z$5,0)))*25)+((INDEX('Points - Hattrick'!$A$5:$Z$95,MATCH($A64,'Points - Hattrick'!$A$5:$A$95,0),MATCH(R$8,'Points - Hattrick'!$A$5:$Z$5,0)))*100)+((INDEX('Points - Fielding'!$A$5:$Z$95,MATCH($A64,'Points - Fielding'!$A$5:$A$95,0),MATCH(R$8,'Points - Fielding'!$A$5:$Z$5,0)))*10)+((INDEX('Points - 7 fers'!$A$5:$Z$95,MATCH($A64,'Points - 7 fers'!$A$5:$A$95,0),MATCH(R$8,'Points - 7 fers'!$A$5:$Z$5,0)))*50)+((INDEX('Points - Fielding Bonus'!$A$5:$Z$95,MATCH($A64,'Points - Fielding Bonus'!$A$5:$A$95,0),MATCH(R$8,'Points - Fielding Bonus'!$A$5:$Z$5,0)))*25)</f>
        <v>0</v>
      </c>
      <c r="S64" s="567">
        <f>(INDEX('Points - Runs'!$A$5:$Z$95,MATCH($A64,'Points - Runs'!$A$5:$A$95,0),MATCH(S$8,'Points - Runs'!$A$5:$Z$5,0)))+((INDEX('Points - Runs 50s'!$A$5:$Z$95,MATCH($A64,'Points - Runs 50s'!$A$5:$A$95,0),MATCH(S$8,'Points - Runs 50s'!$A$5:$Z$5,0)))*25)+((INDEX('Points - Runs 100s'!$A$5:$Z$95,MATCH($A64,'Points - Runs 100s'!$A$5:$A$95,0),MATCH(S$8,'Points - Runs 100s'!$A$5:$Z$5,0)))*50)+((INDEX('Points - Wickets'!$A$5:$Z$95,MATCH($A64,'Points - Wickets'!$A$5:$A$95,0),MATCH(S$8,'Points - Wickets'!$A$5:$Z$5,0)))*15)+((INDEX('Points - 4 fers'!$A$5:$Z$95,MATCH($A64,'Points - 4 fers'!$A$5:$A$95,0),MATCH(S$8,'Points - 4 fers'!$A$5:$Z$5,0)))*25)+((INDEX('Points - Hattrick'!$A$5:$Z$95,MATCH($A64,'Points - Hattrick'!$A$5:$A$95,0),MATCH(S$8,'Points - Hattrick'!$A$5:$Z$5,0)))*100)+((INDEX('Points - Fielding'!$A$5:$Z$95,MATCH($A64,'Points - Fielding'!$A$5:$A$95,0),MATCH(S$8,'Points - Fielding'!$A$5:$Z$5,0)))*10)+((INDEX('Points - 7 fers'!$A$5:$Z$95,MATCH($A64,'Points - 7 fers'!$A$5:$A$95,0),MATCH(S$8,'Points - 7 fers'!$A$5:$Z$5,0)))*50)+((INDEX('Points - Fielding Bonus'!$A$5:$Z$95,MATCH($A64,'Points - Fielding Bonus'!$A$5:$A$95,0),MATCH(S$8,'Points - Fielding Bonus'!$A$5:$Z$5,0)))*25)</f>
        <v>0</v>
      </c>
      <c r="T64" s="572">
        <f>(INDEX('Points - Runs'!$A$5:$Z$95,MATCH($A64,'Points - Runs'!$A$5:$A$95,0),MATCH(T$8,'Points - Runs'!$A$5:$Z$5,0)))+((INDEX('Points - Runs 50s'!$A$5:$Z$95,MATCH($A64,'Points - Runs 50s'!$A$5:$A$95,0),MATCH(T$8,'Points - Runs 50s'!$A$5:$Z$5,0)))*25)+((INDEX('Points - Runs 100s'!$A$5:$Z$95,MATCH($A64,'Points - Runs 100s'!$A$5:$A$95,0),MATCH(T$8,'Points - Runs 100s'!$A$5:$Z$5,0)))*50)+((INDEX('Points - Wickets'!$A$5:$Z$95,MATCH($A64,'Points - Wickets'!$A$5:$A$95,0),MATCH(T$8,'Points - Wickets'!$A$5:$Z$5,0)))*15)+((INDEX('Points - 4 fers'!$A$5:$Z$95,MATCH($A64,'Points - 4 fers'!$A$5:$A$95,0),MATCH(T$8,'Points - 4 fers'!$A$5:$Z$5,0)))*25)+((INDEX('Points - Hattrick'!$A$5:$Z$95,MATCH($A64,'Points - Hattrick'!$A$5:$A$95,0),MATCH(T$8,'Points - Hattrick'!$A$5:$Z$5,0)))*100)+((INDEX('Points - Fielding'!$A$5:$Z$95,MATCH($A64,'Points - Fielding'!$A$5:$A$95,0),MATCH(T$8,'Points - Fielding'!$A$5:$Z$5,0)))*10)+((INDEX('Points - 7 fers'!$A$5:$Z$95,MATCH($A64,'Points - 7 fers'!$A$5:$A$95,0),MATCH(T$8,'Points - 7 fers'!$A$5:$Z$5,0)))*50)+((INDEX('Points - Fielding Bonus'!$A$5:$Z$95,MATCH($A64,'Points - Fielding Bonus'!$A$5:$A$95,0),MATCH(T$8,'Points - Fielding Bonus'!$A$5:$Z$5,0)))*25)</f>
        <v>0</v>
      </c>
      <c r="U64" s="192">
        <f>(INDEX('Points - Runs'!$A$5:$Z$95,MATCH($A64,'Points - Runs'!$A$5:$A$95,0),MATCH(U$8,'Points - Runs'!$A$5:$Z$5,0)))+((INDEX('Points - Runs 50s'!$A$5:$Z$95,MATCH($A64,'Points - Runs 50s'!$A$5:$A$95,0),MATCH(U$8,'Points - Runs 50s'!$A$5:$Z$5,0)))*25)+((INDEX('Points - Runs 100s'!$A$5:$Z$95,MATCH($A64,'Points - Runs 100s'!$A$5:$A$95,0),MATCH(U$8,'Points - Runs 100s'!$A$5:$Z$5,0)))*50)+((INDEX('Points - Wickets'!$A$5:$Z$95,MATCH($A64,'Points - Wickets'!$A$5:$A$95,0),MATCH(U$8,'Points - Wickets'!$A$5:$Z$5,0)))*15)+((INDEX('Points - 4 fers'!$A$5:$Z$95,MATCH($A64,'Points - 4 fers'!$A$5:$A$95,0),MATCH(U$8,'Points - 4 fers'!$A$5:$Z$5,0)))*25)+((INDEX('Points - Hattrick'!$A$5:$Z$95,MATCH($A64,'Points - Hattrick'!$A$5:$A$95,0),MATCH(U$8,'Points - Hattrick'!$A$5:$Z$5,0)))*100)+((INDEX('Points - Fielding'!$A$5:$Z$95,MATCH($A64,'Points - Fielding'!$A$5:$A$95,0),MATCH(U$8,'Points - Fielding'!$A$5:$Z$5,0)))*10)+((INDEX('Points - 7 fers'!$A$5:$Z$95,MATCH($A64,'Points - 7 fers'!$A$5:$A$95,0),MATCH(U$8,'Points - 7 fers'!$A$5:$Z$5,0)))*50)+((INDEX('Points - Fielding Bonus'!$A$5:$Z$95,MATCH($A64,'Points - Fielding Bonus'!$A$5:$A$95,0),MATCH(U$8,'Points - Fielding Bonus'!$A$5:$Z$5,0)))*25)</f>
        <v>0</v>
      </c>
      <c r="V64" s="192">
        <f>(INDEX('Points - Runs'!$A$5:$Z$95,MATCH($A64,'Points - Runs'!$A$5:$A$95,0),MATCH(V$8,'Points - Runs'!$A$5:$Z$5,0)))+((INDEX('Points - Runs 50s'!$A$5:$Z$95,MATCH($A64,'Points - Runs 50s'!$A$5:$A$95,0),MATCH(V$8,'Points - Runs 50s'!$A$5:$Z$5,0)))*25)+((INDEX('Points - Runs 100s'!$A$5:$Z$95,MATCH($A64,'Points - Runs 100s'!$A$5:$A$95,0),MATCH(V$8,'Points - Runs 100s'!$A$5:$Z$5,0)))*50)+((INDEX('Points - Wickets'!$A$5:$Z$95,MATCH($A64,'Points - Wickets'!$A$5:$A$95,0),MATCH(V$8,'Points - Wickets'!$A$5:$Z$5,0)))*15)+((INDEX('Points - 4 fers'!$A$5:$Z$95,MATCH($A64,'Points - 4 fers'!$A$5:$A$95,0),MATCH(V$8,'Points - 4 fers'!$A$5:$Z$5,0)))*25)+((INDEX('Points - Hattrick'!$A$5:$Z$95,MATCH($A64,'Points - Hattrick'!$A$5:$A$95,0),MATCH(V$8,'Points - Hattrick'!$A$5:$Z$5,0)))*100)+((INDEX('Points - Fielding'!$A$5:$Z$95,MATCH($A64,'Points - Fielding'!$A$5:$A$95,0),MATCH(V$8,'Points - Fielding'!$A$5:$Z$5,0)))*10)+((INDEX('Points - 7 fers'!$A$5:$Z$95,MATCH($A64,'Points - 7 fers'!$A$5:$A$95,0),MATCH(V$8,'Points - 7 fers'!$A$5:$Z$5,0)))*50)+((INDEX('Points - Fielding Bonus'!$A$5:$Z$95,MATCH($A64,'Points - Fielding Bonus'!$A$5:$A$95,0),MATCH(V$8,'Points - Fielding Bonus'!$A$5:$Z$5,0)))*25)</f>
        <v>0</v>
      </c>
      <c r="W64" s="192">
        <f>(INDEX('Points - Runs'!$A$5:$Z$95,MATCH($A64,'Points - Runs'!$A$5:$A$95,0),MATCH(W$8,'Points - Runs'!$A$5:$Z$5,0)))+((INDEX('Points - Runs 50s'!$A$5:$Z$95,MATCH($A64,'Points - Runs 50s'!$A$5:$A$95,0),MATCH(W$8,'Points - Runs 50s'!$A$5:$Z$5,0)))*25)+((INDEX('Points - Runs 100s'!$A$5:$Z$95,MATCH($A64,'Points - Runs 100s'!$A$5:$A$95,0),MATCH(W$8,'Points - Runs 100s'!$A$5:$Z$5,0)))*50)+((INDEX('Points - Wickets'!$A$5:$Z$95,MATCH($A64,'Points - Wickets'!$A$5:$A$95,0),MATCH(W$8,'Points - Wickets'!$A$5:$Z$5,0)))*15)+((INDEX('Points - 4 fers'!$A$5:$Z$95,MATCH($A64,'Points - 4 fers'!$A$5:$A$95,0),MATCH(W$8,'Points - 4 fers'!$A$5:$Z$5,0)))*25)+((INDEX('Points - Hattrick'!$A$5:$Z$95,MATCH($A64,'Points - Hattrick'!$A$5:$A$95,0),MATCH(W$8,'Points - Hattrick'!$A$5:$Z$5,0)))*100)+((INDEX('Points - Fielding'!$A$5:$Z$95,MATCH($A64,'Points - Fielding'!$A$5:$A$95,0),MATCH(W$8,'Points - Fielding'!$A$5:$Z$5,0)))*10)+((INDEX('Points - 7 fers'!$A$5:$Z$95,MATCH($A64,'Points - 7 fers'!$A$5:$A$95,0),MATCH(W$8,'Points - 7 fers'!$A$5:$Z$5,0)))*50)+((INDEX('Points - Fielding Bonus'!$A$5:$Z$95,MATCH($A64,'Points - Fielding Bonus'!$A$5:$A$95,0),MATCH(W$8,'Points - Fielding Bonus'!$A$5:$Z$5,0)))*25)</f>
        <v>0</v>
      </c>
      <c r="X64" s="192">
        <f>(INDEX('Points - Runs'!$A$5:$Z$95,MATCH($A64,'Points - Runs'!$A$5:$A$95,0),MATCH(X$8,'Points - Runs'!$A$5:$Z$5,0)))+((INDEX('Points - Runs 50s'!$A$5:$Z$95,MATCH($A64,'Points - Runs 50s'!$A$5:$A$95,0),MATCH(X$8,'Points - Runs 50s'!$A$5:$Z$5,0)))*25)+((INDEX('Points - Runs 100s'!$A$5:$Z$95,MATCH($A64,'Points - Runs 100s'!$A$5:$A$95,0),MATCH(X$8,'Points - Runs 100s'!$A$5:$Z$5,0)))*50)+((INDEX('Points - Wickets'!$A$5:$Z$95,MATCH($A64,'Points - Wickets'!$A$5:$A$95,0),MATCH(X$8,'Points - Wickets'!$A$5:$Z$5,0)))*15)+((INDEX('Points - 4 fers'!$A$5:$Z$95,MATCH($A64,'Points - 4 fers'!$A$5:$A$95,0),MATCH(X$8,'Points - 4 fers'!$A$5:$Z$5,0)))*25)+((INDEX('Points - Hattrick'!$A$5:$Z$95,MATCH($A64,'Points - Hattrick'!$A$5:$A$95,0),MATCH(X$8,'Points - Hattrick'!$A$5:$Z$5,0)))*100)+((INDEX('Points - Fielding'!$A$5:$Z$95,MATCH($A64,'Points - Fielding'!$A$5:$A$95,0),MATCH(X$8,'Points - Fielding'!$A$5:$Z$5,0)))*10)+((INDEX('Points - 7 fers'!$A$5:$Z$95,MATCH($A64,'Points - 7 fers'!$A$5:$A$95,0),MATCH(X$8,'Points - 7 fers'!$A$5:$Z$5,0)))*50)+((INDEX('Points - Fielding Bonus'!$A$5:$Z$95,MATCH($A64,'Points - Fielding Bonus'!$A$5:$A$95,0),MATCH(X$8,'Points - Fielding Bonus'!$A$5:$Z$5,0)))*25)</f>
        <v>0</v>
      </c>
      <c r="Y64" s="192">
        <f>(INDEX('Points - Runs'!$A$5:$Z$95,MATCH($A64,'Points - Runs'!$A$5:$A$95,0),MATCH(Y$8,'Points - Runs'!$A$5:$Z$5,0)))+((INDEX('Points - Runs 50s'!$A$5:$Z$95,MATCH($A64,'Points - Runs 50s'!$A$5:$A$95,0),MATCH(Y$8,'Points - Runs 50s'!$A$5:$Z$5,0)))*25)+((INDEX('Points - Runs 100s'!$A$5:$Z$95,MATCH($A64,'Points - Runs 100s'!$A$5:$A$95,0),MATCH(Y$8,'Points - Runs 100s'!$A$5:$Z$5,0)))*50)+((INDEX('Points - Wickets'!$A$5:$Z$95,MATCH($A64,'Points - Wickets'!$A$5:$A$95,0),MATCH(Y$8,'Points - Wickets'!$A$5:$Z$5,0)))*15)+((INDEX('Points - 4 fers'!$A$5:$Z$95,MATCH($A64,'Points - 4 fers'!$A$5:$A$95,0),MATCH(Y$8,'Points - 4 fers'!$A$5:$Z$5,0)))*25)+((INDEX('Points - Hattrick'!$A$5:$Z$95,MATCH($A64,'Points - Hattrick'!$A$5:$A$95,0),MATCH(Y$8,'Points - Hattrick'!$A$5:$Z$5,0)))*100)+((INDEX('Points - Fielding'!$A$5:$Z$95,MATCH($A64,'Points - Fielding'!$A$5:$A$95,0),MATCH(Y$8,'Points - Fielding'!$A$5:$Z$5,0)))*10)+((INDEX('Points - 7 fers'!$A$5:$Z$95,MATCH($A64,'Points - 7 fers'!$A$5:$A$95,0),MATCH(Y$8,'Points - 7 fers'!$A$5:$Z$5,0)))*50)+((INDEX('Points - Fielding Bonus'!$A$5:$Z$95,MATCH($A64,'Points - Fielding Bonus'!$A$5:$A$95,0),MATCH(Y$8,'Points - Fielding Bonus'!$A$5:$Z$5,0)))*25)</f>
        <v>0</v>
      </c>
      <c r="Z64" s="192">
        <f>(INDEX('Points - Runs'!$A$5:$Z$95,MATCH($A64,'Points - Runs'!$A$5:$A$95,0),MATCH(Z$8,'Points - Runs'!$A$5:$Z$5,0)))+((INDEX('Points - Runs 50s'!$A$5:$Z$95,MATCH($A64,'Points - Runs 50s'!$A$5:$A$95,0),MATCH(Z$8,'Points - Runs 50s'!$A$5:$Z$5,0)))*25)+((INDEX('Points - Runs 100s'!$A$5:$Z$95,MATCH($A64,'Points - Runs 100s'!$A$5:$A$95,0),MATCH(Z$8,'Points - Runs 100s'!$A$5:$Z$5,0)))*50)+((INDEX('Points - Wickets'!$A$5:$Z$95,MATCH($A64,'Points - Wickets'!$A$5:$A$95,0),MATCH(Z$8,'Points - Wickets'!$A$5:$Z$5,0)))*15)+((INDEX('Points - 4 fers'!$A$5:$Z$95,MATCH($A64,'Points - 4 fers'!$A$5:$A$95,0),MATCH(Z$8,'Points - 4 fers'!$A$5:$Z$5,0)))*25)+((INDEX('Points - Hattrick'!$A$5:$Z$95,MATCH($A64,'Points - Hattrick'!$A$5:$A$95,0),MATCH(Z$8,'Points - Hattrick'!$A$5:$Z$5,0)))*100)+((INDEX('Points - Fielding'!$A$5:$Z$95,MATCH($A64,'Points - Fielding'!$A$5:$A$95,0),MATCH(Z$8,'Points - Fielding'!$A$5:$Z$5,0)))*10)+((INDEX('Points - 7 fers'!$A$5:$Z$95,MATCH($A64,'Points - 7 fers'!$A$5:$A$95,0),MATCH(Z$8,'Points - 7 fers'!$A$5:$Z$5,0)))*50)+((INDEX('Points - Fielding Bonus'!$A$5:$Z$95,MATCH($A64,'Points - Fielding Bonus'!$A$5:$A$95,0),MATCH(Z$8,'Points - Fielding Bonus'!$A$5:$Z$5,0)))*25)</f>
        <v>0</v>
      </c>
      <c r="AA64" s="456">
        <f t="shared" si="0"/>
        <v>0</v>
      </c>
      <c r="AB64" s="482">
        <f t="shared" si="1"/>
        <v>0</v>
      </c>
      <c r="AC64" s="480">
        <f t="shared" si="2"/>
        <v>0</v>
      </c>
      <c r="AD64" s="457">
        <f t="shared" si="3"/>
        <v>0</v>
      </c>
    </row>
    <row r="65" spans="1:32" s="58" customFormat="1" ht="18.75" hidden="1" customHeight="1" x14ac:dyDescent="0.25">
      <c r="A65" s="476" t="s">
        <v>253</v>
      </c>
      <c r="B65" s="447"/>
      <c r="C65" s="448" t="s">
        <v>69</v>
      </c>
      <c r="D65" s="364">
        <f>(INDEX('Points - Runs'!$A$5:$Z$95,MATCH($A65,'Points - Runs'!$A$5:$A$95,0),MATCH(D$8,'Points - Runs'!$A$5:$Z$5,0)))+((INDEX('Points - Runs 50s'!$A$5:$Z$95,MATCH($A65,'Points - Runs 50s'!$A$5:$A$95,0),MATCH(D$8,'Points - Runs 50s'!$A$5:$Z$5,0)))*25)+((INDEX('Points - Runs 100s'!$A$5:$Z$95,MATCH($A65,'Points - Runs 100s'!$A$5:$A$95,0),MATCH(D$8,'Points - Runs 100s'!$A$5:$Z$5,0)))*50)+((INDEX('Points - Wickets'!$A$5:$Z$95,MATCH($A65,'Points - Wickets'!$A$5:$A$95,0),MATCH(D$8,'Points - Wickets'!$A$5:$Z$5,0)))*15)+((INDEX('Points - 4 fers'!$A$5:$Z$95,MATCH($A65,'Points - 4 fers'!$A$5:$A$95,0),MATCH(D$8,'Points - 4 fers'!$A$5:$Z$5,0)))*25)+((INDEX('Points - Hattrick'!$A$5:$Z$95,MATCH($A65,'Points - Hattrick'!$A$5:$A$95,0),MATCH(D$8,'Points - Hattrick'!$A$5:$Z$5,0)))*100)+((INDEX('Points - Fielding'!$A$5:$Z$95,MATCH($A65,'Points - Fielding'!$A$5:$A$95,0),MATCH(D$8,'Points - Fielding'!$A$5:$Z$5,0)))*10)+((INDEX('Points - 7 fers'!$A$5:$Z$95,MATCH($A65,'Points - 7 fers'!$A$5:$A$95,0),MATCH(D$8,'Points - 7 fers'!$A$5:$Z$5,0)))*50)+((INDEX('Points - Fielding Bonus'!$A$5:$Z$95,MATCH($A65,'Points - Fielding Bonus'!$A$5:$A$95,0),MATCH(D$8,'Points - Fielding Bonus'!$A$5:$Z$5,0)))*25)</f>
        <v>0</v>
      </c>
      <c r="E65" s="365">
        <f>(INDEX('Points - Runs'!$A$5:$Z$95,MATCH($A65,'Points - Runs'!$A$5:$A$95,0),MATCH(E$8,'Points - Runs'!$A$5:$Z$5,0)))+((INDEX('Points - Runs 50s'!$A$5:$Z$95,MATCH($A65,'Points - Runs 50s'!$A$5:$A$95,0),MATCH(E$8,'Points - Runs 50s'!$A$5:$Z$5,0)))*25)+((INDEX('Points - Runs 100s'!$A$5:$Z$95,MATCH($A65,'Points - Runs 100s'!$A$5:$A$95,0),MATCH(E$8,'Points - Runs 100s'!$A$5:$Z$5,0)))*50)+((INDEX('Points - Wickets'!$A$5:$Z$95,MATCH($A65,'Points - Wickets'!$A$5:$A$95,0),MATCH(E$8,'Points - Wickets'!$A$5:$Z$5,0)))*15)+((INDEX('Points - 4 fers'!$A$5:$Z$95,MATCH($A65,'Points - 4 fers'!$A$5:$A$95,0),MATCH(E$8,'Points - 4 fers'!$A$5:$Z$5,0)))*25)+((INDEX('Points - Hattrick'!$A$5:$Z$95,MATCH($A65,'Points - Hattrick'!$A$5:$A$95,0),MATCH(E$8,'Points - Hattrick'!$A$5:$Z$5,0)))*100)+((INDEX('Points - Fielding'!$A$5:$Z$95,MATCH($A65,'Points - Fielding'!$A$5:$A$95,0),MATCH(E$8,'Points - Fielding'!$A$5:$Z$5,0)))*10)+((INDEX('Points - 7 fers'!$A$5:$Z$95,MATCH($A65,'Points - 7 fers'!$A$5:$A$95,0),MATCH(E$8,'Points - 7 fers'!$A$5:$Z$5,0)))*50)+((INDEX('Points - Fielding Bonus'!$A$5:$Z$95,MATCH($A65,'Points - Fielding Bonus'!$A$5:$A$95,0),MATCH(E$8,'Points - Fielding Bonus'!$A$5:$Z$5,0)))*25)</f>
        <v>0</v>
      </c>
      <c r="F65" s="365">
        <f>(INDEX('Points - Runs'!$A$5:$Z$95,MATCH($A65,'Points - Runs'!$A$5:$A$95,0),MATCH(F$8,'Points - Runs'!$A$5:$Z$5,0)))+((INDEX('Points - Runs 50s'!$A$5:$Z$95,MATCH($A65,'Points - Runs 50s'!$A$5:$A$95,0),MATCH(F$8,'Points - Runs 50s'!$A$5:$Z$5,0)))*25)+((INDEX('Points - Runs 100s'!$A$5:$Z$95,MATCH($A65,'Points - Runs 100s'!$A$5:$A$95,0),MATCH(F$8,'Points - Runs 100s'!$A$5:$Z$5,0)))*50)+((INDEX('Points - Wickets'!$A$5:$Z$95,MATCH($A65,'Points - Wickets'!$A$5:$A$95,0),MATCH(F$8,'Points - Wickets'!$A$5:$Z$5,0)))*15)+((INDEX('Points - 4 fers'!$A$5:$Z$95,MATCH($A65,'Points - 4 fers'!$A$5:$A$95,0),MATCH(F$8,'Points - 4 fers'!$A$5:$Z$5,0)))*25)+((INDEX('Points - Hattrick'!$A$5:$Z$95,MATCH($A65,'Points - Hattrick'!$A$5:$A$95,0),MATCH(F$8,'Points - Hattrick'!$A$5:$Z$5,0)))*100)+((INDEX('Points - Fielding'!$A$5:$Z$95,MATCH($A65,'Points - Fielding'!$A$5:$A$95,0),MATCH(F$8,'Points - Fielding'!$A$5:$Z$5,0)))*10)+((INDEX('Points - 7 fers'!$A$5:$Z$95,MATCH($A65,'Points - 7 fers'!$A$5:$A$95,0),MATCH(F$8,'Points - 7 fers'!$A$5:$Z$5,0)))*50)+((INDEX('Points - Fielding Bonus'!$A$5:$Z$95,MATCH($A65,'Points - Fielding Bonus'!$A$5:$A$95,0),MATCH(F$8,'Points - Fielding Bonus'!$A$5:$Z$5,0)))*25)</f>
        <v>0</v>
      </c>
      <c r="G65" s="365">
        <f>(INDEX('Points - Runs'!$A$5:$Z$95,MATCH($A65,'Points - Runs'!$A$5:$A$95,0),MATCH(G$8,'Points - Runs'!$A$5:$Z$5,0)))+((INDEX('Points - Runs 50s'!$A$5:$Z$95,MATCH($A65,'Points - Runs 50s'!$A$5:$A$95,0),MATCH(G$8,'Points - Runs 50s'!$A$5:$Z$5,0)))*25)+((INDEX('Points - Runs 100s'!$A$5:$Z$95,MATCH($A65,'Points - Runs 100s'!$A$5:$A$95,0),MATCH(G$8,'Points - Runs 100s'!$A$5:$Z$5,0)))*50)+((INDEX('Points - Wickets'!$A$5:$Z$95,MATCH($A65,'Points - Wickets'!$A$5:$A$95,0),MATCH(G$8,'Points - Wickets'!$A$5:$Z$5,0)))*15)+((INDEX('Points - 4 fers'!$A$5:$Z$95,MATCH($A65,'Points - 4 fers'!$A$5:$A$95,0),MATCH(G$8,'Points - 4 fers'!$A$5:$Z$5,0)))*25)+((INDEX('Points - Hattrick'!$A$5:$Z$95,MATCH($A65,'Points - Hattrick'!$A$5:$A$95,0),MATCH(G$8,'Points - Hattrick'!$A$5:$Z$5,0)))*100)+((INDEX('Points - Fielding'!$A$5:$Z$95,MATCH($A65,'Points - Fielding'!$A$5:$A$95,0),MATCH(G$8,'Points - Fielding'!$A$5:$Z$5,0)))*10)+((INDEX('Points - 7 fers'!$A$5:$Z$95,MATCH($A65,'Points - 7 fers'!$A$5:$A$95,0),MATCH(G$8,'Points - 7 fers'!$A$5:$Z$5,0)))*50)+((INDEX('Points - Fielding Bonus'!$A$5:$Z$95,MATCH($A65,'Points - Fielding Bonus'!$A$5:$A$95,0),MATCH(G$8,'Points - Fielding Bonus'!$A$5:$Z$5,0)))*25)</f>
        <v>0</v>
      </c>
      <c r="H65" s="365">
        <f>(INDEX('Points - Runs'!$A$5:$Z$95,MATCH($A65,'Points - Runs'!$A$5:$A$95,0),MATCH(H$8,'Points - Runs'!$A$5:$Z$5,0)))+((INDEX('Points - Runs 50s'!$A$5:$Z$95,MATCH($A65,'Points - Runs 50s'!$A$5:$A$95,0),MATCH(H$8,'Points - Runs 50s'!$A$5:$Z$5,0)))*25)+((INDEX('Points - Runs 100s'!$A$5:$Z$95,MATCH($A65,'Points - Runs 100s'!$A$5:$A$95,0),MATCH(H$8,'Points - Runs 100s'!$A$5:$Z$5,0)))*50)+((INDEX('Points - Wickets'!$A$5:$Z$95,MATCH($A65,'Points - Wickets'!$A$5:$A$95,0),MATCH(H$8,'Points - Wickets'!$A$5:$Z$5,0)))*15)+((INDEX('Points - 4 fers'!$A$5:$Z$95,MATCH($A65,'Points - 4 fers'!$A$5:$A$95,0),MATCH(H$8,'Points - 4 fers'!$A$5:$Z$5,0)))*25)+((INDEX('Points - Hattrick'!$A$5:$Z$95,MATCH($A65,'Points - Hattrick'!$A$5:$A$95,0),MATCH(H$8,'Points - Hattrick'!$A$5:$Z$5,0)))*100)+((INDEX('Points - Fielding'!$A$5:$Z$95,MATCH($A65,'Points - Fielding'!$A$5:$A$95,0),MATCH(H$8,'Points - Fielding'!$A$5:$Z$5,0)))*10)+((INDEX('Points - 7 fers'!$A$5:$Z$95,MATCH($A65,'Points - 7 fers'!$A$5:$A$95,0),MATCH(H$8,'Points - 7 fers'!$A$5:$Z$5,0)))*50)+((INDEX('Points - Fielding Bonus'!$A$5:$Z$95,MATCH($A65,'Points - Fielding Bonus'!$A$5:$A$95,0),MATCH(H$8,'Points - Fielding Bonus'!$A$5:$Z$5,0)))*25)</f>
        <v>0</v>
      </c>
      <c r="I65" s="365">
        <f>(INDEX('Points - Runs'!$A$5:$Z$95,MATCH($A65,'Points - Runs'!$A$5:$A$95,0),MATCH(I$8,'Points - Runs'!$A$5:$Z$5,0)))+((INDEX('Points - Runs 50s'!$A$5:$Z$95,MATCH($A65,'Points - Runs 50s'!$A$5:$A$95,0),MATCH(I$8,'Points - Runs 50s'!$A$5:$Z$5,0)))*25)+((INDEX('Points - Runs 100s'!$A$5:$Z$95,MATCH($A65,'Points - Runs 100s'!$A$5:$A$95,0),MATCH(I$8,'Points - Runs 100s'!$A$5:$Z$5,0)))*50)+((INDEX('Points - Wickets'!$A$5:$Z$95,MATCH($A65,'Points - Wickets'!$A$5:$A$95,0),MATCH(I$8,'Points - Wickets'!$A$5:$Z$5,0)))*15)+((INDEX('Points - 4 fers'!$A$5:$Z$95,MATCH($A65,'Points - 4 fers'!$A$5:$A$95,0),MATCH(I$8,'Points - 4 fers'!$A$5:$Z$5,0)))*25)+((INDEX('Points - Hattrick'!$A$5:$Z$95,MATCH($A65,'Points - Hattrick'!$A$5:$A$95,0),MATCH(I$8,'Points - Hattrick'!$A$5:$Z$5,0)))*100)+((INDEX('Points - Fielding'!$A$5:$Z$95,MATCH($A65,'Points - Fielding'!$A$5:$A$95,0),MATCH(I$8,'Points - Fielding'!$A$5:$Z$5,0)))*10)+((INDEX('Points - 7 fers'!$A$5:$Z$95,MATCH($A65,'Points - 7 fers'!$A$5:$A$95,0),MATCH(I$8,'Points - 7 fers'!$A$5:$Z$5,0)))*50)+((INDEX('Points - Fielding Bonus'!$A$5:$Z$95,MATCH($A65,'Points - Fielding Bonus'!$A$5:$A$95,0),MATCH(I$8,'Points - Fielding Bonus'!$A$5:$Z$5,0)))*25)</f>
        <v>0</v>
      </c>
      <c r="J65" s="365">
        <f>(INDEX('Points - Runs'!$A$5:$Z$95,MATCH($A65,'Points - Runs'!$A$5:$A$95,0),MATCH(J$8,'Points - Runs'!$A$5:$Z$5,0)))+((INDEX('Points - Runs 50s'!$A$5:$Z$95,MATCH($A65,'Points - Runs 50s'!$A$5:$A$95,0),MATCH(J$8,'Points - Runs 50s'!$A$5:$Z$5,0)))*25)+((INDEX('Points - Runs 100s'!$A$5:$Z$95,MATCH($A65,'Points - Runs 100s'!$A$5:$A$95,0),MATCH(J$8,'Points - Runs 100s'!$A$5:$Z$5,0)))*50)+((INDEX('Points - Wickets'!$A$5:$Z$95,MATCH($A65,'Points - Wickets'!$A$5:$A$95,0),MATCH(J$8,'Points - Wickets'!$A$5:$Z$5,0)))*15)+((INDEX('Points - 4 fers'!$A$5:$Z$95,MATCH($A65,'Points - 4 fers'!$A$5:$A$95,0),MATCH(J$8,'Points - 4 fers'!$A$5:$Z$5,0)))*25)+((INDEX('Points - Hattrick'!$A$5:$Z$95,MATCH($A65,'Points - Hattrick'!$A$5:$A$95,0),MATCH(J$8,'Points - Hattrick'!$A$5:$Z$5,0)))*100)+((INDEX('Points - Fielding'!$A$5:$Z$95,MATCH($A65,'Points - Fielding'!$A$5:$A$95,0),MATCH(J$8,'Points - Fielding'!$A$5:$Z$5,0)))*10)+((INDEX('Points - 7 fers'!$A$5:$Z$95,MATCH($A65,'Points - 7 fers'!$A$5:$A$95,0),MATCH(J$8,'Points - 7 fers'!$A$5:$Z$5,0)))*50)+((INDEX('Points - Fielding Bonus'!$A$5:$Z$95,MATCH($A65,'Points - Fielding Bonus'!$A$5:$A$95,0),MATCH(J$8,'Points - Fielding Bonus'!$A$5:$Z$5,0)))*25)</f>
        <v>0</v>
      </c>
      <c r="K65" s="516">
        <f>(INDEX('Points - Runs'!$A$5:$Z$95,MATCH($A65,'Points - Runs'!$A$5:$A$95,0),MATCH(K$8,'Points - Runs'!$A$5:$Z$5,0)))+((INDEX('Points - Runs 50s'!$A$5:$Z$95,MATCH($A65,'Points - Runs 50s'!$A$5:$A$95,0),MATCH(K$8,'Points - Runs 50s'!$A$5:$Z$5,0)))*25)+((INDEX('Points - Runs 100s'!$A$5:$Z$95,MATCH($A65,'Points - Runs 100s'!$A$5:$A$95,0),MATCH(K$8,'Points - Runs 100s'!$A$5:$Z$5,0)))*50)+((INDEX('Points - Wickets'!$A$5:$Z$95,MATCH($A65,'Points - Wickets'!$A$5:$A$95,0),MATCH(K$8,'Points - Wickets'!$A$5:$Z$5,0)))*15)+((INDEX('Points - 4 fers'!$A$5:$Z$95,MATCH($A65,'Points - 4 fers'!$A$5:$A$95,0),MATCH(K$8,'Points - 4 fers'!$A$5:$Z$5,0)))*25)+((INDEX('Points - Hattrick'!$A$5:$Z$95,MATCH($A65,'Points - Hattrick'!$A$5:$A$95,0),MATCH(K$8,'Points - Hattrick'!$A$5:$Z$5,0)))*100)+((INDEX('Points - Fielding'!$A$5:$Z$95,MATCH($A65,'Points - Fielding'!$A$5:$A$95,0),MATCH(K$8,'Points - Fielding'!$A$5:$Z$5,0)))*10)+((INDEX('Points - 7 fers'!$A$5:$Z$95,MATCH($A65,'Points - 7 fers'!$A$5:$A$95,0),MATCH(K$8,'Points - 7 fers'!$A$5:$Z$5,0)))*50)+((INDEX('Points - Fielding Bonus'!$A$5:$Z$95,MATCH($A65,'Points - Fielding Bonus'!$A$5:$A$95,0),MATCH(K$8,'Points - Fielding Bonus'!$A$5:$Z$5,0)))*25)</f>
        <v>0</v>
      </c>
      <c r="L65" s="364">
        <f>(INDEX('Points - Runs'!$A$5:$Z$95,MATCH($A65,'Points - Runs'!$A$5:$A$95,0),MATCH(L$8,'Points - Runs'!$A$5:$Z$5,0)))+((INDEX('Points - Runs 50s'!$A$5:$Z$95,MATCH($A65,'Points - Runs 50s'!$A$5:$A$95,0),MATCH(L$8,'Points - Runs 50s'!$A$5:$Z$5,0)))*25)+((INDEX('Points - Runs 100s'!$A$5:$Z$95,MATCH($A65,'Points - Runs 100s'!$A$5:$A$95,0),MATCH(L$8,'Points - Runs 100s'!$A$5:$Z$5,0)))*50)+((INDEX('Points - Wickets'!$A$5:$Z$95,MATCH($A65,'Points - Wickets'!$A$5:$A$95,0),MATCH(L$8,'Points - Wickets'!$A$5:$Z$5,0)))*15)+((INDEX('Points - 4 fers'!$A$5:$Z$95,MATCH($A65,'Points - 4 fers'!$A$5:$A$95,0),MATCH(L$8,'Points - 4 fers'!$A$5:$Z$5,0)))*25)+((INDEX('Points - Hattrick'!$A$5:$Z$95,MATCH($A65,'Points - Hattrick'!$A$5:$A$95,0),MATCH(L$8,'Points - Hattrick'!$A$5:$Z$5,0)))*100)+((INDEX('Points - Fielding'!$A$5:$Z$95,MATCH($A65,'Points - Fielding'!$A$5:$A$95,0),MATCH(L$8,'Points - Fielding'!$A$5:$Z$5,0)))*10)+((INDEX('Points - 7 fers'!$A$5:$Z$95,MATCH($A65,'Points - 7 fers'!$A$5:$A$95,0),MATCH(L$8,'Points - 7 fers'!$A$5:$Z$5,0)))*50)+((INDEX('Points - Fielding Bonus'!$A$5:$Z$95,MATCH($A65,'Points - Fielding Bonus'!$A$5:$A$95,0),MATCH(L$8,'Points - Fielding Bonus'!$A$5:$Z$5,0)))*25)</f>
        <v>0</v>
      </c>
      <c r="M65" s="365">
        <f>(INDEX('Points - Runs'!$A$5:$Z$95,MATCH($A65,'Points - Runs'!$A$5:$A$95,0),MATCH(M$8,'Points - Runs'!$A$5:$Z$5,0)))+((INDEX('Points - Runs 50s'!$A$5:$Z$95,MATCH($A65,'Points - Runs 50s'!$A$5:$A$95,0),MATCH(M$8,'Points - Runs 50s'!$A$5:$Z$5,0)))*25)+((INDEX('Points - Runs 100s'!$A$5:$Z$95,MATCH($A65,'Points - Runs 100s'!$A$5:$A$95,0),MATCH(M$8,'Points - Runs 100s'!$A$5:$Z$5,0)))*50)+((INDEX('Points - Wickets'!$A$5:$Z$95,MATCH($A65,'Points - Wickets'!$A$5:$A$95,0),MATCH(M$8,'Points - Wickets'!$A$5:$Z$5,0)))*15)+((INDEX('Points - 4 fers'!$A$5:$Z$95,MATCH($A65,'Points - 4 fers'!$A$5:$A$95,0),MATCH(M$8,'Points - 4 fers'!$A$5:$Z$5,0)))*25)+((INDEX('Points - Hattrick'!$A$5:$Z$95,MATCH($A65,'Points - Hattrick'!$A$5:$A$95,0),MATCH(M$8,'Points - Hattrick'!$A$5:$Z$5,0)))*100)+((INDEX('Points - Fielding'!$A$5:$Z$95,MATCH($A65,'Points - Fielding'!$A$5:$A$95,0),MATCH(M$8,'Points - Fielding'!$A$5:$Z$5,0)))*10)+((INDEX('Points - 7 fers'!$A$5:$Z$95,MATCH($A65,'Points - 7 fers'!$A$5:$A$95,0),MATCH(M$8,'Points - 7 fers'!$A$5:$Z$5,0)))*50)+((INDEX('Points - Fielding Bonus'!$A$5:$Z$95,MATCH($A65,'Points - Fielding Bonus'!$A$5:$A$95,0),MATCH(M$8,'Points - Fielding Bonus'!$A$5:$Z$5,0)))*25)</f>
        <v>0</v>
      </c>
      <c r="N65" s="365">
        <f>(INDEX('Points - Runs'!$A$5:$Z$95,MATCH($A65,'Points - Runs'!$A$5:$A$95,0),MATCH(N$8,'Points - Runs'!$A$5:$Z$5,0)))+((INDEX('Points - Runs 50s'!$A$5:$Z$95,MATCH($A65,'Points - Runs 50s'!$A$5:$A$95,0),MATCH(N$8,'Points - Runs 50s'!$A$5:$Z$5,0)))*25)+((INDEX('Points - Runs 100s'!$A$5:$Z$95,MATCH($A65,'Points - Runs 100s'!$A$5:$A$95,0),MATCH(N$8,'Points - Runs 100s'!$A$5:$Z$5,0)))*50)+((INDEX('Points - Wickets'!$A$5:$Z$95,MATCH($A65,'Points - Wickets'!$A$5:$A$95,0),MATCH(N$8,'Points - Wickets'!$A$5:$Z$5,0)))*15)+((INDEX('Points - 4 fers'!$A$5:$Z$95,MATCH($A65,'Points - 4 fers'!$A$5:$A$95,0),MATCH(N$8,'Points - 4 fers'!$A$5:$Z$5,0)))*25)+((INDEX('Points - Hattrick'!$A$5:$Z$95,MATCH($A65,'Points - Hattrick'!$A$5:$A$95,0),MATCH(N$8,'Points - Hattrick'!$A$5:$Z$5,0)))*100)+((INDEX('Points - Fielding'!$A$5:$Z$95,MATCH($A65,'Points - Fielding'!$A$5:$A$95,0),MATCH(N$8,'Points - Fielding'!$A$5:$Z$5,0)))*10)+((INDEX('Points - 7 fers'!$A$5:$Z$95,MATCH($A65,'Points - 7 fers'!$A$5:$A$95,0),MATCH(N$8,'Points - 7 fers'!$A$5:$Z$5,0)))*50)+((INDEX('Points - Fielding Bonus'!$A$5:$Z$95,MATCH($A65,'Points - Fielding Bonus'!$A$5:$A$95,0),MATCH(N$8,'Points - Fielding Bonus'!$A$5:$Z$5,0)))*25)</f>
        <v>0</v>
      </c>
      <c r="O65" s="365">
        <f>(INDEX('Points - Runs'!$A$5:$Z$95,MATCH($A65,'Points - Runs'!$A$5:$A$95,0),MATCH(O$8,'Points - Runs'!$A$5:$Z$5,0)))+((INDEX('Points - Runs 50s'!$A$5:$Z$95,MATCH($A65,'Points - Runs 50s'!$A$5:$A$95,0),MATCH(O$8,'Points - Runs 50s'!$A$5:$Z$5,0)))*25)+((INDEX('Points - Runs 100s'!$A$5:$Z$95,MATCH($A65,'Points - Runs 100s'!$A$5:$A$95,0),MATCH(O$8,'Points - Runs 100s'!$A$5:$Z$5,0)))*50)+((INDEX('Points - Wickets'!$A$5:$Z$95,MATCH($A65,'Points - Wickets'!$A$5:$A$95,0),MATCH(O$8,'Points - Wickets'!$A$5:$Z$5,0)))*15)+((INDEX('Points - 4 fers'!$A$5:$Z$95,MATCH($A65,'Points - 4 fers'!$A$5:$A$95,0),MATCH(O$8,'Points - 4 fers'!$A$5:$Z$5,0)))*25)+((INDEX('Points - Hattrick'!$A$5:$Z$95,MATCH($A65,'Points - Hattrick'!$A$5:$A$95,0),MATCH(O$8,'Points - Hattrick'!$A$5:$Z$5,0)))*100)+((INDEX('Points - Fielding'!$A$5:$Z$95,MATCH($A65,'Points - Fielding'!$A$5:$A$95,0),MATCH(O$8,'Points - Fielding'!$A$5:$Z$5,0)))*10)+((INDEX('Points - 7 fers'!$A$5:$Z$95,MATCH($A65,'Points - 7 fers'!$A$5:$A$95,0),MATCH(O$8,'Points - 7 fers'!$A$5:$Z$5,0)))*50)+((INDEX('Points - Fielding Bonus'!$A$5:$Z$95,MATCH($A65,'Points - Fielding Bonus'!$A$5:$A$95,0),MATCH(O$8,'Points - Fielding Bonus'!$A$5:$Z$5,0)))*25)</f>
        <v>0</v>
      </c>
      <c r="P65" s="365">
        <f>(INDEX('Points - Runs'!$A$5:$Z$95,MATCH($A65,'Points - Runs'!$A$5:$A$95,0),MATCH(P$8,'Points - Runs'!$A$5:$Z$5,0)))+((INDEX('Points - Runs 50s'!$A$5:$Z$95,MATCH($A65,'Points - Runs 50s'!$A$5:$A$95,0),MATCH(P$8,'Points - Runs 50s'!$A$5:$Z$5,0)))*25)+((INDEX('Points - Runs 100s'!$A$5:$Z$95,MATCH($A65,'Points - Runs 100s'!$A$5:$A$95,0),MATCH(P$8,'Points - Runs 100s'!$A$5:$Z$5,0)))*50)+((INDEX('Points - Wickets'!$A$5:$Z$95,MATCH($A65,'Points - Wickets'!$A$5:$A$95,0),MATCH(P$8,'Points - Wickets'!$A$5:$Z$5,0)))*15)+((INDEX('Points - 4 fers'!$A$5:$Z$95,MATCH($A65,'Points - 4 fers'!$A$5:$A$95,0),MATCH(P$8,'Points - 4 fers'!$A$5:$Z$5,0)))*25)+((INDEX('Points - Hattrick'!$A$5:$Z$95,MATCH($A65,'Points - Hattrick'!$A$5:$A$95,0),MATCH(P$8,'Points - Hattrick'!$A$5:$Z$5,0)))*100)+((INDEX('Points - Fielding'!$A$5:$Z$95,MATCH($A65,'Points - Fielding'!$A$5:$A$95,0),MATCH(P$8,'Points - Fielding'!$A$5:$Z$5,0)))*10)+((INDEX('Points - 7 fers'!$A$5:$Z$95,MATCH($A65,'Points - 7 fers'!$A$5:$A$95,0),MATCH(P$8,'Points - 7 fers'!$A$5:$Z$5,0)))*50)+((INDEX('Points - Fielding Bonus'!$A$5:$Z$95,MATCH($A65,'Points - Fielding Bonus'!$A$5:$A$95,0),MATCH(P$8,'Points - Fielding Bonus'!$A$5:$Z$5,0)))*25)</f>
        <v>0</v>
      </c>
      <c r="Q65" s="365">
        <f>(INDEX('Points - Runs'!$A$5:$Z$95,MATCH($A65,'Points - Runs'!$A$5:$A$95,0),MATCH(Q$8,'Points - Runs'!$A$5:$Z$5,0)))+((INDEX('Points - Runs 50s'!$A$5:$Z$95,MATCH($A65,'Points - Runs 50s'!$A$5:$A$95,0),MATCH(Q$8,'Points - Runs 50s'!$A$5:$Z$5,0)))*25)+((INDEX('Points - Runs 100s'!$A$5:$Z$95,MATCH($A65,'Points - Runs 100s'!$A$5:$A$95,0),MATCH(Q$8,'Points - Runs 100s'!$A$5:$Z$5,0)))*50)+((INDEX('Points - Wickets'!$A$5:$Z$95,MATCH($A65,'Points - Wickets'!$A$5:$A$95,0),MATCH(Q$8,'Points - Wickets'!$A$5:$Z$5,0)))*15)+((INDEX('Points - 4 fers'!$A$5:$Z$95,MATCH($A65,'Points - 4 fers'!$A$5:$A$95,0),MATCH(Q$8,'Points - 4 fers'!$A$5:$Z$5,0)))*25)+((INDEX('Points - Hattrick'!$A$5:$Z$95,MATCH($A65,'Points - Hattrick'!$A$5:$A$95,0),MATCH(Q$8,'Points - Hattrick'!$A$5:$Z$5,0)))*100)+((INDEX('Points - Fielding'!$A$5:$Z$95,MATCH($A65,'Points - Fielding'!$A$5:$A$95,0),MATCH(Q$8,'Points - Fielding'!$A$5:$Z$5,0)))*10)+((INDEX('Points - 7 fers'!$A$5:$Z$95,MATCH($A65,'Points - 7 fers'!$A$5:$A$95,0),MATCH(Q$8,'Points - 7 fers'!$A$5:$Z$5,0)))*50)+((INDEX('Points - Fielding Bonus'!$A$5:$Z$95,MATCH($A65,'Points - Fielding Bonus'!$A$5:$A$95,0),MATCH(Q$8,'Points - Fielding Bonus'!$A$5:$Z$5,0)))*25)</f>
        <v>0</v>
      </c>
      <c r="R65" s="365">
        <f>(INDEX('Points - Runs'!$A$5:$Z$95,MATCH($A65,'Points - Runs'!$A$5:$A$95,0),MATCH(R$8,'Points - Runs'!$A$5:$Z$5,0)))+((INDEX('Points - Runs 50s'!$A$5:$Z$95,MATCH($A65,'Points - Runs 50s'!$A$5:$A$95,0),MATCH(R$8,'Points - Runs 50s'!$A$5:$Z$5,0)))*25)+((INDEX('Points - Runs 100s'!$A$5:$Z$95,MATCH($A65,'Points - Runs 100s'!$A$5:$A$95,0),MATCH(R$8,'Points - Runs 100s'!$A$5:$Z$5,0)))*50)+((INDEX('Points - Wickets'!$A$5:$Z$95,MATCH($A65,'Points - Wickets'!$A$5:$A$95,0),MATCH(R$8,'Points - Wickets'!$A$5:$Z$5,0)))*15)+((INDEX('Points - 4 fers'!$A$5:$Z$95,MATCH($A65,'Points - 4 fers'!$A$5:$A$95,0),MATCH(R$8,'Points - 4 fers'!$A$5:$Z$5,0)))*25)+((INDEX('Points - Hattrick'!$A$5:$Z$95,MATCH($A65,'Points - Hattrick'!$A$5:$A$95,0),MATCH(R$8,'Points - Hattrick'!$A$5:$Z$5,0)))*100)+((INDEX('Points - Fielding'!$A$5:$Z$95,MATCH($A65,'Points - Fielding'!$A$5:$A$95,0),MATCH(R$8,'Points - Fielding'!$A$5:$Z$5,0)))*10)+((INDEX('Points - 7 fers'!$A$5:$Z$95,MATCH($A65,'Points - 7 fers'!$A$5:$A$95,0),MATCH(R$8,'Points - 7 fers'!$A$5:$Z$5,0)))*50)+((INDEX('Points - Fielding Bonus'!$A$5:$Z$95,MATCH($A65,'Points - Fielding Bonus'!$A$5:$A$95,0),MATCH(R$8,'Points - Fielding Bonus'!$A$5:$Z$5,0)))*25)</f>
        <v>0</v>
      </c>
      <c r="S65" s="566">
        <f>(INDEX('Points - Runs'!$A$5:$Z$95,MATCH($A65,'Points - Runs'!$A$5:$A$95,0),MATCH(S$8,'Points - Runs'!$A$5:$Z$5,0)))+((INDEX('Points - Runs 50s'!$A$5:$Z$95,MATCH($A65,'Points - Runs 50s'!$A$5:$A$95,0),MATCH(S$8,'Points - Runs 50s'!$A$5:$Z$5,0)))*25)+((INDEX('Points - Runs 100s'!$A$5:$Z$95,MATCH($A65,'Points - Runs 100s'!$A$5:$A$95,0),MATCH(S$8,'Points - Runs 100s'!$A$5:$Z$5,0)))*50)+((INDEX('Points - Wickets'!$A$5:$Z$95,MATCH($A65,'Points - Wickets'!$A$5:$A$95,0),MATCH(S$8,'Points - Wickets'!$A$5:$Z$5,0)))*15)+((INDEX('Points - 4 fers'!$A$5:$Z$95,MATCH($A65,'Points - 4 fers'!$A$5:$A$95,0),MATCH(S$8,'Points - 4 fers'!$A$5:$Z$5,0)))*25)+((INDEX('Points - Hattrick'!$A$5:$Z$95,MATCH($A65,'Points - Hattrick'!$A$5:$A$95,0),MATCH(S$8,'Points - Hattrick'!$A$5:$Z$5,0)))*100)+((INDEX('Points - Fielding'!$A$5:$Z$95,MATCH($A65,'Points - Fielding'!$A$5:$A$95,0),MATCH(S$8,'Points - Fielding'!$A$5:$Z$5,0)))*10)+((INDEX('Points - 7 fers'!$A$5:$Z$95,MATCH($A65,'Points - 7 fers'!$A$5:$A$95,0),MATCH(S$8,'Points - 7 fers'!$A$5:$Z$5,0)))*50)+((INDEX('Points - Fielding Bonus'!$A$5:$Z$95,MATCH($A65,'Points - Fielding Bonus'!$A$5:$A$95,0),MATCH(S$8,'Points - Fielding Bonus'!$A$5:$Z$5,0)))*25)</f>
        <v>0</v>
      </c>
      <c r="T65" s="571">
        <f>(INDEX('Points - Runs'!$A$5:$Z$95,MATCH($A65,'Points - Runs'!$A$5:$A$95,0),MATCH(T$8,'Points - Runs'!$A$5:$Z$5,0)))+((INDEX('Points - Runs 50s'!$A$5:$Z$95,MATCH($A65,'Points - Runs 50s'!$A$5:$A$95,0),MATCH(T$8,'Points - Runs 50s'!$A$5:$Z$5,0)))*25)+((INDEX('Points - Runs 100s'!$A$5:$Z$95,MATCH($A65,'Points - Runs 100s'!$A$5:$A$95,0),MATCH(T$8,'Points - Runs 100s'!$A$5:$Z$5,0)))*50)+((INDEX('Points - Wickets'!$A$5:$Z$95,MATCH($A65,'Points - Wickets'!$A$5:$A$95,0),MATCH(T$8,'Points - Wickets'!$A$5:$Z$5,0)))*15)+((INDEX('Points - 4 fers'!$A$5:$Z$95,MATCH($A65,'Points - 4 fers'!$A$5:$A$95,0),MATCH(T$8,'Points - 4 fers'!$A$5:$Z$5,0)))*25)+((INDEX('Points - Hattrick'!$A$5:$Z$95,MATCH($A65,'Points - Hattrick'!$A$5:$A$95,0),MATCH(T$8,'Points - Hattrick'!$A$5:$Z$5,0)))*100)+((INDEX('Points - Fielding'!$A$5:$Z$95,MATCH($A65,'Points - Fielding'!$A$5:$A$95,0),MATCH(T$8,'Points - Fielding'!$A$5:$Z$5,0)))*10)+((INDEX('Points - 7 fers'!$A$5:$Z$95,MATCH($A65,'Points - 7 fers'!$A$5:$A$95,0),MATCH(T$8,'Points - 7 fers'!$A$5:$Z$5,0)))*50)+((INDEX('Points - Fielding Bonus'!$A$5:$Z$95,MATCH($A65,'Points - Fielding Bonus'!$A$5:$A$95,0),MATCH(T$8,'Points - Fielding Bonus'!$A$5:$Z$5,0)))*25)</f>
        <v>0</v>
      </c>
      <c r="U65" s="365">
        <f>(INDEX('Points - Runs'!$A$5:$Z$95,MATCH($A65,'Points - Runs'!$A$5:$A$95,0),MATCH(U$8,'Points - Runs'!$A$5:$Z$5,0)))+((INDEX('Points - Runs 50s'!$A$5:$Z$95,MATCH($A65,'Points - Runs 50s'!$A$5:$A$95,0),MATCH(U$8,'Points - Runs 50s'!$A$5:$Z$5,0)))*25)+((INDEX('Points - Runs 100s'!$A$5:$Z$95,MATCH($A65,'Points - Runs 100s'!$A$5:$A$95,0),MATCH(U$8,'Points - Runs 100s'!$A$5:$Z$5,0)))*50)+((INDEX('Points - Wickets'!$A$5:$Z$95,MATCH($A65,'Points - Wickets'!$A$5:$A$95,0),MATCH(U$8,'Points - Wickets'!$A$5:$Z$5,0)))*15)+((INDEX('Points - 4 fers'!$A$5:$Z$95,MATCH($A65,'Points - 4 fers'!$A$5:$A$95,0),MATCH(U$8,'Points - 4 fers'!$A$5:$Z$5,0)))*25)+((INDEX('Points - Hattrick'!$A$5:$Z$95,MATCH($A65,'Points - Hattrick'!$A$5:$A$95,0),MATCH(U$8,'Points - Hattrick'!$A$5:$Z$5,0)))*100)+((INDEX('Points - Fielding'!$A$5:$Z$95,MATCH($A65,'Points - Fielding'!$A$5:$A$95,0),MATCH(U$8,'Points - Fielding'!$A$5:$Z$5,0)))*10)+((INDEX('Points - 7 fers'!$A$5:$Z$95,MATCH($A65,'Points - 7 fers'!$A$5:$A$95,0),MATCH(U$8,'Points - 7 fers'!$A$5:$Z$5,0)))*50)+((INDEX('Points - Fielding Bonus'!$A$5:$Z$95,MATCH($A65,'Points - Fielding Bonus'!$A$5:$A$95,0),MATCH(U$8,'Points - Fielding Bonus'!$A$5:$Z$5,0)))*25)</f>
        <v>0</v>
      </c>
      <c r="V65" s="365">
        <f>(INDEX('Points - Runs'!$A$5:$Z$95,MATCH($A65,'Points - Runs'!$A$5:$A$95,0),MATCH(V$8,'Points - Runs'!$A$5:$Z$5,0)))+((INDEX('Points - Runs 50s'!$A$5:$Z$95,MATCH($A65,'Points - Runs 50s'!$A$5:$A$95,0),MATCH(V$8,'Points - Runs 50s'!$A$5:$Z$5,0)))*25)+((INDEX('Points - Runs 100s'!$A$5:$Z$95,MATCH($A65,'Points - Runs 100s'!$A$5:$A$95,0),MATCH(V$8,'Points - Runs 100s'!$A$5:$Z$5,0)))*50)+((INDEX('Points - Wickets'!$A$5:$Z$95,MATCH($A65,'Points - Wickets'!$A$5:$A$95,0),MATCH(V$8,'Points - Wickets'!$A$5:$Z$5,0)))*15)+((INDEX('Points - 4 fers'!$A$5:$Z$95,MATCH($A65,'Points - 4 fers'!$A$5:$A$95,0),MATCH(V$8,'Points - 4 fers'!$A$5:$Z$5,0)))*25)+((INDEX('Points - Hattrick'!$A$5:$Z$95,MATCH($A65,'Points - Hattrick'!$A$5:$A$95,0),MATCH(V$8,'Points - Hattrick'!$A$5:$Z$5,0)))*100)+((INDEX('Points - Fielding'!$A$5:$Z$95,MATCH($A65,'Points - Fielding'!$A$5:$A$95,0),MATCH(V$8,'Points - Fielding'!$A$5:$Z$5,0)))*10)+((INDEX('Points - 7 fers'!$A$5:$Z$95,MATCH($A65,'Points - 7 fers'!$A$5:$A$95,0),MATCH(V$8,'Points - 7 fers'!$A$5:$Z$5,0)))*50)+((INDEX('Points - Fielding Bonus'!$A$5:$Z$95,MATCH($A65,'Points - Fielding Bonus'!$A$5:$A$95,0),MATCH(V$8,'Points - Fielding Bonus'!$A$5:$Z$5,0)))*25)</f>
        <v>0</v>
      </c>
      <c r="W65" s="365">
        <f>(INDEX('Points - Runs'!$A$5:$Z$95,MATCH($A65,'Points - Runs'!$A$5:$A$95,0),MATCH(W$8,'Points - Runs'!$A$5:$Z$5,0)))+((INDEX('Points - Runs 50s'!$A$5:$Z$95,MATCH($A65,'Points - Runs 50s'!$A$5:$A$95,0),MATCH(W$8,'Points - Runs 50s'!$A$5:$Z$5,0)))*25)+((INDEX('Points - Runs 100s'!$A$5:$Z$95,MATCH($A65,'Points - Runs 100s'!$A$5:$A$95,0),MATCH(W$8,'Points - Runs 100s'!$A$5:$Z$5,0)))*50)+((INDEX('Points - Wickets'!$A$5:$Z$95,MATCH($A65,'Points - Wickets'!$A$5:$A$95,0),MATCH(W$8,'Points - Wickets'!$A$5:$Z$5,0)))*15)+((INDEX('Points - 4 fers'!$A$5:$Z$95,MATCH($A65,'Points - 4 fers'!$A$5:$A$95,0),MATCH(W$8,'Points - 4 fers'!$A$5:$Z$5,0)))*25)+((INDEX('Points - Hattrick'!$A$5:$Z$95,MATCH($A65,'Points - Hattrick'!$A$5:$A$95,0),MATCH(W$8,'Points - Hattrick'!$A$5:$Z$5,0)))*100)+((INDEX('Points - Fielding'!$A$5:$Z$95,MATCH($A65,'Points - Fielding'!$A$5:$A$95,0),MATCH(W$8,'Points - Fielding'!$A$5:$Z$5,0)))*10)+((INDEX('Points - 7 fers'!$A$5:$Z$95,MATCH($A65,'Points - 7 fers'!$A$5:$A$95,0),MATCH(W$8,'Points - 7 fers'!$A$5:$Z$5,0)))*50)+((INDEX('Points - Fielding Bonus'!$A$5:$Z$95,MATCH($A65,'Points - Fielding Bonus'!$A$5:$A$95,0),MATCH(W$8,'Points - Fielding Bonus'!$A$5:$Z$5,0)))*25)</f>
        <v>0</v>
      </c>
      <c r="X65" s="365">
        <f>(INDEX('Points - Runs'!$A$5:$Z$95,MATCH($A65,'Points - Runs'!$A$5:$A$95,0),MATCH(X$8,'Points - Runs'!$A$5:$Z$5,0)))+((INDEX('Points - Runs 50s'!$A$5:$Z$95,MATCH($A65,'Points - Runs 50s'!$A$5:$A$95,0),MATCH(X$8,'Points - Runs 50s'!$A$5:$Z$5,0)))*25)+((INDEX('Points - Runs 100s'!$A$5:$Z$95,MATCH($A65,'Points - Runs 100s'!$A$5:$A$95,0),MATCH(X$8,'Points - Runs 100s'!$A$5:$Z$5,0)))*50)+((INDEX('Points - Wickets'!$A$5:$Z$95,MATCH($A65,'Points - Wickets'!$A$5:$A$95,0),MATCH(X$8,'Points - Wickets'!$A$5:$Z$5,0)))*15)+((INDEX('Points - 4 fers'!$A$5:$Z$95,MATCH($A65,'Points - 4 fers'!$A$5:$A$95,0),MATCH(X$8,'Points - 4 fers'!$A$5:$Z$5,0)))*25)+((INDEX('Points - Hattrick'!$A$5:$Z$95,MATCH($A65,'Points - Hattrick'!$A$5:$A$95,0),MATCH(X$8,'Points - Hattrick'!$A$5:$Z$5,0)))*100)+((INDEX('Points - Fielding'!$A$5:$Z$95,MATCH($A65,'Points - Fielding'!$A$5:$A$95,0),MATCH(X$8,'Points - Fielding'!$A$5:$Z$5,0)))*10)+((INDEX('Points - 7 fers'!$A$5:$Z$95,MATCH($A65,'Points - 7 fers'!$A$5:$A$95,0),MATCH(X$8,'Points - 7 fers'!$A$5:$Z$5,0)))*50)+((INDEX('Points - Fielding Bonus'!$A$5:$Z$95,MATCH($A65,'Points - Fielding Bonus'!$A$5:$A$95,0),MATCH(X$8,'Points - Fielding Bonus'!$A$5:$Z$5,0)))*25)</f>
        <v>0</v>
      </c>
      <c r="Y65" s="365">
        <f>(INDEX('Points - Runs'!$A$5:$Z$95,MATCH($A65,'Points - Runs'!$A$5:$A$95,0),MATCH(Y$8,'Points - Runs'!$A$5:$Z$5,0)))+((INDEX('Points - Runs 50s'!$A$5:$Z$95,MATCH($A65,'Points - Runs 50s'!$A$5:$A$95,0),MATCH(Y$8,'Points - Runs 50s'!$A$5:$Z$5,0)))*25)+((INDEX('Points - Runs 100s'!$A$5:$Z$95,MATCH($A65,'Points - Runs 100s'!$A$5:$A$95,0),MATCH(Y$8,'Points - Runs 100s'!$A$5:$Z$5,0)))*50)+((INDEX('Points - Wickets'!$A$5:$Z$95,MATCH($A65,'Points - Wickets'!$A$5:$A$95,0),MATCH(Y$8,'Points - Wickets'!$A$5:$Z$5,0)))*15)+((INDEX('Points - 4 fers'!$A$5:$Z$95,MATCH($A65,'Points - 4 fers'!$A$5:$A$95,0),MATCH(Y$8,'Points - 4 fers'!$A$5:$Z$5,0)))*25)+((INDEX('Points - Hattrick'!$A$5:$Z$95,MATCH($A65,'Points - Hattrick'!$A$5:$A$95,0),MATCH(Y$8,'Points - Hattrick'!$A$5:$Z$5,0)))*100)+((INDEX('Points - Fielding'!$A$5:$Z$95,MATCH($A65,'Points - Fielding'!$A$5:$A$95,0),MATCH(Y$8,'Points - Fielding'!$A$5:$Z$5,0)))*10)+((INDEX('Points - 7 fers'!$A$5:$Z$95,MATCH($A65,'Points - 7 fers'!$A$5:$A$95,0),MATCH(Y$8,'Points - 7 fers'!$A$5:$Z$5,0)))*50)+((INDEX('Points - Fielding Bonus'!$A$5:$Z$95,MATCH($A65,'Points - Fielding Bonus'!$A$5:$A$95,0),MATCH(Y$8,'Points - Fielding Bonus'!$A$5:$Z$5,0)))*25)</f>
        <v>0</v>
      </c>
      <c r="Z65" s="365">
        <f>(INDEX('Points - Runs'!$A$5:$Z$95,MATCH($A65,'Points - Runs'!$A$5:$A$95,0),MATCH(Z$8,'Points - Runs'!$A$5:$Z$5,0)))+((INDEX('Points - Runs 50s'!$A$5:$Z$95,MATCH($A65,'Points - Runs 50s'!$A$5:$A$95,0),MATCH(Z$8,'Points - Runs 50s'!$A$5:$Z$5,0)))*25)+((INDEX('Points - Runs 100s'!$A$5:$Z$95,MATCH($A65,'Points - Runs 100s'!$A$5:$A$95,0),MATCH(Z$8,'Points - Runs 100s'!$A$5:$Z$5,0)))*50)+((INDEX('Points - Wickets'!$A$5:$Z$95,MATCH($A65,'Points - Wickets'!$A$5:$A$95,0),MATCH(Z$8,'Points - Wickets'!$A$5:$Z$5,0)))*15)+((INDEX('Points - 4 fers'!$A$5:$Z$95,MATCH($A65,'Points - 4 fers'!$A$5:$A$95,0),MATCH(Z$8,'Points - 4 fers'!$A$5:$Z$5,0)))*25)+((INDEX('Points - Hattrick'!$A$5:$Z$95,MATCH($A65,'Points - Hattrick'!$A$5:$A$95,0),MATCH(Z$8,'Points - Hattrick'!$A$5:$Z$5,0)))*100)+((INDEX('Points - Fielding'!$A$5:$Z$95,MATCH($A65,'Points - Fielding'!$A$5:$A$95,0),MATCH(Z$8,'Points - Fielding'!$A$5:$Z$5,0)))*10)+((INDEX('Points - 7 fers'!$A$5:$Z$95,MATCH($A65,'Points - 7 fers'!$A$5:$A$95,0),MATCH(Z$8,'Points - 7 fers'!$A$5:$Z$5,0)))*50)+((INDEX('Points - Fielding Bonus'!$A$5:$Z$95,MATCH($A65,'Points - Fielding Bonus'!$A$5:$A$95,0),MATCH(Z$8,'Points - Fielding Bonus'!$A$5:$Z$5,0)))*25)</f>
        <v>0</v>
      </c>
      <c r="AA65" s="452">
        <f t="shared" si="0"/>
        <v>0</v>
      </c>
      <c r="AB65" s="445">
        <f t="shared" si="1"/>
        <v>0</v>
      </c>
      <c r="AC65" s="479">
        <f t="shared" si="2"/>
        <v>0</v>
      </c>
      <c r="AD65" s="453">
        <f t="shared" si="3"/>
        <v>0</v>
      </c>
    </row>
    <row r="66" spans="1:32" s="58" customFormat="1" ht="18.75" hidden="1" customHeight="1" x14ac:dyDescent="0.25">
      <c r="A66" s="476" t="s">
        <v>254</v>
      </c>
      <c r="B66" s="447"/>
      <c r="C66" s="448" t="s">
        <v>69</v>
      </c>
      <c r="D66" s="364">
        <f>(INDEX('Points - Runs'!$A$5:$Z$95,MATCH($A66,'Points - Runs'!$A$5:$A$95,0),MATCH(D$8,'Points - Runs'!$A$5:$Z$5,0)))+((INDEX('Points - Runs 50s'!$A$5:$Z$95,MATCH($A66,'Points - Runs 50s'!$A$5:$A$95,0),MATCH(D$8,'Points - Runs 50s'!$A$5:$Z$5,0)))*25)+((INDEX('Points - Runs 100s'!$A$5:$Z$95,MATCH($A66,'Points - Runs 100s'!$A$5:$A$95,0),MATCH(D$8,'Points - Runs 100s'!$A$5:$Z$5,0)))*50)+((INDEX('Points - Wickets'!$A$5:$Z$95,MATCH($A66,'Points - Wickets'!$A$5:$A$95,0),MATCH(D$8,'Points - Wickets'!$A$5:$Z$5,0)))*15)+((INDEX('Points - 4 fers'!$A$5:$Z$95,MATCH($A66,'Points - 4 fers'!$A$5:$A$95,0),MATCH(D$8,'Points - 4 fers'!$A$5:$Z$5,0)))*25)+((INDEX('Points - Hattrick'!$A$5:$Z$95,MATCH($A66,'Points - Hattrick'!$A$5:$A$95,0),MATCH(D$8,'Points - Hattrick'!$A$5:$Z$5,0)))*100)+((INDEX('Points - Fielding'!$A$5:$Z$95,MATCH($A66,'Points - Fielding'!$A$5:$A$95,0),MATCH(D$8,'Points - Fielding'!$A$5:$Z$5,0)))*10)+((INDEX('Points - 7 fers'!$A$5:$Z$95,MATCH($A66,'Points - 7 fers'!$A$5:$A$95,0),MATCH(D$8,'Points - 7 fers'!$A$5:$Z$5,0)))*50)+((INDEX('Points - Fielding Bonus'!$A$5:$Z$95,MATCH($A66,'Points - Fielding Bonus'!$A$5:$A$95,0),MATCH(D$8,'Points - Fielding Bonus'!$A$5:$Z$5,0)))*25)</f>
        <v>0</v>
      </c>
      <c r="E66" s="365">
        <f>(INDEX('Points - Runs'!$A$5:$Z$95,MATCH($A66,'Points - Runs'!$A$5:$A$95,0),MATCH(E$8,'Points - Runs'!$A$5:$Z$5,0)))+((INDEX('Points - Runs 50s'!$A$5:$Z$95,MATCH($A66,'Points - Runs 50s'!$A$5:$A$95,0),MATCH(E$8,'Points - Runs 50s'!$A$5:$Z$5,0)))*25)+((INDEX('Points - Runs 100s'!$A$5:$Z$95,MATCH($A66,'Points - Runs 100s'!$A$5:$A$95,0),MATCH(E$8,'Points - Runs 100s'!$A$5:$Z$5,0)))*50)+((INDEX('Points - Wickets'!$A$5:$Z$95,MATCH($A66,'Points - Wickets'!$A$5:$A$95,0),MATCH(E$8,'Points - Wickets'!$A$5:$Z$5,0)))*15)+((INDEX('Points - 4 fers'!$A$5:$Z$95,MATCH($A66,'Points - 4 fers'!$A$5:$A$95,0),MATCH(E$8,'Points - 4 fers'!$A$5:$Z$5,0)))*25)+((INDEX('Points - Hattrick'!$A$5:$Z$95,MATCH($A66,'Points - Hattrick'!$A$5:$A$95,0),MATCH(E$8,'Points - Hattrick'!$A$5:$Z$5,0)))*100)+((INDEX('Points - Fielding'!$A$5:$Z$95,MATCH($A66,'Points - Fielding'!$A$5:$A$95,0),MATCH(E$8,'Points - Fielding'!$A$5:$Z$5,0)))*10)+((INDEX('Points - 7 fers'!$A$5:$Z$95,MATCH($A66,'Points - 7 fers'!$A$5:$A$95,0),MATCH(E$8,'Points - 7 fers'!$A$5:$Z$5,0)))*50)+((INDEX('Points - Fielding Bonus'!$A$5:$Z$95,MATCH($A66,'Points - Fielding Bonus'!$A$5:$A$95,0),MATCH(E$8,'Points - Fielding Bonus'!$A$5:$Z$5,0)))*25)</f>
        <v>0</v>
      </c>
      <c r="F66" s="365">
        <f>(INDEX('Points - Runs'!$A$5:$Z$95,MATCH($A66,'Points - Runs'!$A$5:$A$95,0),MATCH(F$8,'Points - Runs'!$A$5:$Z$5,0)))+((INDEX('Points - Runs 50s'!$A$5:$Z$95,MATCH($A66,'Points - Runs 50s'!$A$5:$A$95,0),MATCH(F$8,'Points - Runs 50s'!$A$5:$Z$5,0)))*25)+((INDEX('Points - Runs 100s'!$A$5:$Z$95,MATCH($A66,'Points - Runs 100s'!$A$5:$A$95,0),MATCH(F$8,'Points - Runs 100s'!$A$5:$Z$5,0)))*50)+((INDEX('Points - Wickets'!$A$5:$Z$95,MATCH($A66,'Points - Wickets'!$A$5:$A$95,0),MATCH(F$8,'Points - Wickets'!$A$5:$Z$5,0)))*15)+((INDEX('Points - 4 fers'!$A$5:$Z$95,MATCH($A66,'Points - 4 fers'!$A$5:$A$95,0),MATCH(F$8,'Points - 4 fers'!$A$5:$Z$5,0)))*25)+((INDEX('Points - Hattrick'!$A$5:$Z$95,MATCH($A66,'Points - Hattrick'!$A$5:$A$95,0),MATCH(F$8,'Points - Hattrick'!$A$5:$Z$5,0)))*100)+((INDEX('Points - Fielding'!$A$5:$Z$95,MATCH($A66,'Points - Fielding'!$A$5:$A$95,0),MATCH(F$8,'Points - Fielding'!$A$5:$Z$5,0)))*10)+((INDEX('Points - 7 fers'!$A$5:$Z$95,MATCH($A66,'Points - 7 fers'!$A$5:$A$95,0),MATCH(F$8,'Points - 7 fers'!$A$5:$Z$5,0)))*50)+((INDEX('Points - Fielding Bonus'!$A$5:$Z$95,MATCH($A66,'Points - Fielding Bonus'!$A$5:$A$95,0),MATCH(F$8,'Points - Fielding Bonus'!$A$5:$Z$5,0)))*25)</f>
        <v>0</v>
      </c>
      <c r="G66" s="365">
        <f>(INDEX('Points - Runs'!$A$5:$Z$95,MATCH($A66,'Points - Runs'!$A$5:$A$95,0),MATCH(G$8,'Points - Runs'!$A$5:$Z$5,0)))+((INDEX('Points - Runs 50s'!$A$5:$Z$95,MATCH($A66,'Points - Runs 50s'!$A$5:$A$95,0),MATCH(G$8,'Points - Runs 50s'!$A$5:$Z$5,0)))*25)+((INDEX('Points - Runs 100s'!$A$5:$Z$95,MATCH($A66,'Points - Runs 100s'!$A$5:$A$95,0),MATCH(G$8,'Points - Runs 100s'!$A$5:$Z$5,0)))*50)+((INDEX('Points - Wickets'!$A$5:$Z$95,MATCH($A66,'Points - Wickets'!$A$5:$A$95,0),MATCH(G$8,'Points - Wickets'!$A$5:$Z$5,0)))*15)+((INDEX('Points - 4 fers'!$A$5:$Z$95,MATCH($A66,'Points - 4 fers'!$A$5:$A$95,0),MATCH(G$8,'Points - 4 fers'!$A$5:$Z$5,0)))*25)+((INDEX('Points - Hattrick'!$A$5:$Z$95,MATCH($A66,'Points - Hattrick'!$A$5:$A$95,0),MATCH(G$8,'Points - Hattrick'!$A$5:$Z$5,0)))*100)+((INDEX('Points - Fielding'!$A$5:$Z$95,MATCH($A66,'Points - Fielding'!$A$5:$A$95,0),MATCH(G$8,'Points - Fielding'!$A$5:$Z$5,0)))*10)+((INDEX('Points - 7 fers'!$A$5:$Z$95,MATCH($A66,'Points - 7 fers'!$A$5:$A$95,0),MATCH(G$8,'Points - 7 fers'!$A$5:$Z$5,0)))*50)+((INDEX('Points - Fielding Bonus'!$A$5:$Z$95,MATCH($A66,'Points - Fielding Bonus'!$A$5:$A$95,0),MATCH(G$8,'Points - Fielding Bonus'!$A$5:$Z$5,0)))*25)</f>
        <v>0</v>
      </c>
      <c r="H66" s="365">
        <f>(INDEX('Points - Runs'!$A$5:$Z$95,MATCH($A66,'Points - Runs'!$A$5:$A$95,0),MATCH(H$8,'Points - Runs'!$A$5:$Z$5,0)))+((INDEX('Points - Runs 50s'!$A$5:$Z$95,MATCH($A66,'Points - Runs 50s'!$A$5:$A$95,0),MATCH(H$8,'Points - Runs 50s'!$A$5:$Z$5,0)))*25)+((INDEX('Points - Runs 100s'!$A$5:$Z$95,MATCH($A66,'Points - Runs 100s'!$A$5:$A$95,0),MATCH(H$8,'Points - Runs 100s'!$A$5:$Z$5,0)))*50)+((INDEX('Points - Wickets'!$A$5:$Z$95,MATCH($A66,'Points - Wickets'!$A$5:$A$95,0),MATCH(H$8,'Points - Wickets'!$A$5:$Z$5,0)))*15)+((INDEX('Points - 4 fers'!$A$5:$Z$95,MATCH($A66,'Points - 4 fers'!$A$5:$A$95,0),MATCH(H$8,'Points - 4 fers'!$A$5:$Z$5,0)))*25)+((INDEX('Points - Hattrick'!$A$5:$Z$95,MATCH($A66,'Points - Hattrick'!$A$5:$A$95,0),MATCH(H$8,'Points - Hattrick'!$A$5:$Z$5,0)))*100)+((INDEX('Points - Fielding'!$A$5:$Z$95,MATCH($A66,'Points - Fielding'!$A$5:$A$95,0),MATCH(H$8,'Points - Fielding'!$A$5:$Z$5,0)))*10)+((INDEX('Points - 7 fers'!$A$5:$Z$95,MATCH($A66,'Points - 7 fers'!$A$5:$A$95,0),MATCH(H$8,'Points - 7 fers'!$A$5:$Z$5,0)))*50)+((INDEX('Points - Fielding Bonus'!$A$5:$Z$95,MATCH($A66,'Points - Fielding Bonus'!$A$5:$A$95,0),MATCH(H$8,'Points - Fielding Bonus'!$A$5:$Z$5,0)))*25)</f>
        <v>0</v>
      </c>
      <c r="I66" s="365">
        <f>(INDEX('Points - Runs'!$A$5:$Z$95,MATCH($A66,'Points - Runs'!$A$5:$A$95,0),MATCH(I$8,'Points - Runs'!$A$5:$Z$5,0)))+((INDEX('Points - Runs 50s'!$A$5:$Z$95,MATCH($A66,'Points - Runs 50s'!$A$5:$A$95,0),MATCH(I$8,'Points - Runs 50s'!$A$5:$Z$5,0)))*25)+((INDEX('Points - Runs 100s'!$A$5:$Z$95,MATCH($A66,'Points - Runs 100s'!$A$5:$A$95,0),MATCH(I$8,'Points - Runs 100s'!$A$5:$Z$5,0)))*50)+((INDEX('Points - Wickets'!$A$5:$Z$95,MATCH($A66,'Points - Wickets'!$A$5:$A$95,0),MATCH(I$8,'Points - Wickets'!$A$5:$Z$5,0)))*15)+((INDEX('Points - 4 fers'!$A$5:$Z$95,MATCH($A66,'Points - 4 fers'!$A$5:$A$95,0),MATCH(I$8,'Points - 4 fers'!$A$5:$Z$5,0)))*25)+((INDEX('Points - Hattrick'!$A$5:$Z$95,MATCH($A66,'Points - Hattrick'!$A$5:$A$95,0),MATCH(I$8,'Points - Hattrick'!$A$5:$Z$5,0)))*100)+((INDEX('Points - Fielding'!$A$5:$Z$95,MATCH($A66,'Points - Fielding'!$A$5:$A$95,0),MATCH(I$8,'Points - Fielding'!$A$5:$Z$5,0)))*10)+((INDEX('Points - 7 fers'!$A$5:$Z$95,MATCH($A66,'Points - 7 fers'!$A$5:$A$95,0),MATCH(I$8,'Points - 7 fers'!$A$5:$Z$5,0)))*50)+((INDEX('Points - Fielding Bonus'!$A$5:$Z$95,MATCH($A66,'Points - Fielding Bonus'!$A$5:$A$95,0),MATCH(I$8,'Points - Fielding Bonus'!$A$5:$Z$5,0)))*25)</f>
        <v>0</v>
      </c>
      <c r="J66" s="365">
        <f>(INDEX('Points - Runs'!$A$5:$Z$95,MATCH($A66,'Points - Runs'!$A$5:$A$95,0),MATCH(J$8,'Points - Runs'!$A$5:$Z$5,0)))+((INDEX('Points - Runs 50s'!$A$5:$Z$95,MATCH($A66,'Points - Runs 50s'!$A$5:$A$95,0),MATCH(J$8,'Points - Runs 50s'!$A$5:$Z$5,0)))*25)+((INDEX('Points - Runs 100s'!$A$5:$Z$95,MATCH($A66,'Points - Runs 100s'!$A$5:$A$95,0),MATCH(J$8,'Points - Runs 100s'!$A$5:$Z$5,0)))*50)+((INDEX('Points - Wickets'!$A$5:$Z$95,MATCH($A66,'Points - Wickets'!$A$5:$A$95,0),MATCH(J$8,'Points - Wickets'!$A$5:$Z$5,0)))*15)+((INDEX('Points - 4 fers'!$A$5:$Z$95,MATCH($A66,'Points - 4 fers'!$A$5:$A$95,0),MATCH(J$8,'Points - 4 fers'!$A$5:$Z$5,0)))*25)+((INDEX('Points - Hattrick'!$A$5:$Z$95,MATCH($A66,'Points - Hattrick'!$A$5:$A$95,0),MATCH(J$8,'Points - Hattrick'!$A$5:$Z$5,0)))*100)+((INDEX('Points - Fielding'!$A$5:$Z$95,MATCH($A66,'Points - Fielding'!$A$5:$A$95,0),MATCH(J$8,'Points - Fielding'!$A$5:$Z$5,0)))*10)+((INDEX('Points - 7 fers'!$A$5:$Z$95,MATCH($A66,'Points - 7 fers'!$A$5:$A$95,0),MATCH(J$8,'Points - 7 fers'!$A$5:$Z$5,0)))*50)+((INDEX('Points - Fielding Bonus'!$A$5:$Z$95,MATCH($A66,'Points - Fielding Bonus'!$A$5:$A$95,0),MATCH(J$8,'Points - Fielding Bonus'!$A$5:$Z$5,0)))*25)</f>
        <v>0</v>
      </c>
      <c r="K66" s="516">
        <f>(INDEX('Points - Runs'!$A$5:$Z$95,MATCH($A66,'Points - Runs'!$A$5:$A$95,0),MATCH(K$8,'Points - Runs'!$A$5:$Z$5,0)))+((INDEX('Points - Runs 50s'!$A$5:$Z$95,MATCH($A66,'Points - Runs 50s'!$A$5:$A$95,0),MATCH(K$8,'Points - Runs 50s'!$A$5:$Z$5,0)))*25)+((INDEX('Points - Runs 100s'!$A$5:$Z$95,MATCH($A66,'Points - Runs 100s'!$A$5:$A$95,0),MATCH(K$8,'Points - Runs 100s'!$A$5:$Z$5,0)))*50)+((INDEX('Points - Wickets'!$A$5:$Z$95,MATCH($A66,'Points - Wickets'!$A$5:$A$95,0),MATCH(K$8,'Points - Wickets'!$A$5:$Z$5,0)))*15)+((INDEX('Points - 4 fers'!$A$5:$Z$95,MATCH($A66,'Points - 4 fers'!$A$5:$A$95,0),MATCH(K$8,'Points - 4 fers'!$A$5:$Z$5,0)))*25)+((INDEX('Points - Hattrick'!$A$5:$Z$95,MATCH($A66,'Points - Hattrick'!$A$5:$A$95,0),MATCH(K$8,'Points - Hattrick'!$A$5:$Z$5,0)))*100)+((INDEX('Points - Fielding'!$A$5:$Z$95,MATCH($A66,'Points - Fielding'!$A$5:$A$95,0),MATCH(K$8,'Points - Fielding'!$A$5:$Z$5,0)))*10)+((INDEX('Points - 7 fers'!$A$5:$Z$95,MATCH($A66,'Points - 7 fers'!$A$5:$A$95,0),MATCH(K$8,'Points - 7 fers'!$A$5:$Z$5,0)))*50)+((INDEX('Points - Fielding Bonus'!$A$5:$Z$95,MATCH($A66,'Points - Fielding Bonus'!$A$5:$A$95,0),MATCH(K$8,'Points - Fielding Bonus'!$A$5:$Z$5,0)))*25)</f>
        <v>0</v>
      </c>
      <c r="L66" s="364">
        <f>(INDEX('Points - Runs'!$A$5:$Z$95,MATCH($A66,'Points - Runs'!$A$5:$A$95,0),MATCH(L$8,'Points - Runs'!$A$5:$Z$5,0)))+((INDEX('Points - Runs 50s'!$A$5:$Z$95,MATCH($A66,'Points - Runs 50s'!$A$5:$A$95,0),MATCH(L$8,'Points - Runs 50s'!$A$5:$Z$5,0)))*25)+((INDEX('Points - Runs 100s'!$A$5:$Z$95,MATCH($A66,'Points - Runs 100s'!$A$5:$A$95,0),MATCH(L$8,'Points - Runs 100s'!$A$5:$Z$5,0)))*50)+((INDEX('Points - Wickets'!$A$5:$Z$95,MATCH($A66,'Points - Wickets'!$A$5:$A$95,0),MATCH(L$8,'Points - Wickets'!$A$5:$Z$5,0)))*15)+((INDEX('Points - 4 fers'!$A$5:$Z$95,MATCH($A66,'Points - 4 fers'!$A$5:$A$95,0),MATCH(L$8,'Points - 4 fers'!$A$5:$Z$5,0)))*25)+((INDEX('Points - Hattrick'!$A$5:$Z$95,MATCH($A66,'Points - Hattrick'!$A$5:$A$95,0),MATCH(L$8,'Points - Hattrick'!$A$5:$Z$5,0)))*100)+((INDEX('Points - Fielding'!$A$5:$Z$95,MATCH($A66,'Points - Fielding'!$A$5:$A$95,0),MATCH(L$8,'Points - Fielding'!$A$5:$Z$5,0)))*10)+((INDEX('Points - 7 fers'!$A$5:$Z$95,MATCH($A66,'Points - 7 fers'!$A$5:$A$95,0),MATCH(L$8,'Points - 7 fers'!$A$5:$Z$5,0)))*50)+((INDEX('Points - Fielding Bonus'!$A$5:$Z$95,MATCH($A66,'Points - Fielding Bonus'!$A$5:$A$95,0),MATCH(L$8,'Points - Fielding Bonus'!$A$5:$Z$5,0)))*25)</f>
        <v>0</v>
      </c>
      <c r="M66" s="365">
        <f>(INDEX('Points - Runs'!$A$5:$Z$95,MATCH($A66,'Points - Runs'!$A$5:$A$95,0),MATCH(M$8,'Points - Runs'!$A$5:$Z$5,0)))+((INDEX('Points - Runs 50s'!$A$5:$Z$95,MATCH($A66,'Points - Runs 50s'!$A$5:$A$95,0),MATCH(M$8,'Points - Runs 50s'!$A$5:$Z$5,0)))*25)+((INDEX('Points - Runs 100s'!$A$5:$Z$95,MATCH($A66,'Points - Runs 100s'!$A$5:$A$95,0),MATCH(M$8,'Points - Runs 100s'!$A$5:$Z$5,0)))*50)+((INDEX('Points - Wickets'!$A$5:$Z$95,MATCH($A66,'Points - Wickets'!$A$5:$A$95,0),MATCH(M$8,'Points - Wickets'!$A$5:$Z$5,0)))*15)+((INDEX('Points - 4 fers'!$A$5:$Z$95,MATCH($A66,'Points - 4 fers'!$A$5:$A$95,0),MATCH(M$8,'Points - 4 fers'!$A$5:$Z$5,0)))*25)+((INDEX('Points - Hattrick'!$A$5:$Z$95,MATCH($A66,'Points - Hattrick'!$A$5:$A$95,0),MATCH(M$8,'Points - Hattrick'!$A$5:$Z$5,0)))*100)+((INDEX('Points - Fielding'!$A$5:$Z$95,MATCH($A66,'Points - Fielding'!$A$5:$A$95,0),MATCH(M$8,'Points - Fielding'!$A$5:$Z$5,0)))*10)+((INDEX('Points - 7 fers'!$A$5:$Z$95,MATCH($A66,'Points - 7 fers'!$A$5:$A$95,0),MATCH(M$8,'Points - 7 fers'!$A$5:$Z$5,0)))*50)+((INDEX('Points - Fielding Bonus'!$A$5:$Z$95,MATCH($A66,'Points - Fielding Bonus'!$A$5:$A$95,0),MATCH(M$8,'Points - Fielding Bonus'!$A$5:$Z$5,0)))*25)</f>
        <v>0</v>
      </c>
      <c r="N66" s="365">
        <f>(INDEX('Points - Runs'!$A$5:$Z$95,MATCH($A66,'Points - Runs'!$A$5:$A$95,0),MATCH(N$8,'Points - Runs'!$A$5:$Z$5,0)))+((INDEX('Points - Runs 50s'!$A$5:$Z$95,MATCH($A66,'Points - Runs 50s'!$A$5:$A$95,0),MATCH(N$8,'Points - Runs 50s'!$A$5:$Z$5,0)))*25)+((INDEX('Points - Runs 100s'!$A$5:$Z$95,MATCH($A66,'Points - Runs 100s'!$A$5:$A$95,0),MATCH(N$8,'Points - Runs 100s'!$A$5:$Z$5,0)))*50)+((INDEX('Points - Wickets'!$A$5:$Z$95,MATCH($A66,'Points - Wickets'!$A$5:$A$95,0),MATCH(N$8,'Points - Wickets'!$A$5:$Z$5,0)))*15)+((INDEX('Points - 4 fers'!$A$5:$Z$95,MATCH($A66,'Points - 4 fers'!$A$5:$A$95,0),MATCH(N$8,'Points - 4 fers'!$A$5:$Z$5,0)))*25)+((INDEX('Points - Hattrick'!$A$5:$Z$95,MATCH($A66,'Points - Hattrick'!$A$5:$A$95,0),MATCH(N$8,'Points - Hattrick'!$A$5:$Z$5,0)))*100)+((INDEX('Points - Fielding'!$A$5:$Z$95,MATCH($A66,'Points - Fielding'!$A$5:$A$95,0),MATCH(N$8,'Points - Fielding'!$A$5:$Z$5,0)))*10)+((INDEX('Points - 7 fers'!$A$5:$Z$95,MATCH($A66,'Points - 7 fers'!$A$5:$A$95,0),MATCH(N$8,'Points - 7 fers'!$A$5:$Z$5,0)))*50)+((INDEX('Points - Fielding Bonus'!$A$5:$Z$95,MATCH($A66,'Points - Fielding Bonus'!$A$5:$A$95,0),MATCH(N$8,'Points - Fielding Bonus'!$A$5:$Z$5,0)))*25)</f>
        <v>0</v>
      </c>
      <c r="O66" s="365">
        <f>(INDEX('Points - Runs'!$A$5:$Z$95,MATCH($A66,'Points - Runs'!$A$5:$A$95,0),MATCH(O$8,'Points - Runs'!$A$5:$Z$5,0)))+((INDEX('Points - Runs 50s'!$A$5:$Z$95,MATCH($A66,'Points - Runs 50s'!$A$5:$A$95,0),MATCH(O$8,'Points - Runs 50s'!$A$5:$Z$5,0)))*25)+((INDEX('Points - Runs 100s'!$A$5:$Z$95,MATCH($A66,'Points - Runs 100s'!$A$5:$A$95,0),MATCH(O$8,'Points - Runs 100s'!$A$5:$Z$5,0)))*50)+((INDEX('Points - Wickets'!$A$5:$Z$95,MATCH($A66,'Points - Wickets'!$A$5:$A$95,0),MATCH(O$8,'Points - Wickets'!$A$5:$Z$5,0)))*15)+((INDEX('Points - 4 fers'!$A$5:$Z$95,MATCH($A66,'Points - 4 fers'!$A$5:$A$95,0),MATCH(O$8,'Points - 4 fers'!$A$5:$Z$5,0)))*25)+((INDEX('Points - Hattrick'!$A$5:$Z$95,MATCH($A66,'Points - Hattrick'!$A$5:$A$95,0),MATCH(O$8,'Points - Hattrick'!$A$5:$Z$5,0)))*100)+((INDEX('Points - Fielding'!$A$5:$Z$95,MATCH($A66,'Points - Fielding'!$A$5:$A$95,0),MATCH(O$8,'Points - Fielding'!$A$5:$Z$5,0)))*10)+((INDEX('Points - 7 fers'!$A$5:$Z$95,MATCH($A66,'Points - 7 fers'!$A$5:$A$95,0),MATCH(O$8,'Points - 7 fers'!$A$5:$Z$5,0)))*50)+((INDEX('Points - Fielding Bonus'!$A$5:$Z$95,MATCH($A66,'Points - Fielding Bonus'!$A$5:$A$95,0),MATCH(O$8,'Points - Fielding Bonus'!$A$5:$Z$5,0)))*25)</f>
        <v>0</v>
      </c>
      <c r="P66" s="365">
        <f>(INDEX('Points - Runs'!$A$5:$Z$95,MATCH($A66,'Points - Runs'!$A$5:$A$95,0),MATCH(P$8,'Points - Runs'!$A$5:$Z$5,0)))+((INDEX('Points - Runs 50s'!$A$5:$Z$95,MATCH($A66,'Points - Runs 50s'!$A$5:$A$95,0),MATCH(P$8,'Points - Runs 50s'!$A$5:$Z$5,0)))*25)+((INDEX('Points - Runs 100s'!$A$5:$Z$95,MATCH($A66,'Points - Runs 100s'!$A$5:$A$95,0),MATCH(P$8,'Points - Runs 100s'!$A$5:$Z$5,0)))*50)+((INDEX('Points - Wickets'!$A$5:$Z$95,MATCH($A66,'Points - Wickets'!$A$5:$A$95,0),MATCH(P$8,'Points - Wickets'!$A$5:$Z$5,0)))*15)+((INDEX('Points - 4 fers'!$A$5:$Z$95,MATCH($A66,'Points - 4 fers'!$A$5:$A$95,0),MATCH(P$8,'Points - 4 fers'!$A$5:$Z$5,0)))*25)+((INDEX('Points - Hattrick'!$A$5:$Z$95,MATCH($A66,'Points - Hattrick'!$A$5:$A$95,0),MATCH(P$8,'Points - Hattrick'!$A$5:$Z$5,0)))*100)+((INDEX('Points - Fielding'!$A$5:$Z$95,MATCH($A66,'Points - Fielding'!$A$5:$A$95,0),MATCH(P$8,'Points - Fielding'!$A$5:$Z$5,0)))*10)+((INDEX('Points - 7 fers'!$A$5:$Z$95,MATCH($A66,'Points - 7 fers'!$A$5:$A$95,0),MATCH(P$8,'Points - 7 fers'!$A$5:$Z$5,0)))*50)+((INDEX('Points - Fielding Bonus'!$A$5:$Z$95,MATCH($A66,'Points - Fielding Bonus'!$A$5:$A$95,0),MATCH(P$8,'Points - Fielding Bonus'!$A$5:$Z$5,0)))*25)</f>
        <v>0</v>
      </c>
      <c r="Q66" s="365">
        <f>(INDEX('Points - Runs'!$A$5:$Z$95,MATCH($A66,'Points - Runs'!$A$5:$A$95,0),MATCH(Q$8,'Points - Runs'!$A$5:$Z$5,0)))+((INDEX('Points - Runs 50s'!$A$5:$Z$95,MATCH($A66,'Points - Runs 50s'!$A$5:$A$95,0),MATCH(Q$8,'Points - Runs 50s'!$A$5:$Z$5,0)))*25)+((INDEX('Points - Runs 100s'!$A$5:$Z$95,MATCH($A66,'Points - Runs 100s'!$A$5:$A$95,0),MATCH(Q$8,'Points - Runs 100s'!$A$5:$Z$5,0)))*50)+((INDEX('Points - Wickets'!$A$5:$Z$95,MATCH($A66,'Points - Wickets'!$A$5:$A$95,0),MATCH(Q$8,'Points - Wickets'!$A$5:$Z$5,0)))*15)+((INDEX('Points - 4 fers'!$A$5:$Z$95,MATCH($A66,'Points - 4 fers'!$A$5:$A$95,0),MATCH(Q$8,'Points - 4 fers'!$A$5:$Z$5,0)))*25)+((INDEX('Points - Hattrick'!$A$5:$Z$95,MATCH($A66,'Points - Hattrick'!$A$5:$A$95,0),MATCH(Q$8,'Points - Hattrick'!$A$5:$Z$5,0)))*100)+((INDEX('Points - Fielding'!$A$5:$Z$95,MATCH($A66,'Points - Fielding'!$A$5:$A$95,0),MATCH(Q$8,'Points - Fielding'!$A$5:$Z$5,0)))*10)+((INDEX('Points - 7 fers'!$A$5:$Z$95,MATCH($A66,'Points - 7 fers'!$A$5:$A$95,0),MATCH(Q$8,'Points - 7 fers'!$A$5:$Z$5,0)))*50)+((INDEX('Points - Fielding Bonus'!$A$5:$Z$95,MATCH($A66,'Points - Fielding Bonus'!$A$5:$A$95,0),MATCH(Q$8,'Points - Fielding Bonus'!$A$5:$Z$5,0)))*25)</f>
        <v>0</v>
      </c>
      <c r="R66" s="365">
        <f>(INDEX('Points - Runs'!$A$5:$Z$95,MATCH($A66,'Points - Runs'!$A$5:$A$95,0),MATCH(R$8,'Points - Runs'!$A$5:$Z$5,0)))+((INDEX('Points - Runs 50s'!$A$5:$Z$95,MATCH($A66,'Points - Runs 50s'!$A$5:$A$95,0),MATCH(R$8,'Points - Runs 50s'!$A$5:$Z$5,0)))*25)+((INDEX('Points - Runs 100s'!$A$5:$Z$95,MATCH($A66,'Points - Runs 100s'!$A$5:$A$95,0),MATCH(R$8,'Points - Runs 100s'!$A$5:$Z$5,0)))*50)+((INDEX('Points - Wickets'!$A$5:$Z$95,MATCH($A66,'Points - Wickets'!$A$5:$A$95,0),MATCH(R$8,'Points - Wickets'!$A$5:$Z$5,0)))*15)+((INDEX('Points - 4 fers'!$A$5:$Z$95,MATCH($A66,'Points - 4 fers'!$A$5:$A$95,0),MATCH(R$8,'Points - 4 fers'!$A$5:$Z$5,0)))*25)+((INDEX('Points - Hattrick'!$A$5:$Z$95,MATCH($A66,'Points - Hattrick'!$A$5:$A$95,0),MATCH(R$8,'Points - Hattrick'!$A$5:$Z$5,0)))*100)+((INDEX('Points - Fielding'!$A$5:$Z$95,MATCH($A66,'Points - Fielding'!$A$5:$A$95,0),MATCH(R$8,'Points - Fielding'!$A$5:$Z$5,0)))*10)+((INDEX('Points - 7 fers'!$A$5:$Z$95,MATCH($A66,'Points - 7 fers'!$A$5:$A$95,0),MATCH(R$8,'Points - 7 fers'!$A$5:$Z$5,0)))*50)+((INDEX('Points - Fielding Bonus'!$A$5:$Z$95,MATCH($A66,'Points - Fielding Bonus'!$A$5:$A$95,0),MATCH(R$8,'Points - Fielding Bonus'!$A$5:$Z$5,0)))*25)</f>
        <v>0</v>
      </c>
      <c r="S66" s="566">
        <f>(INDEX('Points - Runs'!$A$5:$Z$95,MATCH($A66,'Points - Runs'!$A$5:$A$95,0),MATCH(S$8,'Points - Runs'!$A$5:$Z$5,0)))+((INDEX('Points - Runs 50s'!$A$5:$Z$95,MATCH($A66,'Points - Runs 50s'!$A$5:$A$95,0),MATCH(S$8,'Points - Runs 50s'!$A$5:$Z$5,0)))*25)+((INDEX('Points - Runs 100s'!$A$5:$Z$95,MATCH($A66,'Points - Runs 100s'!$A$5:$A$95,0),MATCH(S$8,'Points - Runs 100s'!$A$5:$Z$5,0)))*50)+((INDEX('Points - Wickets'!$A$5:$Z$95,MATCH($A66,'Points - Wickets'!$A$5:$A$95,0),MATCH(S$8,'Points - Wickets'!$A$5:$Z$5,0)))*15)+((INDEX('Points - 4 fers'!$A$5:$Z$95,MATCH($A66,'Points - 4 fers'!$A$5:$A$95,0),MATCH(S$8,'Points - 4 fers'!$A$5:$Z$5,0)))*25)+((INDEX('Points - Hattrick'!$A$5:$Z$95,MATCH($A66,'Points - Hattrick'!$A$5:$A$95,0),MATCH(S$8,'Points - Hattrick'!$A$5:$Z$5,0)))*100)+((INDEX('Points - Fielding'!$A$5:$Z$95,MATCH($A66,'Points - Fielding'!$A$5:$A$95,0),MATCH(S$8,'Points - Fielding'!$A$5:$Z$5,0)))*10)+((INDEX('Points - 7 fers'!$A$5:$Z$95,MATCH($A66,'Points - 7 fers'!$A$5:$A$95,0),MATCH(S$8,'Points - 7 fers'!$A$5:$Z$5,0)))*50)+((INDEX('Points - Fielding Bonus'!$A$5:$Z$95,MATCH($A66,'Points - Fielding Bonus'!$A$5:$A$95,0),MATCH(S$8,'Points - Fielding Bonus'!$A$5:$Z$5,0)))*25)</f>
        <v>0</v>
      </c>
      <c r="T66" s="571">
        <f>(INDEX('Points - Runs'!$A$5:$Z$95,MATCH($A66,'Points - Runs'!$A$5:$A$95,0),MATCH(T$8,'Points - Runs'!$A$5:$Z$5,0)))+((INDEX('Points - Runs 50s'!$A$5:$Z$95,MATCH($A66,'Points - Runs 50s'!$A$5:$A$95,0),MATCH(T$8,'Points - Runs 50s'!$A$5:$Z$5,0)))*25)+((INDEX('Points - Runs 100s'!$A$5:$Z$95,MATCH($A66,'Points - Runs 100s'!$A$5:$A$95,0),MATCH(T$8,'Points - Runs 100s'!$A$5:$Z$5,0)))*50)+((INDEX('Points - Wickets'!$A$5:$Z$95,MATCH($A66,'Points - Wickets'!$A$5:$A$95,0),MATCH(T$8,'Points - Wickets'!$A$5:$Z$5,0)))*15)+((INDEX('Points - 4 fers'!$A$5:$Z$95,MATCH($A66,'Points - 4 fers'!$A$5:$A$95,0),MATCH(T$8,'Points - 4 fers'!$A$5:$Z$5,0)))*25)+((INDEX('Points - Hattrick'!$A$5:$Z$95,MATCH($A66,'Points - Hattrick'!$A$5:$A$95,0),MATCH(T$8,'Points - Hattrick'!$A$5:$Z$5,0)))*100)+((INDEX('Points - Fielding'!$A$5:$Z$95,MATCH($A66,'Points - Fielding'!$A$5:$A$95,0),MATCH(T$8,'Points - Fielding'!$A$5:$Z$5,0)))*10)+((INDEX('Points - 7 fers'!$A$5:$Z$95,MATCH($A66,'Points - 7 fers'!$A$5:$A$95,0),MATCH(T$8,'Points - 7 fers'!$A$5:$Z$5,0)))*50)+((INDEX('Points - Fielding Bonus'!$A$5:$Z$95,MATCH($A66,'Points - Fielding Bonus'!$A$5:$A$95,0),MATCH(T$8,'Points - Fielding Bonus'!$A$5:$Z$5,0)))*25)</f>
        <v>0</v>
      </c>
      <c r="U66" s="365">
        <f>(INDEX('Points - Runs'!$A$5:$Z$95,MATCH($A66,'Points - Runs'!$A$5:$A$95,0),MATCH(U$8,'Points - Runs'!$A$5:$Z$5,0)))+((INDEX('Points - Runs 50s'!$A$5:$Z$95,MATCH($A66,'Points - Runs 50s'!$A$5:$A$95,0),MATCH(U$8,'Points - Runs 50s'!$A$5:$Z$5,0)))*25)+((INDEX('Points - Runs 100s'!$A$5:$Z$95,MATCH($A66,'Points - Runs 100s'!$A$5:$A$95,0),MATCH(U$8,'Points - Runs 100s'!$A$5:$Z$5,0)))*50)+((INDEX('Points - Wickets'!$A$5:$Z$95,MATCH($A66,'Points - Wickets'!$A$5:$A$95,0),MATCH(U$8,'Points - Wickets'!$A$5:$Z$5,0)))*15)+((INDEX('Points - 4 fers'!$A$5:$Z$95,MATCH($A66,'Points - 4 fers'!$A$5:$A$95,0),MATCH(U$8,'Points - 4 fers'!$A$5:$Z$5,0)))*25)+((INDEX('Points - Hattrick'!$A$5:$Z$95,MATCH($A66,'Points - Hattrick'!$A$5:$A$95,0),MATCH(U$8,'Points - Hattrick'!$A$5:$Z$5,0)))*100)+((INDEX('Points - Fielding'!$A$5:$Z$95,MATCH($A66,'Points - Fielding'!$A$5:$A$95,0),MATCH(U$8,'Points - Fielding'!$A$5:$Z$5,0)))*10)+((INDEX('Points - 7 fers'!$A$5:$Z$95,MATCH($A66,'Points - 7 fers'!$A$5:$A$95,0),MATCH(U$8,'Points - 7 fers'!$A$5:$Z$5,0)))*50)+((INDEX('Points - Fielding Bonus'!$A$5:$Z$95,MATCH($A66,'Points - Fielding Bonus'!$A$5:$A$95,0),MATCH(U$8,'Points - Fielding Bonus'!$A$5:$Z$5,0)))*25)</f>
        <v>0</v>
      </c>
      <c r="V66" s="365">
        <f>(INDEX('Points - Runs'!$A$5:$Z$95,MATCH($A66,'Points - Runs'!$A$5:$A$95,0),MATCH(V$8,'Points - Runs'!$A$5:$Z$5,0)))+((INDEX('Points - Runs 50s'!$A$5:$Z$95,MATCH($A66,'Points - Runs 50s'!$A$5:$A$95,0),MATCH(V$8,'Points - Runs 50s'!$A$5:$Z$5,0)))*25)+((INDEX('Points - Runs 100s'!$A$5:$Z$95,MATCH($A66,'Points - Runs 100s'!$A$5:$A$95,0),MATCH(V$8,'Points - Runs 100s'!$A$5:$Z$5,0)))*50)+((INDEX('Points - Wickets'!$A$5:$Z$95,MATCH($A66,'Points - Wickets'!$A$5:$A$95,0),MATCH(V$8,'Points - Wickets'!$A$5:$Z$5,0)))*15)+((INDEX('Points - 4 fers'!$A$5:$Z$95,MATCH($A66,'Points - 4 fers'!$A$5:$A$95,0),MATCH(V$8,'Points - 4 fers'!$A$5:$Z$5,0)))*25)+((INDEX('Points - Hattrick'!$A$5:$Z$95,MATCH($A66,'Points - Hattrick'!$A$5:$A$95,0),MATCH(V$8,'Points - Hattrick'!$A$5:$Z$5,0)))*100)+((INDEX('Points - Fielding'!$A$5:$Z$95,MATCH($A66,'Points - Fielding'!$A$5:$A$95,0),MATCH(V$8,'Points - Fielding'!$A$5:$Z$5,0)))*10)+((INDEX('Points - 7 fers'!$A$5:$Z$95,MATCH($A66,'Points - 7 fers'!$A$5:$A$95,0),MATCH(V$8,'Points - 7 fers'!$A$5:$Z$5,0)))*50)+((INDEX('Points - Fielding Bonus'!$A$5:$Z$95,MATCH($A66,'Points - Fielding Bonus'!$A$5:$A$95,0),MATCH(V$8,'Points - Fielding Bonus'!$A$5:$Z$5,0)))*25)</f>
        <v>0</v>
      </c>
      <c r="W66" s="365">
        <f>(INDEX('Points - Runs'!$A$5:$Z$95,MATCH($A66,'Points - Runs'!$A$5:$A$95,0),MATCH(W$8,'Points - Runs'!$A$5:$Z$5,0)))+((INDEX('Points - Runs 50s'!$A$5:$Z$95,MATCH($A66,'Points - Runs 50s'!$A$5:$A$95,0),MATCH(W$8,'Points - Runs 50s'!$A$5:$Z$5,0)))*25)+((INDEX('Points - Runs 100s'!$A$5:$Z$95,MATCH($A66,'Points - Runs 100s'!$A$5:$A$95,0),MATCH(W$8,'Points - Runs 100s'!$A$5:$Z$5,0)))*50)+((INDEX('Points - Wickets'!$A$5:$Z$95,MATCH($A66,'Points - Wickets'!$A$5:$A$95,0),MATCH(W$8,'Points - Wickets'!$A$5:$Z$5,0)))*15)+((INDEX('Points - 4 fers'!$A$5:$Z$95,MATCH($A66,'Points - 4 fers'!$A$5:$A$95,0),MATCH(W$8,'Points - 4 fers'!$A$5:$Z$5,0)))*25)+((INDEX('Points - Hattrick'!$A$5:$Z$95,MATCH($A66,'Points - Hattrick'!$A$5:$A$95,0),MATCH(W$8,'Points - Hattrick'!$A$5:$Z$5,0)))*100)+((INDEX('Points - Fielding'!$A$5:$Z$95,MATCH($A66,'Points - Fielding'!$A$5:$A$95,0),MATCH(W$8,'Points - Fielding'!$A$5:$Z$5,0)))*10)+((INDEX('Points - 7 fers'!$A$5:$Z$95,MATCH($A66,'Points - 7 fers'!$A$5:$A$95,0),MATCH(W$8,'Points - 7 fers'!$A$5:$Z$5,0)))*50)+((INDEX('Points - Fielding Bonus'!$A$5:$Z$95,MATCH($A66,'Points - Fielding Bonus'!$A$5:$A$95,0),MATCH(W$8,'Points - Fielding Bonus'!$A$5:$Z$5,0)))*25)</f>
        <v>0</v>
      </c>
      <c r="X66" s="365">
        <f>(INDEX('Points - Runs'!$A$5:$Z$95,MATCH($A66,'Points - Runs'!$A$5:$A$95,0),MATCH(X$8,'Points - Runs'!$A$5:$Z$5,0)))+((INDEX('Points - Runs 50s'!$A$5:$Z$95,MATCH($A66,'Points - Runs 50s'!$A$5:$A$95,0),MATCH(X$8,'Points - Runs 50s'!$A$5:$Z$5,0)))*25)+((INDEX('Points - Runs 100s'!$A$5:$Z$95,MATCH($A66,'Points - Runs 100s'!$A$5:$A$95,0),MATCH(X$8,'Points - Runs 100s'!$A$5:$Z$5,0)))*50)+((INDEX('Points - Wickets'!$A$5:$Z$95,MATCH($A66,'Points - Wickets'!$A$5:$A$95,0),MATCH(X$8,'Points - Wickets'!$A$5:$Z$5,0)))*15)+((INDEX('Points - 4 fers'!$A$5:$Z$95,MATCH($A66,'Points - 4 fers'!$A$5:$A$95,0),MATCH(X$8,'Points - 4 fers'!$A$5:$Z$5,0)))*25)+((INDEX('Points - Hattrick'!$A$5:$Z$95,MATCH($A66,'Points - Hattrick'!$A$5:$A$95,0),MATCH(X$8,'Points - Hattrick'!$A$5:$Z$5,0)))*100)+((INDEX('Points - Fielding'!$A$5:$Z$95,MATCH($A66,'Points - Fielding'!$A$5:$A$95,0),MATCH(X$8,'Points - Fielding'!$A$5:$Z$5,0)))*10)+((INDEX('Points - 7 fers'!$A$5:$Z$95,MATCH($A66,'Points - 7 fers'!$A$5:$A$95,0),MATCH(X$8,'Points - 7 fers'!$A$5:$Z$5,0)))*50)+((INDEX('Points - Fielding Bonus'!$A$5:$Z$95,MATCH($A66,'Points - Fielding Bonus'!$A$5:$A$95,0),MATCH(X$8,'Points - Fielding Bonus'!$A$5:$Z$5,0)))*25)</f>
        <v>0</v>
      </c>
      <c r="Y66" s="365">
        <f>(INDEX('Points - Runs'!$A$5:$Z$95,MATCH($A66,'Points - Runs'!$A$5:$A$95,0),MATCH(Y$8,'Points - Runs'!$A$5:$Z$5,0)))+((INDEX('Points - Runs 50s'!$A$5:$Z$95,MATCH($A66,'Points - Runs 50s'!$A$5:$A$95,0),MATCH(Y$8,'Points - Runs 50s'!$A$5:$Z$5,0)))*25)+((INDEX('Points - Runs 100s'!$A$5:$Z$95,MATCH($A66,'Points - Runs 100s'!$A$5:$A$95,0),MATCH(Y$8,'Points - Runs 100s'!$A$5:$Z$5,0)))*50)+((INDEX('Points - Wickets'!$A$5:$Z$95,MATCH($A66,'Points - Wickets'!$A$5:$A$95,0),MATCH(Y$8,'Points - Wickets'!$A$5:$Z$5,0)))*15)+((INDEX('Points - 4 fers'!$A$5:$Z$95,MATCH($A66,'Points - 4 fers'!$A$5:$A$95,0),MATCH(Y$8,'Points - 4 fers'!$A$5:$Z$5,0)))*25)+((INDEX('Points - Hattrick'!$A$5:$Z$95,MATCH($A66,'Points - Hattrick'!$A$5:$A$95,0),MATCH(Y$8,'Points - Hattrick'!$A$5:$Z$5,0)))*100)+((INDEX('Points - Fielding'!$A$5:$Z$95,MATCH($A66,'Points - Fielding'!$A$5:$A$95,0),MATCH(Y$8,'Points - Fielding'!$A$5:$Z$5,0)))*10)+((INDEX('Points - 7 fers'!$A$5:$Z$95,MATCH($A66,'Points - 7 fers'!$A$5:$A$95,0),MATCH(Y$8,'Points - 7 fers'!$A$5:$Z$5,0)))*50)+((INDEX('Points - Fielding Bonus'!$A$5:$Z$95,MATCH($A66,'Points - Fielding Bonus'!$A$5:$A$95,0),MATCH(Y$8,'Points - Fielding Bonus'!$A$5:$Z$5,0)))*25)</f>
        <v>0</v>
      </c>
      <c r="Z66" s="365">
        <f>(INDEX('Points - Runs'!$A$5:$Z$95,MATCH($A66,'Points - Runs'!$A$5:$A$95,0),MATCH(Z$8,'Points - Runs'!$A$5:$Z$5,0)))+((INDEX('Points - Runs 50s'!$A$5:$Z$95,MATCH($A66,'Points - Runs 50s'!$A$5:$A$95,0),MATCH(Z$8,'Points - Runs 50s'!$A$5:$Z$5,0)))*25)+((INDEX('Points - Runs 100s'!$A$5:$Z$95,MATCH($A66,'Points - Runs 100s'!$A$5:$A$95,0),MATCH(Z$8,'Points - Runs 100s'!$A$5:$Z$5,0)))*50)+((INDEX('Points - Wickets'!$A$5:$Z$95,MATCH($A66,'Points - Wickets'!$A$5:$A$95,0),MATCH(Z$8,'Points - Wickets'!$A$5:$Z$5,0)))*15)+((INDEX('Points - 4 fers'!$A$5:$Z$95,MATCH($A66,'Points - 4 fers'!$A$5:$A$95,0),MATCH(Z$8,'Points - 4 fers'!$A$5:$Z$5,0)))*25)+((INDEX('Points - Hattrick'!$A$5:$Z$95,MATCH($A66,'Points - Hattrick'!$A$5:$A$95,0),MATCH(Z$8,'Points - Hattrick'!$A$5:$Z$5,0)))*100)+((INDEX('Points - Fielding'!$A$5:$Z$95,MATCH($A66,'Points - Fielding'!$A$5:$A$95,0),MATCH(Z$8,'Points - Fielding'!$A$5:$Z$5,0)))*10)+((INDEX('Points - 7 fers'!$A$5:$Z$95,MATCH($A66,'Points - 7 fers'!$A$5:$A$95,0),MATCH(Z$8,'Points - 7 fers'!$A$5:$Z$5,0)))*50)+((INDEX('Points - Fielding Bonus'!$A$5:$Z$95,MATCH($A66,'Points - Fielding Bonus'!$A$5:$A$95,0),MATCH(Z$8,'Points - Fielding Bonus'!$A$5:$Z$5,0)))*25)</f>
        <v>0</v>
      </c>
      <c r="AA66" s="452">
        <f t="shared" si="0"/>
        <v>0</v>
      </c>
      <c r="AB66" s="445">
        <f t="shared" si="1"/>
        <v>0</v>
      </c>
      <c r="AC66" s="479">
        <f t="shared" si="2"/>
        <v>0</v>
      </c>
      <c r="AD66" s="453">
        <f t="shared" si="3"/>
        <v>0</v>
      </c>
    </row>
    <row r="67" spans="1:32" ht="18.75" hidden="1" customHeight="1" x14ac:dyDescent="0.25">
      <c r="A67" s="476" t="s">
        <v>255</v>
      </c>
      <c r="B67" s="447"/>
      <c r="C67" s="448" t="s">
        <v>69</v>
      </c>
      <c r="D67" s="364">
        <f>(INDEX('Points - Runs'!$A$5:$Z$95,MATCH($A67,'Points - Runs'!$A$5:$A$95,0),MATCH(D$8,'Points - Runs'!$A$5:$Z$5,0)))+((INDEX('Points - Runs 50s'!$A$5:$Z$95,MATCH($A67,'Points - Runs 50s'!$A$5:$A$95,0),MATCH(D$8,'Points - Runs 50s'!$A$5:$Z$5,0)))*25)+((INDEX('Points - Runs 100s'!$A$5:$Z$95,MATCH($A67,'Points - Runs 100s'!$A$5:$A$95,0),MATCH(D$8,'Points - Runs 100s'!$A$5:$Z$5,0)))*50)+((INDEX('Points - Wickets'!$A$5:$Z$95,MATCH($A67,'Points - Wickets'!$A$5:$A$95,0),MATCH(D$8,'Points - Wickets'!$A$5:$Z$5,0)))*15)+((INDEX('Points - 4 fers'!$A$5:$Z$95,MATCH($A67,'Points - 4 fers'!$A$5:$A$95,0),MATCH(D$8,'Points - 4 fers'!$A$5:$Z$5,0)))*25)+((INDEX('Points - Hattrick'!$A$5:$Z$95,MATCH($A67,'Points - Hattrick'!$A$5:$A$95,0),MATCH(D$8,'Points - Hattrick'!$A$5:$Z$5,0)))*100)+((INDEX('Points - Fielding'!$A$5:$Z$95,MATCH($A67,'Points - Fielding'!$A$5:$A$95,0),MATCH(D$8,'Points - Fielding'!$A$5:$Z$5,0)))*10)+((INDEX('Points - 7 fers'!$A$5:$Z$95,MATCH($A67,'Points - 7 fers'!$A$5:$A$95,0),MATCH(D$8,'Points - 7 fers'!$A$5:$Z$5,0)))*50)+((INDEX('Points - Fielding Bonus'!$A$5:$Z$95,MATCH($A67,'Points - Fielding Bonus'!$A$5:$A$95,0),MATCH(D$8,'Points - Fielding Bonus'!$A$5:$Z$5,0)))*25)</f>
        <v>0</v>
      </c>
      <c r="E67" s="365">
        <f>(INDEX('Points - Runs'!$A$5:$Z$95,MATCH($A67,'Points - Runs'!$A$5:$A$95,0),MATCH(E$8,'Points - Runs'!$A$5:$Z$5,0)))+((INDEX('Points - Runs 50s'!$A$5:$Z$95,MATCH($A67,'Points - Runs 50s'!$A$5:$A$95,0),MATCH(E$8,'Points - Runs 50s'!$A$5:$Z$5,0)))*25)+((INDEX('Points - Runs 100s'!$A$5:$Z$95,MATCH($A67,'Points - Runs 100s'!$A$5:$A$95,0),MATCH(E$8,'Points - Runs 100s'!$A$5:$Z$5,0)))*50)+((INDEX('Points - Wickets'!$A$5:$Z$95,MATCH($A67,'Points - Wickets'!$A$5:$A$95,0),MATCH(E$8,'Points - Wickets'!$A$5:$Z$5,0)))*15)+((INDEX('Points - 4 fers'!$A$5:$Z$95,MATCH($A67,'Points - 4 fers'!$A$5:$A$95,0),MATCH(E$8,'Points - 4 fers'!$A$5:$Z$5,0)))*25)+((INDEX('Points - Hattrick'!$A$5:$Z$95,MATCH($A67,'Points - Hattrick'!$A$5:$A$95,0),MATCH(E$8,'Points - Hattrick'!$A$5:$Z$5,0)))*100)+((INDEX('Points - Fielding'!$A$5:$Z$95,MATCH($A67,'Points - Fielding'!$A$5:$A$95,0),MATCH(E$8,'Points - Fielding'!$A$5:$Z$5,0)))*10)+((INDEX('Points - 7 fers'!$A$5:$Z$95,MATCH($A67,'Points - 7 fers'!$A$5:$A$95,0),MATCH(E$8,'Points - 7 fers'!$A$5:$Z$5,0)))*50)+((INDEX('Points - Fielding Bonus'!$A$5:$Z$95,MATCH($A67,'Points - Fielding Bonus'!$A$5:$A$95,0),MATCH(E$8,'Points - Fielding Bonus'!$A$5:$Z$5,0)))*25)</f>
        <v>0</v>
      </c>
      <c r="F67" s="365">
        <f>(INDEX('Points - Runs'!$A$5:$Z$95,MATCH($A67,'Points - Runs'!$A$5:$A$95,0),MATCH(F$8,'Points - Runs'!$A$5:$Z$5,0)))+((INDEX('Points - Runs 50s'!$A$5:$Z$95,MATCH($A67,'Points - Runs 50s'!$A$5:$A$95,0),MATCH(F$8,'Points - Runs 50s'!$A$5:$Z$5,0)))*25)+((INDEX('Points - Runs 100s'!$A$5:$Z$95,MATCH($A67,'Points - Runs 100s'!$A$5:$A$95,0),MATCH(F$8,'Points - Runs 100s'!$A$5:$Z$5,0)))*50)+((INDEX('Points - Wickets'!$A$5:$Z$95,MATCH($A67,'Points - Wickets'!$A$5:$A$95,0),MATCH(F$8,'Points - Wickets'!$A$5:$Z$5,0)))*15)+((INDEX('Points - 4 fers'!$A$5:$Z$95,MATCH($A67,'Points - 4 fers'!$A$5:$A$95,0),MATCH(F$8,'Points - 4 fers'!$A$5:$Z$5,0)))*25)+((INDEX('Points - Hattrick'!$A$5:$Z$95,MATCH($A67,'Points - Hattrick'!$A$5:$A$95,0),MATCH(F$8,'Points - Hattrick'!$A$5:$Z$5,0)))*100)+((INDEX('Points - Fielding'!$A$5:$Z$95,MATCH($A67,'Points - Fielding'!$A$5:$A$95,0),MATCH(F$8,'Points - Fielding'!$A$5:$Z$5,0)))*10)+((INDEX('Points - 7 fers'!$A$5:$Z$95,MATCH($A67,'Points - 7 fers'!$A$5:$A$95,0),MATCH(F$8,'Points - 7 fers'!$A$5:$Z$5,0)))*50)+((INDEX('Points - Fielding Bonus'!$A$5:$Z$95,MATCH($A67,'Points - Fielding Bonus'!$A$5:$A$95,0),MATCH(F$8,'Points - Fielding Bonus'!$A$5:$Z$5,0)))*25)</f>
        <v>0</v>
      </c>
      <c r="G67" s="365">
        <f>(INDEX('Points - Runs'!$A$5:$Z$95,MATCH($A67,'Points - Runs'!$A$5:$A$95,0),MATCH(G$8,'Points - Runs'!$A$5:$Z$5,0)))+((INDEX('Points - Runs 50s'!$A$5:$Z$95,MATCH($A67,'Points - Runs 50s'!$A$5:$A$95,0),MATCH(G$8,'Points - Runs 50s'!$A$5:$Z$5,0)))*25)+((INDEX('Points - Runs 100s'!$A$5:$Z$95,MATCH($A67,'Points - Runs 100s'!$A$5:$A$95,0),MATCH(G$8,'Points - Runs 100s'!$A$5:$Z$5,0)))*50)+((INDEX('Points - Wickets'!$A$5:$Z$95,MATCH($A67,'Points - Wickets'!$A$5:$A$95,0),MATCH(G$8,'Points - Wickets'!$A$5:$Z$5,0)))*15)+((INDEX('Points - 4 fers'!$A$5:$Z$95,MATCH($A67,'Points - 4 fers'!$A$5:$A$95,0),MATCH(G$8,'Points - 4 fers'!$A$5:$Z$5,0)))*25)+((INDEX('Points - Hattrick'!$A$5:$Z$95,MATCH($A67,'Points - Hattrick'!$A$5:$A$95,0),MATCH(G$8,'Points - Hattrick'!$A$5:$Z$5,0)))*100)+((INDEX('Points - Fielding'!$A$5:$Z$95,MATCH($A67,'Points - Fielding'!$A$5:$A$95,0),MATCH(G$8,'Points - Fielding'!$A$5:$Z$5,0)))*10)+((INDEX('Points - 7 fers'!$A$5:$Z$95,MATCH($A67,'Points - 7 fers'!$A$5:$A$95,0),MATCH(G$8,'Points - 7 fers'!$A$5:$Z$5,0)))*50)+((INDEX('Points - Fielding Bonus'!$A$5:$Z$95,MATCH($A67,'Points - Fielding Bonus'!$A$5:$A$95,0),MATCH(G$8,'Points - Fielding Bonus'!$A$5:$Z$5,0)))*25)</f>
        <v>0</v>
      </c>
      <c r="H67" s="365">
        <f>(INDEX('Points - Runs'!$A$5:$Z$95,MATCH($A67,'Points - Runs'!$A$5:$A$95,0),MATCH(H$8,'Points - Runs'!$A$5:$Z$5,0)))+((INDEX('Points - Runs 50s'!$A$5:$Z$95,MATCH($A67,'Points - Runs 50s'!$A$5:$A$95,0),MATCH(H$8,'Points - Runs 50s'!$A$5:$Z$5,0)))*25)+((INDEX('Points - Runs 100s'!$A$5:$Z$95,MATCH($A67,'Points - Runs 100s'!$A$5:$A$95,0),MATCH(H$8,'Points - Runs 100s'!$A$5:$Z$5,0)))*50)+((INDEX('Points - Wickets'!$A$5:$Z$95,MATCH($A67,'Points - Wickets'!$A$5:$A$95,0),MATCH(H$8,'Points - Wickets'!$A$5:$Z$5,0)))*15)+((INDEX('Points - 4 fers'!$A$5:$Z$95,MATCH($A67,'Points - 4 fers'!$A$5:$A$95,0),MATCH(H$8,'Points - 4 fers'!$A$5:$Z$5,0)))*25)+((INDEX('Points - Hattrick'!$A$5:$Z$95,MATCH($A67,'Points - Hattrick'!$A$5:$A$95,0),MATCH(H$8,'Points - Hattrick'!$A$5:$Z$5,0)))*100)+((INDEX('Points - Fielding'!$A$5:$Z$95,MATCH($A67,'Points - Fielding'!$A$5:$A$95,0),MATCH(H$8,'Points - Fielding'!$A$5:$Z$5,0)))*10)+((INDEX('Points - 7 fers'!$A$5:$Z$95,MATCH($A67,'Points - 7 fers'!$A$5:$A$95,0),MATCH(H$8,'Points - 7 fers'!$A$5:$Z$5,0)))*50)+((INDEX('Points - Fielding Bonus'!$A$5:$Z$95,MATCH($A67,'Points - Fielding Bonus'!$A$5:$A$95,0),MATCH(H$8,'Points - Fielding Bonus'!$A$5:$Z$5,0)))*25)</f>
        <v>0</v>
      </c>
      <c r="I67" s="365">
        <f>(INDEX('Points - Runs'!$A$5:$Z$95,MATCH($A67,'Points - Runs'!$A$5:$A$95,0),MATCH(I$8,'Points - Runs'!$A$5:$Z$5,0)))+((INDEX('Points - Runs 50s'!$A$5:$Z$95,MATCH($A67,'Points - Runs 50s'!$A$5:$A$95,0),MATCH(I$8,'Points - Runs 50s'!$A$5:$Z$5,0)))*25)+((INDEX('Points - Runs 100s'!$A$5:$Z$95,MATCH($A67,'Points - Runs 100s'!$A$5:$A$95,0),MATCH(I$8,'Points - Runs 100s'!$A$5:$Z$5,0)))*50)+((INDEX('Points - Wickets'!$A$5:$Z$95,MATCH($A67,'Points - Wickets'!$A$5:$A$95,0),MATCH(I$8,'Points - Wickets'!$A$5:$Z$5,0)))*15)+((INDEX('Points - 4 fers'!$A$5:$Z$95,MATCH($A67,'Points - 4 fers'!$A$5:$A$95,0),MATCH(I$8,'Points - 4 fers'!$A$5:$Z$5,0)))*25)+((INDEX('Points - Hattrick'!$A$5:$Z$95,MATCH($A67,'Points - Hattrick'!$A$5:$A$95,0),MATCH(I$8,'Points - Hattrick'!$A$5:$Z$5,0)))*100)+((INDEX('Points - Fielding'!$A$5:$Z$95,MATCH($A67,'Points - Fielding'!$A$5:$A$95,0),MATCH(I$8,'Points - Fielding'!$A$5:$Z$5,0)))*10)+((INDEX('Points - 7 fers'!$A$5:$Z$95,MATCH($A67,'Points - 7 fers'!$A$5:$A$95,0),MATCH(I$8,'Points - 7 fers'!$A$5:$Z$5,0)))*50)+((INDEX('Points - Fielding Bonus'!$A$5:$Z$95,MATCH($A67,'Points - Fielding Bonus'!$A$5:$A$95,0),MATCH(I$8,'Points - Fielding Bonus'!$A$5:$Z$5,0)))*25)</f>
        <v>0</v>
      </c>
      <c r="J67" s="365">
        <f>(INDEX('Points - Runs'!$A$5:$Z$95,MATCH($A67,'Points - Runs'!$A$5:$A$95,0),MATCH(J$8,'Points - Runs'!$A$5:$Z$5,0)))+((INDEX('Points - Runs 50s'!$A$5:$Z$95,MATCH($A67,'Points - Runs 50s'!$A$5:$A$95,0),MATCH(J$8,'Points - Runs 50s'!$A$5:$Z$5,0)))*25)+((INDEX('Points - Runs 100s'!$A$5:$Z$95,MATCH($A67,'Points - Runs 100s'!$A$5:$A$95,0),MATCH(J$8,'Points - Runs 100s'!$A$5:$Z$5,0)))*50)+((INDEX('Points - Wickets'!$A$5:$Z$95,MATCH($A67,'Points - Wickets'!$A$5:$A$95,0),MATCH(J$8,'Points - Wickets'!$A$5:$Z$5,0)))*15)+((INDEX('Points - 4 fers'!$A$5:$Z$95,MATCH($A67,'Points - 4 fers'!$A$5:$A$95,0),MATCH(J$8,'Points - 4 fers'!$A$5:$Z$5,0)))*25)+((INDEX('Points - Hattrick'!$A$5:$Z$95,MATCH($A67,'Points - Hattrick'!$A$5:$A$95,0),MATCH(J$8,'Points - Hattrick'!$A$5:$Z$5,0)))*100)+((INDEX('Points - Fielding'!$A$5:$Z$95,MATCH($A67,'Points - Fielding'!$A$5:$A$95,0),MATCH(J$8,'Points - Fielding'!$A$5:$Z$5,0)))*10)+((INDEX('Points - 7 fers'!$A$5:$Z$95,MATCH($A67,'Points - 7 fers'!$A$5:$A$95,0),MATCH(J$8,'Points - 7 fers'!$A$5:$Z$5,0)))*50)+((INDEX('Points - Fielding Bonus'!$A$5:$Z$95,MATCH($A67,'Points - Fielding Bonus'!$A$5:$A$95,0),MATCH(J$8,'Points - Fielding Bonus'!$A$5:$Z$5,0)))*25)</f>
        <v>0</v>
      </c>
      <c r="K67" s="516">
        <f>(INDEX('Points - Runs'!$A$5:$Z$95,MATCH($A67,'Points - Runs'!$A$5:$A$95,0),MATCH(K$8,'Points - Runs'!$A$5:$Z$5,0)))+((INDEX('Points - Runs 50s'!$A$5:$Z$95,MATCH($A67,'Points - Runs 50s'!$A$5:$A$95,0),MATCH(K$8,'Points - Runs 50s'!$A$5:$Z$5,0)))*25)+((INDEX('Points - Runs 100s'!$A$5:$Z$95,MATCH($A67,'Points - Runs 100s'!$A$5:$A$95,0),MATCH(K$8,'Points - Runs 100s'!$A$5:$Z$5,0)))*50)+((INDEX('Points - Wickets'!$A$5:$Z$95,MATCH($A67,'Points - Wickets'!$A$5:$A$95,0),MATCH(K$8,'Points - Wickets'!$A$5:$Z$5,0)))*15)+((INDEX('Points - 4 fers'!$A$5:$Z$95,MATCH($A67,'Points - 4 fers'!$A$5:$A$95,0),MATCH(K$8,'Points - 4 fers'!$A$5:$Z$5,0)))*25)+((INDEX('Points - Hattrick'!$A$5:$Z$95,MATCH($A67,'Points - Hattrick'!$A$5:$A$95,0),MATCH(K$8,'Points - Hattrick'!$A$5:$Z$5,0)))*100)+((INDEX('Points - Fielding'!$A$5:$Z$95,MATCH($A67,'Points - Fielding'!$A$5:$A$95,0),MATCH(K$8,'Points - Fielding'!$A$5:$Z$5,0)))*10)+((INDEX('Points - 7 fers'!$A$5:$Z$95,MATCH($A67,'Points - 7 fers'!$A$5:$A$95,0),MATCH(K$8,'Points - 7 fers'!$A$5:$Z$5,0)))*50)+((INDEX('Points - Fielding Bonus'!$A$5:$Z$95,MATCH($A67,'Points - Fielding Bonus'!$A$5:$A$95,0),MATCH(K$8,'Points - Fielding Bonus'!$A$5:$Z$5,0)))*25)</f>
        <v>0</v>
      </c>
      <c r="L67" s="364">
        <f>(INDEX('Points - Runs'!$A$5:$Z$95,MATCH($A67,'Points - Runs'!$A$5:$A$95,0),MATCH(L$8,'Points - Runs'!$A$5:$Z$5,0)))+((INDEX('Points - Runs 50s'!$A$5:$Z$95,MATCH($A67,'Points - Runs 50s'!$A$5:$A$95,0),MATCH(L$8,'Points - Runs 50s'!$A$5:$Z$5,0)))*25)+((INDEX('Points - Runs 100s'!$A$5:$Z$95,MATCH($A67,'Points - Runs 100s'!$A$5:$A$95,0),MATCH(L$8,'Points - Runs 100s'!$A$5:$Z$5,0)))*50)+((INDEX('Points - Wickets'!$A$5:$Z$95,MATCH($A67,'Points - Wickets'!$A$5:$A$95,0),MATCH(L$8,'Points - Wickets'!$A$5:$Z$5,0)))*15)+((INDEX('Points - 4 fers'!$A$5:$Z$95,MATCH($A67,'Points - 4 fers'!$A$5:$A$95,0),MATCH(L$8,'Points - 4 fers'!$A$5:$Z$5,0)))*25)+((INDEX('Points - Hattrick'!$A$5:$Z$95,MATCH($A67,'Points - Hattrick'!$A$5:$A$95,0),MATCH(L$8,'Points - Hattrick'!$A$5:$Z$5,0)))*100)+((INDEX('Points - Fielding'!$A$5:$Z$95,MATCH($A67,'Points - Fielding'!$A$5:$A$95,0),MATCH(L$8,'Points - Fielding'!$A$5:$Z$5,0)))*10)+((INDEX('Points - 7 fers'!$A$5:$Z$95,MATCH($A67,'Points - 7 fers'!$A$5:$A$95,0),MATCH(L$8,'Points - 7 fers'!$A$5:$Z$5,0)))*50)+((INDEX('Points - Fielding Bonus'!$A$5:$Z$95,MATCH($A67,'Points - Fielding Bonus'!$A$5:$A$95,0),MATCH(L$8,'Points - Fielding Bonus'!$A$5:$Z$5,0)))*25)</f>
        <v>0</v>
      </c>
      <c r="M67" s="365">
        <f>(INDEX('Points - Runs'!$A$5:$Z$95,MATCH($A67,'Points - Runs'!$A$5:$A$95,0),MATCH(M$8,'Points - Runs'!$A$5:$Z$5,0)))+((INDEX('Points - Runs 50s'!$A$5:$Z$95,MATCH($A67,'Points - Runs 50s'!$A$5:$A$95,0),MATCH(M$8,'Points - Runs 50s'!$A$5:$Z$5,0)))*25)+((INDEX('Points - Runs 100s'!$A$5:$Z$95,MATCH($A67,'Points - Runs 100s'!$A$5:$A$95,0),MATCH(M$8,'Points - Runs 100s'!$A$5:$Z$5,0)))*50)+((INDEX('Points - Wickets'!$A$5:$Z$95,MATCH($A67,'Points - Wickets'!$A$5:$A$95,0),MATCH(M$8,'Points - Wickets'!$A$5:$Z$5,0)))*15)+((INDEX('Points - 4 fers'!$A$5:$Z$95,MATCH($A67,'Points - 4 fers'!$A$5:$A$95,0),MATCH(M$8,'Points - 4 fers'!$A$5:$Z$5,0)))*25)+((INDEX('Points - Hattrick'!$A$5:$Z$95,MATCH($A67,'Points - Hattrick'!$A$5:$A$95,0),MATCH(M$8,'Points - Hattrick'!$A$5:$Z$5,0)))*100)+((INDEX('Points - Fielding'!$A$5:$Z$95,MATCH($A67,'Points - Fielding'!$A$5:$A$95,0),MATCH(M$8,'Points - Fielding'!$A$5:$Z$5,0)))*10)+((INDEX('Points - 7 fers'!$A$5:$Z$95,MATCH($A67,'Points - 7 fers'!$A$5:$A$95,0),MATCH(M$8,'Points - 7 fers'!$A$5:$Z$5,0)))*50)+((INDEX('Points - Fielding Bonus'!$A$5:$Z$95,MATCH($A67,'Points - Fielding Bonus'!$A$5:$A$95,0),MATCH(M$8,'Points - Fielding Bonus'!$A$5:$Z$5,0)))*25)</f>
        <v>0</v>
      </c>
      <c r="N67" s="365">
        <f>(INDEX('Points - Runs'!$A$5:$Z$95,MATCH($A67,'Points - Runs'!$A$5:$A$95,0),MATCH(N$8,'Points - Runs'!$A$5:$Z$5,0)))+((INDEX('Points - Runs 50s'!$A$5:$Z$95,MATCH($A67,'Points - Runs 50s'!$A$5:$A$95,0),MATCH(N$8,'Points - Runs 50s'!$A$5:$Z$5,0)))*25)+((INDEX('Points - Runs 100s'!$A$5:$Z$95,MATCH($A67,'Points - Runs 100s'!$A$5:$A$95,0),MATCH(N$8,'Points - Runs 100s'!$A$5:$Z$5,0)))*50)+((INDEX('Points - Wickets'!$A$5:$Z$95,MATCH($A67,'Points - Wickets'!$A$5:$A$95,0),MATCH(N$8,'Points - Wickets'!$A$5:$Z$5,0)))*15)+((INDEX('Points - 4 fers'!$A$5:$Z$95,MATCH($A67,'Points - 4 fers'!$A$5:$A$95,0),MATCH(N$8,'Points - 4 fers'!$A$5:$Z$5,0)))*25)+((INDEX('Points - Hattrick'!$A$5:$Z$95,MATCH($A67,'Points - Hattrick'!$A$5:$A$95,0),MATCH(N$8,'Points - Hattrick'!$A$5:$Z$5,0)))*100)+((INDEX('Points - Fielding'!$A$5:$Z$95,MATCH($A67,'Points - Fielding'!$A$5:$A$95,0),MATCH(N$8,'Points - Fielding'!$A$5:$Z$5,0)))*10)+((INDEX('Points - 7 fers'!$A$5:$Z$95,MATCH($A67,'Points - 7 fers'!$A$5:$A$95,0),MATCH(N$8,'Points - 7 fers'!$A$5:$Z$5,0)))*50)+((INDEX('Points - Fielding Bonus'!$A$5:$Z$95,MATCH($A67,'Points - Fielding Bonus'!$A$5:$A$95,0),MATCH(N$8,'Points - Fielding Bonus'!$A$5:$Z$5,0)))*25)</f>
        <v>0</v>
      </c>
      <c r="O67" s="365">
        <f>(INDEX('Points - Runs'!$A$5:$Z$95,MATCH($A67,'Points - Runs'!$A$5:$A$95,0),MATCH(O$8,'Points - Runs'!$A$5:$Z$5,0)))+((INDEX('Points - Runs 50s'!$A$5:$Z$95,MATCH($A67,'Points - Runs 50s'!$A$5:$A$95,0),MATCH(O$8,'Points - Runs 50s'!$A$5:$Z$5,0)))*25)+((INDEX('Points - Runs 100s'!$A$5:$Z$95,MATCH($A67,'Points - Runs 100s'!$A$5:$A$95,0),MATCH(O$8,'Points - Runs 100s'!$A$5:$Z$5,0)))*50)+((INDEX('Points - Wickets'!$A$5:$Z$95,MATCH($A67,'Points - Wickets'!$A$5:$A$95,0),MATCH(O$8,'Points - Wickets'!$A$5:$Z$5,0)))*15)+((INDEX('Points - 4 fers'!$A$5:$Z$95,MATCH($A67,'Points - 4 fers'!$A$5:$A$95,0),MATCH(O$8,'Points - 4 fers'!$A$5:$Z$5,0)))*25)+((INDEX('Points - Hattrick'!$A$5:$Z$95,MATCH($A67,'Points - Hattrick'!$A$5:$A$95,0),MATCH(O$8,'Points - Hattrick'!$A$5:$Z$5,0)))*100)+((INDEX('Points - Fielding'!$A$5:$Z$95,MATCH($A67,'Points - Fielding'!$A$5:$A$95,0),MATCH(O$8,'Points - Fielding'!$A$5:$Z$5,0)))*10)+((INDEX('Points - 7 fers'!$A$5:$Z$95,MATCH($A67,'Points - 7 fers'!$A$5:$A$95,0),MATCH(O$8,'Points - 7 fers'!$A$5:$Z$5,0)))*50)+((INDEX('Points - Fielding Bonus'!$A$5:$Z$95,MATCH($A67,'Points - Fielding Bonus'!$A$5:$A$95,0),MATCH(O$8,'Points - Fielding Bonus'!$A$5:$Z$5,0)))*25)</f>
        <v>0</v>
      </c>
      <c r="P67" s="365">
        <f>(INDEX('Points - Runs'!$A$5:$Z$95,MATCH($A67,'Points - Runs'!$A$5:$A$95,0),MATCH(P$8,'Points - Runs'!$A$5:$Z$5,0)))+((INDEX('Points - Runs 50s'!$A$5:$Z$95,MATCH($A67,'Points - Runs 50s'!$A$5:$A$95,0),MATCH(P$8,'Points - Runs 50s'!$A$5:$Z$5,0)))*25)+((INDEX('Points - Runs 100s'!$A$5:$Z$95,MATCH($A67,'Points - Runs 100s'!$A$5:$A$95,0),MATCH(P$8,'Points - Runs 100s'!$A$5:$Z$5,0)))*50)+((INDEX('Points - Wickets'!$A$5:$Z$95,MATCH($A67,'Points - Wickets'!$A$5:$A$95,0),MATCH(P$8,'Points - Wickets'!$A$5:$Z$5,0)))*15)+((INDEX('Points - 4 fers'!$A$5:$Z$95,MATCH($A67,'Points - 4 fers'!$A$5:$A$95,0),MATCH(P$8,'Points - 4 fers'!$A$5:$Z$5,0)))*25)+((INDEX('Points - Hattrick'!$A$5:$Z$95,MATCH($A67,'Points - Hattrick'!$A$5:$A$95,0),MATCH(P$8,'Points - Hattrick'!$A$5:$Z$5,0)))*100)+((INDEX('Points - Fielding'!$A$5:$Z$95,MATCH($A67,'Points - Fielding'!$A$5:$A$95,0),MATCH(P$8,'Points - Fielding'!$A$5:$Z$5,0)))*10)+((INDEX('Points - 7 fers'!$A$5:$Z$95,MATCH($A67,'Points - 7 fers'!$A$5:$A$95,0),MATCH(P$8,'Points - 7 fers'!$A$5:$Z$5,0)))*50)+((INDEX('Points - Fielding Bonus'!$A$5:$Z$95,MATCH($A67,'Points - Fielding Bonus'!$A$5:$A$95,0),MATCH(P$8,'Points - Fielding Bonus'!$A$5:$Z$5,0)))*25)</f>
        <v>0</v>
      </c>
      <c r="Q67" s="365">
        <f>(INDEX('Points - Runs'!$A$5:$Z$95,MATCH($A67,'Points - Runs'!$A$5:$A$95,0),MATCH(Q$8,'Points - Runs'!$A$5:$Z$5,0)))+((INDEX('Points - Runs 50s'!$A$5:$Z$95,MATCH($A67,'Points - Runs 50s'!$A$5:$A$95,0),MATCH(Q$8,'Points - Runs 50s'!$A$5:$Z$5,0)))*25)+((INDEX('Points - Runs 100s'!$A$5:$Z$95,MATCH($A67,'Points - Runs 100s'!$A$5:$A$95,0),MATCH(Q$8,'Points - Runs 100s'!$A$5:$Z$5,0)))*50)+((INDEX('Points - Wickets'!$A$5:$Z$95,MATCH($A67,'Points - Wickets'!$A$5:$A$95,0),MATCH(Q$8,'Points - Wickets'!$A$5:$Z$5,0)))*15)+((INDEX('Points - 4 fers'!$A$5:$Z$95,MATCH($A67,'Points - 4 fers'!$A$5:$A$95,0),MATCH(Q$8,'Points - 4 fers'!$A$5:$Z$5,0)))*25)+((INDEX('Points - Hattrick'!$A$5:$Z$95,MATCH($A67,'Points - Hattrick'!$A$5:$A$95,0),MATCH(Q$8,'Points - Hattrick'!$A$5:$Z$5,0)))*100)+((INDEX('Points - Fielding'!$A$5:$Z$95,MATCH($A67,'Points - Fielding'!$A$5:$A$95,0),MATCH(Q$8,'Points - Fielding'!$A$5:$Z$5,0)))*10)+((INDEX('Points - 7 fers'!$A$5:$Z$95,MATCH($A67,'Points - 7 fers'!$A$5:$A$95,0),MATCH(Q$8,'Points - 7 fers'!$A$5:$Z$5,0)))*50)+((INDEX('Points - Fielding Bonus'!$A$5:$Z$95,MATCH($A67,'Points - Fielding Bonus'!$A$5:$A$95,0),MATCH(Q$8,'Points - Fielding Bonus'!$A$5:$Z$5,0)))*25)</f>
        <v>0</v>
      </c>
      <c r="R67" s="365">
        <f>(INDEX('Points - Runs'!$A$5:$Z$95,MATCH($A67,'Points - Runs'!$A$5:$A$95,0),MATCH(R$8,'Points - Runs'!$A$5:$Z$5,0)))+((INDEX('Points - Runs 50s'!$A$5:$Z$95,MATCH($A67,'Points - Runs 50s'!$A$5:$A$95,0),MATCH(R$8,'Points - Runs 50s'!$A$5:$Z$5,0)))*25)+((INDEX('Points - Runs 100s'!$A$5:$Z$95,MATCH($A67,'Points - Runs 100s'!$A$5:$A$95,0),MATCH(R$8,'Points - Runs 100s'!$A$5:$Z$5,0)))*50)+((INDEX('Points - Wickets'!$A$5:$Z$95,MATCH($A67,'Points - Wickets'!$A$5:$A$95,0),MATCH(R$8,'Points - Wickets'!$A$5:$Z$5,0)))*15)+((INDEX('Points - 4 fers'!$A$5:$Z$95,MATCH($A67,'Points - 4 fers'!$A$5:$A$95,0),MATCH(R$8,'Points - 4 fers'!$A$5:$Z$5,0)))*25)+((INDEX('Points - Hattrick'!$A$5:$Z$95,MATCH($A67,'Points - Hattrick'!$A$5:$A$95,0),MATCH(R$8,'Points - Hattrick'!$A$5:$Z$5,0)))*100)+((INDEX('Points - Fielding'!$A$5:$Z$95,MATCH($A67,'Points - Fielding'!$A$5:$A$95,0),MATCH(R$8,'Points - Fielding'!$A$5:$Z$5,0)))*10)+((INDEX('Points - 7 fers'!$A$5:$Z$95,MATCH($A67,'Points - 7 fers'!$A$5:$A$95,0),MATCH(R$8,'Points - 7 fers'!$A$5:$Z$5,0)))*50)+((INDEX('Points - Fielding Bonus'!$A$5:$Z$95,MATCH($A67,'Points - Fielding Bonus'!$A$5:$A$95,0),MATCH(R$8,'Points - Fielding Bonus'!$A$5:$Z$5,0)))*25)</f>
        <v>0</v>
      </c>
      <c r="S67" s="566">
        <f>(INDEX('Points - Runs'!$A$5:$Z$95,MATCH($A67,'Points - Runs'!$A$5:$A$95,0),MATCH(S$8,'Points - Runs'!$A$5:$Z$5,0)))+((INDEX('Points - Runs 50s'!$A$5:$Z$95,MATCH($A67,'Points - Runs 50s'!$A$5:$A$95,0),MATCH(S$8,'Points - Runs 50s'!$A$5:$Z$5,0)))*25)+((INDEX('Points - Runs 100s'!$A$5:$Z$95,MATCH($A67,'Points - Runs 100s'!$A$5:$A$95,0),MATCH(S$8,'Points - Runs 100s'!$A$5:$Z$5,0)))*50)+((INDEX('Points - Wickets'!$A$5:$Z$95,MATCH($A67,'Points - Wickets'!$A$5:$A$95,0),MATCH(S$8,'Points - Wickets'!$A$5:$Z$5,0)))*15)+((INDEX('Points - 4 fers'!$A$5:$Z$95,MATCH($A67,'Points - 4 fers'!$A$5:$A$95,0),MATCH(S$8,'Points - 4 fers'!$A$5:$Z$5,0)))*25)+((INDEX('Points - Hattrick'!$A$5:$Z$95,MATCH($A67,'Points - Hattrick'!$A$5:$A$95,0),MATCH(S$8,'Points - Hattrick'!$A$5:$Z$5,0)))*100)+((INDEX('Points - Fielding'!$A$5:$Z$95,MATCH($A67,'Points - Fielding'!$A$5:$A$95,0),MATCH(S$8,'Points - Fielding'!$A$5:$Z$5,0)))*10)+((INDEX('Points - 7 fers'!$A$5:$Z$95,MATCH($A67,'Points - 7 fers'!$A$5:$A$95,0),MATCH(S$8,'Points - 7 fers'!$A$5:$Z$5,0)))*50)+((INDEX('Points - Fielding Bonus'!$A$5:$Z$95,MATCH($A67,'Points - Fielding Bonus'!$A$5:$A$95,0),MATCH(S$8,'Points - Fielding Bonus'!$A$5:$Z$5,0)))*25)</f>
        <v>0</v>
      </c>
      <c r="T67" s="571">
        <f>(INDEX('Points - Runs'!$A$5:$Z$95,MATCH($A67,'Points - Runs'!$A$5:$A$95,0),MATCH(T$8,'Points - Runs'!$A$5:$Z$5,0)))+((INDEX('Points - Runs 50s'!$A$5:$Z$95,MATCH($A67,'Points - Runs 50s'!$A$5:$A$95,0),MATCH(T$8,'Points - Runs 50s'!$A$5:$Z$5,0)))*25)+((INDEX('Points - Runs 100s'!$A$5:$Z$95,MATCH($A67,'Points - Runs 100s'!$A$5:$A$95,0),MATCH(T$8,'Points - Runs 100s'!$A$5:$Z$5,0)))*50)+((INDEX('Points - Wickets'!$A$5:$Z$95,MATCH($A67,'Points - Wickets'!$A$5:$A$95,0),MATCH(T$8,'Points - Wickets'!$A$5:$Z$5,0)))*15)+((INDEX('Points - 4 fers'!$A$5:$Z$95,MATCH($A67,'Points - 4 fers'!$A$5:$A$95,0),MATCH(T$8,'Points - 4 fers'!$A$5:$Z$5,0)))*25)+((INDEX('Points - Hattrick'!$A$5:$Z$95,MATCH($A67,'Points - Hattrick'!$A$5:$A$95,0),MATCH(T$8,'Points - Hattrick'!$A$5:$Z$5,0)))*100)+((INDEX('Points - Fielding'!$A$5:$Z$95,MATCH($A67,'Points - Fielding'!$A$5:$A$95,0),MATCH(T$8,'Points - Fielding'!$A$5:$Z$5,0)))*10)+((INDEX('Points - 7 fers'!$A$5:$Z$95,MATCH($A67,'Points - 7 fers'!$A$5:$A$95,0),MATCH(T$8,'Points - 7 fers'!$A$5:$Z$5,0)))*50)+((INDEX('Points - Fielding Bonus'!$A$5:$Z$95,MATCH($A67,'Points - Fielding Bonus'!$A$5:$A$95,0),MATCH(T$8,'Points - Fielding Bonus'!$A$5:$Z$5,0)))*25)</f>
        <v>0</v>
      </c>
      <c r="U67" s="365">
        <f>(INDEX('Points - Runs'!$A$5:$Z$95,MATCH($A67,'Points - Runs'!$A$5:$A$95,0),MATCH(U$8,'Points - Runs'!$A$5:$Z$5,0)))+((INDEX('Points - Runs 50s'!$A$5:$Z$95,MATCH($A67,'Points - Runs 50s'!$A$5:$A$95,0),MATCH(U$8,'Points - Runs 50s'!$A$5:$Z$5,0)))*25)+((INDEX('Points - Runs 100s'!$A$5:$Z$95,MATCH($A67,'Points - Runs 100s'!$A$5:$A$95,0),MATCH(U$8,'Points - Runs 100s'!$A$5:$Z$5,0)))*50)+((INDEX('Points - Wickets'!$A$5:$Z$95,MATCH($A67,'Points - Wickets'!$A$5:$A$95,0),MATCH(U$8,'Points - Wickets'!$A$5:$Z$5,0)))*15)+((INDEX('Points - 4 fers'!$A$5:$Z$95,MATCH($A67,'Points - 4 fers'!$A$5:$A$95,0),MATCH(U$8,'Points - 4 fers'!$A$5:$Z$5,0)))*25)+((INDEX('Points - Hattrick'!$A$5:$Z$95,MATCH($A67,'Points - Hattrick'!$A$5:$A$95,0),MATCH(U$8,'Points - Hattrick'!$A$5:$Z$5,0)))*100)+((INDEX('Points - Fielding'!$A$5:$Z$95,MATCH($A67,'Points - Fielding'!$A$5:$A$95,0),MATCH(U$8,'Points - Fielding'!$A$5:$Z$5,0)))*10)+((INDEX('Points - 7 fers'!$A$5:$Z$95,MATCH($A67,'Points - 7 fers'!$A$5:$A$95,0),MATCH(U$8,'Points - 7 fers'!$A$5:$Z$5,0)))*50)+((INDEX('Points - Fielding Bonus'!$A$5:$Z$95,MATCH($A67,'Points - Fielding Bonus'!$A$5:$A$95,0),MATCH(U$8,'Points - Fielding Bonus'!$A$5:$Z$5,0)))*25)</f>
        <v>0</v>
      </c>
      <c r="V67" s="365">
        <f>(INDEX('Points - Runs'!$A$5:$Z$95,MATCH($A67,'Points - Runs'!$A$5:$A$95,0),MATCH(V$8,'Points - Runs'!$A$5:$Z$5,0)))+((INDEX('Points - Runs 50s'!$A$5:$Z$95,MATCH($A67,'Points - Runs 50s'!$A$5:$A$95,0),MATCH(V$8,'Points - Runs 50s'!$A$5:$Z$5,0)))*25)+((INDEX('Points - Runs 100s'!$A$5:$Z$95,MATCH($A67,'Points - Runs 100s'!$A$5:$A$95,0),MATCH(V$8,'Points - Runs 100s'!$A$5:$Z$5,0)))*50)+((INDEX('Points - Wickets'!$A$5:$Z$95,MATCH($A67,'Points - Wickets'!$A$5:$A$95,0),MATCH(V$8,'Points - Wickets'!$A$5:$Z$5,0)))*15)+((INDEX('Points - 4 fers'!$A$5:$Z$95,MATCH($A67,'Points - 4 fers'!$A$5:$A$95,0),MATCH(V$8,'Points - 4 fers'!$A$5:$Z$5,0)))*25)+((INDEX('Points - Hattrick'!$A$5:$Z$95,MATCH($A67,'Points - Hattrick'!$A$5:$A$95,0),MATCH(V$8,'Points - Hattrick'!$A$5:$Z$5,0)))*100)+((INDEX('Points - Fielding'!$A$5:$Z$95,MATCH($A67,'Points - Fielding'!$A$5:$A$95,0),MATCH(V$8,'Points - Fielding'!$A$5:$Z$5,0)))*10)+((INDEX('Points - 7 fers'!$A$5:$Z$95,MATCH($A67,'Points - 7 fers'!$A$5:$A$95,0),MATCH(V$8,'Points - 7 fers'!$A$5:$Z$5,0)))*50)+((INDEX('Points - Fielding Bonus'!$A$5:$Z$95,MATCH($A67,'Points - Fielding Bonus'!$A$5:$A$95,0),MATCH(V$8,'Points - Fielding Bonus'!$A$5:$Z$5,0)))*25)</f>
        <v>0</v>
      </c>
      <c r="W67" s="365">
        <f>(INDEX('Points - Runs'!$A$5:$Z$95,MATCH($A67,'Points - Runs'!$A$5:$A$95,0),MATCH(W$8,'Points - Runs'!$A$5:$Z$5,0)))+((INDEX('Points - Runs 50s'!$A$5:$Z$95,MATCH($A67,'Points - Runs 50s'!$A$5:$A$95,0),MATCH(W$8,'Points - Runs 50s'!$A$5:$Z$5,0)))*25)+((INDEX('Points - Runs 100s'!$A$5:$Z$95,MATCH($A67,'Points - Runs 100s'!$A$5:$A$95,0),MATCH(W$8,'Points - Runs 100s'!$A$5:$Z$5,0)))*50)+((INDEX('Points - Wickets'!$A$5:$Z$95,MATCH($A67,'Points - Wickets'!$A$5:$A$95,0),MATCH(W$8,'Points - Wickets'!$A$5:$Z$5,0)))*15)+((INDEX('Points - 4 fers'!$A$5:$Z$95,MATCH($A67,'Points - 4 fers'!$A$5:$A$95,0),MATCH(W$8,'Points - 4 fers'!$A$5:$Z$5,0)))*25)+((INDEX('Points - Hattrick'!$A$5:$Z$95,MATCH($A67,'Points - Hattrick'!$A$5:$A$95,0),MATCH(W$8,'Points - Hattrick'!$A$5:$Z$5,0)))*100)+((INDEX('Points - Fielding'!$A$5:$Z$95,MATCH($A67,'Points - Fielding'!$A$5:$A$95,0),MATCH(W$8,'Points - Fielding'!$A$5:$Z$5,0)))*10)+((INDEX('Points - 7 fers'!$A$5:$Z$95,MATCH($A67,'Points - 7 fers'!$A$5:$A$95,0),MATCH(W$8,'Points - 7 fers'!$A$5:$Z$5,0)))*50)+((INDEX('Points - Fielding Bonus'!$A$5:$Z$95,MATCH($A67,'Points - Fielding Bonus'!$A$5:$A$95,0),MATCH(W$8,'Points - Fielding Bonus'!$A$5:$Z$5,0)))*25)</f>
        <v>0</v>
      </c>
      <c r="X67" s="365">
        <f>(INDEX('Points - Runs'!$A$5:$Z$95,MATCH($A67,'Points - Runs'!$A$5:$A$95,0),MATCH(X$8,'Points - Runs'!$A$5:$Z$5,0)))+((INDEX('Points - Runs 50s'!$A$5:$Z$95,MATCH($A67,'Points - Runs 50s'!$A$5:$A$95,0),MATCH(X$8,'Points - Runs 50s'!$A$5:$Z$5,0)))*25)+((INDEX('Points - Runs 100s'!$A$5:$Z$95,MATCH($A67,'Points - Runs 100s'!$A$5:$A$95,0),MATCH(X$8,'Points - Runs 100s'!$A$5:$Z$5,0)))*50)+((INDEX('Points - Wickets'!$A$5:$Z$95,MATCH($A67,'Points - Wickets'!$A$5:$A$95,0),MATCH(X$8,'Points - Wickets'!$A$5:$Z$5,0)))*15)+((INDEX('Points - 4 fers'!$A$5:$Z$95,MATCH($A67,'Points - 4 fers'!$A$5:$A$95,0),MATCH(X$8,'Points - 4 fers'!$A$5:$Z$5,0)))*25)+((INDEX('Points - Hattrick'!$A$5:$Z$95,MATCH($A67,'Points - Hattrick'!$A$5:$A$95,0),MATCH(X$8,'Points - Hattrick'!$A$5:$Z$5,0)))*100)+((INDEX('Points - Fielding'!$A$5:$Z$95,MATCH($A67,'Points - Fielding'!$A$5:$A$95,0),MATCH(X$8,'Points - Fielding'!$A$5:$Z$5,0)))*10)+((INDEX('Points - 7 fers'!$A$5:$Z$95,MATCH($A67,'Points - 7 fers'!$A$5:$A$95,0),MATCH(X$8,'Points - 7 fers'!$A$5:$Z$5,0)))*50)+((INDEX('Points - Fielding Bonus'!$A$5:$Z$95,MATCH($A67,'Points - Fielding Bonus'!$A$5:$A$95,0),MATCH(X$8,'Points - Fielding Bonus'!$A$5:$Z$5,0)))*25)</f>
        <v>0</v>
      </c>
      <c r="Y67" s="365">
        <f>(INDEX('Points - Runs'!$A$5:$Z$95,MATCH($A67,'Points - Runs'!$A$5:$A$95,0),MATCH(Y$8,'Points - Runs'!$A$5:$Z$5,0)))+((INDEX('Points - Runs 50s'!$A$5:$Z$95,MATCH($A67,'Points - Runs 50s'!$A$5:$A$95,0),MATCH(Y$8,'Points - Runs 50s'!$A$5:$Z$5,0)))*25)+((INDEX('Points - Runs 100s'!$A$5:$Z$95,MATCH($A67,'Points - Runs 100s'!$A$5:$A$95,0),MATCH(Y$8,'Points - Runs 100s'!$A$5:$Z$5,0)))*50)+((INDEX('Points - Wickets'!$A$5:$Z$95,MATCH($A67,'Points - Wickets'!$A$5:$A$95,0),MATCH(Y$8,'Points - Wickets'!$A$5:$Z$5,0)))*15)+((INDEX('Points - 4 fers'!$A$5:$Z$95,MATCH($A67,'Points - 4 fers'!$A$5:$A$95,0),MATCH(Y$8,'Points - 4 fers'!$A$5:$Z$5,0)))*25)+((INDEX('Points - Hattrick'!$A$5:$Z$95,MATCH($A67,'Points - Hattrick'!$A$5:$A$95,0),MATCH(Y$8,'Points - Hattrick'!$A$5:$Z$5,0)))*100)+((INDEX('Points - Fielding'!$A$5:$Z$95,MATCH($A67,'Points - Fielding'!$A$5:$A$95,0),MATCH(Y$8,'Points - Fielding'!$A$5:$Z$5,0)))*10)+((INDEX('Points - 7 fers'!$A$5:$Z$95,MATCH($A67,'Points - 7 fers'!$A$5:$A$95,0),MATCH(Y$8,'Points - 7 fers'!$A$5:$Z$5,0)))*50)+((INDEX('Points - Fielding Bonus'!$A$5:$Z$95,MATCH($A67,'Points - Fielding Bonus'!$A$5:$A$95,0),MATCH(Y$8,'Points - Fielding Bonus'!$A$5:$Z$5,0)))*25)</f>
        <v>0</v>
      </c>
      <c r="Z67" s="365">
        <f>(INDEX('Points - Runs'!$A$5:$Z$95,MATCH($A67,'Points - Runs'!$A$5:$A$95,0),MATCH(Z$8,'Points - Runs'!$A$5:$Z$5,0)))+((INDEX('Points - Runs 50s'!$A$5:$Z$95,MATCH($A67,'Points - Runs 50s'!$A$5:$A$95,0),MATCH(Z$8,'Points - Runs 50s'!$A$5:$Z$5,0)))*25)+((INDEX('Points - Runs 100s'!$A$5:$Z$95,MATCH($A67,'Points - Runs 100s'!$A$5:$A$95,0),MATCH(Z$8,'Points - Runs 100s'!$A$5:$Z$5,0)))*50)+((INDEX('Points - Wickets'!$A$5:$Z$95,MATCH($A67,'Points - Wickets'!$A$5:$A$95,0),MATCH(Z$8,'Points - Wickets'!$A$5:$Z$5,0)))*15)+((INDEX('Points - 4 fers'!$A$5:$Z$95,MATCH($A67,'Points - 4 fers'!$A$5:$A$95,0),MATCH(Z$8,'Points - 4 fers'!$A$5:$Z$5,0)))*25)+((INDEX('Points - Hattrick'!$A$5:$Z$95,MATCH($A67,'Points - Hattrick'!$A$5:$A$95,0),MATCH(Z$8,'Points - Hattrick'!$A$5:$Z$5,0)))*100)+((INDEX('Points - Fielding'!$A$5:$Z$95,MATCH($A67,'Points - Fielding'!$A$5:$A$95,0),MATCH(Z$8,'Points - Fielding'!$A$5:$Z$5,0)))*10)+((INDEX('Points - 7 fers'!$A$5:$Z$95,MATCH($A67,'Points - 7 fers'!$A$5:$A$95,0),MATCH(Z$8,'Points - 7 fers'!$A$5:$Z$5,0)))*50)+((INDEX('Points - Fielding Bonus'!$A$5:$Z$95,MATCH($A67,'Points - Fielding Bonus'!$A$5:$A$95,0),MATCH(Z$8,'Points - Fielding Bonus'!$A$5:$Z$5,0)))*25)</f>
        <v>0</v>
      </c>
      <c r="AA67" s="452">
        <f t="shared" si="0"/>
        <v>0</v>
      </c>
      <c r="AB67" s="445">
        <f t="shared" si="1"/>
        <v>0</v>
      </c>
      <c r="AC67" s="479">
        <f t="shared" si="2"/>
        <v>0</v>
      </c>
      <c r="AD67" s="453">
        <f t="shared" si="3"/>
        <v>0</v>
      </c>
      <c r="AF67" s="58"/>
    </row>
    <row r="68" spans="1:32" ht="18.75" hidden="1" customHeight="1" x14ac:dyDescent="0.25">
      <c r="A68" s="476" t="s">
        <v>256</v>
      </c>
      <c r="B68" s="447"/>
      <c r="C68" s="448" t="s">
        <v>69</v>
      </c>
      <c r="D68" s="364">
        <f>(INDEX('Points - Runs'!$A$5:$Z$95,MATCH($A68,'Points - Runs'!$A$5:$A$95,0),MATCH(D$8,'Points - Runs'!$A$5:$Z$5,0)))+((INDEX('Points - Runs 50s'!$A$5:$Z$95,MATCH($A68,'Points - Runs 50s'!$A$5:$A$95,0),MATCH(D$8,'Points - Runs 50s'!$A$5:$Z$5,0)))*25)+((INDEX('Points - Runs 100s'!$A$5:$Z$95,MATCH($A68,'Points - Runs 100s'!$A$5:$A$95,0),MATCH(D$8,'Points - Runs 100s'!$A$5:$Z$5,0)))*50)+((INDEX('Points - Wickets'!$A$5:$Z$95,MATCH($A68,'Points - Wickets'!$A$5:$A$95,0),MATCH(D$8,'Points - Wickets'!$A$5:$Z$5,0)))*15)+((INDEX('Points - 4 fers'!$A$5:$Z$95,MATCH($A68,'Points - 4 fers'!$A$5:$A$95,0),MATCH(D$8,'Points - 4 fers'!$A$5:$Z$5,0)))*25)+((INDEX('Points - Hattrick'!$A$5:$Z$95,MATCH($A68,'Points - Hattrick'!$A$5:$A$95,0),MATCH(D$8,'Points - Hattrick'!$A$5:$Z$5,0)))*100)+((INDEX('Points - Fielding'!$A$5:$Z$95,MATCH($A68,'Points - Fielding'!$A$5:$A$95,0),MATCH(D$8,'Points - Fielding'!$A$5:$Z$5,0)))*10)+((INDEX('Points - 7 fers'!$A$5:$Z$95,MATCH($A68,'Points - 7 fers'!$A$5:$A$95,0),MATCH(D$8,'Points - 7 fers'!$A$5:$Z$5,0)))*50)+((INDEX('Points - Fielding Bonus'!$A$5:$Z$95,MATCH($A68,'Points - Fielding Bonus'!$A$5:$A$95,0),MATCH(D$8,'Points - Fielding Bonus'!$A$5:$Z$5,0)))*25)</f>
        <v>0</v>
      </c>
      <c r="E68" s="365">
        <f>(INDEX('Points - Runs'!$A$5:$Z$95,MATCH($A68,'Points - Runs'!$A$5:$A$95,0),MATCH(E$8,'Points - Runs'!$A$5:$Z$5,0)))+((INDEX('Points - Runs 50s'!$A$5:$Z$95,MATCH($A68,'Points - Runs 50s'!$A$5:$A$95,0),MATCH(E$8,'Points - Runs 50s'!$A$5:$Z$5,0)))*25)+((INDEX('Points - Runs 100s'!$A$5:$Z$95,MATCH($A68,'Points - Runs 100s'!$A$5:$A$95,0),MATCH(E$8,'Points - Runs 100s'!$A$5:$Z$5,0)))*50)+((INDEX('Points - Wickets'!$A$5:$Z$95,MATCH($A68,'Points - Wickets'!$A$5:$A$95,0),MATCH(E$8,'Points - Wickets'!$A$5:$Z$5,0)))*15)+((INDEX('Points - 4 fers'!$A$5:$Z$95,MATCH($A68,'Points - 4 fers'!$A$5:$A$95,0),MATCH(E$8,'Points - 4 fers'!$A$5:$Z$5,0)))*25)+((INDEX('Points - Hattrick'!$A$5:$Z$95,MATCH($A68,'Points - Hattrick'!$A$5:$A$95,0),MATCH(E$8,'Points - Hattrick'!$A$5:$Z$5,0)))*100)+((INDEX('Points - Fielding'!$A$5:$Z$95,MATCH($A68,'Points - Fielding'!$A$5:$A$95,0),MATCH(E$8,'Points - Fielding'!$A$5:$Z$5,0)))*10)+((INDEX('Points - 7 fers'!$A$5:$Z$95,MATCH($A68,'Points - 7 fers'!$A$5:$A$95,0),MATCH(E$8,'Points - 7 fers'!$A$5:$Z$5,0)))*50)+((INDEX('Points - Fielding Bonus'!$A$5:$Z$95,MATCH($A68,'Points - Fielding Bonus'!$A$5:$A$95,0),MATCH(E$8,'Points - Fielding Bonus'!$A$5:$Z$5,0)))*25)</f>
        <v>0</v>
      </c>
      <c r="F68" s="365">
        <f>(INDEX('Points - Runs'!$A$5:$Z$95,MATCH($A68,'Points - Runs'!$A$5:$A$95,0),MATCH(F$8,'Points - Runs'!$A$5:$Z$5,0)))+((INDEX('Points - Runs 50s'!$A$5:$Z$95,MATCH($A68,'Points - Runs 50s'!$A$5:$A$95,0),MATCH(F$8,'Points - Runs 50s'!$A$5:$Z$5,0)))*25)+((INDEX('Points - Runs 100s'!$A$5:$Z$95,MATCH($A68,'Points - Runs 100s'!$A$5:$A$95,0),MATCH(F$8,'Points - Runs 100s'!$A$5:$Z$5,0)))*50)+((INDEX('Points - Wickets'!$A$5:$Z$95,MATCH($A68,'Points - Wickets'!$A$5:$A$95,0),MATCH(F$8,'Points - Wickets'!$A$5:$Z$5,0)))*15)+((INDEX('Points - 4 fers'!$A$5:$Z$95,MATCH($A68,'Points - 4 fers'!$A$5:$A$95,0),MATCH(F$8,'Points - 4 fers'!$A$5:$Z$5,0)))*25)+((INDEX('Points - Hattrick'!$A$5:$Z$95,MATCH($A68,'Points - Hattrick'!$A$5:$A$95,0),MATCH(F$8,'Points - Hattrick'!$A$5:$Z$5,0)))*100)+((INDEX('Points - Fielding'!$A$5:$Z$95,MATCH($A68,'Points - Fielding'!$A$5:$A$95,0),MATCH(F$8,'Points - Fielding'!$A$5:$Z$5,0)))*10)+((INDEX('Points - 7 fers'!$A$5:$Z$95,MATCH($A68,'Points - 7 fers'!$A$5:$A$95,0),MATCH(F$8,'Points - 7 fers'!$A$5:$Z$5,0)))*50)+((INDEX('Points - Fielding Bonus'!$A$5:$Z$95,MATCH($A68,'Points - Fielding Bonus'!$A$5:$A$95,0),MATCH(F$8,'Points - Fielding Bonus'!$A$5:$Z$5,0)))*25)</f>
        <v>0</v>
      </c>
      <c r="G68" s="365">
        <f>(INDEX('Points - Runs'!$A$5:$Z$95,MATCH($A68,'Points - Runs'!$A$5:$A$95,0),MATCH(G$8,'Points - Runs'!$A$5:$Z$5,0)))+((INDEX('Points - Runs 50s'!$A$5:$Z$95,MATCH($A68,'Points - Runs 50s'!$A$5:$A$95,0),MATCH(G$8,'Points - Runs 50s'!$A$5:$Z$5,0)))*25)+((INDEX('Points - Runs 100s'!$A$5:$Z$95,MATCH($A68,'Points - Runs 100s'!$A$5:$A$95,0),MATCH(G$8,'Points - Runs 100s'!$A$5:$Z$5,0)))*50)+((INDEX('Points - Wickets'!$A$5:$Z$95,MATCH($A68,'Points - Wickets'!$A$5:$A$95,0),MATCH(G$8,'Points - Wickets'!$A$5:$Z$5,0)))*15)+((INDEX('Points - 4 fers'!$A$5:$Z$95,MATCH($A68,'Points - 4 fers'!$A$5:$A$95,0),MATCH(G$8,'Points - 4 fers'!$A$5:$Z$5,0)))*25)+((INDEX('Points - Hattrick'!$A$5:$Z$95,MATCH($A68,'Points - Hattrick'!$A$5:$A$95,0),MATCH(G$8,'Points - Hattrick'!$A$5:$Z$5,0)))*100)+((INDEX('Points - Fielding'!$A$5:$Z$95,MATCH($A68,'Points - Fielding'!$A$5:$A$95,0),MATCH(G$8,'Points - Fielding'!$A$5:$Z$5,0)))*10)+((INDEX('Points - 7 fers'!$A$5:$Z$95,MATCH($A68,'Points - 7 fers'!$A$5:$A$95,0),MATCH(G$8,'Points - 7 fers'!$A$5:$Z$5,0)))*50)+((INDEX('Points - Fielding Bonus'!$A$5:$Z$95,MATCH($A68,'Points - Fielding Bonus'!$A$5:$A$95,0),MATCH(G$8,'Points - Fielding Bonus'!$A$5:$Z$5,0)))*25)</f>
        <v>0</v>
      </c>
      <c r="H68" s="365">
        <f>(INDEX('Points - Runs'!$A$5:$Z$95,MATCH($A68,'Points - Runs'!$A$5:$A$95,0),MATCH(H$8,'Points - Runs'!$A$5:$Z$5,0)))+((INDEX('Points - Runs 50s'!$A$5:$Z$95,MATCH($A68,'Points - Runs 50s'!$A$5:$A$95,0),MATCH(H$8,'Points - Runs 50s'!$A$5:$Z$5,0)))*25)+((INDEX('Points - Runs 100s'!$A$5:$Z$95,MATCH($A68,'Points - Runs 100s'!$A$5:$A$95,0),MATCH(H$8,'Points - Runs 100s'!$A$5:$Z$5,0)))*50)+((INDEX('Points - Wickets'!$A$5:$Z$95,MATCH($A68,'Points - Wickets'!$A$5:$A$95,0),MATCH(H$8,'Points - Wickets'!$A$5:$Z$5,0)))*15)+((INDEX('Points - 4 fers'!$A$5:$Z$95,MATCH($A68,'Points - 4 fers'!$A$5:$A$95,0),MATCH(H$8,'Points - 4 fers'!$A$5:$Z$5,0)))*25)+((INDEX('Points - Hattrick'!$A$5:$Z$95,MATCH($A68,'Points - Hattrick'!$A$5:$A$95,0),MATCH(H$8,'Points - Hattrick'!$A$5:$Z$5,0)))*100)+((INDEX('Points - Fielding'!$A$5:$Z$95,MATCH($A68,'Points - Fielding'!$A$5:$A$95,0),MATCH(H$8,'Points - Fielding'!$A$5:$Z$5,0)))*10)+((INDEX('Points - 7 fers'!$A$5:$Z$95,MATCH($A68,'Points - 7 fers'!$A$5:$A$95,0),MATCH(H$8,'Points - 7 fers'!$A$5:$Z$5,0)))*50)+((INDEX('Points - Fielding Bonus'!$A$5:$Z$95,MATCH($A68,'Points - Fielding Bonus'!$A$5:$A$95,0),MATCH(H$8,'Points - Fielding Bonus'!$A$5:$Z$5,0)))*25)</f>
        <v>0</v>
      </c>
      <c r="I68" s="365">
        <f>(INDEX('Points - Runs'!$A$5:$Z$95,MATCH($A68,'Points - Runs'!$A$5:$A$95,0),MATCH(I$8,'Points - Runs'!$A$5:$Z$5,0)))+((INDEX('Points - Runs 50s'!$A$5:$Z$95,MATCH($A68,'Points - Runs 50s'!$A$5:$A$95,0),MATCH(I$8,'Points - Runs 50s'!$A$5:$Z$5,0)))*25)+((INDEX('Points - Runs 100s'!$A$5:$Z$95,MATCH($A68,'Points - Runs 100s'!$A$5:$A$95,0),MATCH(I$8,'Points - Runs 100s'!$A$5:$Z$5,0)))*50)+((INDEX('Points - Wickets'!$A$5:$Z$95,MATCH($A68,'Points - Wickets'!$A$5:$A$95,0),MATCH(I$8,'Points - Wickets'!$A$5:$Z$5,0)))*15)+((INDEX('Points - 4 fers'!$A$5:$Z$95,MATCH($A68,'Points - 4 fers'!$A$5:$A$95,0),MATCH(I$8,'Points - 4 fers'!$A$5:$Z$5,0)))*25)+((INDEX('Points - Hattrick'!$A$5:$Z$95,MATCH($A68,'Points - Hattrick'!$A$5:$A$95,0),MATCH(I$8,'Points - Hattrick'!$A$5:$Z$5,0)))*100)+((INDEX('Points - Fielding'!$A$5:$Z$95,MATCH($A68,'Points - Fielding'!$A$5:$A$95,0),MATCH(I$8,'Points - Fielding'!$A$5:$Z$5,0)))*10)+((INDEX('Points - 7 fers'!$A$5:$Z$95,MATCH($A68,'Points - 7 fers'!$A$5:$A$95,0),MATCH(I$8,'Points - 7 fers'!$A$5:$Z$5,0)))*50)+((INDEX('Points - Fielding Bonus'!$A$5:$Z$95,MATCH($A68,'Points - Fielding Bonus'!$A$5:$A$95,0),MATCH(I$8,'Points - Fielding Bonus'!$A$5:$Z$5,0)))*25)</f>
        <v>0</v>
      </c>
      <c r="J68" s="365">
        <f>(INDEX('Points - Runs'!$A$5:$Z$95,MATCH($A68,'Points - Runs'!$A$5:$A$95,0),MATCH(J$8,'Points - Runs'!$A$5:$Z$5,0)))+((INDEX('Points - Runs 50s'!$A$5:$Z$95,MATCH($A68,'Points - Runs 50s'!$A$5:$A$95,0),MATCH(J$8,'Points - Runs 50s'!$A$5:$Z$5,0)))*25)+((INDEX('Points - Runs 100s'!$A$5:$Z$95,MATCH($A68,'Points - Runs 100s'!$A$5:$A$95,0),MATCH(J$8,'Points - Runs 100s'!$A$5:$Z$5,0)))*50)+((INDEX('Points - Wickets'!$A$5:$Z$95,MATCH($A68,'Points - Wickets'!$A$5:$A$95,0),MATCH(J$8,'Points - Wickets'!$A$5:$Z$5,0)))*15)+((INDEX('Points - 4 fers'!$A$5:$Z$95,MATCH($A68,'Points - 4 fers'!$A$5:$A$95,0),MATCH(J$8,'Points - 4 fers'!$A$5:$Z$5,0)))*25)+((INDEX('Points - Hattrick'!$A$5:$Z$95,MATCH($A68,'Points - Hattrick'!$A$5:$A$95,0),MATCH(J$8,'Points - Hattrick'!$A$5:$Z$5,0)))*100)+((INDEX('Points - Fielding'!$A$5:$Z$95,MATCH($A68,'Points - Fielding'!$A$5:$A$95,0),MATCH(J$8,'Points - Fielding'!$A$5:$Z$5,0)))*10)+((INDEX('Points - 7 fers'!$A$5:$Z$95,MATCH($A68,'Points - 7 fers'!$A$5:$A$95,0),MATCH(J$8,'Points - 7 fers'!$A$5:$Z$5,0)))*50)+((INDEX('Points - Fielding Bonus'!$A$5:$Z$95,MATCH($A68,'Points - Fielding Bonus'!$A$5:$A$95,0),MATCH(J$8,'Points - Fielding Bonus'!$A$5:$Z$5,0)))*25)</f>
        <v>0</v>
      </c>
      <c r="K68" s="516">
        <f>(INDEX('Points - Runs'!$A$5:$Z$95,MATCH($A68,'Points - Runs'!$A$5:$A$95,0),MATCH(K$8,'Points - Runs'!$A$5:$Z$5,0)))+((INDEX('Points - Runs 50s'!$A$5:$Z$95,MATCH($A68,'Points - Runs 50s'!$A$5:$A$95,0),MATCH(K$8,'Points - Runs 50s'!$A$5:$Z$5,0)))*25)+((INDEX('Points - Runs 100s'!$A$5:$Z$95,MATCH($A68,'Points - Runs 100s'!$A$5:$A$95,0),MATCH(K$8,'Points - Runs 100s'!$A$5:$Z$5,0)))*50)+((INDEX('Points - Wickets'!$A$5:$Z$95,MATCH($A68,'Points - Wickets'!$A$5:$A$95,0),MATCH(K$8,'Points - Wickets'!$A$5:$Z$5,0)))*15)+((INDEX('Points - 4 fers'!$A$5:$Z$95,MATCH($A68,'Points - 4 fers'!$A$5:$A$95,0),MATCH(K$8,'Points - 4 fers'!$A$5:$Z$5,0)))*25)+((INDEX('Points - Hattrick'!$A$5:$Z$95,MATCH($A68,'Points - Hattrick'!$A$5:$A$95,0),MATCH(K$8,'Points - Hattrick'!$A$5:$Z$5,0)))*100)+((INDEX('Points - Fielding'!$A$5:$Z$95,MATCH($A68,'Points - Fielding'!$A$5:$A$95,0),MATCH(K$8,'Points - Fielding'!$A$5:$Z$5,0)))*10)+((INDEX('Points - 7 fers'!$A$5:$Z$95,MATCH($A68,'Points - 7 fers'!$A$5:$A$95,0),MATCH(K$8,'Points - 7 fers'!$A$5:$Z$5,0)))*50)+((INDEX('Points - Fielding Bonus'!$A$5:$Z$95,MATCH($A68,'Points - Fielding Bonus'!$A$5:$A$95,0),MATCH(K$8,'Points - Fielding Bonus'!$A$5:$Z$5,0)))*25)</f>
        <v>0</v>
      </c>
      <c r="L68" s="364">
        <f>(INDEX('Points - Runs'!$A$5:$Z$95,MATCH($A68,'Points - Runs'!$A$5:$A$95,0),MATCH(L$8,'Points - Runs'!$A$5:$Z$5,0)))+((INDEX('Points - Runs 50s'!$A$5:$Z$95,MATCH($A68,'Points - Runs 50s'!$A$5:$A$95,0),MATCH(L$8,'Points - Runs 50s'!$A$5:$Z$5,0)))*25)+((INDEX('Points - Runs 100s'!$A$5:$Z$95,MATCH($A68,'Points - Runs 100s'!$A$5:$A$95,0),MATCH(L$8,'Points - Runs 100s'!$A$5:$Z$5,0)))*50)+((INDEX('Points - Wickets'!$A$5:$Z$95,MATCH($A68,'Points - Wickets'!$A$5:$A$95,0),MATCH(L$8,'Points - Wickets'!$A$5:$Z$5,0)))*15)+((INDEX('Points - 4 fers'!$A$5:$Z$95,MATCH($A68,'Points - 4 fers'!$A$5:$A$95,0),MATCH(L$8,'Points - 4 fers'!$A$5:$Z$5,0)))*25)+((INDEX('Points - Hattrick'!$A$5:$Z$95,MATCH($A68,'Points - Hattrick'!$A$5:$A$95,0),MATCH(L$8,'Points - Hattrick'!$A$5:$Z$5,0)))*100)+((INDEX('Points - Fielding'!$A$5:$Z$95,MATCH($A68,'Points - Fielding'!$A$5:$A$95,0),MATCH(L$8,'Points - Fielding'!$A$5:$Z$5,0)))*10)+((INDEX('Points - 7 fers'!$A$5:$Z$95,MATCH($A68,'Points - 7 fers'!$A$5:$A$95,0),MATCH(L$8,'Points - 7 fers'!$A$5:$Z$5,0)))*50)+((INDEX('Points - Fielding Bonus'!$A$5:$Z$95,MATCH($A68,'Points - Fielding Bonus'!$A$5:$A$95,0),MATCH(L$8,'Points - Fielding Bonus'!$A$5:$Z$5,0)))*25)</f>
        <v>0</v>
      </c>
      <c r="M68" s="365">
        <f>(INDEX('Points - Runs'!$A$5:$Z$95,MATCH($A68,'Points - Runs'!$A$5:$A$95,0),MATCH(M$8,'Points - Runs'!$A$5:$Z$5,0)))+((INDEX('Points - Runs 50s'!$A$5:$Z$95,MATCH($A68,'Points - Runs 50s'!$A$5:$A$95,0),MATCH(M$8,'Points - Runs 50s'!$A$5:$Z$5,0)))*25)+((INDEX('Points - Runs 100s'!$A$5:$Z$95,MATCH($A68,'Points - Runs 100s'!$A$5:$A$95,0),MATCH(M$8,'Points - Runs 100s'!$A$5:$Z$5,0)))*50)+((INDEX('Points - Wickets'!$A$5:$Z$95,MATCH($A68,'Points - Wickets'!$A$5:$A$95,0),MATCH(M$8,'Points - Wickets'!$A$5:$Z$5,0)))*15)+((INDEX('Points - 4 fers'!$A$5:$Z$95,MATCH($A68,'Points - 4 fers'!$A$5:$A$95,0),MATCH(M$8,'Points - 4 fers'!$A$5:$Z$5,0)))*25)+((INDEX('Points - Hattrick'!$A$5:$Z$95,MATCH($A68,'Points - Hattrick'!$A$5:$A$95,0),MATCH(M$8,'Points - Hattrick'!$A$5:$Z$5,0)))*100)+((INDEX('Points - Fielding'!$A$5:$Z$95,MATCH($A68,'Points - Fielding'!$A$5:$A$95,0),MATCH(M$8,'Points - Fielding'!$A$5:$Z$5,0)))*10)+((INDEX('Points - 7 fers'!$A$5:$Z$95,MATCH($A68,'Points - 7 fers'!$A$5:$A$95,0),MATCH(M$8,'Points - 7 fers'!$A$5:$Z$5,0)))*50)+((INDEX('Points - Fielding Bonus'!$A$5:$Z$95,MATCH($A68,'Points - Fielding Bonus'!$A$5:$A$95,0),MATCH(M$8,'Points - Fielding Bonus'!$A$5:$Z$5,0)))*25)</f>
        <v>0</v>
      </c>
      <c r="N68" s="365">
        <f>(INDEX('Points - Runs'!$A$5:$Z$95,MATCH($A68,'Points - Runs'!$A$5:$A$95,0),MATCH(N$8,'Points - Runs'!$A$5:$Z$5,0)))+((INDEX('Points - Runs 50s'!$A$5:$Z$95,MATCH($A68,'Points - Runs 50s'!$A$5:$A$95,0),MATCH(N$8,'Points - Runs 50s'!$A$5:$Z$5,0)))*25)+((INDEX('Points - Runs 100s'!$A$5:$Z$95,MATCH($A68,'Points - Runs 100s'!$A$5:$A$95,0),MATCH(N$8,'Points - Runs 100s'!$A$5:$Z$5,0)))*50)+((INDEX('Points - Wickets'!$A$5:$Z$95,MATCH($A68,'Points - Wickets'!$A$5:$A$95,0),MATCH(N$8,'Points - Wickets'!$A$5:$Z$5,0)))*15)+((INDEX('Points - 4 fers'!$A$5:$Z$95,MATCH($A68,'Points - 4 fers'!$A$5:$A$95,0),MATCH(N$8,'Points - 4 fers'!$A$5:$Z$5,0)))*25)+((INDEX('Points - Hattrick'!$A$5:$Z$95,MATCH($A68,'Points - Hattrick'!$A$5:$A$95,0),MATCH(N$8,'Points - Hattrick'!$A$5:$Z$5,0)))*100)+((INDEX('Points - Fielding'!$A$5:$Z$95,MATCH($A68,'Points - Fielding'!$A$5:$A$95,0),MATCH(N$8,'Points - Fielding'!$A$5:$Z$5,0)))*10)+((INDEX('Points - 7 fers'!$A$5:$Z$95,MATCH($A68,'Points - 7 fers'!$A$5:$A$95,0),MATCH(N$8,'Points - 7 fers'!$A$5:$Z$5,0)))*50)+((INDEX('Points - Fielding Bonus'!$A$5:$Z$95,MATCH($A68,'Points - Fielding Bonus'!$A$5:$A$95,0),MATCH(N$8,'Points - Fielding Bonus'!$A$5:$Z$5,0)))*25)</f>
        <v>0</v>
      </c>
      <c r="O68" s="365">
        <f>(INDEX('Points - Runs'!$A$5:$Z$95,MATCH($A68,'Points - Runs'!$A$5:$A$95,0),MATCH(O$8,'Points - Runs'!$A$5:$Z$5,0)))+((INDEX('Points - Runs 50s'!$A$5:$Z$95,MATCH($A68,'Points - Runs 50s'!$A$5:$A$95,0),MATCH(O$8,'Points - Runs 50s'!$A$5:$Z$5,0)))*25)+((INDEX('Points - Runs 100s'!$A$5:$Z$95,MATCH($A68,'Points - Runs 100s'!$A$5:$A$95,0),MATCH(O$8,'Points - Runs 100s'!$A$5:$Z$5,0)))*50)+((INDEX('Points - Wickets'!$A$5:$Z$95,MATCH($A68,'Points - Wickets'!$A$5:$A$95,0),MATCH(O$8,'Points - Wickets'!$A$5:$Z$5,0)))*15)+((INDEX('Points - 4 fers'!$A$5:$Z$95,MATCH($A68,'Points - 4 fers'!$A$5:$A$95,0),MATCH(O$8,'Points - 4 fers'!$A$5:$Z$5,0)))*25)+((INDEX('Points - Hattrick'!$A$5:$Z$95,MATCH($A68,'Points - Hattrick'!$A$5:$A$95,0),MATCH(O$8,'Points - Hattrick'!$A$5:$Z$5,0)))*100)+((INDEX('Points - Fielding'!$A$5:$Z$95,MATCH($A68,'Points - Fielding'!$A$5:$A$95,0),MATCH(O$8,'Points - Fielding'!$A$5:$Z$5,0)))*10)+((INDEX('Points - 7 fers'!$A$5:$Z$95,MATCH($A68,'Points - 7 fers'!$A$5:$A$95,0),MATCH(O$8,'Points - 7 fers'!$A$5:$Z$5,0)))*50)+((INDEX('Points - Fielding Bonus'!$A$5:$Z$95,MATCH($A68,'Points - Fielding Bonus'!$A$5:$A$95,0),MATCH(O$8,'Points - Fielding Bonus'!$A$5:$Z$5,0)))*25)</f>
        <v>0</v>
      </c>
      <c r="P68" s="365">
        <f>(INDEX('Points - Runs'!$A$5:$Z$95,MATCH($A68,'Points - Runs'!$A$5:$A$95,0),MATCH(P$8,'Points - Runs'!$A$5:$Z$5,0)))+((INDEX('Points - Runs 50s'!$A$5:$Z$95,MATCH($A68,'Points - Runs 50s'!$A$5:$A$95,0),MATCH(P$8,'Points - Runs 50s'!$A$5:$Z$5,0)))*25)+((INDEX('Points - Runs 100s'!$A$5:$Z$95,MATCH($A68,'Points - Runs 100s'!$A$5:$A$95,0),MATCH(P$8,'Points - Runs 100s'!$A$5:$Z$5,0)))*50)+((INDEX('Points - Wickets'!$A$5:$Z$95,MATCH($A68,'Points - Wickets'!$A$5:$A$95,0),MATCH(P$8,'Points - Wickets'!$A$5:$Z$5,0)))*15)+((INDEX('Points - 4 fers'!$A$5:$Z$95,MATCH($A68,'Points - 4 fers'!$A$5:$A$95,0),MATCH(P$8,'Points - 4 fers'!$A$5:$Z$5,0)))*25)+((INDEX('Points - Hattrick'!$A$5:$Z$95,MATCH($A68,'Points - Hattrick'!$A$5:$A$95,0),MATCH(P$8,'Points - Hattrick'!$A$5:$Z$5,0)))*100)+((INDEX('Points - Fielding'!$A$5:$Z$95,MATCH($A68,'Points - Fielding'!$A$5:$A$95,0),MATCH(P$8,'Points - Fielding'!$A$5:$Z$5,0)))*10)+((INDEX('Points - 7 fers'!$A$5:$Z$95,MATCH($A68,'Points - 7 fers'!$A$5:$A$95,0),MATCH(P$8,'Points - 7 fers'!$A$5:$Z$5,0)))*50)+((INDEX('Points - Fielding Bonus'!$A$5:$Z$95,MATCH($A68,'Points - Fielding Bonus'!$A$5:$A$95,0),MATCH(P$8,'Points - Fielding Bonus'!$A$5:$Z$5,0)))*25)</f>
        <v>0</v>
      </c>
      <c r="Q68" s="365">
        <f>(INDEX('Points - Runs'!$A$5:$Z$95,MATCH($A68,'Points - Runs'!$A$5:$A$95,0),MATCH(Q$8,'Points - Runs'!$A$5:$Z$5,0)))+((INDEX('Points - Runs 50s'!$A$5:$Z$95,MATCH($A68,'Points - Runs 50s'!$A$5:$A$95,0),MATCH(Q$8,'Points - Runs 50s'!$A$5:$Z$5,0)))*25)+((INDEX('Points - Runs 100s'!$A$5:$Z$95,MATCH($A68,'Points - Runs 100s'!$A$5:$A$95,0),MATCH(Q$8,'Points - Runs 100s'!$A$5:$Z$5,0)))*50)+((INDEX('Points - Wickets'!$A$5:$Z$95,MATCH($A68,'Points - Wickets'!$A$5:$A$95,0),MATCH(Q$8,'Points - Wickets'!$A$5:$Z$5,0)))*15)+((INDEX('Points - 4 fers'!$A$5:$Z$95,MATCH($A68,'Points - 4 fers'!$A$5:$A$95,0),MATCH(Q$8,'Points - 4 fers'!$A$5:$Z$5,0)))*25)+((INDEX('Points - Hattrick'!$A$5:$Z$95,MATCH($A68,'Points - Hattrick'!$A$5:$A$95,0),MATCH(Q$8,'Points - Hattrick'!$A$5:$Z$5,0)))*100)+((INDEX('Points - Fielding'!$A$5:$Z$95,MATCH($A68,'Points - Fielding'!$A$5:$A$95,0),MATCH(Q$8,'Points - Fielding'!$A$5:$Z$5,0)))*10)+((INDEX('Points - 7 fers'!$A$5:$Z$95,MATCH($A68,'Points - 7 fers'!$A$5:$A$95,0),MATCH(Q$8,'Points - 7 fers'!$A$5:$Z$5,0)))*50)+((INDEX('Points - Fielding Bonus'!$A$5:$Z$95,MATCH($A68,'Points - Fielding Bonus'!$A$5:$A$95,0),MATCH(Q$8,'Points - Fielding Bonus'!$A$5:$Z$5,0)))*25)</f>
        <v>0</v>
      </c>
      <c r="R68" s="365">
        <f>(INDEX('Points - Runs'!$A$5:$Z$95,MATCH($A68,'Points - Runs'!$A$5:$A$95,0),MATCH(R$8,'Points - Runs'!$A$5:$Z$5,0)))+((INDEX('Points - Runs 50s'!$A$5:$Z$95,MATCH($A68,'Points - Runs 50s'!$A$5:$A$95,0),MATCH(R$8,'Points - Runs 50s'!$A$5:$Z$5,0)))*25)+((INDEX('Points - Runs 100s'!$A$5:$Z$95,MATCH($A68,'Points - Runs 100s'!$A$5:$A$95,0),MATCH(R$8,'Points - Runs 100s'!$A$5:$Z$5,0)))*50)+((INDEX('Points - Wickets'!$A$5:$Z$95,MATCH($A68,'Points - Wickets'!$A$5:$A$95,0),MATCH(R$8,'Points - Wickets'!$A$5:$Z$5,0)))*15)+((INDEX('Points - 4 fers'!$A$5:$Z$95,MATCH($A68,'Points - 4 fers'!$A$5:$A$95,0),MATCH(R$8,'Points - 4 fers'!$A$5:$Z$5,0)))*25)+((INDEX('Points - Hattrick'!$A$5:$Z$95,MATCH($A68,'Points - Hattrick'!$A$5:$A$95,0),MATCH(R$8,'Points - Hattrick'!$A$5:$Z$5,0)))*100)+((INDEX('Points - Fielding'!$A$5:$Z$95,MATCH($A68,'Points - Fielding'!$A$5:$A$95,0),MATCH(R$8,'Points - Fielding'!$A$5:$Z$5,0)))*10)+((INDEX('Points - 7 fers'!$A$5:$Z$95,MATCH($A68,'Points - 7 fers'!$A$5:$A$95,0),MATCH(R$8,'Points - 7 fers'!$A$5:$Z$5,0)))*50)+((INDEX('Points - Fielding Bonus'!$A$5:$Z$95,MATCH($A68,'Points - Fielding Bonus'!$A$5:$A$95,0),MATCH(R$8,'Points - Fielding Bonus'!$A$5:$Z$5,0)))*25)</f>
        <v>0</v>
      </c>
      <c r="S68" s="566">
        <f>(INDEX('Points - Runs'!$A$5:$Z$95,MATCH($A68,'Points - Runs'!$A$5:$A$95,0),MATCH(S$8,'Points - Runs'!$A$5:$Z$5,0)))+((INDEX('Points - Runs 50s'!$A$5:$Z$95,MATCH($A68,'Points - Runs 50s'!$A$5:$A$95,0),MATCH(S$8,'Points - Runs 50s'!$A$5:$Z$5,0)))*25)+((INDEX('Points - Runs 100s'!$A$5:$Z$95,MATCH($A68,'Points - Runs 100s'!$A$5:$A$95,0),MATCH(S$8,'Points - Runs 100s'!$A$5:$Z$5,0)))*50)+((INDEX('Points - Wickets'!$A$5:$Z$95,MATCH($A68,'Points - Wickets'!$A$5:$A$95,0),MATCH(S$8,'Points - Wickets'!$A$5:$Z$5,0)))*15)+((INDEX('Points - 4 fers'!$A$5:$Z$95,MATCH($A68,'Points - 4 fers'!$A$5:$A$95,0),MATCH(S$8,'Points - 4 fers'!$A$5:$Z$5,0)))*25)+((INDEX('Points - Hattrick'!$A$5:$Z$95,MATCH($A68,'Points - Hattrick'!$A$5:$A$95,0),MATCH(S$8,'Points - Hattrick'!$A$5:$Z$5,0)))*100)+((INDEX('Points - Fielding'!$A$5:$Z$95,MATCH($A68,'Points - Fielding'!$A$5:$A$95,0),MATCH(S$8,'Points - Fielding'!$A$5:$Z$5,0)))*10)+((INDEX('Points - 7 fers'!$A$5:$Z$95,MATCH($A68,'Points - 7 fers'!$A$5:$A$95,0),MATCH(S$8,'Points - 7 fers'!$A$5:$Z$5,0)))*50)+((INDEX('Points - Fielding Bonus'!$A$5:$Z$95,MATCH($A68,'Points - Fielding Bonus'!$A$5:$A$95,0),MATCH(S$8,'Points - Fielding Bonus'!$A$5:$Z$5,0)))*25)</f>
        <v>0</v>
      </c>
      <c r="T68" s="571">
        <f>(INDEX('Points - Runs'!$A$5:$Z$95,MATCH($A68,'Points - Runs'!$A$5:$A$95,0),MATCH(T$8,'Points - Runs'!$A$5:$Z$5,0)))+((INDEX('Points - Runs 50s'!$A$5:$Z$95,MATCH($A68,'Points - Runs 50s'!$A$5:$A$95,0),MATCH(T$8,'Points - Runs 50s'!$A$5:$Z$5,0)))*25)+((INDEX('Points - Runs 100s'!$A$5:$Z$95,MATCH($A68,'Points - Runs 100s'!$A$5:$A$95,0),MATCH(T$8,'Points - Runs 100s'!$A$5:$Z$5,0)))*50)+((INDEX('Points - Wickets'!$A$5:$Z$95,MATCH($A68,'Points - Wickets'!$A$5:$A$95,0),MATCH(T$8,'Points - Wickets'!$A$5:$Z$5,0)))*15)+((INDEX('Points - 4 fers'!$A$5:$Z$95,MATCH($A68,'Points - 4 fers'!$A$5:$A$95,0),MATCH(T$8,'Points - 4 fers'!$A$5:$Z$5,0)))*25)+((INDEX('Points - Hattrick'!$A$5:$Z$95,MATCH($A68,'Points - Hattrick'!$A$5:$A$95,0),MATCH(T$8,'Points - Hattrick'!$A$5:$Z$5,0)))*100)+((INDEX('Points - Fielding'!$A$5:$Z$95,MATCH($A68,'Points - Fielding'!$A$5:$A$95,0),MATCH(T$8,'Points - Fielding'!$A$5:$Z$5,0)))*10)+((INDEX('Points - 7 fers'!$A$5:$Z$95,MATCH($A68,'Points - 7 fers'!$A$5:$A$95,0),MATCH(T$8,'Points - 7 fers'!$A$5:$Z$5,0)))*50)+((INDEX('Points - Fielding Bonus'!$A$5:$Z$95,MATCH($A68,'Points - Fielding Bonus'!$A$5:$A$95,0),MATCH(T$8,'Points - Fielding Bonus'!$A$5:$Z$5,0)))*25)</f>
        <v>0</v>
      </c>
      <c r="U68" s="365">
        <f>(INDEX('Points - Runs'!$A$5:$Z$95,MATCH($A68,'Points - Runs'!$A$5:$A$95,0),MATCH(U$8,'Points - Runs'!$A$5:$Z$5,0)))+((INDEX('Points - Runs 50s'!$A$5:$Z$95,MATCH($A68,'Points - Runs 50s'!$A$5:$A$95,0),MATCH(U$8,'Points - Runs 50s'!$A$5:$Z$5,0)))*25)+((INDEX('Points - Runs 100s'!$A$5:$Z$95,MATCH($A68,'Points - Runs 100s'!$A$5:$A$95,0),MATCH(U$8,'Points - Runs 100s'!$A$5:$Z$5,0)))*50)+((INDEX('Points - Wickets'!$A$5:$Z$95,MATCH($A68,'Points - Wickets'!$A$5:$A$95,0),MATCH(U$8,'Points - Wickets'!$A$5:$Z$5,0)))*15)+((INDEX('Points - 4 fers'!$A$5:$Z$95,MATCH($A68,'Points - 4 fers'!$A$5:$A$95,0),MATCH(U$8,'Points - 4 fers'!$A$5:$Z$5,0)))*25)+((INDEX('Points - Hattrick'!$A$5:$Z$95,MATCH($A68,'Points - Hattrick'!$A$5:$A$95,0),MATCH(U$8,'Points - Hattrick'!$A$5:$Z$5,0)))*100)+((INDEX('Points - Fielding'!$A$5:$Z$95,MATCH($A68,'Points - Fielding'!$A$5:$A$95,0),MATCH(U$8,'Points - Fielding'!$A$5:$Z$5,0)))*10)+((INDEX('Points - 7 fers'!$A$5:$Z$95,MATCH($A68,'Points - 7 fers'!$A$5:$A$95,0),MATCH(U$8,'Points - 7 fers'!$A$5:$Z$5,0)))*50)+((INDEX('Points - Fielding Bonus'!$A$5:$Z$95,MATCH($A68,'Points - Fielding Bonus'!$A$5:$A$95,0),MATCH(U$8,'Points - Fielding Bonus'!$A$5:$Z$5,0)))*25)</f>
        <v>0</v>
      </c>
      <c r="V68" s="365">
        <f>(INDEX('Points - Runs'!$A$5:$Z$95,MATCH($A68,'Points - Runs'!$A$5:$A$95,0),MATCH(V$8,'Points - Runs'!$A$5:$Z$5,0)))+((INDEX('Points - Runs 50s'!$A$5:$Z$95,MATCH($A68,'Points - Runs 50s'!$A$5:$A$95,0),MATCH(V$8,'Points - Runs 50s'!$A$5:$Z$5,0)))*25)+((INDEX('Points - Runs 100s'!$A$5:$Z$95,MATCH($A68,'Points - Runs 100s'!$A$5:$A$95,0),MATCH(V$8,'Points - Runs 100s'!$A$5:$Z$5,0)))*50)+((INDEX('Points - Wickets'!$A$5:$Z$95,MATCH($A68,'Points - Wickets'!$A$5:$A$95,0),MATCH(V$8,'Points - Wickets'!$A$5:$Z$5,0)))*15)+((INDEX('Points - 4 fers'!$A$5:$Z$95,MATCH($A68,'Points - 4 fers'!$A$5:$A$95,0),MATCH(V$8,'Points - 4 fers'!$A$5:$Z$5,0)))*25)+((INDEX('Points - Hattrick'!$A$5:$Z$95,MATCH($A68,'Points - Hattrick'!$A$5:$A$95,0),MATCH(V$8,'Points - Hattrick'!$A$5:$Z$5,0)))*100)+((INDEX('Points - Fielding'!$A$5:$Z$95,MATCH($A68,'Points - Fielding'!$A$5:$A$95,0),MATCH(V$8,'Points - Fielding'!$A$5:$Z$5,0)))*10)+((INDEX('Points - 7 fers'!$A$5:$Z$95,MATCH($A68,'Points - 7 fers'!$A$5:$A$95,0),MATCH(V$8,'Points - 7 fers'!$A$5:$Z$5,0)))*50)+((INDEX('Points - Fielding Bonus'!$A$5:$Z$95,MATCH($A68,'Points - Fielding Bonus'!$A$5:$A$95,0),MATCH(V$8,'Points - Fielding Bonus'!$A$5:$Z$5,0)))*25)</f>
        <v>0</v>
      </c>
      <c r="W68" s="365">
        <f>(INDEX('Points - Runs'!$A$5:$Z$95,MATCH($A68,'Points - Runs'!$A$5:$A$95,0),MATCH(W$8,'Points - Runs'!$A$5:$Z$5,0)))+((INDEX('Points - Runs 50s'!$A$5:$Z$95,MATCH($A68,'Points - Runs 50s'!$A$5:$A$95,0),MATCH(W$8,'Points - Runs 50s'!$A$5:$Z$5,0)))*25)+((INDEX('Points - Runs 100s'!$A$5:$Z$95,MATCH($A68,'Points - Runs 100s'!$A$5:$A$95,0),MATCH(W$8,'Points - Runs 100s'!$A$5:$Z$5,0)))*50)+((INDEX('Points - Wickets'!$A$5:$Z$95,MATCH($A68,'Points - Wickets'!$A$5:$A$95,0),MATCH(W$8,'Points - Wickets'!$A$5:$Z$5,0)))*15)+((INDEX('Points - 4 fers'!$A$5:$Z$95,MATCH($A68,'Points - 4 fers'!$A$5:$A$95,0),MATCH(W$8,'Points - 4 fers'!$A$5:$Z$5,0)))*25)+((INDEX('Points - Hattrick'!$A$5:$Z$95,MATCH($A68,'Points - Hattrick'!$A$5:$A$95,0),MATCH(W$8,'Points - Hattrick'!$A$5:$Z$5,0)))*100)+((INDEX('Points - Fielding'!$A$5:$Z$95,MATCH($A68,'Points - Fielding'!$A$5:$A$95,0),MATCH(W$8,'Points - Fielding'!$A$5:$Z$5,0)))*10)+((INDEX('Points - 7 fers'!$A$5:$Z$95,MATCH($A68,'Points - 7 fers'!$A$5:$A$95,0),MATCH(W$8,'Points - 7 fers'!$A$5:$Z$5,0)))*50)+((INDEX('Points - Fielding Bonus'!$A$5:$Z$95,MATCH($A68,'Points - Fielding Bonus'!$A$5:$A$95,0),MATCH(W$8,'Points - Fielding Bonus'!$A$5:$Z$5,0)))*25)</f>
        <v>0</v>
      </c>
      <c r="X68" s="365">
        <f>(INDEX('Points - Runs'!$A$5:$Z$95,MATCH($A68,'Points - Runs'!$A$5:$A$95,0),MATCH(X$8,'Points - Runs'!$A$5:$Z$5,0)))+((INDEX('Points - Runs 50s'!$A$5:$Z$95,MATCH($A68,'Points - Runs 50s'!$A$5:$A$95,0),MATCH(X$8,'Points - Runs 50s'!$A$5:$Z$5,0)))*25)+((INDEX('Points - Runs 100s'!$A$5:$Z$95,MATCH($A68,'Points - Runs 100s'!$A$5:$A$95,0),MATCH(X$8,'Points - Runs 100s'!$A$5:$Z$5,0)))*50)+((INDEX('Points - Wickets'!$A$5:$Z$95,MATCH($A68,'Points - Wickets'!$A$5:$A$95,0),MATCH(X$8,'Points - Wickets'!$A$5:$Z$5,0)))*15)+((INDEX('Points - 4 fers'!$A$5:$Z$95,MATCH($A68,'Points - 4 fers'!$A$5:$A$95,0),MATCH(X$8,'Points - 4 fers'!$A$5:$Z$5,0)))*25)+((INDEX('Points - Hattrick'!$A$5:$Z$95,MATCH($A68,'Points - Hattrick'!$A$5:$A$95,0),MATCH(X$8,'Points - Hattrick'!$A$5:$Z$5,0)))*100)+((INDEX('Points - Fielding'!$A$5:$Z$95,MATCH($A68,'Points - Fielding'!$A$5:$A$95,0),MATCH(X$8,'Points - Fielding'!$A$5:$Z$5,0)))*10)+((INDEX('Points - 7 fers'!$A$5:$Z$95,MATCH($A68,'Points - 7 fers'!$A$5:$A$95,0),MATCH(X$8,'Points - 7 fers'!$A$5:$Z$5,0)))*50)+((INDEX('Points - Fielding Bonus'!$A$5:$Z$95,MATCH($A68,'Points - Fielding Bonus'!$A$5:$A$95,0),MATCH(X$8,'Points - Fielding Bonus'!$A$5:$Z$5,0)))*25)</f>
        <v>0</v>
      </c>
      <c r="Y68" s="365">
        <f>(INDEX('Points - Runs'!$A$5:$Z$95,MATCH($A68,'Points - Runs'!$A$5:$A$95,0),MATCH(Y$8,'Points - Runs'!$A$5:$Z$5,0)))+((INDEX('Points - Runs 50s'!$A$5:$Z$95,MATCH($A68,'Points - Runs 50s'!$A$5:$A$95,0),MATCH(Y$8,'Points - Runs 50s'!$A$5:$Z$5,0)))*25)+((INDEX('Points - Runs 100s'!$A$5:$Z$95,MATCH($A68,'Points - Runs 100s'!$A$5:$A$95,0),MATCH(Y$8,'Points - Runs 100s'!$A$5:$Z$5,0)))*50)+((INDEX('Points - Wickets'!$A$5:$Z$95,MATCH($A68,'Points - Wickets'!$A$5:$A$95,0),MATCH(Y$8,'Points - Wickets'!$A$5:$Z$5,0)))*15)+((INDEX('Points - 4 fers'!$A$5:$Z$95,MATCH($A68,'Points - 4 fers'!$A$5:$A$95,0),MATCH(Y$8,'Points - 4 fers'!$A$5:$Z$5,0)))*25)+((INDEX('Points - Hattrick'!$A$5:$Z$95,MATCH($A68,'Points - Hattrick'!$A$5:$A$95,0),MATCH(Y$8,'Points - Hattrick'!$A$5:$Z$5,0)))*100)+((INDEX('Points - Fielding'!$A$5:$Z$95,MATCH($A68,'Points - Fielding'!$A$5:$A$95,0),MATCH(Y$8,'Points - Fielding'!$A$5:$Z$5,0)))*10)+((INDEX('Points - 7 fers'!$A$5:$Z$95,MATCH($A68,'Points - 7 fers'!$A$5:$A$95,0),MATCH(Y$8,'Points - 7 fers'!$A$5:$Z$5,0)))*50)+((INDEX('Points - Fielding Bonus'!$A$5:$Z$95,MATCH($A68,'Points - Fielding Bonus'!$A$5:$A$95,0),MATCH(Y$8,'Points - Fielding Bonus'!$A$5:$Z$5,0)))*25)</f>
        <v>0</v>
      </c>
      <c r="Z68" s="365">
        <f>(INDEX('Points - Runs'!$A$5:$Z$95,MATCH($A68,'Points - Runs'!$A$5:$A$95,0),MATCH(Z$8,'Points - Runs'!$A$5:$Z$5,0)))+((INDEX('Points - Runs 50s'!$A$5:$Z$95,MATCH($A68,'Points - Runs 50s'!$A$5:$A$95,0),MATCH(Z$8,'Points - Runs 50s'!$A$5:$Z$5,0)))*25)+((INDEX('Points - Runs 100s'!$A$5:$Z$95,MATCH($A68,'Points - Runs 100s'!$A$5:$A$95,0),MATCH(Z$8,'Points - Runs 100s'!$A$5:$Z$5,0)))*50)+((INDEX('Points - Wickets'!$A$5:$Z$95,MATCH($A68,'Points - Wickets'!$A$5:$A$95,0),MATCH(Z$8,'Points - Wickets'!$A$5:$Z$5,0)))*15)+((INDEX('Points - 4 fers'!$A$5:$Z$95,MATCH($A68,'Points - 4 fers'!$A$5:$A$95,0),MATCH(Z$8,'Points - 4 fers'!$A$5:$Z$5,0)))*25)+((INDEX('Points - Hattrick'!$A$5:$Z$95,MATCH($A68,'Points - Hattrick'!$A$5:$A$95,0),MATCH(Z$8,'Points - Hattrick'!$A$5:$Z$5,0)))*100)+((INDEX('Points - Fielding'!$A$5:$Z$95,MATCH($A68,'Points - Fielding'!$A$5:$A$95,0),MATCH(Z$8,'Points - Fielding'!$A$5:$Z$5,0)))*10)+((INDEX('Points - 7 fers'!$A$5:$Z$95,MATCH($A68,'Points - 7 fers'!$A$5:$A$95,0),MATCH(Z$8,'Points - 7 fers'!$A$5:$Z$5,0)))*50)+((INDEX('Points - Fielding Bonus'!$A$5:$Z$95,MATCH($A68,'Points - Fielding Bonus'!$A$5:$A$95,0),MATCH(Z$8,'Points - Fielding Bonus'!$A$5:$Z$5,0)))*25)</f>
        <v>0</v>
      </c>
      <c r="AA68" s="452">
        <f t="shared" si="0"/>
        <v>0</v>
      </c>
      <c r="AB68" s="445">
        <f t="shared" si="1"/>
        <v>0</v>
      </c>
      <c r="AC68" s="479">
        <f t="shared" si="2"/>
        <v>0</v>
      </c>
      <c r="AD68" s="453">
        <f t="shared" si="3"/>
        <v>0</v>
      </c>
      <c r="AF68" s="58"/>
    </row>
    <row r="69" spans="1:32" ht="18.75" hidden="1" customHeight="1" x14ac:dyDescent="0.25">
      <c r="A69" s="477" t="s">
        <v>257</v>
      </c>
      <c r="B69" s="454"/>
      <c r="C69" s="455" t="s">
        <v>69</v>
      </c>
      <c r="D69" s="191">
        <f>(INDEX('Points - Runs'!$A$5:$Z$95,MATCH($A69,'Points - Runs'!$A$5:$A$95,0),MATCH(D$8,'Points - Runs'!$A$5:$Z$5,0)))+((INDEX('Points - Runs 50s'!$A$5:$Z$95,MATCH($A69,'Points - Runs 50s'!$A$5:$A$95,0),MATCH(D$8,'Points - Runs 50s'!$A$5:$Z$5,0)))*25)+((INDEX('Points - Runs 100s'!$A$5:$Z$95,MATCH($A69,'Points - Runs 100s'!$A$5:$A$95,0),MATCH(D$8,'Points - Runs 100s'!$A$5:$Z$5,0)))*50)+((INDEX('Points - Wickets'!$A$5:$Z$95,MATCH($A69,'Points - Wickets'!$A$5:$A$95,0),MATCH(D$8,'Points - Wickets'!$A$5:$Z$5,0)))*15)+((INDEX('Points - 4 fers'!$A$5:$Z$95,MATCH($A69,'Points - 4 fers'!$A$5:$A$95,0),MATCH(D$8,'Points - 4 fers'!$A$5:$Z$5,0)))*25)+((INDEX('Points - Hattrick'!$A$5:$Z$95,MATCH($A69,'Points - Hattrick'!$A$5:$A$95,0),MATCH(D$8,'Points - Hattrick'!$A$5:$Z$5,0)))*100)+((INDEX('Points - Fielding'!$A$5:$Z$95,MATCH($A69,'Points - Fielding'!$A$5:$A$95,0),MATCH(D$8,'Points - Fielding'!$A$5:$Z$5,0)))*10)+((INDEX('Points - 7 fers'!$A$5:$Z$95,MATCH($A69,'Points - 7 fers'!$A$5:$A$95,0),MATCH(D$8,'Points - 7 fers'!$A$5:$Z$5,0)))*50)+((INDEX('Points - Fielding Bonus'!$A$5:$Z$95,MATCH($A69,'Points - Fielding Bonus'!$A$5:$A$95,0),MATCH(D$8,'Points - Fielding Bonus'!$A$5:$Z$5,0)))*25)</f>
        <v>0</v>
      </c>
      <c r="E69" s="192">
        <f>(INDEX('Points - Runs'!$A$5:$Z$95,MATCH($A69,'Points - Runs'!$A$5:$A$95,0),MATCH(E$8,'Points - Runs'!$A$5:$Z$5,0)))+((INDEX('Points - Runs 50s'!$A$5:$Z$95,MATCH($A69,'Points - Runs 50s'!$A$5:$A$95,0),MATCH(E$8,'Points - Runs 50s'!$A$5:$Z$5,0)))*25)+((INDEX('Points - Runs 100s'!$A$5:$Z$95,MATCH($A69,'Points - Runs 100s'!$A$5:$A$95,0),MATCH(E$8,'Points - Runs 100s'!$A$5:$Z$5,0)))*50)+((INDEX('Points - Wickets'!$A$5:$Z$95,MATCH($A69,'Points - Wickets'!$A$5:$A$95,0),MATCH(E$8,'Points - Wickets'!$A$5:$Z$5,0)))*15)+((INDEX('Points - 4 fers'!$A$5:$Z$95,MATCH($A69,'Points - 4 fers'!$A$5:$A$95,0),MATCH(E$8,'Points - 4 fers'!$A$5:$Z$5,0)))*25)+((INDEX('Points - Hattrick'!$A$5:$Z$95,MATCH($A69,'Points - Hattrick'!$A$5:$A$95,0),MATCH(E$8,'Points - Hattrick'!$A$5:$Z$5,0)))*100)+((INDEX('Points - Fielding'!$A$5:$Z$95,MATCH($A69,'Points - Fielding'!$A$5:$A$95,0),MATCH(E$8,'Points - Fielding'!$A$5:$Z$5,0)))*10)+((INDEX('Points - 7 fers'!$A$5:$Z$95,MATCH($A69,'Points - 7 fers'!$A$5:$A$95,0),MATCH(E$8,'Points - 7 fers'!$A$5:$Z$5,0)))*50)+((INDEX('Points - Fielding Bonus'!$A$5:$Z$95,MATCH($A69,'Points - Fielding Bonus'!$A$5:$A$95,0),MATCH(E$8,'Points - Fielding Bonus'!$A$5:$Z$5,0)))*25)</f>
        <v>0</v>
      </c>
      <c r="F69" s="192">
        <f>(INDEX('Points - Runs'!$A$5:$Z$95,MATCH($A69,'Points - Runs'!$A$5:$A$95,0),MATCH(F$8,'Points - Runs'!$A$5:$Z$5,0)))+((INDEX('Points - Runs 50s'!$A$5:$Z$95,MATCH($A69,'Points - Runs 50s'!$A$5:$A$95,0),MATCH(F$8,'Points - Runs 50s'!$A$5:$Z$5,0)))*25)+((INDEX('Points - Runs 100s'!$A$5:$Z$95,MATCH($A69,'Points - Runs 100s'!$A$5:$A$95,0),MATCH(F$8,'Points - Runs 100s'!$A$5:$Z$5,0)))*50)+((INDEX('Points - Wickets'!$A$5:$Z$95,MATCH($A69,'Points - Wickets'!$A$5:$A$95,0),MATCH(F$8,'Points - Wickets'!$A$5:$Z$5,0)))*15)+((INDEX('Points - 4 fers'!$A$5:$Z$95,MATCH($A69,'Points - 4 fers'!$A$5:$A$95,0),MATCH(F$8,'Points - 4 fers'!$A$5:$Z$5,0)))*25)+((INDEX('Points - Hattrick'!$A$5:$Z$95,MATCH($A69,'Points - Hattrick'!$A$5:$A$95,0),MATCH(F$8,'Points - Hattrick'!$A$5:$Z$5,0)))*100)+((INDEX('Points - Fielding'!$A$5:$Z$95,MATCH($A69,'Points - Fielding'!$A$5:$A$95,0),MATCH(F$8,'Points - Fielding'!$A$5:$Z$5,0)))*10)+((INDEX('Points - 7 fers'!$A$5:$Z$95,MATCH($A69,'Points - 7 fers'!$A$5:$A$95,0),MATCH(F$8,'Points - 7 fers'!$A$5:$Z$5,0)))*50)+((INDEX('Points - Fielding Bonus'!$A$5:$Z$95,MATCH($A69,'Points - Fielding Bonus'!$A$5:$A$95,0),MATCH(F$8,'Points - Fielding Bonus'!$A$5:$Z$5,0)))*25)</f>
        <v>0</v>
      </c>
      <c r="G69" s="192">
        <f>(INDEX('Points - Runs'!$A$5:$Z$95,MATCH($A69,'Points - Runs'!$A$5:$A$95,0),MATCH(G$8,'Points - Runs'!$A$5:$Z$5,0)))+((INDEX('Points - Runs 50s'!$A$5:$Z$95,MATCH($A69,'Points - Runs 50s'!$A$5:$A$95,0),MATCH(G$8,'Points - Runs 50s'!$A$5:$Z$5,0)))*25)+((INDEX('Points - Runs 100s'!$A$5:$Z$95,MATCH($A69,'Points - Runs 100s'!$A$5:$A$95,0),MATCH(G$8,'Points - Runs 100s'!$A$5:$Z$5,0)))*50)+((INDEX('Points - Wickets'!$A$5:$Z$95,MATCH($A69,'Points - Wickets'!$A$5:$A$95,0),MATCH(G$8,'Points - Wickets'!$A$5:$Z$5,0)))*15)+((INDEX('Points - 4 fers'!$A$5:$Z$95,MATCH($A69,'Points - 4 fers'!$A$5:$A$95,0),MATCH(G$8,'Points - 4 fers'!$A$5:$Z$5,0)))*25)+((INDEX('Points - Hattrick'!$A$5:$Z$95,MATCH($A69,'Points - Hattrick'!$A$5:$A$95,0),MATCH(G$8,'Points - Hattrick'!$A$5:$Z$5,0)))*100)+((INDEX('Points - Fielding'!$A$5:$Z$95,MATCH($A69,'Points - Fielding'!$A$5:$A$95,0),MATCH(G$8,'Points - Fielding'!$A$5:$Z$5,0)))*10)+((INDEX('Points - 7 fers'!$A$5:$Z$95,MATCH($A69,'Points - 7 fers'!$A$5:$A$95,0),MATCH(G$8,'Points - 7 fers'!$A$5:$Z$5,0)))*50)+((INDEX('Points - Fielding Bonus'!$A$5:$Z$95,MATCH($A69,'Points - Fielding Bonus'!$A$5:$A$95,0),MATCH(G$8,'Points - Fielding Bonus'!$A$5:$Z$5,0)))*25)</f>
        <v>0</v>
      </c>
      <c r="H69" s="192">
        <f>(INDEX('Points - Runs'!$A$5:$Z$95,MATCH($A69,'Points - Runs'!$A$5:$A$95,0),MATCH(H$8,'Points - Runs'!$A$5:$Z$5,0)))+((INDEX('Points - Runs 50s'!$A$5:$Z$95,MATCH($A69,'Points - Runs 50s'!$A$5:$A$95,0),MATCH(H$8,'Points - Runs 50s'!$A$5:$Z$5,0)))*25)+((INDEX('Points - Runs 100s'!$A$5:$Z$95,MATCH($A69,'Points - Runs 100s'!$A$5:$A$95,0),MATCH(H$8,'Points - Runs 100s'!$A$5:$Z$5,0)))*50)+((INDEX('Points - Wickets'!$A$5:$Z$95,MATCH($A69,'Points - Wickets'!$A$5:$A$95,0),MATCH(H$8,'Points - Wickets'!$A$5:$Z$5,0)))*15)+((INDEX('Points - 4 fers'!$A$5:$Z$95,MATCH($A69,'Points - 4 fers'!$A$5:$A$95,0),MATCH(H$8,'Points - 4 fers'!$A$5:$Z$5,0)))*25)+((INDEX('Points - Hattrick'!$A$5:$Z$95,MATCH($A69,'Points - Hattrick'!$A$5:$A$95,0),MATCH(H$8,'Points - Hattrick'!$A$5:$Z$5,0)))*100)+((INDEX('Points - Fielding'!$A$5:$Z$95,MATCH($A69,'Points - Fielding'!$A$5:$A$95,0),MATCH(H$8,'Points - Fielding'!$A$5:$Z$5,0)))*10)+((INDEX('Points - 7 fers'!$A$5:$Z$95,MATCH($A69,'Points - 7 fers'!$A$5:$A$95,0),MATCH(H$8,'Points - 7 fers'!$A$5:$Z$5,0)))*50)+((INDEX('Points - Fielding Bonus'!$A$5:$Z$95,MATCH($A69,'Points - Fielding Bonus'!$A$5:$A$95,0),MATCH(H$8,'Points - Fielding Bonus'!$A$5:$Z$5,0)))*25)</f>
        <v>0</v>
      </c>
      <c r="I69" s="192">
        <f>(INDEX('Points - Runs'!$A$5:$Z$95,MATCH($A69,'Points - Runs'!$A$5:$A$95,0),MATCH(I$8,'Points - Runs'!$A$5:$Z$5,0)))+((INDEX('Points - Runs 50s'!$A$5:$Z$95,MATCH($A69,'Points - Runs 50s'!$A$5:$A$95,0),MATCH(I$8,'Points - Runs 50s'!$A$5:$Z$5,0)))*25)+((INDEX('Points - Runs 100s'!$A$5:$Z$95,MATCH($A69,'Points - Runs 100s'!$A$5:$A$95,0),MATCH(I$8,'Points - Runs 100s'!$A$5:$Z$5,0)))*50)+((INDEX('Points - Wickets'!$A$5:$Z$95,MATCH($A69,'Points - Wickets'!$A$5:$A$95,0),MATCH(I$8,'Points - Wickets'!$A$5:$Z$5,0)))*15)+((INDEX('Points - 4 fers'!$A$5:$Z$95,MATCH($A69,'Points - 4 fers'!$A$5:$A$95,0),MATCH(I$8,'Points - 4 fers'!$A$5:$Z$5,0)))*25)+((INDEX('Points - Hattrick'!$A$5:$Z$95,MATCH($A69,'Points - Hattrick'!$A$5:$A$95,0),MATCH(I$8,'Points - Hattrick'!$A$5:$Z$5,0)))*100)+((INDEX('Points - Fielding'!$A$5:$Z$95,MATCH($A69,'Points - Fielding'!$A$5:$A$95,0),MATCH(I$8,'Points - Fielding'!$A$5:$Z$5,0)))*10)+((INDEX('Points - 7 fers'!$A$5:$Z$95,MATCH($A69,'Points - 7 fers'!$A$5:$A$95,0),MATCH(I$8,'Points - 7 fers'!$A$5:$Z$5,0)))*50)+((INDEX('Points - Fielding Bonus'!$A$5:$Z$95,MATCH($A69,'Points - Fielding Bonus'!$A$5:$A$95,0),MATCH(I$8,'Points - Fielding Bonus'!$A$5:$Z$5,0)))*25)</f>
        <v>0</v>
      </c>
      <c r="J69" s="192">
        <f>(INDEX('Points - Runs'!$A$5:$Z$95,MATCH($A69,'Points - Runs'!$A$5:$A$95,0),MATCH(J$8,'Points - Runs'!$A$5:$Z$5,0)))+((INDEX('Points - Runs 50s'!$A$5:$Z$95,MATCH($A69,'Points - Runs 50s'!$A$5:$A$95,0),MATCH(J$8,'Points - Runs 50s'!$A$5:$Z$5,0)))*25)+((INDEX('Points - Runs 100s'!$A$5:$Z$95,MATCH($A69,'Points - Runs 100s'!$A$5:$A$95,0),MATCH(J$8,'Points - Runs 100s'!$A$5:$Z$5,0)))*50)+((INDEX('Points - Wickets'!$A$5:$Z$95,MATCH($A69,'Points - Wickets'!$A$5:$A$95,0),MATCH(J$8,'Points - Wickets'!$A$5:$Z$5,0)))*15)+((INDEX('Points - 4 fers'!$A$5:$Z$95,MATCH($A69,'Points - 4 fers'!$A$5:$A$95,0),MATCH(J$8,'Points - 4 fers'!$A$5:$Z$5,0)))*25)+((INDEX('Points - Hattrick'!$A$5:$Z$95,MATCH($A69,'Points - Hattrick'!$A$5:$A$95,0),MATCH(J$8,'Points - Hattrick'!$A$5:$Z$5,0)))*100)+((INDEX('Points - Fielding'!$A$5:$Z$95,MATCH($A69,'Points - Fielding'!$A$5:$A$95,0),MATCH(J$8,'Points - Fielding'!$A$5:$Z$5,0)))*10)+((INDEX('Points - 7 fers'!$A$5:$Z$95,MATCH($A69,'Points - 7 fers'!$A$5:$A$95,0),MATCH(J$8,'Points - 7 fers'!$A$5:$Z$5,0)))*50)+((INDEX('Points - Fielding Bonus'!$A$5:$Z$95,MATCH($A69,'Points - Fielding Bonus'!$A$5:$A$95,0),MATCH(J$8,'Points - Fielding Bonus'!$A$5:$Z$5,0)))*25)</f>
        <v>0</v>
      </c>
      <c r="K69" s="517">
        <f>(INDEX('Points - Runs'!$A$5:$Z$95,MATCH($A69,'Points - Runs'!$A$5:$A$95,0),MATCH(K$8,'Points - Runs'!$A$5:$Z$5,0)))+((INDEX('Points - Runs 50s'!$A$5:$Z$95,MATCH($A69,'Points - Runs 50s'!$A$5:$A$95,0),MATCH(K$8,'Points - Runs 50s'!$A$5:$Z$5,0)))*25)+((INDEX('Points - Runs 100s'!$A$5:$Z$95,MATCH($A69,'Points - Runs 100s'!$A$5:$A$95,0),MATCH(K$8,'Points - Runs 100s'!$A$5:$Z$5,0)))*50)+((INDEX('Points - Wickets'!$A$5:$Z$95,MATCH($A69,'Points - Wickets'!$A$5:$A$95,0),MATCH(K$8,'Points - Wickets'!$A$5:$Z$5,0)))*15)+((INDEX('Points - 4 fers'!$A$5:$Z$95,MATCH($A69,'Points - 4 fers'!$A$5:$A$95,0),MATCH(K$8,'Points - 4 fers'!$A$5:$Z$5,0)))*25)+((INDEX('Points - Hattrick'!$A$5:$Z$95,MATCH($A69,'Points - Hattrick'!$A$5:$A$95,0),MATCH(K$8,'Points - Hattrick'!$A$5:$Z$5,0)))*100)+((INDEX('Points - Fielding'!$A$5:$Z$95,MATCH($A69,'Points - Fielding'!$A$5:$A$95,0),MATCH(K$8,'Points - Fielding'!$A$5:$Z$5,0)))*10)+((INDEX('Points - 7 fers'!$A$5:$Z$95,MATCH($A69,'Points - 7 fers'!$A$5:$A$95,0),MATCH(K$8,'Points - 7 fers'!$A$5:$Z$5,0)))*50)+((INDEX('Points - Fielding Bonus'!$A$5:$Z$95,MATCH($A69,'Points - Fielding Bonus'!$A$5:$A$95,0),MATCH(K$8,'Points - Fielding Bonus'!$A$5:$Z$5,0)))*25)</f>
        <v>0</v>
      </c>
      <c r="L69" s="191">
        <f>(INDEX('Points - Runs'!$A$5:$Z$95,MATCH($A69,'Points - Runs'!$A$5:$A$95,0),MATCH(L$8,'Points - Runs'!$A$5:$Z$5,0)))+((INDEX('Points - Runs 50s'!$A$5:$Z$95,MATCH($A69,'Points - Runs 50s'!$A$5:$A$95,0),MATCH(L$8,'Points - Runs 50s'!$A$5:$Z$5,0)))*25)+((INDEX('Points - Runs 100s'!$A$5:$Z$95,MATCH($A69,'Points - Runs 100s'!$A$5:$A$95,0),MATCH(L$8,'Points - Runs 100s'!$A$5:$Z$5,0)))*50)+((INDEX('Points - Wickets'!$A$5:$Z$95,MATCH($A69,'Points - Wickets'!$A$5:$A$95,0),MATCH(L$8,'Points - Wickets'!$A$5:$Z$5,0)))*15)+((INDEX('Points - 4 fers'!$A$5:$Z$95,MATCH($A69,'Points - 4 fers'!$A$5:$A$95,0),MATCH(L$8,'Points - 4 fers'!$A$5:$Z$5,0)))*25)+((INDEX('Points - Hattrick'!$A$5:$Z$95,MATCH($A69,'Points - Hattrick'!$A$5:$A$95,0),MATCH(L$8,'Points - Hattrick'!$A$5:$Z$5,0)))*100)+((INDEX('Points - Fielding'!$A$5:$Z$95,MATCH($A69,'Points - Fielding'!$A$5:$A$95,0),MATCH(L$8,'Points - Fielding'!$A$5:$Z$5,0)))*10)+((INDEX('Points - 7 fers'!$A$5:$Z$95,MATCH($A69,'Points - 7 fers'!$A$5:$A$95,0),MATCH(L$8,'Points - 7 fers'!$A$5:$Z$5,0)))*50)+((INDEX('Points - Fielding Bonus'!$A$5:$Z$95,MATCH($A69,'Points - Fielding Bonus'!$A$5:$A$95,0),MATCH(L$8,'Points - Fielding Bonus'!$A$5:$Z$5,0)))*25)</f>
        <v>0</v>
      </c>
      <c r="M69" s="192">
        <f>(INDEX('Points - Runs'!$A$5:$Z$95,MATCH($A69,'Points - Runs'!$A$5:$A$95,0),MATCH(M$8,'Points - Runs'!$A$5:$Z$5,0)))+((INDEX('Points - Runs 50s'!$A$5:$Z$95,MATCH($A69,'Points - Runs 50s'!$A$5:$A$95,0),MATCH(M$8,'Points - Runs 50s'!$A$5:$Z$5,0)))*25)+((INDEX('Points - Runs 100s'!$A$5:$Z$95,MATCH($A69,'Points - Runs 100s'!$A$5:$A$95,0),MATCH(M$8,'Points - Runs 100s'!$A$5:$Z$5,0)))*50)+((INDEX('Points - Wickets'!$A$5:$Z$95,MATCH($A69,'Points - Wickets'!$A$5:$A$95,0),MATCH(M$8,'Points - Wickets'!$A$5:$Z$5,0)))*15)+((INDEX('Points - 4 fers'!$A$5:$Z$95,MATCH($A69,'Points - 4 fers'!$A$5:$A$95,0),MATCH(M$8,'Points - 4 fers'!$A$5:$Z$5,0)))*25)+((INDEX('Points - Hattrick'!$A$5:$Z$95,MATCH($A69,'Points - Hattrick'!$A$5:$A$95,0),MATCH(M$8,'Points - Hattrick'!$A$5:$Z$5,0)))*100)+((INDEX('Points - Fielding'!$A$5:$Z$95,MATCH($A69,'Points - Fielding'!$A$5:$A$95,0),MATCH(M$8,'Points - Fielding'!$A$5:$Z$5,0)))*10)+((INDEX('Points - 7 fers'!$A$5:$Z$95,MATCH($A69,'Points - 7 fers'!$A$5:$A$95,0),MATCH(M$8,'Points - 7 fers'!$A$5:$Z$5,0)))*50)+((INDEX('Points - Fielding Bonus'!$A$5:$Z$95,MATCH($A69,'Points - Fielding Bonus'!$A$5:$A$95,0),MATCH(M$8,'Points - Fielding Bonus'!$A$5:$Z$5,0)))*25)</f>
        <v>0</v>
      </c>
      <c r="N69" s="192">
        <f>(INDEX('Points - Runs'!$A$5:$Z$95,MATCH($A69,'Points - Runs'!$A$5:$A$95,0),MATCH(N$8,'Points - Runs'!$A$5:$Z$5,0)))+((INDEX('Points - Runs 50s'!$A$5:$Z$95,MATCH($A69,'Points - Runs 50s'!$A$5:$A$95,0),MATCH(N$8,'Points - Runs 50s'!$A$5:$Z$5,0)))*25)+((INDEX('Points - Runs 100s'!$A$5:$Z$95,MATCH($A69,'Points - Runs 100s'!$A$5:$A$95,0),MATCH(N$8,'Points - Runs 100s'!$A$5:$Z$5,0)))*50)+((INDEX('Points - Wickets'!$A$5:$Z$95,MATCH($A69,'Points - Wickets'!$A$5:$A$95,0),MATCH(N$8,'Points - Wickets'!$A$5:$Z$5,0)))*15)+((INDEX('Points - 4 fers'!$A$5:$Z$95,MATCH($A69,'Points - 4 fers'!$A$5:$A$95,0),MATCH(N$8,'Points - 4 fers'!$A$5:$Z$5,0)))*25)+((INDEX('Points - Hattrick'!$A$5:$Z$95,MATCH($A69,'Points - Hattrick'!$A$5:$A$95,0),MATCH(N$8,'Points - Hattrick'!$A$5:$Z$5,0)))*100)+((INDEX('Points - Fielding'!$A$5:$Z$95,MATCH($A69,'Points - Fielding'!$A$5:$A$95,0),MATCH(N$8,'Points - Fielding'!$A$5:$Z$5,0)))*10)+((INDEX('Points - 7 fers'!$A$5:$Z$95,MATCH($A69,'Points - 7 fers'!$A$5:$A$95,0),MATCH(N$8,'Points - 7 fers'!$A$5:$Z$5,0)))*50)+((INDEX('Points - Fielding Bonus'!$A$5:$Z$95,MATCH($A69,'Points - Fielding Bonus'!$A$5:$A$95,0),MATCH(N$8,'Points - Fielding Bonus'!$A$5:$Z$5,0)))*25)</f>
        <v>0</v>
      </c>
      <c r="O69" s="192">
        <f>(INDEX('Points - Runs'!$A$5:$Z$95,MATCH($A69,'Points - Runs'!$A$5:$A$95,0),MATCH(O$8,'Points - Runs'!$A$5:$Z$5,0)))+((INDEX('Points - Runs 50s'!$A$5:$Z$95,MATCH($A69,'Points - Runs 50s'!$A$5:$A$95,0),MATCH(O$8,'Points - Runs 50s'!$A$5:$Z$5,0)))*25)+((INDEX('Points - Runs 100s'!$A$5:$Z$95,MATCH($A69,'Points - Runs 100s'!$A$5:$A$95,0),MATCH(O$8,'Points - Runs 100s'!$A$5:$Z$5,0)))*50)+((INDEX('Points - Wickets'!$A$5:$Z$95,MATCH($A69,'Points - Wickets'!$A$5:$A$95,0),MATCH(O$8,'Points - Wickets'!$A$5:$Z$5,0)))*15)+((INDEX('Points - 4 fers'!$A$5:$Z$95,MATCH($A69,'Points - 4 fers'!$A$5:$A$95,0),MATCH(O$8,'Points - 4 fers'!$A$5:$Z$5,0)))*25)+((INDEX('Points - Hattrick'!$A$5:$Z$95,MATCH($A69,'Points - Hattrick'!$A$5:$A$95,0),MATCH(O$8,'Points - Hattrick'!$A$5:$Z$5,0)))*100)+((INDEX('Points - Fielding'!$A$5:$Z$95,MATCH($A69,'Points - Fielding'!$A$5:$A$95,0),MATCH(O$8,'Points - Fielding'!$A$5:$Z$5,0)))*10)+((INDEX('Points - 7 fers'!$A$5:$Z$95,MATCH($A69,'Points - 7 fers'!$A$5:$A$95,0),MATCH(O$8,'Points - 7 fers'!$A$5:$Z$5,0)))*50)+((INDEX('Points - Fielding Bonus'!$A$5:$Z$95,MATCH($A69,'Points - Fielding Bonus'!$A$5:$A$95,0),MATCH(O$8,'Points - Fielding Bonus'!$A$5:$Z$5,0)))*25)</f>
        <v>0</v>
      </c>
      <c r="P69" s="192">
        <f>(INDEX('Points - Runs'!$A$5:$Z$95,MATCH($A69,'Points - Runs'!$A$5:$A$95,0),MATCH(P$8,'Points - Runs'!$A$5:$Z$5,0)))+((INDEX('Points - Runs 50s'!$A$5:$Z$95,MATCH($A69,'Points - Runs 50s'!$A$5:$A$95,0),MATCH(P$8,'Points - Runs 50s'!$A$5:$Z$5,0)))*25)+((INDEX('Points - Runs 100s'!$A$5:$Z$95,MATCH($A69,'Points - Runs 100s'!$A$5:$A$95,0),MATCH(P$8,'Points - Runs 100s'!$A$5:$Z$5,0)))*50)+((INDEX('Points - Wickets'!$A$5:$Z$95,MATCH($A69,'Points - Wickets'!$A$5:$A$95,0),MATCH(P$8,'Points - Wickets'!$A$5:$Z$5,0)))*15)+((INDEX('Points - 4 fers'!$A$5:$Z$95,MATCH($A69,'Points - 4 fers'!$A$5:$A$95,0),MATCH(P$8,'Points - 4 fers'!$A$5:$Z$5,0)))*25)+((INDEX('Points - Hattrick'!$A$5:$Z$95,MATCH($A69,'Points - Hattrick'!$A$5:$A$95,0),MATCH(P$8,'Points - Hattrick'!$A$5:$Z$5,0)))*100)+((INDEX('Points - Fielding'!$A$5:$Z$95,MATCH($A69,'Points - Fielding'!$A$5:$A$95,0),MATCH(P$8,'Points - Fielding'!$A$5:$Z$5,0)))*10)+((INDEX('Points - 7 fers'!$A$5:$Z$95,MATCH($A69,'Points - 7 fers'!$A$5:$A$95,0),MATCH(P$8,'Points - 7 fers'!$A$5:$Z$5,0)))*50)+((INDEX('Points - Fielding Bonus'!$A$5:$Z$95,MATCH($A69,'Points - Fielding Bonus'!$A$5:$A$95,0),MATCH(P$8,'Points - Fielding Bonus'!$A$5:$Z$5,0)))*25)</f>
        <v>0</v>
      </c>
      <c r="Q69" s="192">
        <f>(INDEX('Points - Runs'!$A$5:$Z$95,MATCH($A69,'Points - Runs'!$A$5:$A$95,0),MATCH(Q$8,'Points - Runs'!$A$5:$Z$5,0)))+((INDEX('Points - Runs 50s'!$A$5:$Z$95,MATCH($A69,'Points - Runs 50s'!$A$5:$A$95,0),MATCH(Q$8,'Points - Runs 50s'!$A$5:$Z$5,0)))*25)+((INDEX('Points - Runs 100s'!$A$5:$Z$95,MATCH($A69,'Points - Runs 100s'!$A$5:$A$95,0),MATCH(Q$8,'Points - Runs 100s'!$A$5:$Z$5,0)))*50)+((INDEX('Points - Wickets'!$A$5:$Z$95,MATCH($A69,'Points - Wickets'!$A$5:$A$95,0),MATCH(Q$8,'Points - Wickets'!$A$5:$Z$5,0)))*15)+((INDEX('Points - 4 fers'!$A$5:$Z$95,MATCH($A69,'Points - 4 fers'!$A$5:$A$95,0),MATCH(Q$8,'Points - 4 fers'!$A$5:$Z$5,0)))*25)+((INDEX('Points - Hattrick'!$A$5:$Z$95,MATCH($A69,'Points - Hattrick'!$A$5:$A$95,0),MATCH(Q$8,'Points - Hattrick'!$A$5:$Z$5,0)))*100)+((INDEX('Points - Fielding'!$A$5:$Z$95,MATCH($A69,'Points - Fielding'!$A$5:$A$95,0),MATCH(Q$8,'Points - Fielding'!$A$5:$Z$5,0)))*10)+((INDEX('Points - 7 fers'!$A$5:$Z$95,MATCH($A69,'Points - 7 fers'!$A$5:$A$95,0),MATCH(Q$8,'Points - 7 fers'!$A$5:$Z$5,0)))*50)+((INDEX('Points - Fielding Bonus'!$A$5:$Z$95,MATCH($A69,'Points - Fielding Bonus'!$A$5:$A$95,0),MATCH(Q$8,'Points - Fielding Bonus'!$A$5:$Z$5,0)))*25)</f>
        <v>0</v>
      </c>
      <c r="R69" s="192">
        <f>(INDEX('Points - Runs'!$A$5:$Z$95,MATCH($A69,'Points - Runs'!$A$5:$A$95,0),MATCH(R$8,'Points - Runs'!$A$5:$Z$5,0)))+((INDEX('Points - Runs 50s'!$A$5:$Z$95,MATCH($A69,'Points - Runs 50s'!$A$5:$A$95,0),MATCH(R$8,'Points - Runs 50s'!$A$5:$Z$5,0)))*25)+((INDEX('Points - Runs 100s'!$A$5:$Z$95,MATCH($A69,'Points - Runs 100s'!$A$5:$A$95,0),MATCH(R$8,'Points - Runs 100s'!$A$5:$Z$5,0)))*50)+((INDEX('Points - Wickets'!$A$5:$Z$95,MATCH($A69,'Points - Wickets'!$A$5:$A$95,0),MATCH(R$8,'Points - Wickets'!$A$5:$Z$5,0)))*15)+((INDEX('Points - 4 fers'!$A$5:$Z$95,MATCH($A69,'Points - 4 fers'!$A$5:$A$95,0),MATCH(R$8,'Points - 4 fers'!$A$5:$Z$5,0)))*25)+((INDEX('Points - Hattrick'!$A$5:$Z$95,MATCH($A69,'Points - Hattrick'!$A$5:$A$95,0),MATCH(R$8,'Points - Hattrick'!$A$5:$Z$5,0)))*100)+((INDEX('Points - Fielding'!$A$5:$Z$95,MATCH($A69,'Points - Fielding'!$A$5:$A$95,0),MATCH(R$8,'Points - Fielding'!$A$5:$Z$5,0)))*10)+((INDEX('Points - 7 fers'!$A$5:$Z$95,MATCH($A69,'Points - 7 fers'!$A$5:$A$95,0),MATCH(R$8,'Points - 7 fers'!$A$5:$Z$5,0)))*50)+((INDEX('Points - Fielding Bonus'!$A$5:$Z$95,MATCH($A69,'Points - Fielding Bonus'!$A$5:$A$95,0),MATCH(R$8,'Points - Fielding Bonus'!$A$5:$Z$5,0)))*25)</f>
        <v>0</v>
      </c>
      <c r="S69" s="567">
        <f>(INDEX('Points - Runs'!$A$5:$Z$95,MATCH($A69,'Points - Runs'!$A$5:$A$95,0),MATCH(S$8,'Points - Runs'!$A$5:$Z$5,0)))+((INDEX('Points - Runs 50s'!$A$5:$Z$95,MATCH($A69,'Points - Runs 50s'!$A$5:$A$95,0),MATCH(S$8,'Points - Runs 50s'!$A$5:$Z$5,0)))*25)+((INDEX('Points - Runs 100s'!$A$5:$Z$95,MATCH($A69,'Points - Runs 100s'!$A$5:$A$95,0),MATCH(S$8,'Points - Runs 100s'!$A$5:$Z$5,0)))*50)+((INDEX('Points - Wickets'!$A$5:$Z$95,MATCH($A69,'Points - Wickets'!$A$5:$A$95,0),MATCH(S$8,'Points - Wickets'!$A$5:$Z$5,0)))*15)+((INDEX('Points - 4 fers'!$A$5:$Z$95,MATCH($A69,'Points - 4 fers'!$A$5:$A$95,0),MATCH(S$8,'Points - 4 fers'!$A$5:$Z$5,0)))*25)+((INDEX('Points - Hattrick'!$A$5:$Z$95,MATCH($A69,'Points - Hattrick'!$A$5:$A$95,0),MATCH(S$8,'Points - Hattrick'!$A$5:$Z$5,0)))*100)+((INDEX('Points - Fielding'!$A$5:$Z$95,MATCH($A69,'Points - Fielding'!$A$5:$A$95,0),MATCH(S$8,'Points - Fielding'!$A$5:$Z$5,0)))*10)+((INDEX('Points - 7 fers'!$A$5:$Z$95,MATCH($A69,'Points - 7 fers'!$A$5:$A$95,0),MATCH(S$8,'Points - 7 fers'!$A$5:$Z$5,0)))*50)+((INDEX('Points - Fielding Bonus'!$A$5:$Z$95,MATCH($A69,'Points - Fielding Bonus'!$A$5:$A$95,0),MATCH(S$8,'Points - Fielding Bonus'!$A$5:$Z$5,0)))*25)</f>
        <v>0</v>
      </c>
      <c r="T69" s="572">
        <f>(INDEX('Points - Runs'!$A$5:$Z$95,MATCH($A69,'Points - Runs'!$A$5:$A$95,0),MATCH(T$8,'Points - Runs'!$A$5:$Z$5,0)))+((INDEX('Points - Runs 50s'!$A$5:$Z$95,MATCH($A69,'Points - Runs 50s'!$A$5:$A$95,0),MATCH(T$8,'Points - Runs 50s'!$A$5:$Z$5,0)))*25)+((INDEX('Points - Runs 100s'!$A$5:$Z$95,MATCH($A69,'Points - Runs 100s'!$A$5:$A$95,0),MATCH(T$8,'Points - Runs 100s'!$A$5:$Z$5,0)))*50)+((INDEX('Points - Wickets'!$A$5:$Z$95,MATCH($A69,'Points - Wickets'!$A$5:$A$95,0),MATCH(T$8,'Points - Wickets'!$A$5:$Z$5,0)))*15)+((INDEX('Points - 4 fers'!$A$5:$Z$95,MATCH($A69,'Points - 4 fers'!$A$5:$A$95,0),MATCH(T$8,'Points - 4 fers'!$A$5:$Z$5,0)))*25)+((INDEX('Points - Hattrick'!$A$5:$Z$95,MATCH($A69,'Points - Hattrick'!$A$5:$A$95,0),MATCH(T$8,'Points - Hattrick'!$A$5:$Z$5,0)))*100)+((INDEX('Points - Fielding'!$A$5:$Z$95,MATCH($A69,'Points - Fielding'!$A$5:$A$95,0),MATCH(T$8,'Points - Fielding'!$A$5:$Z$5,0)))*10)+((INDEX('Points - 7 fers'!$A$5:$Z$95,MATCH($A69,'Points - 7 fers'!$A$5:$A$95,0),MATCH(T$8,'Points - 7 fers'!$A$5:$Z$5,0)))*50)+((INDEX('Points - Fielding Bonus'!$A$5:$Z$95,MATCH($A69,'Points - Fielding Bonus'!$A$5:$A$95,0),MATCH(T$8,'Points - Fielding Bonus'!$A$5:$Z$5,0)))*25)</f>
        <v>0</v>
      </c>
      <c r="U69" s="192">
        <f>(INDEX('Points - Runs'!$A$5:$Z$95,MATCH($A69,'Points - Runs'!$A$5:$A$95,0),MATCH(U$8,'Points - Runs'!$A$5:$Z$5,0)))+((INDEX('Points - Runs 50s'!$A$5:$Z$95,MATCH($A69,'Points - Runs 50s'!$A$5:$A$95,0),MATCH(U$8,'Points - Runs 50s'!$A$5:$Z$5,0)))*25)+((INDEX('Points - Runs 100s'!$A$5:$Z$95,MATCH($A69,'Points - Runs 100s'!$A$5:$A$95,0),MATCH(U$8,'Points - Runs 100s'!$A$5:$Z$5,0)))*50)+((INDEX('Points - Wickets'!$A$5:$Z$95,MATCH($A69,'Points - Wickets'!$A$5:$A$95,0),MATCH(U$8,'Points - Wickets'!$A$5:$Z$5,0)))*15)+((INDEX('Points - 4 fers'!$A$5:$Z$95,MATCH($A69,'Points - 4 fers'!$A$5:$A$95,0),MATCH(U$8,'Points - 4 fers'!$A$5:$Z$5,0)))*25)+((INDEX('Points - Hattrick'!$A$5:$Z$95,MATCH($A69,'Points - Hattrick'!$A$5:$A$95,0),MATCH(U$8,'Points - Hattrick'!$A$5:$Z$5,0)))*100)+((INDEX('Points - Fielding'!$A$5:$Z$95,MATCH($A69,'Points - Fielding'!$A$5:$A$95,0),MATCH(U$8,'Points - Fielding'!$A$5:$Z$5,0)))*10)+((INDEX('Points - 7 fers'!$A$5:$Z$95,MATCH($A69,'Points - 7 fers'!$A$5:$A$95,0),MATCH(U$8,'Points - 7 fers'!$A$5:$Z$5,0)))*50)+((INDEX('Points - Fielding Bonus'!$A$5:$Z$95,MATCH($A69,'Points - Fielding Bonus'!$A$5:$A$95,0),MATCH(U$8,'Points - Fielding Bonus'!$A$5:$Z$5,0)))*25)</f>
        <v>0</v>
      </c>
      <c r="V69" s="192">
        <f>(INDEX('Points - Runs'!$A$5:$Z$95,MATCH($A69,'Points - Runs'!$A$5:$A$95,0),MATCH(V$8,'Points - Runs'!$A$5:$Z$5,0)))+((INDEX('Points - Runs 50s'!$A$5:$Z$95,MATCH($A69,'Points - Runs 50s'!$A$5:$A$95,0),MATCH(V$8,'Points - Runs 50s'!$A$5:$Z$5,0)))*25)+((INDEX('Points - Runs 100s'!$A$5:$Z$95,MATCH($A69,'Points - Runs 100s'!$A$5:$A$95,0),MATCH(V$8,'Points - Runs 100s'!$A$5:$Z$5,0)))*50)+((INDEX('Points - Wickets'!$A$5:$Z$95,MATCH($A69,'Points - Wickets'!$A$5:$A$95,0),MATCH(V$8,'Points - Wickets'!$A$5:$Z$5,0)))*15)+((INDEX('Points - 4 fers'!$A$5:$Z$95,MATCH($A69,'Points - 4 fers'!$A$5:$A$95,0),MATCH(V$8,'Points - 4 fers'!$A$5:$Z$5,0)))*25)+((INDEX('Points - Hattrick'!$A$5:$Z$95,MATCH($A69,'Points - Hattrick'!$A$5:$A$95,0),MATCH(V$8,'Points - Hattrick'!$A$5:$Z$5,0)))*100)+((INDEX('Points - Fielding'!$A$5:$Z$95,MATCH($A69,'Points - Fielding'!$A$5:$A$95,0),MATCH(V$8,'Points - Fielding'!$A$5:$Z$5,0)))*10)+((INDEX('Points - 7 fers'!$A$5:$Z$95,MATCH($A69,'Points - 7 fers'!$A$5:$A$95,0),MATCH(V$8,'Points - 7 fers'!$A$5:$Z$5,0)))*50)+((INDEX('Points - Fielding Bonus'!$A$5:$Z$95,MATCH($A69,'Points - Fielding Bonus'!$A$5:$A$95,0),MATCH(V$8,'Points - Fielding Bonus'!$A$5:$Z$5,0)))*25)</f>
        <v>0</v>
      </c>
      <c r="W69" s="192">
        <f>(INDEX('Points - Runs'!$A$5:$Z$95,MATCH($A69,'Points - Runs'!$A$5:$A$95,0),MATCH(W$8,'Points - Runs'!$A$5:$Z$5,0)))+((INDEX('Points - Runs 50s'!$A$5:$Z$95,MATCH($A69,'Points - Runs 50s'!$A$5:$A$95,0),MATCH(W$8,'Points - Runs 50s'!$A$5:$Z$5,0)))*25)+((INDEX('Points - Runs 100s'!$A$5:$Z$95,MATCH($A69,'Points - Runs 100s'!$A$5:$A$95,0),MATCH(W$8,'Points - Runs 100s'!$A$5:$Z$5,0)))*50)+((INDEX('Points - Wickets'!$A$5:$Z$95,MATCH($A69,'Points - Wickets'!$A$5:$A$95,0),MATCH(W$8,'Points - Wickets'!$A$5:$Z$5,0)))*15)+((INDEX('Points - 4 fers'!$A$5:$Z$95,MATCH($A69,'Points - 4 fers'!$A$5:$A$95,0),MATCH(W$8,'Points - 4 fers'!$A$5:$Z$5,0)))*25)+((INDEX('Points - Hattrick'!$A$5:$Z$95,MATCH($A69,'Points - Hattrick'!$A$5:$A$95,0),MATCH(W$8,'Points - Hattrick'!$A$5:$Z$5,0)))*100)+((INDEX('Points - Fielding'!$A$5:$Z$95,MATCH($A69,'Points - Fielding'!$A$5:$A$95,0),MATCH(W$8,'Points - Fielding'!$A$5:$Z$5,0)))*10)+((INDEX('Points - 7 fers'!$A$5:$Z$95,MATCH($A69,'Points - 7 fers'!$A$5:$A$95,0),MATCH(W$8,'Points - 7 fers'!$A$5:$Z$5,0)))*50)+((INDEX('Points - Fielding Bonus'!$A$5:$Z$95,MATCH($A69,'Points - Fielding Bonus'!$A$5:$A$95,0),MATCH(W$8,'Points - Fielding Bonus'!$A$5:$Z$5,0)))*25)</f>
        <v>0</v>
      </c>
      <c r="X69" s="192">
        <f>(INDEX('Points - Runs'!$A$5:$Z$95,MATCH($A69,'Points - Runs'!$A$5:$A$95,0),MATCH(X$8,'Points - Runs'!$A$5:$Z$5,0)))+((INDEX('Points - Runs 50s'!$A$5:$Z$95,MATCH($A69,'Points - Runs 50s'!$A$5:$A$95,0),MATCH(X$8,'Points - Runs 50s'!$A$5:$Z$5,0)))*25)+((INDEX('Points - Runs 100s'!$A$5:$Z$95,MATCH($A69,'Points - Runs 100s'!$A$5:$A$95,0),MATCH(X$8,'Points - Runs 100s'!$A$5:$Z$5,0)))*50)+((INDEX('Points - Wickets'!$A$5:$Z$95,MATCH($A69,'Points - Wickets'!$A$5:$A$95,0),MATCH(X$8,'Points - Wickets'!$A$5:$Z$5,0)))*15)+((INDEX('Points - 4 fers'!$A$5:$Z$95,MATCH($A69,'Points - 4 fers'!$A$5:$A$95,0),MATCH(X$8,'Points - 4 fers'!$A$5:$Z$5,0)))*25)+((INDEX('Points - Hattrick'!$A$5:$Z$95,MATCH($A69,'Points - Hattrick'!$A$5:$A$95,0),MATCH(X$8,'Points - Hattrick'!$A$5:$Z$5,0)))*100)+((INDEX('Points - Fielding'!$A$5:$Z$95,MATCH($A69,'Points - Fielding'!$A$5:$A$95,0),MATCH(X$8,'Points - Fielding'!$A$5:$Z$5,0)))*10)+((INDEX('Points - 7 fers'!$A$5:$Z$95,MATCH($A69,'Points - 7 fers'!$A$5:$A$95,0),MATCH(X$8,'Points - 7 fers'!$A$5:$Z$5,0)))*50)+((INDEX('Points - Fielding Bonus'!$A$5:$Z$95,MATCH($A69,'Points - Fielding Bonus'!$A$5:$A$95,0),MATCH(X$8,'Points - Fielding Bonus'!$A$5:$Z$5,0)))*25)</f>
        <v>0</v>
      </c>
      <c r="Y69" s="192">
        <f>(INDEX('Points - Runs'!$A$5:$Z$95,MATCH($A69,'Points - Runs'!$A$5:$A$95,0),MATCH(Y$8,'Points - Runs'!$A$5:$Z$5,0)))+((INDEX('Points - Runs 50s'!$A$5:$Z$95,MATCH($A69,'Points - Runs 50s'!$A$5:$A$95,0),MATCH(Y$8,'Points - Runs 50s'!$A$5:$Z$5,0)))*25)+((INDEX('Points - Runs 100s'!$A$5:$Z$95,MATCH($A69,'Points - Runs 100s'!$A$5:$A$95,0),MATCH(Y$8,'Points - Runs 100s'!$A$5:$Z$5,0)))*50)+((INDEX('Points - Wickets'!$A$5:$Z$95,MATCH($A69,'Points - Wickets'!$A$5:$A$95,0),MATCH(Y$8,'Points - Wickets'!$A$5:$Z$5,0)))*15)+((INDEX('Points - 4 fers'!$A$5:$Z$95,MATCH($A69,'Points - 4 fers'!$A$5:$A$95,0),MATCH(Y$8,'Points - 4 fers'!$A$5:$Z$5,0)))*25)+((INDEX('Points - Hattrick'!$A$5:$Z$95,MATCH($A69,'Points - Hattrick'!$A$5:$A$95,0),MATCH(Y$8,'Points - Hattrick'!$A$5:$Z$5,0)))*100)+((INDEX('Points - Fielding'!$A$5:$Z$95,MATCH($A69,'Points - Fielding'!$A$5:$A$95,0),MATCH(Y$8,'Points - Fielding'!$A$5:$Z$5,0)))*10)+((INDEX('Points - 7 fers'!$A$5:$Z$95,MATCH($A69,'Points - 7 fers'!$A$5:$A$95,0),MATCH(Y$8,'Points - 7 fers'!$A$5:$Z$5,0)))*50)+((INDEX('Points - Fielding Bonus'!$A$5:$Z$95,MATCH($A69,'Points - Fielding Bonus'!$A$5:$A$95,0),MATCH(Y$8,'Points - Fielding Bonus'!$A$5:$Z$5,0)))*25)</f>
        <v>0</v>
      </c>
      <c r="Z69" s="192">
        <f>(INDEX('Points - Runs'!$A$5:$Z$95,MATCH($A69,'Points - Runs'!$A$5:$A$95,0),MATCH(Z$8,'Points - Runs'!$A$5:$Z$5,0)))+((INDEX('Points - Runs 50s'!$A$5:$Z$95,MATCH($A69,'Points - Runs 50s'!$A$5:$A$95,0),MATCH(Z$8,'Points - Runs 50s'!$A$5:$Z$5,0)))*25)+((INDEX('Points - Runs 100s'!$A$5:$Z$95,MATCH($A69,'Points - Runs 100s'!$A$5:$A$95,0),MATCH(Z$8,'Points - Runs 100s'!$A$5:$Z$5,0)))*50)+((INDEX('Points - Wickets'!$A$5:$Z$95,MATCH($A69,'Points - Wickets'!$A$5:$A$95,0),MATCH(Z$8,'Points - Wickets'!$A$5:$Z$5,0)))*15)+((INDEX('Points - 4 fers'!$A$5:$Z$95,MATCH($A69,'Points - 4 fers'!$A$5:$A$95,0),MATCH(Z$8,'Points - 4 fers'!$A$5:$Z$5,0)))*25)+((INDEX('Points - Hattrick'!$A$5:$Z$95,MATCH($A69,'Points - Hattrick'!$A$5:$A$95,0),MATCH(Z$8,'Points - Hattrick'!$A$5:$Z$5,0)))*100)+((INDEX('Points - Fielding'!$A$5:$Z$95,MATCH($A69,'Points - Fielding'!$A$5:$A$95,0),MATCH(Z$8,'Points - Fielding'!$A$5:$Z$5,0)))*10)+((INDEX('Points - 7 fers'!$A$5:$Z$95,MATCH($A69,'Points - 7 fers'!$A$5:$A$95,0),MATCH(Z$8,'Points - 7 fers'!$A$5:$Z$5,0)))*50)+((INDEX('Points - Fielding Bonus'!$A$5:$Z$95,MATCH($A69,'Points - Fielding Bonus'!$A$5:$A$95,0),MATCH(Z$8,'Points - Fielding Bonus'!$A$5:$Z$5,0)))*25)</f>
        <v>0</v>
      </c>
      <c r="AA69" s="456">
        <f t="shared" si="0"/>
        <v>0</v>
      </c>
      <c r="AB69" s="482">
        <f t="shared" si="1"/>
        <v>0</v>
      </c>
      <c r="AC69" s="480">
        <f t="shared" si="2"/>
        <v>0</v>
      </c>
      <c r="AD69" s="457">
        <f t="shared" si="3"/>
        <v>0</v>
      </c>
    </row>
    <row r="70" spans="1:32" ht="18.75" customHeight="1" x14ac:dyDescent="0.25">
      <c r="A70" s="476" t="s">
        <v>57</v>
      </c>
      <c r="B70" s="447" t="s">
        <v>53</v>
      </c>
      <c r="C70" s="448" t="s">
        <v>63</v>
      </c>
      <c r="D70" s="364">
        <f>(INDEX('Points - Runs'!$A$5:$Z$95,MATCH($A70,'Points - Runs'!$A$5:$A$95,0),MATCH(D$8,'Points - Runs'!$A$5:$Z$5,0)))+((INDEX('Points - Runs 50s'!$A$5:$Z$95,MATCH($A70,'Points - Runs 50s'!$A$5:$A$95,0),MATCH(D$8,'Points - Runs 50s'!$A$5:$Z$5,0)))*25)+((INDEX('Points - Runs 100s'!$A$5:$Z$95,MATCH($A70,'Points - Runs 100s'!$A$5:$A$95,0),MATCH(D$8,'Points - Runs 100s'!$A$5:$Z$5,0)))*50)+((INDEX('Points - Wickets'!$A$5:$Z$95,MATCH($A70,'Points - Wickets'!$A$5:$A$95,0),MATCH(D$8,'Points - Wickets'!$A$5:$Z$5,0)))*15)+((INDEX('Points - 4 fers'!$A$5:$Z$95,MATCH($A70,'Points - 4 fers'!$A$5:$A$95,0),MATCH(D$8,'Points - 4 fers'!$A$5:$Z$5,0)))*25)+((INDEX('Points - Hattrick'!$A$5:$Z$95,MATCH($A70,'Points - Hattrick'!$A$5:$A$95,0),MATCH(D$8,'Points - Hattrick'!$A$5:$Z$5,0)))*100)+((INDEX('Points - Fielding'!$A$5:$Z$95,MATCH($A70,'Points - Fielding'!$A$5:$A$95,0),MATCH(D$8,'Points - Fielding'!$A$5:$Z$5,0)))*10)+((INDEX('Points - 7 fers'!$A$5:$Z$95,MATCH($A70,'Points - 7 fers'!$A$5:$A$95,0),MATCH(D$8,'Points - 7 fers'!$A$5:$Z$5,0)))*50)+((INDEX('Points - Fielding Bonus'!$A$5:$Z$95,MATCH($A70,'Points - Fielding Bonus'!$A$5:$A$95,0),MATCH(D$8,'Points - Fielding Bonus'!$A$5:$Z$5,0)))*25)</f>
        <v>0</v>
      </c>
      <c r="E70" s="365">
        <f>(INDEX('Points - Runs'!$A$5:$Z$95,MATCH($A70,'Points - Runs'!$A$5:$A$95,0),MATCH(E$8,'Points - Runs'!$A$5:$Z$5,0)))+((INDEX('Points - Runs 50s'!$A$5:$Z$95,MATCH($A70,'Points - Runs 50s'!$A$5:$A$95,0),MATCH(E$8,'Points - Runs 50s'!$A$5:$Z$5,0)))*25)+((INDEX('Points - Runs 100s'!$A$5:$Z$95,MATCH($A70,'Points - Runs 100s'!$A$5:$A$95,0),MATCH(E$8,'Points - Runs 100s'!$A$5:$Z$5,0)))*50)+((INDEX('Points - Wickets'!$A$5:$Z$95,MATCH($A70,'Points - Wickets'!$A$5:$A$95,0),MATCH(E$8,'Points - Wickets'!$A$5:$Z$5,0)))*15)+((INDEX('Points - 4 fers'!$A$5:$Z$95,MATCH($A70,'Points - 4 fers'!$A$5:$A$95,0),MATCH(E$8,'Points - 4 fers'!$A$5:$Z$5,0)))*25)+((INDEX('Points - Hattrick'!$A$5:$Z$95,MATCH($A70,'Points - Hattrick'!$A$5:$A$95,0),MATCH(E$8,'Points - Hattrick'!$A$5:$Z$5,0)))*100)+((INDEX('Points - Fielding'!$A$5:$Z$95,MATCH($A70,'Points - Fielding'!$A$5:$A$95,0),MATCH(E$8,'Points - Fielding'!$A$5:$Z$5,0)))*10)+((INDEX('Points - 7 fers'!$A$5:$Z$95,MATCH($A70,'Points - 7 fers'!$A$5:$A$95,0),MATCH(E$8,'Points - 7 fers'!$A$5:$Z$5,0)))*50)+((INDEX('Points - Fielding Bonus'!$A$5:$Z$95,MATCH($A70,'Points - Fielding Bonus'!$A$5:$A$95,0),MATCH(E$8,'Points - Fielding Bonus'!$A$5:$Z$5,0)))*25)</f>
        <v>0</v>
      </c>
      <c r="F70" s="365">
        <f>(INDEX('Points - Runs'!$A$5:$Z$95,MATCH($A70,'Points - Runs'!$A$5:$A$95,0),MATCH(F$8,'Points - Runs'!$A$5:$Z$5,0)))+((INDEX('Points - Runs 50s'!$A$5:$Z$95,MATCH($A70,'Points - Runs 50s'!$A$5:$A$95,0),MATCH(F$8,'Points - Runs 50s'!$A$5:$Z$5,0)))*25)+((INDEX('Points - Runs 100s'!$A$5:$Z$95,MATCH($A70,'Points - Runs 100s'!$A$5:$A$95,0),MATCH(F$8,'Points - Runs 100s'!$A$5:$Z$5,0)))*50)+((INDEX('Points - Wickets'!$A$5:$Z$95,MATCH($A70,'Points - Wickets'!$A$5:$A$95,0),MATCH(F$8,'Points - Wickets'!$A$5:$Z$5,0)))*15)+((INDEX('Points - 4 fers'!$A$5:$Z$95,MATCH($A70,'Points - 4 fers'!$A$5:$A$95,0),MATCH(F$8,'Points - 4 fers'!$A$5:$Z$5,0)))*25)+((INDEX('Points - Hattrick'!$A$5:$Z$95,MATCH($A70,'Points - Hattrick'!$A$5:$A$95,0),MATCH(F$8,'Points - Hattrick'!$A$5:$Z$5,0)))*100)+((INDEX('Points - Fielding'!$A$5:$Z$95,MATCH($A70,'Points - Fielding'!$A$5:$A$95,0),MATCH(F$8,'Points - Fielding'!$A$5:$Z$5,0)))*10)+((INDEX('Points - 7 fers'!$A$5:$Z$95,MATCH($A70,'Points - 7 fers'!$A$5:$A$95,0),MATCH(F$8,'Points - 7 fers'!$A$5:$Z$5,0)))*50)+((INDEX('Points - Fielding Bonus'!$A$5:$Z$95,MATCH($A70,'Points - Fielding Bonus'!$A$5:$A$95,0),MATCH(F$8,'Points - Fielding Bonus'!$A$5:$Z$5,0)))*25)</f>
        <v>45</v>
      </c>
      <c r="G70" s="365">
        <f>(INDEX('Points - Runs'!$A$5:$Z$95,MATCH($A70,'Points - Runs'!$A$5:$A$95,0),MATCH(G$8,'Points - Runs'!$A$5:$Z$5,0)))+((INDEX('Points - Runs 50s'!$A$5:$Z$95,MATCH($A70,'Points - Runs 50s'!$A$5:$A$95,0),MATCH(G$8,'Points - Runs 50s'!$A$5:$Z$5,0)))*25)+((INDEX('Points - Runs 100s'!$A$5:$Z$95,MATCH($A70,'Points - Runs 100s'!$A$5:$A$95,0),MATCH(G$8,'Points - Runs 100s'!$A$5:$Z$5,0)))*50)+((INDEX('Points - Wickets'!$A$5:$Z$95,MATCH($A70,'Points - Wickets'!$A$5:$A$95,0),MATCH(G$8,'Points - Wickets'!$A$5:$Z$5,0)))*15)+((INDEX('Points - 4 fers'!$A$5:$Z$95,MATCH($A70,'Points - 4 fers'!$A$5:$A$95,0),MATCH(G$8,'Points - 4 fers'!$A$5:$Z$5,0)))*25)+((INDEX('Points - Hattrick'!$A$5:$Z$95,MATCH($A70,'Points - Hattrick'!$A$5:$A$95,0),MATCH(G$8,'Points - Hattrick'!$A$5:$Z$5,0)))*100)+((INDEX('Points - Fielding'!$A$5:$Z$95,MATCH($A70,'Points - Fielding'!$A$5:$A$95,0),MATCH(G$8,'Points - Fielding'!$A$5:$Z$5,0)))*10)+((INDEX('Points - 7 fers'!$A$5:$Z$95,MATCH($A70,'Points - 7 fers'!$A$5:$A$95,0),MATCH(G$8,'Points - 7 fers'!$A$5:$Z$5,0)))*50)+((INDEX('Points - Fielding Bonus'!$A$5:$Z$95,MATCH($A70,'Points - Fielding Bonus'!$A$5:$A$95,0),MATCH(G$8,'Points - Fielding Bonus'!$A$5:$Z$5,0)))*25)</f>
        <v>16</v>
      </c>
      <c r="H70" s="365">
        <f>(INDEX('Points - Runs'!$A$5:$Z$95,MATCH($A70,'Points - Runs'!$A$5:$A$95,0),MATCH(H$8,'Points - Runs'!$A$5:$Z$5,0)))+((INDEX('Points - Runs 50s'!$A$5:$Z$95,MATCH($A70,'Points - Runs 50s'!$A$5:$A$95,0),MATCH(H$8,'Points - Runs 50s'!$A$5:$Z$5,0)))*25)+((INDEX('Points - Runs 100s'!$A$5:$Z$95,MATCH($A70,'Points - Runs 100s'!$A$5:$A$95,0),MATCH(H$8,'Points - Runs 100s'!$A$5:$Z$5,0)))*50)+((INDEX('Points - Wickets'!$A$5:$Z$95,MATCH($A70,'Points - Wickets'!$A$5:$A$95,0),MATCH(H$8,'Points - Wickets'!$A$5:$Z$5,0)))*15)+((INDEX('Points - 4 fers'!$A$5:$Z$95,MATCH($A70,'Points - 4 fers'!$A$5:$A$95,0),MATCH(H$8,'Points - 4 fers'!$A$5:$Z$5,0)))*25)+((INDEX('Points - Hattrick'!$A$5:$Z$95,MATCH($A70,'Points - Hattrick'!$A$5:$A$95,0),MATCH(H$8,'Points - Hattrick'!$A$5:$Z$5,0)))*100)+((INDEX('Points - Fielding'!$A$5:$Z$95,MATCH($A70,'Points - Fielding'!$A$5:$A$95,0),MATCH(H$8,'Points - Fielding'!$A$5:$Z$5,0)))*10)+((INDEX('Points - 7 fers'!$A$5:$Z$95,MATCH($A70,'Points - 7 fers'!$A$5:$A$95,0),MATCH(H$8,'Points - 7 fers'!$A$5:$Z$5,0)))*50)+((INDEX('Points - Fielding Bonus'!$A$5:$Z$95,MATCH($A70,'Points - Fielding Bonus'!$A$5:$A$95,0),MATCH(H$8,'Points - Fielding Bonus'!$A$5:$Z$5,0)))*25)</f>
        <v>0</v>
      </c>
      <c r="I70" s="365">
        <f>(INDEX('Points - Runs'!$A$5:$Z$95,MATCH($A70,'Points - Runs'!$A$5:$A$95,0),MATCH(I$8,'Points - Runs'!$A$5:$Z$5,0)))+((INDEX('Points - Runs 50s'!$A$5:$Z$95,MATCH($A70,'Points - Runs 50s'!$A$5:$A$95,0),MATCH(I$8,'Points - Runs 50s'!$A$5:$Z$5,0)))*25)+((INDEX('Points - Runs 100s'!$A$5:$Z$95,MATCH($A70,'Points - Runs 100s'!$A$5:$A$95,0),MATCH(I$8,'Points - Runs 100s'!$A$5:$Z$5,0)))*50)+((INDEX('Points - Wickets'!$A$5:$Z$95,MATCH($A70,'Points - Wickets'!$A$5:$A$95,0),MATCH(I$8,'Points - Wickets'!$A$5:$Z$5,0)))*15)+((INDEX('Points - 4 fers'!$A$5:$Z$95,MATCH($A70,'Points - 4 fers'!$A$5:$A$95,0),MATCH(I$8,'Points - 4 fers'!$A$5:$Z$5,0)))*25)+((INDEX('Points - Hattrick'!$A$5:$Z$95,MATCH($A70,'Points - Hattrick'!$A$5:$A$95,0),MATCH(I$8,'Points - Hattrick'!$A$5:$Z$5,0)))*100)+((INDEX('Points - Fielding'!$A$5:$Z$95,MATCH($A70,'Points - Fielding'!$A$5:$A$95,0),MATCH(I$8,'Points - Fielding'!$A$5:$Z$5,0)))*10)+((INDEX('Points - 7 fers'!$A$5:$Z$95,MATCH($A70,'Points - 7 fers'!$A$5:$A$95,0),MATCH(I$8,'Points - 7 fers'!$A$5:$Z$5,0)))*50)+((INDEX('Points - Fielding Bonus'!$A$5:$Z$95,MATCH($A70,'Points - Fielding Bonus'!$A$5:$A$95,0),MATCH(I$8,'Points - Fielding Bonus'!$A$5:$Z$5,0)))*25)</f>
        <v>100</v>
      </c>
      <c r="J70" s="365">
        <f>(INDEX('Points - Runs'!$A$5:$Z$95,MATCH($A70,'Points - Runs'!$A$5:$A$95,0),MATCH(J$8,'Points - Runs'!$A$5:$Z$5,0)))+((INDEX('Points - Runs 50s'!$A$5:$Z$95,MATCH($A70,'Points - Runs 50s'!$A$5:$A$95,0),MATCH(J$8,'Points - Runs 50s'!$A$5:$Z$5,0)))*25)+((INDEX('Points - Runs 100s'!$A$5:$Z$95,MATCH($A70,'Points - Runs 100s'!$A$5:$A$95,0),MATCH(J$8,'Points - Runs 100s'!$A$5:$Z$5,0)))*50)+((INDEX('Points - Wickets'!$A$5:$Z$95,MATCH($A70,'Points - Wickets'!$A$5:$A$95,0),MATCH(J$8,'Points - Wickets'!$A$5:$Z$5,0)))*15)+((INDEX('Points - 4 fers'!$A$5:$Z$95,MATCH($A70,'Points - 4 fers'!$A$5:$A$95,0),MATCH(J$8,'Points - 4 fers'!$A$5:$Z$5,0)))*25)+((INDEX('Points - Hattrick'!$A$5:$Z$95,MATCH($A70,'Points - Hattrick'!$A$5:$A$95,0),MATCH(J$8,'Points - Hattrick'!$A$5:$Z$5,0)))*100)+((INDEX('Points - Fielding'!$A$5:$Z$95,MATCH($A70,'Points - Fielding'!$A$5:$A$95,0),MATCH(J$8,'Points - Fielding'!$A$5:$Z$5,0)))*10)+((INDEX('Points - 7 fers'!$A$5:$Z$95,MATCH($A70,'Points - 7 fers'!$A$5:$A$95,0),MATCH(J$8,'Points - 7 fers'!$A$5:$Z$5,0)))*50)+((INDEX('Points - Fielding Bonus'!$A$5:$Z$95,MATCH($A70,'Points - Fielding Bonus'!$A$5:$A$95,0),MATCH(J$8,'Points - Fielding Bonus'!$A$5:$Z$5,0)))*25)</f>
        <v>0</v>
      </c>
      <c r="K70" s="516">
        <f>(INDEX('Points - Runs'!$A$5:$Z$95,MATCH($A70,'Points - Runs'!$A$5:$A$95,0),MATCH(K$8,'Points - Runs'!$A$5:$Z$5,0)))+((INDEX('Points - Runs 50s'!$A$5:$Z$95,MATCH($A70,'Points - Runs 50s'!$A$5:$A$95,0),MATCH(K$8,'Points - Runs 50s'!$A$5:$Z$5,0)))*25)+((INDEX('Points - Runs 100s'!$A$5:$Z$95,MATCH($A70,'Points - Runs 100s'!$A$5:$A$95,0),MATCH(K$8,'Points - Runs 100s'!$A$5:$Z$5,0)))*50)+((INDEX('Points - Wickets'!$A$5:$Z$95,MATCH($A70,'Points - Wickets'!$A$5:$A$95,0),MATCH(K$8,'Points - Wickets'!$A$5:$Z$5,0)))*15)+((INDEX('Points - 4 fers'!$A$5:$Z$95,MATCH($A70,'Points - 4 fers'!$A$5:$A$95,0),MATCH(K$8,'Points - 4 fers'!$A$5:$Z$5,0)))*25)+((INDEX('Points - Hattrick'!$A$5:$Z$95,MATCH($A70,'Points - Hattrick'!$A$5:$A$95,0),MATCH(K$8,'Points - Hattrick'!$A$5:$Z$5,0)))*100)+((INDEX('Points - Fielding'!$A$5:$Z$95,MATCH($A70,'Points - Fielding'!$A$5:$A$95,0),MATCH(K$8,'Points - Fielding'!$A$5:$Z$5,0)))*10)+((INDEX('Points - 7 fers'!$A$5:$Z$95,MATCH($A70,'Points - 7 fers'!$A$5:$A$95,0),MATCH(K$8,'Points - 7 fers'!$A$5:$Z$5,0)))*50)+((INDEX('Points - Fielding Bonus'!$A$5:$Z$95,MATCH($A70,'Points - Fielding Bonus'!$A$5:$A$95,0),MATCH(K$8,'Points - Fielding Bonus'!$A$5:$Z$5,0)))*25)</f>
        <v>46</v>
      </c>
      <c r="L70" s="364">
        <f>(INDEX('Points - Runs'!$A$5:$Z$95,MATCH($A70,'Points - Runs'!$A$5:$A$95,0),MATCH(L$8,'Points - Runs'!$A$5:$Z$5,0)))+((INDEX('Points - Runs 50s'!$A$5:$Z$95,MATCH($A70,'Points - Runs 50s'!$A$5:$A$95,0),MATCH(L$8,'Points - Runs 50s'!$A$5:$Z$5,0)))*25)+((INDEX('Points - Runs 100s'!$A$5:$Z$95,MATCH($A70,'Points - Runs 100s'!$A$5:$A$95,0),MATCH(L$8,'Points - Runs 100s'!$A$5:$Z$5,0)))*50)+((INDEX('Points - Wickets'!$A$5:$Z$95,MATCH($A70,'Points - Wickets'!$A$5:$A$95,0),MATCH(L$8,'Points - Wickets'!$A$5:$Z$5,0)))*15)+((INDEX('Points - 4 fers'!$A$5:$Z$95,MATCH($A70,'Points - 4 fers'!$A$5:$A$95,0),MATCH(L$8,'Points - 4 fers'!$A$5:$Z$5,0)))*25)+((INDEX('Points - Hattrick'!$A$5:$Z$95,MATCH($A70,'Points - Hattrick'!$A$5:$A$95,0),MATCH(L$8,'Points - Hattrick'!$A$5:$Z$5,0)))*100)+((INDEX('Points - Fielding'!$A$5:$Z$95,MATCH($A70,'Points - Fielding'!$A$5:$A$95,0),MATCH(L$8,'Points - Fielding'!$A$5:$Z$5,0)))*10)+((INDEX('Points - 7 fers'!$A$5:$Z$95,MATCH($A70,'Points - 7 fers'!$A$5:$A$95,0),MATCH(L$8,'Points - 7 fers'!$A$5:$Z$5,0)))*50)+((INDEX('Points - Fielding Bonus'!$A$5:$Z$95,MATCH($A70,'Points - Fielding Bonus'!$A$5:$A$95,0),MATCH(L$8,'Points - Fielding Bonus'!$A$5:$Z$5,0)))*25)</f>
        <v>30</v>
      </c>
      <c r="M70" s="365">
        <f>(INDEX('Points - Runs'!$A$5:$Z$95,MATCH($A70,'Points - Runs'!$A$5:$A$95,0),MATCH(M$8,'Points - Runs'!$A$5:$Z$5,0)))+((INDEX('Points - Runs 50s'!$A$5:$Z$95,MATCH($A70,'Points - Runs 50s'!$A$5:$A$95,0),MATCH(M$8,'Points - Runs 50s'!$A$5:$Z$5,0)))*25)+((INDEX('Points - Runs 100s'!$A$5:$Z$95,MATCH($A70,'Points - Runs 100s'!$A$5:$A$95,0),MATCH(M$8,'Points - Runs 100s'!$A$5:$Z$5,0)))*50)+((INDEX('Points - Wickets'!$A$5:$Z$95,MATCH($A70,'Points - Wickets'!$A$5:$A$95,0),MATCH(M$8,'Points - Wickets'!$A$5:$Z$5,0)))*15)+((INDEX('Points - 4 fers'!$A$5:$Z$95,MATCH($A70,'Points - 4 fers'!$A$5:$A$95,0),MATCH(M$8,'Points - 4 fers'!$A$5:$Z$5,0)))*25)+((INDEX('Points - Hattrick'!$A$5:$Z$95,MATCH($A70,'Points - Hattrick'!$A$5:$A$95,0),MATCH(M$8,'Points - Hattrick'!$A$5:$Z$5,0)))*100)+((INDEX('Points - Fielding'!$A$5:$Z$95,MATCH($A70,'Points - Fielding'!$A$5:$A$95,0),MATCH(M$8,'Points - Fielding'!$A$5:$Z$5,0)))*10)+((INDEX('Points - 7 fers'!$A$5:$Z$95,MATCH($A70,'Points - 7 fers'!$A$5:$A$95,0),MATCH(M$8,'Points - 7 fers'!$A$5:$Z$5,0)))*50)+((INDEX('Points - Fielding Bonus'!$A$5:$Z$95,MATCH($A70,'Points - Fielding Bonus'!$A$5:$A$95,0),MATCH(M$8,'Points - Fielding Bonus'!$A$5:$Z$5,0)))*25)</f>
        <v>4</v>
      </c>
      <c r="N70" s="365">
        <f>(INDEX('Points - Runs'!$A$5:$Z$95,MATCH($A70,'Points - Runs'!$A$5:$A$95,0),MATCH(N$8,'Points - Runs'!$A$5:$Z$5,0)))+((INDEX('Points - Runs 50s'!$A$5:$Z$95,MATCH($A70,'Points - Runs 50s'!$A$5:$A$95,0),MATCH(N$8,'Points - Runs 50s'!$A$5:$Z$5,0)))*25)+((INDEX('Points - Runs 100s'!$A$5:$Z$95,MATCH($A70,'Points - Runs 100s'!$A$5:$A$95,0),MATCH(N$8,'Points - Runs 100s'!$A$5:$Z$5,0)))*50)+((INDEX('Points - Wickets'!$A$5:$Z$95,MATCH($A70,'Points - Wickets'!$A$5:$A$95,0),MATCH(N$8,'Points - Wickets'!$A$5:$Z$5,0)))*15)+((INDEX('Points - 4 fers'!$A$5:$Z$95,MATCH($A70,'Points - 4 fers'!$A$5:$A$95,0),MATCH(N$8,'Points - 4 fers'!$A$5:$Z$5,0)))*25)+((INDEX('Points - Hattrick'!$A$5:$Z$95,MATCH($A70,'Points - Hattrick'!$A$5:$A$95,0),MATCH(N$8,'Points - Hattrick'!$A$5:$Z$5,0)))*100)+((INDEX('Points - Fielding'!$A$5:$Z$95,MATCH($A70,'Points - Fielding'!$A$5:$A$95,0),MATCH(N$8,'Points - Fielding'!$A$5:$Z$5,0)))*10)+((INDEX('Points - 7 fers'!$A$5:$Z$95,MATCH($A70,'Points - 7 fers'!$A$5:$A$95,0),MATCH(N$8,'Points - 7 fers'!$A$5:$Z$5,0)))*50)+((INDEX('Points - Fielding Bonus'!$A$5:$Z$95,MATCH($A70,'Points - Fielding Bonus'!$A$5:$A$95,0),MATCH(N$8,'Points - Fielding Bonus'!$A$5:$Z$5,0)))*25)</f>
        <v>0</v>
      </c>
      <c r="O70" s="365">
        <f>(INDEX('Points - Runs'!$A$5:$Z$95,MATCH($A70,'Points - Runs'!$A$5:$A$95,0),MATCH(O$8,'Points - Runs'!$A$5:$Z$5,0)))+((INDEX('Points - Runs 50s'!$A$5:$Z$95,MATCH($A70,'Points - Runs 50s'!$A$5:$A$95,0),MATCH(O$8,'Points - Runs 50s'!$A$5:$Z$5,0)))*25)+((INDEX('Points - Runs 100s'!$A$5:$Z$95,MATCH($A70,'Points - Runs 100s'!$A$5:$A$95,0),MATCH(O$8,'Points - Runs 100s'!$A$5:$Z$5,0)))*50)+((INDEX('Points - Wickets'!$A$5:$Z$95,MATCH($A70,'Points - Wickets'!$A$5:$A$95,0),MATCH(O$8,'Points - Wickets'!$A$5:$Z$5,0)))*15)+((INDEX('Points - 4 fers'!$A$5:$Z$95,MATCH($A70,'Points - 4 fers'!$A$5:$A$95,0),MATCH(O$8,'Points - 4 fers'!$A$5:$Z$5,0)))*25)+((INDEX('Points - Hattrick'!$A$5:$Z$95,MATCH($A70,'Points - Hattrick'!$A$5:$A$95,0),MATCH(O$8,'Points - Hattrick'!$A$5:$Z$5,0)))*100)+((INDEX('Points - Fielding'!$A$5:$Z$95,MATCH($A70,'Points - Fielding'!$A$5:$A$95,0),MATCH(O$8,'Points - Fielding'!$A$5:$Z$5,0)))*10)+((INDEX('Points - 7 fers'!$A$5:$Z$95,MATCH($A70,'Points - 7 fers'!$A$5:$A$95,0),MATCH(O$8,'Points - 7 fers'!$A$5:$Z$5,0)))*50)+((INDEX('Points - Fielding Bonus'!$A$5:$Z$95,MATCH($A70,'Points - Fielding Bonus'!$A$5:$A$95,0),MATCH(O$8,'Points - Fielding Bonus'!$A$5:$Z$5,0)))*25)</f>
        <v>0</v>
      </c>
      <c r="P70" s="365">
        <f>(INDEX('Points - Runs'!$A$5:$Z$95,MATCH($A70,'Points - Runs'!$A$5:$A$95,0),MATCH(P$8,'Points - Runs'!$A$5:$Z$5,0)))+((INDEX('Points - Runs 50s'!$A$5:$Z$95,MATCH($A70,'Points - Runs 50s'!$A$5:$A$95,0),MATCH(P$8,'Points - Runs 50s'!$A$5:$Z$5,0)))*25)+((INDEX('Points - Runs 100s'!$A$5:$Z$95,MATCH($A70,'Points - Runs 100s'!$A$5:$A$95,0),MATCH(P$8,'Points - Runs 100s'!$A$5:$Z$5,0)))*50)+((INDEX('Points - Wickets'!$A$5:$Z$95,MATCH($A70,'Points - Wickets'!$A$5:$A$95,0),MATCH(P$8,'Points - Wickets'!$A$5:$Z$5,0)))*15)+((INDEX('Points - 4 fers'!$A$5:$Z$95,MATCH($A70,'Points - 4 fers'!$A$5:$A$95,0),MATCH(P$8,'Points - 4 fers'!$A$5:$Z$5,0)))*25)+((INDEX('Points - Hattrick'!$A$5:$Z$95,MATCH($A70,'Points - Hattrick'!$A$5:$A$95,0),MATCH(P$8,'Points - Hattrick'!$A$5:$Z$5,0)))*100)+((INDEX('Points - Fielding'!$A$5:$Z$95,MATCH($A70,'Points - Fielding'!$A$5:$A$95,0),MATCH(P$8,'Points - Fielding'!$A$5:$Z$5,0)))*10)+((INDEX('Points - 7 fers'!$A$5:$Z$95,MATCH($A70,'Points - 7 fers'!$A$5:$A$95,0),MATCH(P$8,'Points - 7 fers'!$A$5:$Z$5,0)))*50)+((INDEX('Points - Fielding Bonus'!$A$5:$Z$95,MATCH($A70,'Points - Fielding Bonus'!$A$5:$A$95,0),MATCH(P$8,'Points - Fielding Bonus'!$A$5:$Z$5,0)))*25)</f>
        <v>0</v>
      </c>
      <c r="Q70" s="365">
        <f>(INDEX('Points - Runs'!$A$5:$Z$95,MATCH($A70,'Points - Runs'!$A$5:$A$95,0),MATCH(Q$8,'Points - Runs'!$A$5:$Z$5,0)))+((INDEX('Points - Runs 50s'!$A$5:$Z$95,MATCH($A70,'Points - Runs 50s'!$A$5:$A$95,0),MATCH(Q$8,'Points - Runs 50s'!$A$5:$Z$5,0)))*25)+((INDEX('Points - Runs 100s'!$A$5:$Z$95,MATCH($A70,'Points - Runs 100s'!$A$5:$A$95,0),MATCH(Q$8,'Points - Runs 100s'!$A$5:$Z$5,0)))*50)+((INDEX('Points - Wickets'!$A$5:$Z$95,MATCH($A70,'Points - Wickets'!$A$5:$A$95,0),MATCH(Q$8,'Points - Wickets'!$A$5:$Z$5,0)))*15)+((INDEX('Points - 4 fers'!$A$5:$Z$95,MATCH($A70,'Points - 4 fers'!$A$5:$A$95,0),MATCH(Q$8,'Points - 4 fers'!$A$5:$Z$5,0)))*25)+((INDEX('Points - Hattrick'!$A$5:$Z$95,MATCH($A70,'Points - Hattrick'!$A$5:$A$95,0),MATCH(Q$8,'Points - Hattrick'!$A$5:$Z$5,0)))*100)+((INDEX('Points - Fielding'!$A$5:$Z$95,MATCH($A70,'Points - Fielding'!$A$5:$A$95,0),MATCH(Q$8,'Points - Fielding'!$A$5:$Z$5,0)))*10)+((INDEX('Points - 7 fers'!$A$5:$Z$95,MATCH($A70,'Points - 7 fers'!$A$5:$A$95,0),MATCH(Q$8,'Points - 7 fers'!$A$5:$Z$5,0)))*50)+((INDEX('Points - Fielding Bonus'!$A$5:$Z$95,MATCH($A70,'Points - Fielding Bonus'!$A$5:$A$95,0),MATCH(Q$8,'Points - Fielding Bonus'!$A$5:$Z$5,0)))*25)</f>
        <v>0</v>
      </c>
      <c r="R70" s="365">
        <f>(INDEX('Points - Runs'!$A$5:$Z$95,MATCH($A70,'Points - Runs'!$A$5:$A$95,0),MATCH(R$8,'Points - Runs'!$A$5:$Z$5,0)))+((INDEX('Points - Runs 50s'!$A$5:$Z$95,MATCH($A70,'Points - Runs 50s'!$A$5:$A$95,0),MATCH(R$8,'Points - Runs 50s'!$A$5:$Z$5,0)))*25)+((INDEX('Points - Runs 100s'!$A$5:$Z$95,MATCH($A70,'Points - Runs 100s'!$A$5:$A$95,0),MATCH(R$8,'Points - Runs 100s'!$A$5:$Z$5,0)))*50)+((INDEX('Points - Wickets'!$A$5:$Z$95,MATCH($A70,'Points - Wickets'!$A$5:$A$95,0),MATCH(R$8,'Points - Wickets'!$A$5:$Z$5,0)))*15)+((INDEX('Points - 4 fers'!$A$5:$Z$95,MATCH($A70,'Points - 4 fers'!$A$5:$A$95,0),MATCH(R$8,'Points - 4 fers'!$A$5:$Z$5,0)))*25)+((INDEX('Points - Hattrick'!$A$5:$Z$95,MATCH($A70,'Points - Hattrick'!$A$5:$A$95,0),MATCH(R$8,'Points - Hattrick'!$A$5:$Z$5,0)))*100)+((INDEX('Points - Fielding'!$A$5:$Z$95,MATCH($A70,'Points - Fielding'!$A$5:$A$95,0),MATCH(R$8,'Points - Fielding'!$A$5:$Z$5,0)))*10)+((INDEX('Points - 7 fers'!$A$5:$Z$95,MATCH($A70,'Points - 7 fers'!$A$5:$A$95,0),MATCH(R$8,'Points - 7 fers'!$A$5:$Z$5,0)))*50)+((INDEX('Points - Fielding Bonus'!$A$5:$Z$95,MATCH($A70,'Points - Fielding Bonus'!$A$5:$A$95,0),MATCH(R$8,'Points - Fielding Bonus'!$A$5:$Z$5,0)))*25)</f>
        <v>0</v>
      </c>
      <c r="S70" s="566">
        <f>(INDEX('Points - Runs'!$A$5:$Z$95,MATCH($A70,'Points - Runs'!$A$5:$A$95,0),MATCH(S$8,'Points - Runs'!$A$5:$Z$5,0)))+((INDEX('Points - Runs 50s'!$A$5:$Z$95,MATCH($A70,'Points - Runs 50s'!$A$5:$A$95,0),MATCH(S$8,'Points - Runs 50s'!$A$5:$Z$5,0)))*25)+((INDEX('Points - Runs 100s'!$A$5:$Z$95,MATCH($A70,'Points - Runs 100s'!$A$5:$A$95,0),MATCH(S$8,'Points - Runs 100s'!$A$5:$Z$5,0)))*50)+((INDEX('Points - Wickets'!$A$5:$Z$95,MATCH($A70,'Points - Wickets'!$A$5:$A$95,0),MATCH(S$8,'Points - Wickets'!$A$5:$Z$5,0)))*15)+((INDEX('Points - 4 fers'!$A$5:$Z$95,MATCH($A70,'Points - 4 fers'!$A$5:$A$95,0),MATCH(S$8,'Points - 4 fers'!$A$5:$Z$5,0)))*25)+((INDEX('Points - Hattrick'!$A$5:$Z$95,MATCH($A70,'Points - Hattrick'!$A$5:$A$95,0),MATCH(S$8,'Points - Hattrick'!$A$5:$Z$5,0)))*100)+((INDEX('Points - Fielding'!$A$5:$Z$95,MATCH($A70,'Points - Fielding'!$A$5:$A$95,0),MATCH(S$8,'Points - Fielding'!$A$5:$Z$5,0)))*10)+((INDEX('Points - 7 fers'!$A$5:$Z$95,MATCH($A70,'Points - 7 fers'!$A$5:$A$95,0),MATCH(S$8,'Points - 7 fers'!$A$5:$Z$5,0)))*50)+((INDEX('Points - Fielding Bonus'!$A$5:$Z$95,MATCH($A70,'Points - Fielding Bonus'!$A$5:$A$95,0),MATCH(S$8,'Points - Fielding Bonus'!$A$5:$Z$5,0)))*25)</f>
        <v>0</v>
      </c>
      <c r="T70" s="571">
        <f>(INDEX('Points - Runs'!$A$5:$Z$95,MATCH($A70,'Points - Runs'!$A$5:$A$95,0),MATCH(T$8,'Points - Runs'!$A$5:$Z$5,0)))+((INDEX('Points - Runs 50s'!$A$5:$Z$95,MATCH($A70,'Points - Runs 50s'!$A$5:$A$95,0),MATCH(T$8,'Points - Runs 50s'!$A$5:$Z$5,0)))*25)+((INDEX('Points - Runs 100s'!$A$5:$Z$95,MATCH($A70,'Points - Runs 100s'!$A$5:$A$95,0),MATCH(T$8,'Points - Runs 100s'!$A$5:$Z$5,0)))*50)+((INDEX('Points - Wickets'!$A$5:$Z$95,MATCH($A70,'Points - Wickets'!$A$5:$A$95,0),MATCH(T$8,'Points - Wickets'!$A$5:$Z$5,0)))*15)+((INDEX('Points - 4 fers'!$A$5:$Z$95,MATCH($A70,'Points - 4 fers'!$A$5:$A$95,0),MATCH(T$8,'Points - 4 fers'!$A$5:$Z$5,0)))*25)+((INDEX('Points - Hattrick'!$A$5:$Z$95,MATCH($A70,'Points - Hattrick'!$A$5:$A$95,0),MATCH(T$8,'Points - Hattrick'!$A$5:$Z$5,0)))*100)+((INDEX('Points - Fielding'!$A$5:$Z$95,MATCH($A70,'Points - Fielding'!$A$5:$A$95,0),MATCH(T$8,'Points - Fielding'!$A$5:$Z$5,0)))*10)+((INDEX('Points - 7 fers'!$A$5:$Z$95,MATCH($A70,'Points - 7 fers'!$A$5:$A$95,0),MATCH(T$8,'Points - 7 fers'!$A$5:$Z$5,0)))*50)+((INDEX('Points - Fielding Bonus'!$A$5:$Z$95,MATCH($A70,'Points - Fielding Bonus'!$A$5:$A$95,0),MATCH(T$8,'Points - Fielding Bonus'!$A$5:$Z$5,0)))*25)</f>
        <v>0</v>
      </c>
      <c r="U70" s="365">
        <f>(INDEX('Points - Runs'!$A$5:$Z$95,MATCH($A70,'Points - Runs'!$A$5:$A$95,0),MATCH(U$8,'Points - Runs'!$A$5:$Z$5,0)))+((INDEX('Points - Runs 50s'!$A$5:$Z$95,MATCH($A70,'Points - Runs 50s'!$A$5:$A$95,0),MATCH(U$8,'Points - Runs 50s'!$A$5:$Z$5,0)))*25)+((INDEX('Points - Runs 100s'!$A$5:$Z$95,MATCH($A70,'Points - Runs 100s'!$A$5:$A$95,0),MATCH(U$8,'Points - Runs 100s'!$A$5:$Z$5,0)))*50)+((INDEX('Points - Wickets'!$A$5:$Z$95,MATCH($A70,'Points - Wickets'!$A$5:$A$95,0),MATCH(U$8,'Points - Wickets'!$A$5:$Z$5,0)))*15)+((INDEX('Points - 4 fers'!$A$5:$Z$95,MATCH($A70,'Points - 4 fers'!$A$5:$A$95,0),MATCH(U$8,'Points - 4 fers'!$A$5:$Z$5,0)))*25)+((INDEX('Points - Hattrick'!$A$5:$Z$95,MATCH($A70,'Points - Hattrick'!$A$5:$A$95,0),MATCH(U$8,'Points - Hattrick'!$A$5:$Z$5,0)))*100)+((INDEX('Points - Fielding'!$A$5:$Z$95,MATCH($A70,'Points - Fielding'!$A$5:$A$95,0),MATCH(U$8,'Points - Fielding'!$A$5:$Z$5,0)))*10)+((INDEX('Points - 7 fers'!$A$5:$Z$95,MATCH($A70,'Points - 7 fers'!$A$5:$A$95,0),MATCH(U$8,'Points - 7 fers'!$A$5:$Z$5,0)))*50)+((INDEX('Points - Fielding Bonus'!$A$5:$Z$95,MATCH($A70,'Points - Fielding Bonus'!$A$5:$A$95,0),MATCH(U$8,'Points - Fielding Bonus'!$A$5:$Z$5,0)))*25)</f>
        <v>0</v>
      </c>
      <c r="V70" s="365">
        <f>(INDEX('Points - Runs'!$A$5:$Z$95,MATCH($A70,'Points - Runs'!$A$5:$A$95,0),MATCH(V$8,'Points - Runs'!$A$5:$Z$5,0)))+((INDEX('Points - Runs 50s'!$A$5:$Z$95,MATCH($A70,'Points - Runs 50s'!$A$5:$A$95,0),MATCH(V$8,'Points - Runs 50s'!$A$5:$Z$5,0)))*25)+((INDEX('Points - Runs 100s'!$A$5:$Z$95,MATCH($A70,'Points - Runs 100s'!$A$5:$A$95,0),MATCH(V$8,'Points - Runs 100s'!$A$5:$Z$5,0)))*50)+((INDEX('Points - Wickets'!$A$5:$Z$95,MATCH($A70,'Points - Wickets'!$A$5:$A$95,0),MATCH(V$8,'Points - Wickets'!$A$5:$Z$5,0)))*15)+((INDEX('Points - 4 fers'!$A$5:$Z$95,MATCH($A70,'Points - 4 fers'!$A$5:$A$95,0),MATCH(V$8,'Points - 4 fers'!$A$5:$Z$5,0)))*25)+((INDEX('Points - Hattrick'!$A$5:$Z$95,MATCH($A70,'Points - Hattrick'!$A$5:$A$95,0),MATCH(V$8,'Points - Hattrick'!$A$5:$Z$5,0)))*100)+((INDEX('Points - Fielding'!$A$5:$Z$95,MATCH($A70,'Points - Fielding'!$A$5:$A$95,0),MATCH(V$8,'Points - Fielding'!$A$5:$Z$5,0)))*10)+((INDEX('Points - 7 fers'!$A$5:$Z$95,MATCH($A70,'Points - 7 fers'!$A$5:$A$95,0),MATCH(V$8,'Points - 7 fers'!$A$5:$Z$5,0)))*50)+((INDEX('Points - Fielding Bonus'!$A$5:$Z$95,MATCH($A70,'Points - Fielding Bonus'!$A$5:$A$95,0),MATCH(V$8,'Points - Fielding Bonus'!$A$5:$Z$5,0)))*25)</f>
        <v>0</v>
      </c>
      <c r="W70" s="365">
        <f>(INDEX('Points - Runs'!$A$5:$Z$95,MATCH($A70,'Points - Runs'!$A$5:$A$95,0),MATCH(W$8,'Points - Runs'!$A$5:$Z$5,0)))+((INDEX('Points - Runs 50s'!$A$5:$Z$95,MATCH($A70,'Points - Runs 50s'!$A$5:$A$95,0),MATCH(W$8,'Points - Runs 50s'!$A$5:$Z$5,0)))*25)+((INDEX('Points - Runs 100s'!$A$5:$Z$95,MATCH($A70,'Points - Runs 100s'!$A$5:$A$95,0),MATCH(W$8,'Points - Runs 100s'!$A$5:$Z$5,0)))*50)+((INDEX('Points - Wickets'!$A$5:$Z$95,MATCH($A70,'Points - Wickets'!$A$5:$A$95,0),MATCH(W$8,'Points - Wickets'!$A$5:$Z$5,0)))*15)+((INDEX('Points - 4 fers'!$A$5:$Z$95,MATCH($A70,'Points - 4 fers'!$A$5:$A$95,0),MATCH(W$8,'Points - 4 fers'!$A$5:$Z$5,0)))*25)+((INDEX('Points - Hattrick'!$A$5:$Z$95,MATCH($A70,'Points - Hattrick'!$A$5:$A$95,0),MATCH(W$8,'Points - Hattrick'!$A$5:$Z$5,0)))*100)+((INDEX('Points - Fielding'!$A$5:$Z$95,MATCH($A70,'Points - Fielding'!$A$5:$A$95,0),MATCH(W$8,'Points - Fielding'!$A$5:$Z$5,0)))*10)+((INDEX('Points - 7 fers'!$A$5:$Z$95,MATCH($A70,'Points - 7 fers'!$A$5:$A$95,0),MATCH(W$8,'Points - 7 fers'!$A$5:$Z$5,0)))*50)+((INDEX('Points - Fielding Bonus'!$A$5:$Z$95,MATCH($A70,'Points - Fielding Bonus'!$A$5:$A$95,0),MATCH(W$8,'Points - Fielding Bonus'!$A$5:$Z$5,0)))*25)</f>
        <v>0</v>
      </c>
      <c r="X70" s="365">
        <f>(INDEX('Points - Runs'!$A$5:$Z$95,MATCH($A70,'Points - Runs'!$A$5:$A$95,0),MATCH(X$8,'Points - Runs'!$A$5:$Z$5,0)))+((INDEX('Points - Runs 50s'!$A$5:$Z$95,MATCH($A70,'Points - Runs 50s'!$A$5:$A$95,0),MATCH(X$8,'Points - Runs 50s'!$A$5:$Z$5,0)))*25)+((INDEX('Points - Runs 100s'!$A$5:$Z$95,MATCH($A70,'Points - Runs 100s'!$A$5:$A$95,0),MATCH(X$8,'Points - Runs 100s'!$A$5:$Z$5,0)))*50)+((INDEX('Points - Wickets'!$A$5:$Z$95,MATCH($A70,'Points - Wickets'!$A$5:$A$95,0),MATCH(X$8,'Points - Wickets'!$A$5:$Z$5,0)))*15)+((INDEX('Points - 4 fers'!$A$5:$Z$95,MATCH($A70,'Points - 4 fers'!$A$5:$A$95,0),MATCH(X$8,'Points - 4 fers'!$A$5:$Z$5,0)))*25)+((INDEX('Points - Hattrick'!$A$5:$Z$95,MATCH($A70,'Points - Hattrick'!$A$5:$A$95,0),MATCH(X$8,'Points - Hattrick'!$A$5:$Z$5,0)))*100)+((INDEX('Points - Fielding'!$A$5:$Z$95,MATCH($A70,'Points - Fielding'!$A$5:$A$95,0),MATCH(X$8,'Points - Fielding'!$A$5:$Z$5,0)))*10)+((INDEX('Points - 7 fers'!$A$5:$Z$95,MATCH($A70,'Points - 7 fers'!$A$5:$A$95,0),MATCH(X$8,'Points - 7 fers'!$A$5:$Z$5,0)))*50)+((INDEX('Points - Fielding Bonus'!$A$5:$Z$95,MATCH($A70,'Points - Fielding Bonus'!$A$5:$A$95,0),MATCH(X$8,'Points - Fielding Bonus'!$A$5:$Z$5,0)))*25)</f>
        <v>0</v>
      </c>
      <c r="Y70" s="365">
        <f>(INDEX('Points - Runs'!$A$5:$Z$95,MATCH($A70,'Points - Runs'!$A$5:$A$95,0),MATCH(Y$8,'Points - Runs'!$A$5:$Z$5,0)))+((INDEX('Points - Runs 50s'!$A$5:$Z$95,MATCH($A70,'Points - Runs 50s'!$A$5:$A$95,0),MATCH(Y$8,'Points - Runs 50s'!$A$5:$Z$5,0)))*25)+((INDEX('Points - Runs 100s'!$A$5:$Z$95,MATCH($A70,'Points - Runs 100s'!$A$5:$A$95,0),MATCH(Y$8,'Points - Runs 100s'!$A$5:$Z$5,0)))*50)+((INDEX('Points - Wickets'!$A$5:$Z$95,MATCH($A70,'Points - Wickets'!$A$5:$A$95,0),MATCH(Y$8,'Points - Wickets'!$A$5:$Z$5,0)))*15)+((INDEX('Points - 4 fers'!$A$5:$Z$95,MATCH($A70,'Points - 4 fers'!$A$5:$A$95,0),MATCH(Y$8,'Points - 4 fers'!$A$5:$Z$5,0)))*25)+((INDEX('Points - Hattrick'!$A$5:$Z$95,MATCH($A70,'Points - Hattrick'!$A$5:$A$95,0),MATCH(Y$8,'Points - Hattrick'!$A$5:$Z$5,0)))*100)+((INDEX('Points - Fielding'!$A$5:$Z$95,MATCH($A70,'Points - Fielding'!$A$5:$A$95,0),MATCH(Y$8,'Points - Fielding'!$A$5:$Z$5,0)))*10)+((INDEX('Points - 7 fers'!$A$5:$Z$95,MATCH($A70,'Points - 7 fers'!$A$5:$A$95,0),MATCH(Y$8,'Points - 7 fers'!$A$5:$Z$5,0)))*50)+((INDEX('Points - Fielding Bonus'!$A$5:$Z$95,MATCH($A70,'Points - Fielding Bonus'!$A$5:$A$95,0),MATCH(Y$8,'Points - Fielding Bonus'!$A$5:$Z$5,0)))*25)</f>
        <v>0</v>
      </c>
      <c r="Z70" s="365">
        <f>(INDEX('Points - Runs'!$A$5:$Z$95,MATCH($A70,'Points - Runs'!$A$5:$A$95,0),MATCH(Z$8,'Points - Runs'!$A$5:$Z$5,0)))+((INDEX('Points - Runs 50s'!$A$5:$Z$95,MATCH($A70,'Points - Runs 50s'!$A$5:$A$95,0),MATCH(Z$8,'Points - Runs 50s'!$A$5:$Z$5,0)))*25)+((INDEX('Points - Runs 100s'!$A$5:$Z$95,MATCH($A70,'Points - Runs 100s'!$A$5:$A$95,0),MATCH(Z$8,'Points - Runs 100s'!$A$5:$Z$5,0)))*50)+((INDEX('Points - Wickets'!$A$5:$Z$95,MATCH($A70,'Points - Wickets'!$A$5:$A$95,0),MATCH(Z$8,'Points - Wickets'!$A$5:$Z$5,0)))*15)+((INDEX('Points - 4 fers'!$A$5:$Z$95,MATCH($A70,'Points - 4 fers'!$A$5:$A$95,0),MATCH(Z$8,'Points - 4 fers'!$A$5:$Z$5,0)))*25)+((INDEX('Points - Hattrick'!$A$5:$Z$95,MATCH($A70,'Points - Hattrick'!$A$5:$A$95,0),MATCH(Z$8,'Points - Hattrick'!$A$5:$Z$5,0)))*100)+((INDEX('Points - Fielding'!$A$5:$Z$95,MATCH($A70,'Points - Fielding'!$A$5:$A$95,0),MATCH(Z$8,'Points - Fielding'!$A$5:$Z$5,0)))*10)+((INDEX('Points - 7 fers'!$A$5:$Z$95,MATCH($A70,'Points - 7 fers'!$A$5:$A$95,0),MATCH(Z$8,'Points - 7 fers'!$A$5:$Z$5,0)))*50)+((INDEX('Points - Fielding Bonus'!$A$5:$Z$95,MATCH($A70,'Points - Fielding Bonus'!$A$5:$A$95,0),MATCH(Z$8,'Points - Fielding Bonus'!$A$5:$Z$5,0)))*25)</f>
        <v>0</v>
      </c>
      <c r="AA70" s="452">
        <f t="shared" si="0"/>
        <v>207</v>
      </c>
      <c r="AB70" s="445">
        <f t="shared" si="1"/>
        <v>34</v>
      </c>
      <c r="AC70" s="479">
        <f t="shared" si="2"/>
        <v>0</v>
      </c>
      <c r="AD70" s="453">
        <f t="shared" si="3"/>
        <v>241</v>
      </c>
    </row>
    <row r="71" spans="1:32" ht="18.75" customHeight="1" x14ac:dyDescent="0.25">
      <c r="A71" s="476" t="s">
        <v>29</v>
      </c>
      <c r="B71" s="447" t="s">
        <v>53</v>
      </c>
      <c r="C71" s="448" t="s">
        <v>63</v>
      </c>
      <c r="D71" s="364">
        <f>(INDEX('Points - Runs'!$A$5:$Z$95,MATCH($A71,'Points - Runs'!$A$5:$A$95,0),MATCH(D$8,'Points - Runs'!$A$5:$Z$5,0)))+((INDEX('Points - Runs 50s'!$A$5:$Z$95,MATCH($A71,'Points - Runs 50s'!$A$5:$A$95,0),MATCH(D$8,'Points - Runs 50s'!$A$5:$Z$5,0)))*25)+((INDEX('Points - Runs 100s'!$A$5:$Z$95,MATCH($A71,'Points - Runs 100s'!$A$5:$A$95,0),MATCH(D$8,'Points - Runs 100s'!$A$5:$Z$5,0)))*50)+((INDEX('Points - Wickets'!$A$5:$Z$95,MATCH($A71,'Points - Wickets'!$A$5:$A$95,0),MATCH(D$8,'Points - Wickets'!$A$5:$Z$5,0)))*15)+((INDEX('Points - 4 fers'!$A$5:$Z$95,MATCH($A71,'Points - 4 fers'!$A$5:$A$95,0),MATCH(D$8,'Points - 4 fers'!$A$5:$Z$5,0)))*25)+((INDEX('Points - Hattrick'!$A$5:$Z$95,MATCH($A71,'Points - Hattrick'!$A$5:$A$95,0),MATCH(D$8,'Points - Hattrick'!$A$5:$Z$5,0)))*100)+((INDEX('Points - Fielding'!$A$5:$Z$95,MATCH($A71,'Points - Fielding'!$A$5:$A$95,0),MATCH(D$8,'Points - Fielding'!$A$5:$Z$5,0)))*10)+((INDEX('Points - 7 fers'!$A$5:$Z$95,MATCH($A71,'Points - 7 fers'!$A$5:$A$95,0),MATCH(D$8,'Points - 7 fers'!$A$5:$Z$5,0)))*50)+((INDEX('Points - Fielding Bonus'!$A$5:$Z$95,MATCH($A71,'Points - Fielding Bonus'!$A$5:$A$95,0),MATCH(D$8,'Points - Fielding Bonus'!$A$5:$Z$5,0)))*25)</f>
        <v>0</v>
      </c>
      <c r="E71" s="365">
        <f>(INDEX('Points - Runs'!$A$5:$Z$95,MATCH($A71,'Points - Runs'!$A$5:$A$95,0),MATCH(E$8,'Points - Runs'!$A$5:$Z$5,0)))+((INDEX('Points - Runs 50s'!$A$5:$Z$95,MATCH($A71,'Points - Runs 50s'!$A$5:$A$95,0),MATCH(E$8,'Points - Runs 50s'!$A$5:$Z$5,0)))*25)+((INDEX('Points - Runs 100s'!$A$5:$Z$95,MATCH($A71,'Points - Runs 100s'!$A$5:$A$95,0),MATCH(E$8,'Points - Runs 100s'!$A$5:$Z$5,0)))*50)+((INDEX('Points - Wickets'!$A$5:$Z$95,MATCH($A71,'Points - Wickets'!$A$5:$A$95,0),MATCH(E$8,'Points - Wickets'!$A$5:$Z$5,0)))*15)+((INDEX('Points - 4 fers'!$A$5:$Z$95,MATCH($A71,'Points - 4 fers'!$A$5:$A$95,0),MATCH(E$8,'Points - 4 fers'!$A$5:$Z$5,0)))*25)+((INDEX('Points - Hattrick'!$A$5:$Z$95,MATCH($A71,'Points - Hattrick'!$A$5:$A$95,0),MATCH(E$8,'Points - Hattrick'!$A$5:$Z$5,0)))*100)+((INDEX('Points - Fielding'!$A$5:$Z$95,MATCH($A71,'Points - Fielding'!$A$5:$A$95,0),MATCH(E$8,'Points - Fielding'!$A$5:$Z$5,0)))*10)+((INDEX('Points - 7 fers'!$A$5:$Z$95,MATCH($A71,'Points - 7 fers'!$A$5:$A$95,0),MATCH(E$8,'Points - 7 fers'!$A$5:$Z$5,0)))*50)+((INDEX('Points - Fielding Bonus'!$A$5:$Z$95,MATCH($A71,'Points - Fielding Bonus'!$A$5:$A$95,0),MATCH(E$8,'Points - Fielding Bonus'!$A$5:$Z$5,0)))*25)</f>
        <v>0</v>
      </c>
      <c r="F71" s="365">
        <f>(INDEX('Points - Runs'!$A$5:$Z$95,MATCH($A71,'Points - Runs'!$A$5:$A$95,0),MATCH(F$8,'Points - Runs'!$A$5:$Z$5,0)))+((INDEX('Points - Runs 50s'!$A$5:$Z$95,MATCH($A71,'Points - Runs 50s'!$A$5:$A$95,0),MATCH(F$8,'Points - Runs 50s'!$A$5:$Z$5,0)))*25)+((INDEX('Points - Runs 100s'!$A$5:$Z$95,MATCH($A71,'Points - Runs 100s'!$A$5:$A$95,0),MATCH(F$8,'Points - Runs 100s'!$A$5:$Z$5,0)))*50)+((INDEX('Points - Wickets'!$A$5:$Z$95,MATCH($A71,'Points - Wickets'!$A$5:$A$95,0),MATCH(F$8,'Points - Wickets'!$A$5:$Z$5,0)))*15)+((INDEX('Points - 4 fers'!$A$5:$Z$95,MATCH($A71,'Points - 4 fers'!$A$5:$A$95,0),MATCH(F$8,'Points - 4 fers'!$A$5:$Z$5,0)))*25)+((INDEX('Points - Hattrick'!$A$5:$Z$95,MATCH($A71,'Points - Hattrick'!$A$5:$A$95,0),MATCH(F$8,'Points - Hattrick'!$A$5:$Z$5,0)))*100)+((INDEX('Points - Fielding'!$A$5:$Z$95,MATCH($A71,'Points - Fielding'!$A$5:$A$95,0),MATCH(F$8,'Points - Fielding'!$A$5:$Z$5,0)))*10)+((INDEX('Points - 7 fers'!$A$5:$Z$95,MATCH($A71,'Points - 7 fers'!$A$5:$A$95,0),MATCH(F$8,'Points - 7 fers'!$A$5:$Z$5,0)))*50)+((INDEX('Points - Fielding Bonus'!$A$5:$Z$95,MATCH($A71,'Points - Fielding Bonus'!$A$5:$A$95,0),MATCH(F$8,'Points - Fielding Bonus'!$A$5:$Z$5,0)))*25)</f>
        <v>0</v>
      </c>
      <c r="G71" s="365">
        <f>(INDEX('Points - Runs'!$A$5:$Z$95,MATCH($A71,'Points - Runs'!$A$5:$A$95,0),MATCH(G$8,'Points - Runs'!$A$5:$Z$5,0)))+((INDEX('Points - Runs 50s'!$A$5:$Z$95,MATCH($A71,'Points - Runs 50s'!$A$5:$A$95,0),MATCH(G$8,'Points - Runs 50s'!$A$5:$Z$5,0)))*25)+((INDEX('Points - Runs 100s'!$A$5:$Z$95,MATCH($A71,'Points - Runs 100s'!$A$5:$A$95,0),MATCH(G$8,'Points - Runs 100s'!$A$5:$Z$5,0)))*50)+((INDEX('Points - Wickets'!$A$5:$Z$95,MATCH($A71,'Points - Wickets'!$A$5:$A$95,0),MATCH(G$8,'Points - Wickets'!$A$5:$Z$5,0)))*15)+((INDEX('Points - 4 fers'!$A$5:$Z$95,MATCH($A71,'Points - 4 fers'!$A$5:$A$95,0),MATCH(G$8,'Points - 4 fers'!$A$5:$Z$5,0)))*25)+((INDEX('Points - Hattrick'!$A$5:$Z$95,MATCH($A71,'Points - Hattrick'!$A$5:$A$95,0),MATCH(G$8,'Points - Hattrick'!$A$5:$Z$5,0)))*100)+((INDEX('Points - Fielding'!$A$5:$Z$95,MATCH($A71,'Points - Fielding'!$A$5:$A$95,0),MATCH(G$8,'Points - Fielding'!$A$5:$Z$5,0)))*10)+((INDEX('Points - 7 fers'!$A$5:$Z$95,MATCH($A71,'Points - 7 fers'!$A$5:$A$95,0),MATCH(G$8,'Points - 7 fers'!$A$5:$Z$5,0)))*50)+((INDEX('Points - Fielding Bonus'!$A$5:$Z$95,MATCH($A71,'Points - Fielding Bonus'!$A$5:$A$95,0),MATCH(G$8,'Points - Fielding Bonus'!$A$5:$Z$5,0)))*25)</f>
        <v>85</v>
      </c>
      <c r="H71" s="365">
        <f>(INDEX('Points - Runs'!$A$5:$Z$95,MATCH($A71,'Points - Runs'!$A$5:$A$95,0),MATCH(H$8,'Points - Runs'!$A$5:$Z$5,0)))+((INDEX('Points - Runs 50s'!$A$5:$Z$95,MATCH($A71,'Points - Runs 50s'!$A$5:$A$95,0),MATCH(H$8,'Points - Runs 50s'!$A$5:$Z$5,0)))*25)+((INDEX('Points - Runs 100s'!$A$5:$Z$95,MATCH($A71,'Points - Runs 100s'!$A$5:$A$95,0),MATCH(H$8,'Points - Runs 100s'!$A$5:$Z$5,0)))*50)+((INDEX('Points - Wickets'!$A$5:$Z$95,MATCH($A71,'Points - Wickets'!$A$5:$A$95,0),MATCH(H$8,'Points - Wickets'!$A$5:$Z$5,0)))*15)+((INDEX('Points - 4 fers'!$A$5:$Z$95,MATCH($A71,'Points - 4 fers'!$A$5:$A$95,0),MATCH(H$8,'Points - 4 fers'!$A$5:$Z$5,0)))*25)+((INDEX('Points - Hattrick'!$A$5:$Z$95,MATCH($A71,'Points - Hattrick'!$A$5:$A$95,0),MATCH(H$8,'Points - Hattrick'!$A$5:$Z$5,0)))*100)+((INDEX('Points - Fielding'!$A$5:$Z$95,MATCH($A71,'Points - Fielding'!$A$5:$A$95,0),MATCH(H$8,'Points - Fielding'!$A$5:$Z$5,0)))*10)+((INDEX('Points - 7 fers'!$A$5:$Z$95,MATCH($A71,'Points - 7 fers'!$A$5:$A$95,0),MATCH(H$8,'Points - 7 fers'!$A$5:$Z$5,0)))*50)+((INDEX('Points - Fielding Bonus'!$A$5:$Z$95,MATCH($A71,'Points - Fielding Bonus'!$A$5:$A$95,0),MATCH(H$8,'Points - Fielding Bonus'!$A$5:$Z$5,0)))*25)</f>
        <v>59</v>
      </c>
      <c r="I71" s="365">
        <f>(INDEX('Points - Runs'!$A$5:$Z$95,MATCH($A71,'Points - Runs'!$A$5:$A$95,0),MATCH(I$8,'Points - Runs'!$A$5:$Z$5,0)))+((INDEX('Points - Runs 50s'!$A$5:$Z$95,MATCH($A71,'Points - Runs 50s'!$A$5:$A$95,0),MATCH(I$8,'Points - Runs 50s'!$A$5:$Z$5,0)))*25)+((INDEX('Points - Runs 100s'!$A$5:$Z$95,MATCH($A71,'Points - Runs 100s'!$A$5:$A$95,0),MATCH(I$8,'Points - Runs 100s'!$A$5:$Z$5,0)))*50)+((INDEX('Points - Wickets'!$A$5:$Z$95,MATCH($A71,'Points - Wickets'!$A$5:$A$95,0),MATCH(I$8,'Points - Wickets'!$A$5:$Z$5,0)))*15)+((INDEX('Points - 4 fers'!$A$5:$Z$95,MATCH($A71,'Points - 4 fers'!$A$5:$A$95,0),MATCH(I$8,'Points - 4 fers'!$A$5:$Z$5,0)))*25)+((INDEX('Points - Hattrick'!$A$5:$Z$95,MATCH($A71,'Points - Hattrick'!$A$5:$A$95,0),MATCH(I$8,'Points - Hattrick'!$A$5:$Z$5,0)))*100)+((INDEX('Points - Fielding'!$A$5:$Z$95,MATCH($A71,'Points - Fielding'!$A$5:$A$95,0),MATCH(I$8,'Points - Fielding'!$A$5:$Z$5,0)))*10)+((INDEX('Points - 7 fers'!$A$5:$Z$95,MATCH($A71,'Points - 7 fers'!$A$5:$A$95,0),MATCH(I$8,'Points - 7 fers'!$A$5:$Z$5,0)))*50)+((INDEX('Points - Fielding Bonus'!$A$5:$Z$95,MATCH($A71,'Points - Fielding Bonus'!$A$5:$A$95,0),MATCH(I$8,'Points - Fielding Bonus'!$A$5:$Z$5,0)))*25)</f>
        <v>15</v>
      </c>
      <c r="J71" s="365">
        <f>(INDEX('Points - Runs'!$A$5:$Z$95,MATCH($A71,'Points - Runs'!$A$5:$A$95,0),MATCH(J$8,'Points - Runs'!$A$5:$Z$5,0)))+((INDEX('Points - Runs 50s'!$A$5:$Z$95,MATCH($A71,'Points - Runs 50s'!$A$5:$A$95,0),MATCH(J$8,'Points - Runs 50s'!$A$5:$Z$5,0)))*25)+((INDEX('Points - Runs 100s'!$A$5:$Z$95,MATCH($A71,'Points - Runs 100s'!$A$5:$A$95,0),MATCH(J$8,'Points - Runs 100s'!$A$5:$Z$5,0)))*50)+((INDEX('Points - Wickets'!$A$5:$Z$95,MATCH($A71,'Points - Wickets'!$A$5:$A$95,0),MATCH(J$8,'Points - Wickets'!$A$5:$Z$5,0)))*15)+((INDEX('Points - 4 fers'!$A$5:$Z$95,MATCH($A71,'Points - 4 fers'!$A$5:$A$95,0),MATCH(J$8,'Points - 4 fers'!$A$5:$Z$5,0)))*25)+((INDEX('Points - Hattrick'!$A$5:$Z$95,MATCH($A71,'Points - Hattrick'!$A$5:$A$95,0),MATCH(J$8,'Points - Hattrick'!$A$5:$Z$5,0)))*100)+((INDEX('Points - Fielding'!$A$5:$Z$95,MATCH($A71,'Points - Fielding'!$A$5:$A$95,0),MATCH(J$8,'Points - Fielding'!$A$5:$Z$5,0)))*10)+((INDEX('Points - 7 fers'!$A$5:$Z$95,MATCH($A71,'Points - 7 fers'!$A$5:$A$95,0),MATCH(J$8,'Points - 7 fers'!$A$5:$Z$5,0)))*50)+((INDEX('Points - Fielding Bonus'!$A$5:$Z$95,MATCH($A71,'Points - Fielding Bonus'!$A$5:$A$95,0),MATCH(J$8,'Points - Fielding Bonus'!$A$5:$Z$5,0)))*25)</f>
        <v>0</v>
      </c>
      <c r="K71" s="516">
        <f>(INDEX('Points - Runs'!$A$5:$Z$95,MATCH($A71,'Points - Runs'!$A$5:$A$95,0),MATCH(K$8,'Points - Runs'!$A$5:$Z$5,0)))+((INDEX('Points - Runs 50s'!$A$5:$Z$95,MATCH($A71,'Points - Runs 50s'!$A$5:$A$95,0),MATCH(K$8,'Points - Runs 50s'!$A$5:$Z$5,0)))*25)+((INDEX('Points - Runs 100s'!$A$5:$Z$95,MATCH($A71,'Points - Runs 100s'!$A$5:$A$95,0),MATCH(K$8,'Points - Runs 100s'!$A$5:$Z$5,0)))*50)+((INDEX('Points - Wickets'!$A$5:$Z$95,MATCH($A71,'Points - Wickets'!$A$5:$A$95,0),MATCH(K$8,'Points - Wickets'!$A$5:$Z$5,0)))*15)+((INDEX('Points - 4 fers'!$A$5:$Z$95,MATCH($A71,'Points - 4 fers'!$A$5:$A$95,0),MATCH(K$8,'Points - 4 fers'!$A$5:$Z$5,0)))*25)+((INDEX('Points - Hattrick'!$A$5:$Z$95,MATCH($A71,'Points - Hattrick'!$A$5:$A$95,0),MATCH(K$8,'Points - Hattrick'!$A$5:$Z$5,0)))*100)+((INDEX('Points - Fielding'!$A$5:$Z$95,MATCH($A71,'Points - Fielding'!$A$5:$A$95,0),MATCH(K$8,'Points - Fielding'!$A$5:$Z$5,0)))*10)+((INDEX('Points - 7 fers'!$A$5:$Z$95,MATCH($A71,'Points - 7 fers'!$A$5:$A$95,0),MATCH(K$8,'Points - 7 fers'!$A$5:$Z$5,0)))*50)+((INDEX('Points - Fielding Bonus'!$A$5:$Z$95,MATCH($A71,'Points - Fielding Bonus'!$A$5:$A$95,0),MATCH(K$8,'Points - Fielding Bonus'!$A$5:$Z$5,0)))*25)</f>
        <v>0</v>
      </c>
      <c r="L71" s="364">
        <f>(INDEX('Points - Runs'!$A$5:$Z$95,MATCH($A71,'Points - Runs'!$A$5:$A$95,0),MATCH(L$8,'Points - Runs'!$A$5:$Z$5,0)))+((INDEX('Points - Runs 50s'!$A$5:$Z$95,MATCH($A71,'Points - Runs 50s'!$A$5:$A$95,0),MATCH(L$8,'Points - Runs 50s'!$A$5:$Z$5,0)))*25)+((INDEX('Points - Runs 100s'!$A$5:$Z$95,MATCH($A71,'Points - Runs 100s'!$A$5:$A$95,0),MATCH(L$8,'Points - Runs 100s'!$A$5:$Z$5,0)))*50)+((INDEX('Points - Wickets'!$A$5:$Z$95,MATCH($A71,'Points - Wickets'!$A$5:$A$95,0),MATCH(L$8,'Points - Wickets'!$A$5:$Z$5,0)))*15)+((INDEX('Points - 4 fers'!$A$5:$Z$95,MATCH($A71,'Points - 4 fers'!$A$5:$A$95,0),MATCH(L$8,'Points - 4 fers'!$A$5:$Z$5,0)))*25)+((INDEX('Points - Hattrick'!$A$5:$Z$95,MATCH($A71,'Points - Hattrick'!$A$5:$A$95,0),MATCH(L$8,'Points - Hattrick'!$A$5:$Z$5,0)))*100)+((INDEX('Points - Fielding'!$A$5:$Z$95,MATCH($A71,'Points - Fielding'!$A$5:$A$95,0),MATCH(L$8,'Points - Fielding'!$A$5:$Z$5,0)))*10)+((INDEX('Points - 7 fers'!$A$5:$Z$95,MATCH($A71,'Points - 7 fers'!$A$5:$A$95,0),MATCH(L$8,'Points - 7 fers'!$A$5:$Z$5,0)))*50)+((INDEX('Points - Fielding Bonus'!$A$5:$Z$95,MATCH($A71,'Points - Fielding Bonus'!$A$5:$A$95,0),MATCH(L$8,'Points - Fielding Bonus'!$A$5:$Z$5,0)))*25)</f>
        <v>55</v>
      </c>
      <c r="M71" s="365">
        <f>(INDEX('Points - Runs'!$A$5:$Z$95,MATCH($A71,'Points - Runs'!$A$5:$A$95,0),MATCH(M$8,'Points - Runs'!$A$5:$Z$5,0)))+((INDEX('Points - Runs 50s'!$A$5:$Z$95,MATCH($A71,'Points - Runs 50s'!$A$5:$A$95,0),MATCH(M$8,'Points - Runs 50s'!$A$5:$Z$5,0)))*25)+((INDEX('Points - Runs 100s'!$A$5:$Z$95,MATCH($A71,'Points - Runs 100s'!$A$5:$A$95,0),MATCH(M$8,'Points - Runs 100s'!$A$5:$Z$5,0)))*50)+((INDEX('Points - Wickets'!$A$5:$Z$95,MATCH($A71,'Points - Wickets'!$A$5:$A$95,0),MATCH(M$8,'Points - Wickets'!$A$5:$Z$5,0)))*15)+((INDEX('Points - 4 fers'!$A$5:$Z$95,MATCH($A71,'Points - 4 fers'!$A$5:$A$95,0),MATCH(M$8,'Points - 4 fers'!$A$5:$Z$5,0)))*25)+((INDEX('Points - Hattrick'!$A$5:$Z$95,MATCH($A71,'Points - Hattrick'!$A$5:$A$95,0),MATCH(M$8,'Points - Hattrick'!$A$5:$Z$5,0)))*100)+((INDEX('Points - Fielding'!$A$5:$Z$95,MATCH($A71,'Points - Fielding'!$A$5:$A$95,0),MATCH(M$8,'Points - Fielding'!$A$5:$Z$5,0)))*10)+((INDEX('Points - 7 fers'!$A$5:$Z$95,MATCH($A71,'Points - 7 fers'!$A$5:$A$95,0),MATCH(M$8,'Points - 7 fers'!$A$5:$Z$5,0)))*50)+((INDEX('Points - Fielding Bonus'!$A$5:$Z$95,MATCH($A71,'Points - Fielding Bonus'!$A$5:$A$95,0),MATCH(M$8,'Points - Fielding Bonus'!$A$5:$Z$5,0)))*25)</f>
        <v>15</v>
      </c>
      <c r="N71" s="365">
        <f>(INDEX('Points - Runs'!$A$5:$Z$95,MATCH($A71,'Points - Runs'!$A$5:$A$95,0),MATCH(N$8,'Points - Runs'!$A$5:$Z$5,0)))+((INDEX('Points - Runs 50s'!$A$5:$Z$95,MATCH($A71,'Points - Runs 50s'!$A$5:$A$95,0),MATCH(N$8,'Points - Runs 50s'!$A$5:$Z$5,0)))*25)+((INDEX('Points - Runs 100s'!$A$5:$Z$95,MATCH($A71,'Points - Runs 100s'!$A$5:$A$95,0),MATCH(N$8,'Points - Runs 100s'!$A$5:$Z$5,0)))*50)+((INDEX('Points - Wickets'!$A$5:$Z$95,MATCH($A71,'Points - Wickets'!$A$5:$A$95,0),MATCH(N$8,'Points - Wickets'!$A$5:$Z$5,0)))*15)+((INDEX('Points - 4 fers'!$A$5:$Z$95,MATCH($A71,'Points - 4 fers'!$A$5:$A$95,0),MATCH(N$8,'Points - 4 fers'!$A$5:$Z$5,0)))*25)+((INDEX('Points - Hattrick'!$A$5:$Z$95,MATCH($A71,'Points - Hattrick'!$A$5:$A$95,0),MATCH(N$8,'Points - Hattrick'!$A$5:$Z$5,0)))*100)+((INDEX('Points - Fielding'!$A$5:$Z$95,MATCH($A71,'Points - Fielding'!$A$5:$A$95,0),MATCH(N$8,'Points - Fielding'!$A$5:$Z$5,0)))*10)+((INDEX('Points - 7 fers'!$A$5:$Z$95,MATCH($A71,'Points - 7 fers'!$A$5:$A$95,0),MATCH(N$8,'Points - 7 fers'!$A$5:$Z$5,0)))*50)+((INDEX('Points - Fielding Bonus'!$A$5:$Z$95,MATCH($A71,'Points - Fielding Bonus'!$A$5:$A$95,0),MATCH(N$8,'Points - Fielding Bonus'!$A$5:$Z$5,0)))*25)</f>
        <v>30</v>
      </c>
      <c r="O71" s="365">
        <f>(INDEX('Points - Runs'!$A$5:$Z$95,MATCH($A71,'Points - Runs'!$A$5:$A$95,0),MATCH(O$8,'Points - Runs'!$A$5:$Z$5,0)))+((INDEX('Points - Runs 50s'!$A$5:$Z$95,MATCH($A71,'Points - Runs 50s'!$A$5:$A$95,0),MATCH(O$8,'Points - Runs 50s'!$A$5:$Z$5,0)))*25)+((INDEX('Points - Runs 100s'!$A$5:$Z$95,MATCH($A71,'Points - Runs 100s'!$A$5:$A$95,0),MATCH(O$8,'Points - Runs 100s'!$A$5:$Z$5,0)))*50)+((INDEX('Points - Wickets'!$A$5:$Z$95,MATCH($A71,'Points - Wickets'!$A$5:$A$95,0),MATCH(O$8,'Points - Wickets'!$A$5:$Z$5,0)))*15)+((INDEX('Points - 4 fers'!$A$5:$Z$95,MATCH($A71,'Points - 4 fers'!$A$5:$A$95,0),MATCH(O$8,'Points - 4 fers'!$A$5:$Z$5,0)))*25)+((INDEX('Points - Hattrick'!$A$5:$Z$95,MATCH($A71,'Points - Hattrick'!$A$5:$A$95,0),MATCH(O$8,'Points - Hattrick'!$A$5:$Z$5,0)))*100)+((INDEX('Points - Fielding'!$A$5:$Z$95,MATCH($A71,'Points - Fielding'!$A$5:$A$95,0),MATCH(O$8,'Points - Fielding'!$A$5:$Z$5,0)))*10)+((INDEX('Points - 7 fers'!$A$5:$Z$95,MATCH($A71,'Points - 7 fers'!$A$5:$A$95,0),MATCH(O$8,'Points - 7 fers'!$A$5:$Z$5,0)))*50)+((INDEX('Points - Fielding Bonus'!$A$5:$Z$95,MATCH($A71,'Points - Fielding Bonus'!$A$5:$A$95,0),MATCH(O$8,'Points - Fielding Bonus'!$A$5:$Z$5,0)))*25)</f>
        <v>124</v>
      </c>
      <c r="P71" s="365">
        <f>(INDEX('Points - Runs'!$A$5:$Z$95,MATCH($A71,'Points - Runs'!$A$5:$A$95,0),MATCH(P$8,'Points - Runs'!$A$5:$Z$5,0)))+((INDEX('Points - Runs 50s'!$A$5:$Z$95,MATCH($A71,'Points - Runs 50s'!$A$5:$A$95,0),MATCH(P$8,'Points - Runs 50s'!$A$5:$Z$5,0)))*25)+((INDEX('Points - Runs 100s'!$A$5:$Z$95,MATCH($A71,'Points - Runs 100s'!$A$5:$A$95,0),MATCH(P$8,'Points - Runs 100s'!$A$5:$Z$5,0)))*50)+((INDEX('Points - Wickets'!$A$5:$Z$95,MATCH($A71,'Points - Wickets'!$A$5:$A$95,0),MATCH(P$8,'Points - Wickets'!$A$5:$Z$5,0)))*15)+((INDEX('Points - 4 fers'!$A$5:$Z$95,MATCH($A71,'Points - 4 fers'!$A$5:$A$95,0),MATCH(P$8,'Points - 4 fers'!$A$5:$Z$5,0)))*25)+((INDEX('Points - Hattrick'!$A$5:$Z$95,MATCH($A71,'Points - Hattrick'!$A$5:$A$95,0),MATCH(P$8,'Points - Hattrick'!$A$5:$Z$5,0)))*100)+((INDEX('Points - Fielding'!$A$5:$Z$95,MATCH($A71,'Points - Fielding'!$A$5:$A$95,0),MATCH(P$8,'Points - Fielding'!$A$5:$Z$5,0)))*10)+((INDEX('Points - 7 fers'!$A$5:$Z$95,MATCH($A71,'Points - 7 fers'!$A$5:$A$95,0),MATCH(P$8,'Points - 7 fers'!$A$5:$Z$5,0)))*50)+((INDEX('Points - Fielding Bonus'!$A$5:$Z$95,MATCH($A71,'Points - Fielding Bonus'!$A$5:$A$95,0),MATCH(P$8,'Points - Fielding Bonus'!$A$5:$Z$5,0)))*25)</f>
        <v>100</v>
      </c>
      <c r="Q71" s="365">
        <f>(INDEX('Points - Runs'!$A$5:$Z$95,MATCH($A71,'Points - Runs'!$A$5:$A$95,0),MATCH(Q$8,'Points - Runs'!$A$5:$Z$5,0)))+((INDEX('Points - Runs 50s'!$A$5:$Z$95,MATCH($A71,'Points - Runs 50s'!$A$5:$A$95,0),MATCH(Q$8,'Points - Runs 50s'!$A$5:$Z$5,0)))*25)+((INDEX('Points - Runs 100s'!$A$5:$Z$95,MATCH($A71,'Points - Runs 100s'!$A$5:$A$95,0),MATCH(Q$8,'Points - Runs 100s'!$A$5:$Z$5,0)))*50)+((INDEX('Points - Wickets'!$A$5:$Z$95,MATCH($A71,'Points - Wickets'!$A$5:$A$95,0),MATCH(Q$8,'Points - Wickets'!$A$5:$Z$5,0)))*15)+((INDEX('Points - 4 fers'!$A$5:$Z$95,MATCH($A71,'Points - 4 fers'!$A$5:$A$95,0),MATCH(Q$8,'Points - 4 fers'!$A$5:$Z$5,0)))*25)+((INDEX('Points - Hattrick'!$A$5:$Z$95,MATCH($A71,'Points - Hattrick'!$A$5:$A$95,0),MATCH(Q$8,'Points - Hattrick'!$A$5:$Z$5,0)))*100)+((INDEX('Points - Fielding'!$A$5:$Z$95,MATCH($A71,'Points - Fielding'!$A$5:$A$95,0),MATCH(Q$8,'Points - Fielding'!$A$5:$Z$5,0)))*10)+((INDEX('Points - 7 fers'!$A$5:$Z$95,MATCH($A71,'Points - 7 fers'!$A$5:$A$95,0),MATCH(Q$8,'Points - 7 fers'!$A$5:$Z$5,0)))*50)+((INDEX('Points - Fielding Bonus'!$A$5:$Z$95,MATCH($A71,'Points - Fielding Bonus'!$A$5:$A$95,0),MATCH(Q$8,'Points - Fielding Bonus'!$A$5:$Z$5,0)))*25)</f>
        <v>37</v>
      </c>
      <c r="R71" s="365">
        <f>(INDEX('Points - Runs'!$A$5:$Z$95,MATCH($A71,'Points - Runs'!$A$5:$A$95,0),MATCH(R$8,'Points - Runs'!$A$5:$Z$5,0)))+((INDEX('Points - Runs 50s'!$A$5:$Z$95,MATCH($A71,'Points - Runs 50s'!$A$5:$A$95,0),MATCH(R$8,'Points - Runs 50s'!$A$5:$Z$5,0)))*25)+((INDEX('Points - Runs 100s'!$A$5:$Z$95,MATCH($A71,'Points - Runs 100s'!$A$5:$A$95,0),MATCH(R$8,'Points - Runs 100s'!$A$5:$Z$5,0)))*50)+((INDEX('Points - Wickets'!$A$5:$Z$95,MATCH($A71,'Points - Wickets'!$A$5:$A$95,0),MATCH(R$8,'Points - Wickets'!$A$5:$Z$5,0)))*15)+((INDEX('Points - 4 fers'!$A$5:$Z$95,MATCH($A71,'Points - 4 fers'!$A$5:$A$95,0),MATCH(R$8,'Points - 4 fers'!$A$5:$Z$5,0)))*25)+((INDEX('Points - Hattrick'!$A$5:$Z$95,MATCH($A71,'Points - Hattrick'!$A$5:$A$95,0),MATCH(R$8,'Points - Hattrick'!$A$5:$Z$5,0)))*100)+((INDEX('Points - Fielding'!$A$5:$Z$95,MATCH($A71,'Points - Fielding'!$A$5:$A$95,0),MATCH(R$8,'Points - Fielding'!$A$5:$Z$5,0)))*10)+((INDEX('Points - 7 fers'!$A$5:$Z$95,MATCH($A71,'Points - 7 fers'!$A$5:$A$95,0),MATCH(R$8,'Points - 7 fers'!$A$5:$Z$5,0)))*50)+((INDEX('Points - Fielding Bonus'!$A$5:$Z$95,MATCH($A71,'Points - Fielding Bonus'!$A$5:$A$95,0),MATCH(R$8,'Points - Fielding Bonus'!$A$5:$Z$5,0)))*25)</f>
        <v>0</v>
      </c>
      <c r="S71" s="566">
        <f>(INDEX('Points - Runs'!$A$5:$Z$95,MATCH($A71,'Points - Runs'!$A$5:$A$95,0),MATCH(S$8,'Points - Runs'!$A$5:$Z$5,0)))+((INDEX('Points - Runs 50s'!$A$5:$Z$95,MATCH($A71,'Points - Runs 50s'!$A$5:$A$95,0),MATCH(S$8,'Points - Runs 50s'!$A$5:$Z$5,0)))*25)+((INDEX('Points - Runs 100s'!$A$5:$Z$95,MATCH($A71,'Points - Runs 100s'!$A$5:$A$95,0),MATCH(S$8,'Points - Runs 100s'!$A$5:$Z$5,0)))*50)+((INDEX('Points - Wickets'!$A$5:$Z$95,MATCH($A71,'Points - Wickets'!$A$5:$A$95,0),MATCH(S$8,'Points - Wickets'!$A$5:$Z$5,0)))*15)+((INDEX('Points - 4 fers'!$A$5:$Z$95,MATCH($A71,'Points - 4 fers'!$A$5:$A$95,0),MATCH(S$8,'Points - 4 fers'!$A$5:$Z$5,0)))*25)+((INDEX('Points - Hattrick'!$A$5:$Z$95,MATCH($A71,'Points - Hattrick'!$A$5:$A$95,0),MATCH(S$8,'Points - Hattrick'!$A$5:$Z$5,0)))*100)+((INDEX('Points - Fielding'!$A$5:$Z$95,MATCH($A71,'Points - Fielding'!$A$5:$A$95,0),MATCH(S$8,'Points - Fielding'!$A$5:$Z$5,0)))*10)+((INDEX('Points - 7 fers'!$A$5:$Z$95,MATCH($A71,'Points - 7 fers'!$A$5:$A$95,0),MATCH(S$8,'Points - 7 fers'!$A$5:$Z$5,0)))*50)+((INDEX('Points - Fielding Bonus'!$A$5:$Z$95,MATCH($A71,'Points - Fielding Bonus'!$A$5:$A$95,0),MATCH(S$8,'Points - Fielding Bonus'!$A$5:$Z$5,0)))*25)</f>
        <v>46</v>
      </c>
      <c r="T71" s="571">
        <f>(INDEX('Points - Runs'!$A$5:$Z$95,MATCH($A71,'Points - Runs'!$A$5:$A$95,0),MATCH(T$8,'Points - Runs'!$A$5:$Z$5,0)))+((INDEX('Points - Runs 50s'!$A$5:$Z$95,MATCH($A71,'Points - Runs 50s'!$A$5:$A$95,0),MATCH(T$8,'Points - Runs 50s'!$A$5:$Z$5,0)))*25)+((INDEX('Points - Runs 100s'!$A$5:$Z$95,MATCH($A71,'Points - Runs 100s'!$A$5:$A$95,0),MATCH(T$8,'Points - Runs 100s'!$A$5:$Z$5,0)))*50)+((INDEX('Points - Wickets'!$A$5:$Z$95,MATCH($A71,'Points - Wickets'!$A$5:$A$95,0),MATCH(T$8,'Points - Wickets'!$A$5:$Z$5,0)))*15)+((INDEX('Points - 4 fers'!$A$5:$Z$95,MATCH($A71,'Points - 4 fers'!$A$5:$A$95,0),MATCH(T$8,'Points - 4 fers'!$A$5:$Z$5,0)))*25)+((INDEX('Points - Hattrick'!$A$5:$Z$95,MATCH($A71,'Points - Hattrick'!$A$5:$A$95,0),MATCH(T$8,'Points - Hattrick'!$A$5:$Z$5,0)))*100)+((INDEX('Points - Fielding'!$A$5:$Z$95,MATCH($A71,'Points - Fielding'!$A$5:$A$95,0),MATCH(T$8,'Points - Fielding'!$A$5:$Z$5,0)))*10)+((INDEX('Points - 7 fers'!$A$5:$Z$95,MATCH($A71,'Points - 7 fers'!$A$5:$A$95,0),MATCH(T$8,'Points - 7 fers'!$A$5:$Z$5,0)))*50)+((INDEX('Points - Fielding Bonus'!$A$5:$Z$95,MATCH($A71,'Points - Fielding Bonus'!$A$5:$A$95,0),MATCH(T$8,'Points - Fielding Bonus'!$A$5:$Z$5,0)))*25)</f>
        <v>0</v>
      </c>
      <c r="U71" s="365">
        <f>(INDEX('Points - Runs'!$A$5:$Z$95,MATCH($A71,'Points - Runs'!$A$5:$A$95,0),MATCH(U$8,'Points - Runs'!$A$5:$Z$5,0)))+((INDEX('Points - Runs 50s'!$A$5:$Z$95,MATCH($A71,'Points - Runs 50s'!$A$5:$A$95,0),MATCH(U$8,'Points - Runs 50s'!$A$5:$Z$5,0)))*25)+((INDEX('Points - Runs 100s'!$A$5:$Z$95,MATCH($A71,'Points - Runs 100s'!$A$5:$A$95,0),MATCH(U$8,'Points - Runs 100s'!$A$5:$Z$5,0)))*50)+((INDEX('Points - Wickets'!$A$5:$Z$95,MATCH($A71,'Points - Wickets'!$A$5:$A$95,0),MATCH(U$8,'Points - Wickets'!$A$5:$Z$5,0)))*15)+((INDEX('Points - 4 fers'!$A$5:$Z$95,MATCH($A71,'Points - 4 fers'!$A$5:$A$95,0),MATCH(U$8,'Points - 4 fers'!$A$5:$Z$5,0)))*25)+((INDEX('Points - Hattrick'!$A$5:$Z$95,MATCH($A71,'Points - Hattrick'!$A$5:$A$95,0),MATCH(U$8,'Points - Hattrick'!$A$5:$Z$5,0)))*100)+((INDEX('Points - Fielding'!$A$5:$Z$95,MATCH($A71,'Points - Fielding'!$A$5:$A$95,0),MATCH(U$8,'Points - Fielding'!$A$5:$Z$5,0)))*10)+((INDEX('Points - 7 fers'!$A$5:$Z$95,MATCH($A71,'Points - 7 fers'!$A$5:$A$95,0),MATCH(U$8,'Points - 7 fers'!$A$5:$Z$5,0)))*50)+((INDEX('Points - Fielding Bonus'!$A$5:$Z$95,MATCH($A71,'Points - Fielding Bonus'!$A$5:$A$95,0),MATCH(U$8,'Points - Fielding Bonus'!$A$5:$Z$5,0)))*25)</f>
        <v>0</v>
      </c>
      <c r="V71" s="365">
        <f>(INDEX('Points - Runs'!$A$5:$Z$95,MATCH($A71,'Points - Runs'!$A$5:$A$95,0),MATCH(V$8,'Points - Runs'!$A$5:$Z$5,0)))+((INDEX('Points - Runs 50s'!$A$5:$Z$95,MATCH($A71,'Points - Runs 50s'!$A$5:$A$95,0),MATCH(V$8,'Points - Runs 50s'!$A$5:$Z$5,0)))*25)+((INDEX('Points - Runs 100s'!$A$5:$Z$95,MATCH($A71,'Points - Runs 100s'!$A$5:$A$95,0),MATCH(V$8,'Points - Runs 100s'!$A$5:$Z$5,0)))*50)+((INDEX('Points - Wickets'!$A$5:$Z$95,MATCH($A71,'Points - Wickets'!$A$5:$A$95,0),MATCH(V$8,'Points - Wickets'!$A$5:$Z$5,0)))*15)+((INDEX('Points - 4 fers'!$A$5:$Z$95,MATCH($A71,'Points - 4 fers'!$A$5:$A$95,0),MATCH(V$8,'Points - 4 fers'!$A$5:$Z$5,0)))*25)+((INDEX('Points - Hattrick'!$A$5:$Z$95,MATCH($A71,'Points - Hattrick'!$A$5:$A$95,0),MATCH(V$8,'Points - Hattrick'!$A$5:$Z$5,0)))*100)+((INDEX('Points - Fielding'!$A$5:$Z$95,MATCH($A71,'Points - Fielding'!$A$5:$A$95,0),MATCH(V$8,'Points - Fielding'!$A$5:$Z$5,0)))*10)+((INDEX('Points - 7 fers'!$A$5:$Z$95,MATCH($A71,'Points - 7 fers'!$A$5:$A$95,0),MATCH(V$8,'Points - 7 fers'!$A$5:$Z$5,0)))*50)+((INDEX('Points - Fielding Bonus'!$A$5:$Z$95,MATCH($A71,'Points - Fielding Bonus'!$A$5:$A$95,0),MATCH(V$8,'Points - Fielding Bonus'!$A$5:$Z$5,0)))*25)</f>
        <v>0</v>
      </c>
      <c r="W71" s="365">
        <f>(INDEX('Points - Runs'!$A$5:$Z$95,MATCH($A71,'Points - Runs'!$A$5:$A$95,0),MATCH(W$8,'Points - Runs'!$A$5:$Z$5,0)))+((INDEX('Points - Runs 50s'!$A$5:$Z$95,MATCH($A71,'Points - Runs 50s'!$A$5:$A$95,0),MATCH(W$8,'Points - Runs 50s'!$A$5:$Z$5,0)))*25)+((INDEX('Points - Runs 100s'!$A$5:$Z$95,MATCH($A71,'Points - Runs 100s'!$A$5:$A$95,0),MATCH(W$8,'Points - Runs 100s'!$A$5:$Z$5,0)))*50)+((INDEX('Points - Wickets'!$A$5:$Z$95,MATCH($A71,'Points - Wickets'!$A$5:$A$95,0),MATCH(W$8,'Points - Wickets'!$A$5:$Z$5,0)))*15)+((INDEX('Points - 4 fers'!$A$5:$Z$95,MATCH($A71,'Points - 4 fers'!$A$5:$A$95,0),MATCH(W$8,'Points - 4 fers'!$A$5:$Z$5,0)))*25)+((INDEX('Points - Hattrick'!$A$5:$Z$95,MATCH($A71,'Points - Hattrick'!$A$5:$A$95,0),MATCH(W$8,'Points - Hattrick'!$A$5:$Z$5,0)))*100)+((INDEX('Points - Fielding'!$A$5:$Z$95,MATCH($A71,'Points - Fielding'!$A$5:$A$95,0),MATCH(W$8,'Points - Fielding'!$A$5:$Z$5,0)))*10)+((INDEX('Points - 7 fers'!$A$5:$Z$95,MATCH($A71,'Points - 7 fers'!$A$5:$A$95,0),MATCH(W$8,'Points - 7 fers'!$A$5:$Z$5,0)))*50)+((INDEX('Points - Fielding Bonus'!$A$5:$Z$95,MATCH($A71,'Points - Fielding Bonus'!$A$5:$A$95,0),MATCH(W$8,'Points - Fielding Bonus'!$A$5:$Z$5,0)))*25)</f>
        <v>0</v>
      </c>
      <c r="X71" s="365">
        <f>(INDEX('Points - Runs'!$A$5:$Z$95,MATCH($A71,'Points - Runs'!$A$5:$A$95,0),MATCH(X$8,'Points - Runs'!$A$5:$Z$5,0)))+((INDEX('Points - Runs 50s'!$A$5:$Z$95,MATCH($A71,'Points - Runs 50s'!$A$5:$A$95,0),MATCH(X$8,'Points - Runs 50s'!$A$5:$Z$5,0)))*25)+((INDEX('Points - Runs 100s'!$A$5:$Z$95,MATCH($A71,'Points - Runs 100s'!$A$5:$A$95,0),MATCH(X$8,'Points - Runs 100s'!$A$5:$Z$5,0)))*50)+((INDEX('Points - Wickets'!$A$5:$Z$95,MATCH($A71,'Points - Wickets'!$A$5:$A$95,0),MATCH(X$8,'Points - Wickets'!$A$5:$Z$5,0)))*15)+((INDEX('Points - 4 fers'!$A$5:$Z$95,MATCH($A71,'Points - 4 fers'!$A$5:$A$95,0),MATCH(X$8,'Points - 4 fers'!$A$5:$Z$5,0)))*25)+((INDEX('Points - Hattrick'!$A$5:$Z$95,MATCH($A71,'Points - Hattrick'!$A$5:$A$95,0),MATCH(X$8,'Points - Hattrick'!$A$5:$Z$5,0)))*100)+((INDEX('Points - Fielding'!$A$5:$Z$95,MATCH($A71,'Points - Fielding'!$A$5:$A$95,0),MATCH(X$8,'Points - Fielding'!$A$5:$Z$5,0)))*10)+((INDEX('Points - 7 fers'!$A$5:$Z$95,MATCH($A71,'Points - 7 fers'!$A$5:$A$95,0),MATCH(X$8,'Points - 7 fers'!$A$5:$Z$5,0)))*50)+((INDEX('Points - Fielding Bonus'!$A$5:$Z$95,MATCH($A71,'Points - Fielding Bonus'!$A$5:$A$95,0),MATCH(X$8,'Points - Fielding Bonus'!$A$5:$Z$5,0)))*25)</f>
        <v>0</v>
      </c>
      <c r="Y71" s="365">
        <f>(INDEX('Points - Runs'!$A$5:$Z$95,MATCH($A71,'Points - Runs'!$A$5:$A$95,0),MATCH(Y$8,'Points - Runs'!$A$5:$Z$5,0)))+((INDEX('Points - Runs 50s'!$A$5:$Z$95,MATCH($A71,'Points - Runs 50s'!$A$5:$A$95,0),MATCH(Y$8,'Points - Runs 50s'!$A$5:$Z$5,0)))*25)+((INDEX('Points - Runs 100s'!$A$5:$Z$95,MATCH($A71,'Points - Runs 100s'!$A$5:$A$95,0),MATCH(Y$8,'Points - Runs 100s'!$A$5:$Z$5,0)))*50)+((INDEX('Points - Wickets'!$A$5:$Z$95,MATCH($A71,'Points - Wickets'!$A$5:$A$95,0),MATCH(Y$8,'Points - Wickets'!$A$5:$Z$5,0)))*15)+((INDEX('Points - 4 fers'!$A$5:$Z$95,MATCH($A71,'Points - 4 fers'!$A$5:$A$95,0),MATCH(Y$8,'Points - 4 fers'!$A$5:$Z$5,0)))*25)+((INDEX('Points - Hattrick'!$A$5:$Z$95,MATCH($A71,'Points - Hattrick'!$A$5:$A$95,0),MATCH(Y$8,'Points - Hattrick'!$A$5:$Z$5,0)))*100)+((INDEX('Points - Fielding'!$A$5:$Z$95,MATCH($A71,'Points - Fielding'!$A$5:$A$95,0),MATCH(Y$8,'Points - Fielding'!$A$5:$Z$5,0)))*10)+((INDEX('Points - 7 fers'!$A$5:$Z$95,MATCH($A71,'Points - 7 fers'!$A$5:$A$95,0),MATCH(Y$8,'Points - 7 fers'!$A$5:$Z$5,0)))*50)+((INDEX('Points - Fielding Bonus'!$A$5:$Z$95,MATCH($A71,'Points - Fielding Bonus'!$A$5:$A$95,0),MATCH(Y$8,'Points - Fielding Bonus'!$A$5:$Z$5,0)))*25)</f>
        <v>0</v>
      </c>
      <c r="Z71" s="365">
        <f>(INDEX('Points - Runs'!$A$5:$Z$95,MATCH($A71,'Points - Runs'!$A$5:$A$95,0),MATCH(Z$8,'Points - Runs'!$A$5:$Z$5,0)))+((INDEX('Points - Runs 50s'!$A$5:$Z$95,MATCH($A71,'Points - Runs 50s'!$A$5:$A$95,0),MATCH(Z$8,'Points - Runs 50s'!$A$5:$Z$5,0)))*25)+((INDEX('Points - Runs 100s'!$A$5:$Z$95,MATCH($A71,'Points - Runs 100s'!$A$5:$A$95,0),MATCH(Z$8,'Points - Runs 100s'!$A$5:$Z$5,0)))*50)+((INDEX('Points - Wickets'!$A$5:$Z$95,MATCH($A71,'Points - Wickets'!$A$5:$A$95,0),MATCH(Z$8,'Points - Wickets'!$A$5:$Z$5,0)))*15)+((INDEX('Points - 4 fers'!$A$5:$Z$95,MATCH($A71,'Points - 4 fers'!$A$5:$A$95,0),MATCH(Z$8,'Points - 4 fers'!$A$5:$Z$5,0)))*25)+((INDEX('Points - Hattrick'!$A$5:$Z$95,MATCH($A71,'Points - Hattrick'!$A$5:$A$95,0),MATCH(Z$8,'Points - Hattrick'!$A$5:$Z$5,0)))*100)+((INDEX('Points - Fielding'!$A$5:$Z$95,MATCH($A71,'Points - Fielding'!$A$5:$A$95,0),MATCH(Z$8,'Points - Fielding'!$A$5:$Z$5,0)))*10)+((INDEX('Points - 7 fers'!$A$5:$Z$95,MATCH($A71,'Points - 7 fers'!$A$5:$A$95,0),MATCH(Z$8,'Points - 7 fers'!$A$5:$Z$5,0)))*50)+((INDEX('Points - Fielding Bonus'!$A$5:$Z$95,MATCH($A71,'Points - Fielding Bonus'!$A$5:$A$95,0),MATCH(Z$8,'Points - Fielding Bonus'!$A$5:$Z$5,0)))*25)</f>
        <v>0</v>
      </c>
      <c r="AA71" s="452">
        <f t="shared" si="0"/>
        <v>159</v>
      </c>
      <c r="AB71" s="445">
        <f t="shared" si="1"/>
        <v>407</v>
      </c>
      <c r="AC71" s="479">
        <f t="shared" si="2"/>
        <v>0</v>
      </c>
      <c r="AD71" s="453">
        <f t="shared" si="3"/>
        <v>566</v>
      </c>
    </row>
    <row r="72" spans="1:32" ht="18.75" customHeight="1" x14ac:dyDescent="0.25">
      <c r="A72" s="476" t="s">
        <v>27</v>
      </c>
      <c r="B72" s="447" t="s">
        <v>54</v>
      </c>
      <c r="C72" s="448" t="s">
        <v>63</v>
      </c>
      <c r="D72" s="364">
        <f>(INDEX('Points - Runs'!$A$5:$Z$95,MATCH($A72,'Points - Runs'!$A$5:$A$95,0),MATCH(D$8,'Points - Runs'!$A$5:$Z$5,0)))+((INDEX('Points - Runs 50s'!$A$5:$Z$95,MATCH($A72,'Points - Runs 50s'!$A$5:$A$95,0),MATCH(D$8,'Points - Runs 50s'!$A$5:$Z$5,0)))*25)+((INDEX('Points - Runs 100s'!$A$5:$Z$95,MATCH($A72,'Points - Runs 100s'!$A$5:$A$95,0),MATCH(D$8,'Points - Runs 100s'!$A$5:$Z$5,0)))*50)+((INDEX('Points - Wickets'!$A$5:$Z$95,MATCH($A72,'Points - Wickets'!$A$5:$A$95,0),MATCH(D$8,'Points - Wickets'!$A$5:$Z$5,0)))*15)+((INDEX('Points - 4 fers'!$A$5:$Z$95,MATCH($A72,'Points - 4 fers'!$A$5:$A$95,0),MATCH(D$8,'Points - 4 fers'!$A$5:$Z$5,0)))*25)+((INDEX('Points - Hattrick'!$A$5:$Z$95,MATCH($A72,'Points - Hattrick'!$A$5:$A$95,0),MATCH(D$8,'Points - Hattrick'!$A$5:$Z$5,0)))*100)+((INDEX('Points - Fielding'!$A$5:$Z$95,MATCH($A72,'Points - Fielding'!$A$5:$A$95,0),MATCH(D$8,'Points - Fielding'!$A$5:$Z$5,0)))*10)+((INDEX('Points - 7 fers'!$A$5:$Z$95,MATCH($A72,'Points - 7 fers'!$A$5:$A$95,0),MATCH(D$8,'Points - 7 fers'!$A$5:$Z$5,0)))*50)+((INDEX('Points - Fielding Bonus'!$A$5:$Z$95,MATCH($A72,'Points - Fielding Bonus'!$A$5:$A$95,0),MATCH(D$8,'Points - Fielding Bonus'!$A$5:$Z$5,0)))*25)</f>
        <v>25</v>
      </c>
      <c r="E72" s="365">
        <f>(INDEX('Points - Runs'!$A$5:$Z$95,MATCH($A72,'Points - Runs'!$A$5:$A$95,0),MATCH(E$8,'Points - Runs'!$A$5:$Z$5,0)))+((INDEX('Points - Runs 50s'!$A$5:$Z$95,MATCH($A72,'Points - Runs 50s'!$A$5:$A$95,0),MATCH(E$8,'Points - Runs 50s'!$A$5:$Z$5,0)))*25)+((INDEX('Points - Runs 100s'!$A$5:$Z$95,MATCH($A72,'Points - Runs 100s'!$A$5:$A$95,0),MATCH(E$8,'Points - Runs 100s'!$A$5:$Z$5,0)))*50)+((INDEX('Points - Wickets'!$A$5:$Z$95,MATCH($A72,'Points - Wickets'!$A$5:$A$95,0),MATCH(E$8,'Points - Wickets'!$A$5:$Z$5,0)))*15)+((INDEX('Points - 4 fers'!$A$5:$Z$95,MATCH($A72,'Points - 4 fers'!$A$5:$A$95,0),MATCH(E$8,'Points - 4 fers'!$A$5:$Z$5,0)))*25)+((INDEX('Points - Hattrick'!$A$5:$Z$95,MATCH($A72,'Points - Hattrick'!$A$5:$A$95,0),MATCH(E$8,'Points - Hattrick'!$A$5:$Z$5,0)))*100)+((INDEX('Points - Fielding'!$A$5:$Z$95,MATCH($A72,'Points - Fielding'!$A$5:$A$95,0),MATCH(E$8,'Points - Fielding'!$A$5:$Z$5,0)))*10)+((INDEX('Points - 7 fers'!$A$5:$Z$95,MATCH($A72,'Points - 7 fers'!$A$5:$A$95,0),MATCH(E$8,'Points - 7 fers'!$A$5:$Z$5,0)))*50)+((INDEX('Points - Fielding Bonus'!$A$5:$Z$95,MATCH($A72,'Points - Fielding Bonus'!$A$5:$A$95,0),MATCH(E$8,'Points - Fielding Bonus'!$A$5:$Z$5,0)))*25)</f>
        <v>0</v>
      </c>
      <c r="F72" s="365">
        <f>(INDEX('Points - Runs'!$A$5:$Z$95,MATCH($A72,'Points - Runs'!$A$5:$A$95,0),MATCH(F$8,'Points - Runs'!$A$5:$Z$5,0)))+((INDEX('Points - Runs 50s'!$A$5:$Z$95,MATCH($A72,'Points - Runs 50s'!$A$5:$A$95,0),MATCH(F$8,'Points - Runs 50s'!$A$5:$Z$5,0)))*25)+((INDEX('Points - Runs 100s'!$A$5:$Z$95,MATCH($A72,'Points - Runs 100s'!$A$5:$A$95,0),MATCH(F$8,'Points - Runs 100s'!$A$5:$Z$5,0)))*50)+((INDEX('Points - Wickets'!$A$5:$Z$95,MATCH($A72,'Points - Wickets'!$A$5:$A$95,0),MATCH(F$8,'Points - Wickets'!$A$5:$Z$5,0)))*15)+((INDEX('Points - 4 fers'!$A$5:$Z$95,MATCH($A72,'Points - 4 fers'!$A$5:$A$95,0),MATCH(F$8,'Points - 4 fers'!$A$5:$Z$5,0)))*25)+((INDEX('Points - Hattrick'!$A$5:$Z$95,MATCH($A72,'Points - Hattrick'!$A$5:$A$95,0),MATCH(F$8,'Points - Hattrick'!$A$5:$Z$5,0)))*100)+((INDEX('Points - Fielding'!$A$5:$Z$95,MATCH($A72,'Points - Fielding'!$A$5:$A$95,0),MATCH(F$8,'Points - Fielding'!$A$5:$Z$5,0)))*10)+((INDEX('Points - 7 fers'!$A$5:$Z$95,MATCH($A72,'Points - 7 fers'!$A$5:$A$95,0),MATCH(F$8,'Points - 7 fers'!$A$5:$Z$5,0)))*50)+((INDEX('Points - Fielding Bonus'!$A$5:$Z$95,MATCH($A72,'Points - Fielding Bonus'!$A$5:$A$95,0),MATCH(F$8,'Points - Fielding Bonus'!$A$5:$Z$5,0)))*25)</f>
        <v>85</v>
      </c>
      <c r="G72" s="365">
        <f>(INDEX('Points - Runs'!$A$5:$Z$95,MATCH($A72,'Points - Runs'!$A$5:$A$95,0),MATCH(G$8,'Points - Runs'!$A$5:$Z$5,0)))+((INDEX('Points - Runs 50s'!$A$5:$Z$95,MATCH($A72,'Points - Runs 50s'!$A$5:$A$95,0),MATCH(G$8,'Points - Runs 50s'!$A$5:$Z$5,0)))*25)+((INDEX('Points - Runs 100s'!$A$5:$Z$95,MATCH($A72,'Points - Runs 100s'!$A$5:$A$95,0),MATCH(G$8,'Points - Runs 100s'!$A$5:$Z$5,0)))*50)+((INDEX('Points - Wickets'!$A$5:$Z$95,MATCH($A72,'Points - Wickets'!$A$5:$A$95,0),MATCH(G$8,'Points - Wickets'!$A$5:$Z$5,0)))*15)+((INDEX('Points - 4 fers'!$A$5:$Z$95,MATCH($A72,'Points - 4 fers'!$A$5:$A$95,0),MATCH(G$8,'Points - 4 fers'!$A$5:$Z$5,0)))*25)+((INDEX('Points - Hattrick'!$A$5:$Z$95,MATCH($A72,'Points - Hattrick'!$A$5:$A$95,0),MATCH(G$8,'Points - Hattrick'!$A$5:$Z$5,0)))*100)+((INDEX('Points - Fielding'!$A$5:$Z$95,MATCH($A72,'Points - Fielding'!$A$5:$A$95,0),MATCH(G$8,'Points - Fielding'!$A$5:$Z$5,0)))*10)+((INDEX('Points - 7 fers'!$A$5:$Z$95,MATCH($A72,'Points - 7 fers'!$A$5:$A$95,0),MATCH(G$8,'Points - 7 fers'!$A$5:$Z$5,0)))*50)+((INDEX('Points - Fielding Bonus'!$A$5:$Z$95,MATCH($A72,'Points - Fielding Bonus'!$A$5:$A$95,0),MATCH(G$8,'Points - Fielding Bonus'!$A$5:$Z$5,0)))*25)</f>
        <v>47</v>
      </c>
      <c r="H72" s="365">
        <f>(INDEX('Points - Runs'!$A$5:$Z$95,MATCH($A72,'Points - Runs'!$A$5:$A$95,0),MATCH(H$8,'Points - Runs'!$A$5:$Z$5,0)))+((INDEX('Points - Runs 50s'!$A$5:$Z$95,MATCH($A72,'Points - Runs 50s'!$A$5:$A$95,0),MATCH(H$8,'Points - Runs 50s'!$A$5:$Z$5,0)))*25)+((INDEX('Points - Runs 100s'!$A$5:$Z$95,MATCH($A72,'Points - Runs 100s'!$A$5:$A$95,0),MATCH(H$8,'Points - Runs 100s'!$A$5:$Z$5,0)))*50)+((INDEX('Points - Wickets'!$A$5:$Z$95,MATCH($A72,'Points - Wickets'!$A$5:$A$95,0),MATCH(H$8,'Points - Wickets'!$A$5:$Z$5,0)))*15)+((INDEX('Points - 4 fers'!$A$5:$Z$95,MATCH($A72,'Points - 4 fers'!$A$5:$A$95,0),MATCH(H$8,'Points - 4 fers'!$A$5:$Z$5,0)))*25)+((INDEX('Points - Hattrick'!$A$5:$Z$95,MATCH($A72,'Points - Hattrick'!$A$5:$A$95,0),MATCH(H$8,'Points - Hattrick'!$A$5:$Z$5,0)))*100)+((INDEX('Points - Fielding'!$A$5:$Z$95,MATCH($A72,'Points - Fielding'!$A$5:$A$95,0),MATCH(H$8,'Points - Fielding'!$A$5:$Z$5,0)))*10)+((INDEX('Points - 7 fers'!$A$5:$Z$95,MATCH($A72,'Points - 7 fers'!$A$5:$A$95,0),MATCH(H$8,'Points - 7 fers'!$A$5:$Z$5,0)))*50)+((INDEX('Points - Fielding Bonus'!$A$5:$Z$95,MATCH($A72,'Points - Fielding Bonus'!$A$5:$A$95,0),MATCH(H$8,'Points - Fielding Bonus'!$A$5:$Z$5,0)))*25)</f>
        <v>95</v>
      </c>
      <c r="I72" s="365">
        <f>(INDEX('Points - Runs'!$A$5:$Z$95,MATCH($A72,'Points - Runs'!$A$5:$A$95,0),MATCH(I$8,'Points - Runs'!$A$5:$Z$5,0)))+((INDEX('Points - Runs 50s'!$A$5:$Z$95,MATCH($A72,'Points - Runs 50s'!$A$5:$A$95,0),MATCH(I$8,'Points - Runs 50s'!$A$5:$Z$5,0)))*25)+((INDEX('Points - Runs 100s'!$A$5:$Z$95,MATCH($A72,'Points - Runs 100s'!$A$5:$A$95,0),MATCH(I$8,'Points - Runs 100s'!$A$5:$Z$5,0)))*50)+((INDEX('Points - Wickets'!$A$5:$Z$95,MATCH($A72,'Points - Wickets'!$A$5:$A$95,0),MATCH(I$8,'Points - Wickets'!$A$5:$Z$5,0)))*15)+((INDEX('Points - 4 fers'!$A$5:$Z$95,MATCH($A72,'Points - 4 fers'!$A$5:$A$95,0),MATCH(I$8,'Points - 4 fers'!$A$5:$Z$5,0)))*25)+((INDEX('Points - Hattrick'!$A$5:$Z$95,MATCH($A72,'Points - Hattrick'!$A$5:$A$95,0),MATCH(I$8,'Points - Hattrick'!$A$5:$Z$5,0)))*100)+((INDEX('Points - Fielding'!$A$5:$Z$95,MATCH($A72,'Points - Fielding'!$A$5:$A$95,0),MATCH(I$8,'Points - Fielding'!$A$5:$Z$5,0)))*10)+((INDEX('Points - 7 fers'!$A$5:$Z$95,MATCH($A72,'Points - 7 fers'!$A$5:$A$95,0),MATCH(I$8,'Points - 7 fers'!$A$5:$Z$5,0)))*50)+((INDEX('Points - Fielding Bonus'!$A$5:$Z$95,MATCH($A72,'Points - Fielding Bonus'!$A$5:$A$95,0),MATCH(I$8,'Points - Fielding Bonus'!$A$5:$Z$5,0)))*25)</f>
        <v>15</v>
      </c>
      <c r="J72" s="365">
        <f>(INDEX('Points - Runs'!$A$5:$Z$95,MATCH($A72,'Points - Runs'!$A$5:$A$95,0),MATCH(J$8,'Points - Runs'!$A$5:$Z$5,0)))+((INDEX('Points - Runs 50s'!$A$5:$Z$95,MATCH($A72,'Points - Runs 50s'!$A$5:$A$95,0),MATCH(J$8,'Points - Runs 50s'!$A$5:$Z$5,0)))*25)+((INDEX('Points - Runs 100s'!$A$5:$Z$95,MATCH($A72,'Points - Runs 100s'!$A$5:$A$95,0),MATCH(J$8,'Points - Runs 100s'!$A$5:$Z$5,0)))*50)+((INDEX('Points - Wickets'!$A$5:$Z$95,MATCH($A72,'Points - Wickets'!$A$5:$A$95,0),MATCH(J$8,'Points - Wickets'!$A$5:$Z$5,0)))*15)+((INDEX('Points - 4 fers'!$A$5:$Z$95,MATCH($A72,'Points - 4 fers'!$A$5:$A$95,0),MATCH(J$8,'Points - 4 fers'!$A$5:$Z$5,0)))*25)+((INDEX('Points - Hattrick'!$A$5:$Z$95,MATCH($A72,'Points - Hattrick'!$A$5:$A$95,0),MATCH(J$8,'Points - Hattrick'!$A$5:$Z$5,0)))*100)+((INDEX('Points - Fielding'!$A$5:$Z$95,MATCH($A72,'Points - Fielding'!$A$5:$A$95,0),MATCH(J$8,'Points - Fielding'!$A$5:$Z$5,0)))*10)+((INDEX('Points - 7 fers'!$A$5:$Z$95,MATCH($A72,'Points - 7 fers'!$A$5:$A$95,0),MATCH(J$8,'Points - 7 fers'!$A$5:$Z$5,0)))*50)+((INDEX('Points - Fielding Bonus'!$A$5:$Z$95,MATCH($A72,'Points - Fielding Bonus'!$A$5:$A$95,0),MATCH(J$8,'Points - Fielding Bonus'!$A$5:$Z$5,0)))*25)</f>
        <v>0</v>
      </c>
      <c r="K72" s="516">
        <f>(INDEX('Points - Runs'!$A$5:$Z$95,MATCH($A72,'Points - Runs'!$A$5:$A$95,0),MATCH(K$8,'Points - Runs'!$A$5:$Z$5,0)))+((INDEX('Points - Runs 50s'!$A$5:$Z$95,MATCH($A72,'Points - Runs 50s'!$A$5:$A$95,0),MATCH(K$8,'Points - Runs 50s'!$A$5:$Z$5,0)))*25)+((INDEX('Points - Runs 100s'!$A$5:$Z$95,MATCH($A72,'Points - Runs 100s'!$A$5:$A$95,0),MATCH(K$8,'Points - Runs 100s'!$A$5:$Z$5,0)))*50)+((INDEX('Points - Wickets'!$A$5:$Z$95,MATCH($A72,'Points - Wickets'!$A$5:$A$95,0),MATCH(K$8,'Points - Wickets'!$A$5:$Z$5,0)))*15)+((INDEX('Points - 4 fers'!$A$5:$Z$95,MATCH($A72,'Points - 4 fers'!$A$5:$A$95,0),MATCH(K$8,'Points - 4 fers'!$A$5:$Z$5,0)))*25)+((INDEX('Points - Hattrick'!$A$5:$Z$95,MATCH($A72,'Points - Hattrick'!$A$5:$A$95,0),MATCH(K$8,'Points - Hattrick'!$A$5:$Z$5,0)))*100)+((INDEX('Points - Fielding'!$A$5:$Z$95,MATCH($A72,'Points - Fielding'!$A$5:$A$95,0),MATCH(K$8,'Points - Fielding'!$A$5:$Z$5,0)))*10)+((INDEX('Points - 7 fers'!$A$5:$Z$95,MATCH($A72,'Points - 7 fers'!$A$5:$A$95,0),MATCH(K$8,'Points - 7 fers'!$A$5:$Z$5,0)))*50)+((INDEX('Points - Fielding Bonus'!$A$5:$Z$95,MATCH($A72,'Points - Fielding Bonus'!$A$5:$A$95,0),MATCH(K$8,'Points - Fielding Bonus'!$A$5:$Z$5,0)))*25)</f>
        <v>0</v>
      </c>
      <c r="L72" s="364">
        <f>(INDEX('Points - Runs'!$A$5:$Z$95,MATCH($A72,'Points - Runs'!$A$5:$A$95,0),MATCH(L$8,'Points - Runs'!$A$5:$Z$5,0)))+((INDEX('Points - Runs 50s'!$A$5:$Z$95,MATCH($A72,'Points - Runs 50s'!$A$5:$A$95,0),MATCH(L$8,'Points - Runs 50s'!$A$5:$Z$5,0)))*25)+((INDEX('Points - Runs 100s'!$A$5:$Z$95,MATCH($A72,'Points - Runs 100s'!$A$5:$A$95,0),MATCH(L$8,'Points - Runs 100s'!$A$5:$Z$5,0)))*50)+((INDEX('Points - Wickets'!$A$5:$Z$95,MATCH($A72,'Points - Wickets'!$A$5:$A$95,0),MATCH(L$8,'Points - Wickets'!$A$5:$Z$5,0)))*15)+((INDEX('Points - 4 fers'!$A$5:$Z$95,MATCH($A72,'Points - 4 fers'!$A$5:$A$95,0),MATCH(L$8,'Points - 4 fers'!$A$5:$Z$5,0)))*25)+((INDEX('Points - Hattrick'!$A$5:$Z$95,MATCH($A72,'Points - Hattrick'!$A$5:$A$95,0),MATCH(L$8,'Points - Hattrick'!$A$5:$Z$5,0)))*100)+((INDEX('Points - Fielding'!$A$5:$Z$95,MATCH($A72,'Points - Fielding'!$A$5:$A$95,0),MATCH(L$8,'Points - Fielding'!$A$5:$Z$5,0)))*10)+((INDEX('Points - 7 fers'!$A$5:$Z$95,MATCH($A72,'Points - 7 fers'!$A$5:$A$95,0),MATCH(L$8,'Points - 7 fers'!$A$5:$Z$5,0)))*50)+((INDEX('Points - Fielding Bonus'!$A$5:$Z$95,MATCH($A72,'Points - Fielding Bonus'!$A$5:$A$95,0),MATCH(L$8,'Points - Fielding Bonus'!$A$5:$Z$5,0)))*25)</f>
        <v>10</v>
      </c>
      <c r="M72" s="365">
        <f>(INDEX('Points - Runs'!$A$5:$Z$95,MATCH($A72,'Points - Runs'!$A$5:$A$95,0),MATCH(M$8,'Points - Runs'!$A$5:$Z$5,0)))+((INDEX('Points - Runs 50s'!$A$5:$Z$95,MATCH($A72,'Points - Runs 50s'!$A$5:$A$95,0),MATCH(M$8,'Points - Runs 50s'!$A$5:$Z$5,0)))*25)+((INDEX('Points - Runs 100s'!$A$5:$Z$95,MATCH($A72,'Points - Runs 100s'!$A$5:$A$95,0),MATCH(M$8,'Points - Runs 100s'!$A$5:$Z$5,0)))*50)+((INDEX('Points - Wickets'!$A$5:$Z$95,MATCH($A72,'Points - Wickets'!$A$5:$A$95,0),MATCH(M$8,'Points - Wickets'!$A$5:$Z$5,0)))*15)+((INDEX('Points - 4 fers'!$A$5:$Z$95,MATCH($A72,'Points - 4 fers'!$A$5:$A$95,0),MATCH(M$8,'Points - 4 fers'!$A$5:$Z$5,0)))*25)+((INDEX('Points - Hattrick'!$A$5:$Z$95,MATCH($A72,'Points - Hattrick'!$A$5:$A$95,0),MATCH(M$8,'Points - Hattrick'!$A$5:$Z$5,0)))*100)+((INDEX('Points - Fielding'!$A$5:$Z$95,MATCH($A72,'Points - Fielding'!$A$5:$A$95,0),MATCH(M$8,'Points - Fielding'!$A$5:$Z$5,0)))*10)+((INDEX('Points - 7 fers'!$A$5:$Z$95,MATCH($A72,'Points - 7 fers'!$A$5:$A$95,0),MATCH(M$8,'Points - 7 fers'!$A$5:$Z$5,0)))*50)+((INDEX('Points - Fielding Bonus'!$A$5:$Z$95,MATCH($A72,'Points - Fielding Bonus'!$A$5:$A$95,0),MATCH(M$8,'Points - Fielding Bonus'!$A$5:$Z$5,0)))*25)</f>
        <v>30</v>
      </c>
      <c r="N72" s="365">
        <f>(INDEX('Points - Runs'!$A$5:$Z$95,MATCH($A72,'Points - Runs'!$A$5:$A$95,0),MATCH(N$8,'Points - Runs'!$A$5:$Z$5,0)))+((INDEX('Points - Runs 50s'!$A$5:$Z$95,MATCH($A72,'Points - Runs 50s'!$A$5:$A$95,0),MATCH(N$8,'Points - Runs 50s'!$A$5:$Z$5,0)))*25)+((INDEX('Points - Runs 100s'!$A$5:$Z$95,MATCH($A72,'Points - Runs 100s'!$A$5:$A$95,0),MATCH(N$8,'Points - Runs 100s'!$A$5:$Z$5,0)))*50)+((INDEX('Points - Wickets'!$A$5:$Z$95,MATCH($A72,'Points - Wickets'!$A$5:$A$95,0),MATCH(N$8,'Points - Wickets'!$A$5:$Z$5,0)))*15)+((INDEX('Points - 4 fers'!$A$5:$Z$95,MATCH($A72,'Points - 4 fers'!$A$5:$A$95,0),MATCH(N$8,'Points - 4 fers'!$A$5:$Z$5,0)))*25)+((INDEX('Points - Hattrick'!$A$5:$Z$95,MATCH($A72,'Points - Hattrick'!$A$5:$A$95,0),MATCH(N$8,'Points - Hattrick'!$A$5:$Z$5,0)))*100)+((INDEX('Points - Fielding'!$A$5:$Z$95,MATCH($A72,'Points - Fielding'!$A$5:$A$95,0),MATCH(N$8,'Points - Fielding'!$A$5:$Z$5,0)))*10)+((INDEX('Points - 7 fers'!$A$5:$Z$95,MATCH($A72,'Points - 7 fers'!$A$5:$A$95,0),MATCH(N$8,'Points - 7 fers'!$A$5:$Z$5,0)))*50)+((INDEX('Points - Fielding Bonus'!$A$5:$Z$95,MATCH($A72,'Points - Fielding Bonus'!$A$5:$A$95,0),MATCH(N$8,'Points - Fielding Bonus'!$A$5:$Z$5,0)))*25)</f>
        <v>1</v>
      </c>
      <c r="O72" s="365">
        <f>(INDEX('Points - Runs'!$A$5:$Z$95,MATCH($A72,'Points - Runs'!$A$5:$A$95,0),MATCH(O$8,'Points - Runs'!$A$5:$Z$5,0)))+((INDEX('Points - Runs 50s'!$A$5:$Z$95,MATCH($A72,'Points - Runs 50s'!$A$5:$A$95,0),MATCH(O$8,'Points - Runs 50s'!$A$5:$Z$5,0)))*25)+((INDEX('Points - Runs 100s'!$A$5:$Z$95,MATCH($A72,'Points - Runs 100s'!$A$5:$A$95,0),MATCH(O$8,'Points - Runs 100s'!$A$5:$Z$5,0)))*50)+((INDEX('Points - Wickets'!$A$5:$Z$95,MATCH($A72,'Points - Wickets'!$A$5:$A$95,0),MATCH(O$8,'Points - Wickets'!$A$5:$Z$5,0)))*15)+((INDEX('Points - 4 fers'!$A$5:$Z$95,MATCH($A72,'Points - 4 fers'!$A$5:$A$95,0),MATCH(O$8,'Points - 4 fers'!$A$5:$Z$5,0)))*25)+((INDEX('Points - Hattrick'!$A$5:$Z$95,MATCH($A72,'Points - Hattrick'!$A$5:$A$95,0),MATCH(O$8,'Points - Hattrick'!$A$5:$Z$5,0)))*100)+((INDEX('Points - Fielding'!$A$5:$Z$95,MATCH($A72,'Points - Fielding'!$A$5:$A$95,0),MATCH(O$8,'Points - Fielding'!$A$5:$Z$5,0)))*10)+((INDEX('Points - 7 fers'!$A$5:$Z$95,MATCH($A72,'Points - 7 fers'!$A$5:$A$95,0),MATCH(O$8,'Points - 7 fers'!$A$5:$Z$5,0)))*50)+((INDEX('Points - Fielding Bonus'!$A$5:$Z$95,MATCH($A72,'Points - Fielding Bonus'!$A$5:$A$95,0),MATCH(O$8,'Points - Fielding Bonus'!$A$5:$Z$5,0)))*25)</f>
        <v>4</v>
      </c>
      <c r="P72" s="365">
        <f>(INDEX('Points - Runs'!$A$5:$Z$95,MATCH($A72,'Points - Runs'!$A$5:$A$95,0),MATCH(P$8,'Points - Runs'!$A$5:$Z$5,0)))+((INDEX('Points - Runs 50s'!$A$5:$Z$95,MATCH($A72,'Points - Runs 50s'!$A$5:$A$95,0),MATCH(P$8,'Points - Runs 50s'!$A$5:$Z$5,0)))*25)+((INDEX('Points - Runs 100s'!$A$5:$Z$95,MATCH($A72,'Points - Runs 100s'!$A$5:$A$95,0),MATCH(P$8,'Points - Runs 100s'!$A$5:$Z$5,0)))*50)+((INDEX('Points - Wickets'!$A$5:$Z$95,MATCH($A72,'Points - Wickets'!$A$5:$A$95,0),MATCH(P$8,'Points - Wickets'!$A$5:$Z$5,0)))*15)+((INDEX('Points - 4 fers'!$A$5:$Z$95,MATCH($A72,'Points - 4 fers'!$A$5:$A$95,0),MATCH(P$8,'Points - 4 fers'!$A$5:$Z$5,0)))*25)+((INDEX('Points - Hattrick'!$A$5:$Z$95,MATCH($A72,'Points - Hattrick'!$A$5:$A$95,0),MATCH(P$8,'Points - Hattrick'!$A$5:$Z$5,0)))*100)+((INDEX('Points - Fielding'!$A$5:$Z$95,MATCH($A72,'Points - Fielding'!$A$5:$A$95,0),MATCH(P$8,'Points - Fielding'!$A$5:$Z$5,0)))*10)+((INDEX('Points - 7 fers'!$A$5:$Z$95,MATCH($A72,'Points - 7 fers'!$A$5:$A$95,0),MATCH(P$8,'Points - 7 fers'!$A$5:$Z$5,0)))*50)+((INDEX('Points - Fielding Bonus'!$A$5:$Z$95,MATCH($A72,'Points - Fielding Bonus'!$A$5:$A$95,0),MATCH(P$8,'Points - Fielding Bonus'!$A$5:$Z$5,0)))*25)</f>
        <v>0</v>
      </c>
      <c r="Q72" s="365">
        <f>(INDEX('Points - Runs'!$A$5:$Z$95,MATCH($A72,'Points - Runs'!$A$5:$A$95,0),MATCH(Q$8,'Points - Runs'!$A$5:$Z$5,0)))+((INDEX('Points - Runs 50s'!$A$5:$Z$95,MATCH($A72,'Points - Runs 50s'!$A$5:$A$95,0),MATCH(Q$8,'Points - Runs 50s'!$A$5:$Z$5,0)))*25)+((INDEX('Points - Runs 100s'!$A$5:$Z$95,MATCH($A72,'Points - Runs 100s'!$A$5:$A$95,0),MATCH(Q$8,'Points - Runs 100s'!$A$5:$Z$5,0)))*50)+((INDEX('Points - Wickets'!$A$5:$Z$95,MATCH($A72,'Points - Wickets'!$A$5:$A$95,0),MATCH(Q$8,'Points - Wickets'!$A$5:$Z$5,0)))*15)+((INDEX('Points - 4 fers'!$A$5:$Z$95,MATCH($A72,'Points - 4 fers'!$A$5:$A$95,0),MATCH(Q$8,'Points - 4 fers'!$A$5:$Z$5,0)))*25)+((INDEX('Points - Hattrick'!$A$5:$Z$95,MATCH($A72,'Points - Hattrick'!$A$5:$A$95,0),MATCH(Q$8,'Points - Hattrick'!$A$5:$Z$5,0)))*100)+((INDEX('Points - Fielding'!$A$5:$Z$95,MATCH($A72,'Points - Fielding'!$A$5:$A$95,0),MATCH(Q$8,'Points - Fielding'!$A$5:$Z$5,0)))*10)+((INDEX('Points - 7 fers'!$A$5:$Z$95,MATCH($A72,'Points - 7 fers'!$A$5:$A$95,0),MATCH(Q$8,'Points - 7 fers'!$A$5:$Z$5,0)))*50)+((INDEX('Points - Fielding Bonus'!$A$5:$Z$95,MATCH($A72,'Points - Fielding Bonus'!$A$5:$A$95,0),MATCH(Q$8,'Points - Fielding Bonus'!$A$5:$Z$5,0)))*25)</f>
        <v>55</v>
      </c>
      <c r="R72" s="365">
        <f>(INDEX('Points - Runs'!$A$5:$Z$95,MATCH($A72,'Points - Runs'!$A$5:$A$95,0),MATCH(R$8,'Points - Runs'!$A$5:$Z$5,0)))+((INDEX('Points - Runs 50s'!$A$5:$Z$95,MATCH($A72,'Points - Runs 50s'!$A$5:$A$95,0),MATCH(R$8,'Points - Runs 50s'!$A$5:$Z$5,0)))*25)+((INDEX('Points - Runs 100s'!$A$5:$Z$95,MATCH($A72,'Points - Runs 100s'!$A$5:$A$95,0),MATCH(R$8,'Points - Runs 100s'!$A$5:$Z$5,0)))*50)+((INDEX('Points - Wickets'!$A$5:$Z$95,MATCH($A72,'Points - Wickets'!$A$5:$A$95,0),MATCH(R$8,'Points - Wickets'!$A$5:$Z$5,0)))*15)+((INDEX('Points - 4 fers'!$A$5:$Z$95,MATCH($A72,'Points - 4 fers'!$A$5:$A$95,0),MATCH(R$8,'Points - 4 fers'!$A$5:$Z$5,0)))*25)+((INDEX('Points - Hattrick'!$A$5:$Z$95,MATCH($A72,'Points - Hattrick'!$A$5:$A$95,0),MATCH(R$8,'Points - Hattrick'!$A$5:$Z$5,0)))*100)+((INDEX('Points - Fielding'!$A$5:$Z$95,MATCH($A72,'Points - Fielding'!$A$5:$A$95,0),MATCH(R$8,'Points - Fielding'!$A$5:$Z$5,0)))*10)+((INDEX('Points - 7 fers'!$A$5:$Z$95,MATCH($A72,'Points - 7 fers'!$A$5:$A$95,0),MATCH(R$8,'Points - 7 fers'!$A$5:$Z$5,0)))*50)+((INDEX('Points - Fielding Bonus'!$A$5:$Z$95,MATCH($A72,'Points - Fielding Bonus'!$A$5:$A$95,0),MATCH(R$8,'Points - Fielding Bonus'!$A$5:$Z$5,0)))*25)</f>
        <v>0</v>
      </c>
      <c r="S72" s="566">
        <f>(INDEX('Points - Runs'!$A$5:$Z$95,MATCH($A72,'Points - Runs'!$A$5:$A$95,0),MATCH(S$8,'Points - Runs'!$A$5:$Z$5,0)))+((INDEX('Points - Runs 50s'!$A$5:$Z$95,MATCH($A72,'Points - Runs 50s'!$A$5:$A$95,0),MATCH(S$8,'Points - Runs 50s'!$A$5:$Z$5,0)))*25)+((INDEX('Points - Runs 100s'!$A$5:$Z$95,MATCH($A72,'Points - Runs 100s'!$A$5:$A$95,0),MATCH(S$8,'Points - Runs 100s'!$A$5:$Z$5,0)))*50)+((INDEX('Points - Wickets'!$A$5:$Z$95,MATCH($A72,'Points - Wickets'!$A$5:$A$95,0),MATCH(S$8,'Points - Wickets'!$A$5:$Z$5,0)))*15)+((INDEX('Points - 4 fers'!$A$5:$Z$95,MATCH($A72,'Points - 4 fers'!$A$5:$A$95,0),MATCH(S$8,'Points - 4 fers'!$A$5:$Z$5,0)))*25)+((INDEX('Points - Hattrick'!$A$5:$Z$95,MATCH($A72,'Points - Hattrick'!$A$5:$A$95,0),MATCH(S$8,'Points - Hattrick'!$A$5:$Z$5,0)))*100)+((INDEX('Points - Fielding'!$A$5:$Z$95,MATCH($A72,'Points - Fielding'!$A$5:$A$95,0),MATCH(S$8,'Points - Fielding'!$A$5:$Z$5,0)))*10)+((INDEX('Points - 7 fers'!$A$5:$Z$95,MATCH($A72,'Points - 7 fers'!$A$5:$A$95,0),MATCH(S$8,'Points - 7 fers'!$A$5:$Z$5,0)))*50)+((INDEX('Points - Fielding Bonus'!$A$5:$Z$95,MATCH($A72,'Points - Fielding Bonus'!$A$5:$A$95,0),MATCH(S$8,'Points - Fielding Bonus'!$A$5:$Z$5,0)))*25)</f>
        <v>0</v>
      </c>
      <c r="T72" s="571">
        <f>(INDEX('Points - Runs'!$A$5:$Z$95,MATCH($A72,'Points - Runs'!$A$5:$A$95,0),MATCH(T$8,'Points - Runs'!$A$5:$Z$5,0)))+((INDEX('Points - Runs 50s'!$A$5:$Z$95,MATCH($A72,'Points - Runs 50s'!$A$5:$A$95,0),MATCH(T$8,'Points - Runs 50s'!$A$5:$Z$5,0)))*25)+((INDEX('Points - Runs 100s'!$A$5:$Z$95,MATCH($A72,'Points - Runs 100s'!$A$5:$A$95,0),MATCH(T$8,'Points - Runs 100s'!$A$5:$Z$5,0)))*50)+((INDEX('Points - Wickets'!$A$5:$Z$95,MATCH($A72,'Points - Wickets'!$A$5:$A$95,0),MATCH(T$8,'Points - Wickets'!$A$5:$Z$5,0)))*15)+((INDEX('Points - 4 fers'!$A$5:$Z$95,MATCH($A72,'Points - 4 fers'!$A$5:$A$95,0),MATCH(T$8,'Points - 4 fers'!$A$5:$Z$5,0)))*25)+((INDEX('Points - Hattrick'!$A$5:$Z$95,MATCH($A72,'Points - Hattrick'!$A$5:$A$95,0),MATCH(T$8,'Points - Hattrick'!$A$5:$Z$5,0)))*100)+((INDEX('Points - Fielding'!$A$5:$Z$95,MATCH($A72,'Points - Fielding'!$A$5:$A$95,0),MATCH(T$8,'Points - Fielding'!$A$5:$Z$5,0)))*10)+((INDEX('Points - 7 fers'!$A$5:$Z$95,MATCH($A72,'Points - 7 fers'!$A$5:$A$95,0),MATCH(T$8,'Points - 7 fers'!$A$5:$Z$5,0)))*50)+((INDEX('Points - Fielding Bonus'!$A$5:$Z$95,MATCH($A72,'Points - Fielding Bonus'!$A$5:$A$95,0),MATCH(T$8,'Points - Fielding Bonus'!$A$5:$Z$5,0)))*25)</f>
        <v>0</v>
      </c>
      <c r="U72" s="365">
        <f>(INDEX('Points - Runs'!$A$5:$Z$95,MATCH($A72,'Points - Runs'!$A$5:$A$95,0),MATCH(U$8,'Points - Runs'!$A$5:$Z$5,0)))+((INDEX('Points - Runs 50s'!$A$5:$Z$95,MATCH($A72,'Points - Runs 50s'!$A$5:$A$95,0),MATCH(U$8,'Points - Runs 50s'!$A$5:$Z$5,0)))*25)+((INDEX('Points - Runs 100s'!$A$5:$Z$95,MATCH($A72,'Points - Runs 100s'!$A$5:$A$95,0),MATCH(U$8,'Points - Runs 100s'!$A$5:$Z$5,0)))*50)+((INDEX('Points - Wickets'!$A$5:$Z$95,MATCH($A72,'Points - Wickets'!$A$5:$A$95,0),MATCH(U$8,'Points - Wickets'!$A$5:$Z$5,0)))*15)+((INDEX('Points - 4 fers'!$A$5:$Z$95,MATCH($A72,'Points - 4 fers'!$A$5:$A$95,0),MATCH(U$8,'Points - 4 fers'!$A$5:$Z$5,0)))*25)+((INDEX('Points - Hattrick'!$A$5:$Z$95,MATCH($A72,'Points - Hattrick'!$A$5:$A$95,0),MATCH(U$8,'Points - Hattrick'!$A$5:$Z$5,0)))*100)+((INDEX('Points - Fielding'!$A$5:$Z$95,MATCH($A72,'Points - Fielding'!$A$5:$A$95,0),MATCH(U$8,'Points - Fielding'!$A$5:$Z$5,0)))*10)+((INDEX('Points - 7 fers'!$A$5:$Z$95,MATCH($A72,'Points - 7 fers'!$A$5:$A$95,0),MATCH(U$8,'Points - 7 fers'!$A$5:$Z$5,0)))*50)+((INDEX('Points - Fielding Bonus'!$A$5:$Z$95,MATCH($A72,'Points - Fielding Bonus'!$A$5:$A$95,0),MATCH(U$8,'Points - Fielding Bonus'!$A$5:$Z$5,0)))*25)</f>
        <v>0</v>
      </c>
      <c r="V72" s="365">
        <f>(INDEX('Points - Runs'!$A$5:$Z$95,MATCH($A72,'Points - Runs'!$A$5:$A$95,0),MATCH(V$8,'Points - Runs'!$A$5:$Z$5,0)))+((INDEX('Points - Runs 50s'!$A$5:$Z$95,MATCH($A72,'Points - Runs 50s'!$A$5:$A$95,0),MATCH(V$8,'Points - Runs 50s'!$A$5:$Z$5,0)))*25)+((INDEX('Points - Runs 100s'!$A$5:$Z$95,MATCH($A72,'Points - Runs 100s'!$A$5:$A$95,0),MATCH(V$8,'Points - Runs 100s'!$A$5:$Z$5,0)))*50)+((INDEX('Points - Wickets'!$A$5:$Z$95,MATCH($A72,'Points - Wickets'!$A$5:$A$95,0),MATCH(V$8,'Points - Wickets'!$A$5:$Z$5,0)))*15)+((INDEX('Points - 4 fers'!$A$5:$Z$95,MATCH($A72,'Points - 4 fers'!$A$5:$A$95,0),MATCH(V$8,'Points - 4 fers'!$A$5:$Z$5,0)))*25)+((INDEX('Points - Hattrick'!$A$5:$Z$95,MATCH($A72,'Points - Hattrick'!$A$5:$A$95,0),MATCH(V$8,'Points - Hattrick'!$A$5:$Z$5,0)))*100)+((INDEX('Points - Fielding'!$A$5:$Z$95,MATCH($A72,'Points - Fielding'!$A$5:$A$95,0),MATCH(V$8,'Points - Fielding'!$A$5:$Z$5,0)))*10)+((INDEX('Points - 7 fers'!$A$5:$Z$95,MATCH($A72,'Points - 7 fers'!$A$5:$A$95,0),MATCH(V$8,'Points - 7 fers'!$A$5:$Z$5,0)))*50)+((INDEX('Points - Fielding Bonus'!$A$5:$Z$95,MATCH($A72,'Points - Fielding Bonus'!$A$5:$A$95,0),MATCH(V$8,'Points - Fielding Bonus'!$A$5:$Z$5,0)))*25)</f>
        <v>0</v>
      </c>
      <c r="W72" s="365">
        <f>(INDEX('Points - Runs'!$A$5:$Z$95,MATCH($A72,'Points - Runs'!$A$5:$A$95,0),MATCH(W$8,'Points - Runs'!$A$5:$Z$5,0)))+((INDEX('Points - Runs 50s'!$A$5:$Z$95,MATCH($A72,'Points - Runs 50s'!$A$5:$A$95,0),MATCH(W$8,'Points - Runs 50s'!$A$5:$Z$5,0)))*25)+((INDEX('Points - Runs 100s'!$A$5:$Z$95,MATCH($A72,'Points - Runs 100s'!$A$5:$A$95,0),MATCH(W$8,'Points - Runs 100s'!$A$5:$Z$5,0)))*50)+((INDEX('Points - Wickets'!$A$5:$Z$95,MATCH($A72,'Points - Wickets'!$A$5:$A$95,0),MATCH(W$8,'Points - Wickets'!$A$5:$Z$5,0)))*15)+((INDEX('Points - 4 fers'!$A$5:$Z$95,MATCH($A72,'Points - 4 fers'!$A$5:$A$95,0),MATCH(W$8,'Points - 4 fers'!$A$5:$Z$5,0)))*25)+((INDEX('Points - Hattrick'!$A$5:$Z$95,MATCH($A72,'Points - Hattrick'!$A$5:$A$95,0),MATCH(W$8,'Points - Hattrick'!$A$5:$Z$5,0)))*100)+((INDEX('Points - Fielding'!$A$5:$Z$95,MATCH($A72,'Points - Fielding'!$A$5:$A$95,0),MATCH(W$8,'Points - Fielding'!$A$5:$Z$5,0)))*10)+((INDEX('Points - 7 fers'!$A$5:$Z$95,MATCH($A72,'Points - 7 fers'!$A$5:$A$95,0),MATCH(W$8,'Points - 7 fers'!$A$5:$Z$5,0)))*50)+((INDEX('Points - Fielding Bonus'!$A$5:$Z$95,MATCH($A72,'Points - Fielding Bonus'!$A$5:$A$95,0),MATCH(W$8,'Points - Fielding Bonus'!$A$5:$Z$5,0)))*25)</f>
        <v>0</v>
      </c>
      <c r="X72" s="365">
        <f>(INDEX('Points - Runs'!$A$5:$Z$95,MATCH($A72,'Points - Runs'!$A$5:$A$95,0),MATCH(X$8,'Points - Runs'!$A$5:$Z$5,0)))+((INDEX('Points - Runs 50s'!$A$5:$Z$95,MATCH($A72,'Points - Runs 50s'!$A$5:$A$95,0),MATCH(X$8,'Points - Runs 50s'!$A$5:$Z$5,0)))*25)+((INDEX('Points - Runs 100s'!$A$5:$Z$95,MATCH($A72,'Points - Runs 100s'!$A$5:$A$95,0),MATCH(X$8,'Points - Runs 100s'!$A$5:$Z$5,0)))*50)+((INDEX('Points - Wickets'!$A$5:$Z$95,MATCH($A72,'Points - Wickets'!$A$5:$A$95,0),MATCH(X$8,'Points - Wickets'!$A$5:$Z$5,0)))*15)+((INDEX('Points - 4 fers'!$A$5:$Z$95,MATCH($A72,'Points - 4 fers'!$A$5:$A$95,0),MATCH(X$8,'Points - 4 fers'!$A$5:$Z$5,0)))*25)+((INDEX('Points - Hattrick'!$A$5:$Z$95,MATCH($A72,'Points - Hattrick'!$A$5:$A$95,0),MATCH(X$8,'Points - Hattrick'!$A$5:$Z$5,0)))*100)+((INDEX('Points - Fielding'!$A$5:$Z$95,MATCH($A72,'Points - Fielding'!$A$5:$A$95,0),MATCH(X$8,'Points - Fielding'!$A$5:$Z$5,0)))*10)+((INDEX('Points - 7 fers'!$A$5:$Z$95,MATCH($A72,'Points - 7 fers'!$A$5:$A$95,0),MATCH(X$8,'Points - 7 fers'!$A$5:$Z$5,0)))*50)+((INDEX('Points - Fielding Bonus'!$A$5:$Z$95,MATCH($A72,'Points - Fielding Bonus'!$A$5:$A$95,0),MATCH(X$8,'Points - Fielding Bonus'!$A$5:$Z$5,0)))*25)</f>
        <v>0</v>
      </c>
      <c r="Y72" s="365">
        <f>(INDEX('Points - Runs'!$A$5:$Z$95,MATCH($A72,'Points - Runs'!$A$5:$A$95,0),MATCH(Y$8,'Points - Runs'!$A$5:$Z$5,0)))+((INDEX('Points - Runs 50s'!$A$5:$Z$95,MATCH($A72,'Points - Runs 50s'!$A$5:$A$95,0),MATCH(Y$8,'Points - Runs 50s'!$A$5:$Z$5,0)))*25)+((INDEX('Points - Runs 100s'!$A$5:$Z$95,MATCH($A72,'Points - Runs 100s'!$A$5:$A$95,0),MATCH(Y$8,'Points - Runs 100s'!$A$5:$Z$5,0)))*50)+((INDEX('Points - Wickets'!$A$5:$Z$95,MATCH($A72,'Points - Wickets'!$A$5:$A$95,0),MATCH(Y$8,'Points - Wickets'!$A$5:$Z$5,0)))*15)+((INDEX('Points - 4 fers'!$A$5:$Z$95,MATCH($A72,'Points - 4 fers'!$A$5:$A$95,0),MATCH(Y$8,'Points - 4 fers'!$A$5:$Z$5,0)))*25)+((INDEX('Points - Hattrick'!$A$5:$Z$95,MATCH($A72,'Points - Hattrick'!$A$5:$A$95,0),MATCH(Y$8,'Points - Hattrick'!$A$5:$Z$5,0)))*100)+((INDEX('Points - Fielding'!$A$5:$Z$95,MATCH($A72,'Points - Fielding'!$A$5:$A$95,0),MATCH(Y$8,'Points - Fielding'!$A$5:$Z$5,0)))*10)+((INDEX('Points - 7 fers'!$A$5:$Z$95,MATCH($A72,'Points - 7 fers'!$A$5:$A$95,0),MATCH(Y$8,'Points - 7 fers'!$A$5:$Z$5,0)))*50)+((INDEX('Points - Fielding Bonus'!$A$5:$Z$95,MATCH($A72,'Points - Fielding Bonus'!$A$5:$A$95,0),MATCH(Y$8,'Points - Fielding Bonus'!$A$5:$Z$5,0)))*25)</f>
        <v>0</v>
      </c>
      <c r="Z72" s="365">
        <f>(INDEX('Points - Runs'!$A$5:$Z$95,MATCH($A72,'Points - Runs'!$A$5:$A$95,0),MATCH(Z$8,'Points - Runs'!$A$5:$Z$5,0)))+((INDEX('Points - Runs 50s'!$A$5:$Z$95,MATCH($A72,'Points - Runs 50s'!$A$5:$A$95,0),MATCH(Z$8,'Points - Runs 50s'!$A$5:$Z$5,0)))*25)+((INDEX('Points - Runs 100s'!$A$5:$Z$95,MATCH($A72,'Points - Runs 100s'!$A$5:$A$95,0),MATCH(Z$8,'Points - Runs 100s'!$A$5:$Z$5,0)))*50)+((INDEX('Points - Wickets'!$A$5:$Z$95,MATCH($A72,'Points - Wickets'!$A$5:$A$95,0),MATCH(Z$8,'Points - Wickets'!$A$5:$Z$5,0)))*15)+((INDEX('Points - 4 fers'!$A$5:$Z$95,MATCH($A72,'Points - 4 fers'!$A$5:$A$95,0),MATCH(Z$8,'Points - 4 fers'!$A$5:$Z$5,0)))*25)+((INDEX('Points - Hattrick'!$A$5:$Z$95,MATCH($A72,'Points - Hattrick'!$A$5:$A$95,0),MATCH(Z$8,'Points - Hattrick'!$A$5:$Z$5,0)))*100)+((INDEX('Points - Fielding'!$A$5:$Z$95,MATCH($A72,'Points - Fielding'!$A$5:$A$95,0),MATCH(Z$8,'Points - Fielding'!$A$5:$Z$5,0)))*10)+((INDEX('Points - 7 fers'!$A$5:$Z$95,MATCH($A72,'Points - 7 fers'!$A$5:$A$95,0),MATCH(Z$8,'Points - 7 fers'!$A$5:$Z$5,0)))*50)+((INDEX('Points - Fielding Bonus'!$A$5:$Z$95,MATCH($A72,'Points - Fielding Bonus'!$A$5:$A$95,0),MATCH(Z$8,'Points - Fielding Bonus'!$A$5:$Z$5,0)))*25)</f>
        <v>0</v>
      </c>
      <c r="AA72" s="452">
        <f t="shared" si="0"/>
        <v>267</v>
      </c>
      <c r="AB72" s="445">
        <f t="shared" si="1"/>
        <v>100</v>
      </c>
      <c r="AC72" s="479">
        <f t="shared" si="2"/>
        <v>0</v>
      </c>
      <c r="AD72" s="453">
        <f t="shared" si="3"/>
        <v>367</v>
      </c>
    </row>
    <row r="73" spans="1:32" ht="18.75" customHeight="1" x14ac:dyDescent="0.25">
      <c r="A73" s="476" t="s">
        <v>25</v>
      </c>
      <c r="B73" s="447" t="s">
        <v>52</v>
      </c>
      <c r="C73" s="448" t="s">
        <v>63</v>
      </c>
      <c r="D73" s="364">
        <f>(INDEX('Points - Runs'!$A$5:$Z$95,MATCH($A73,'Points - Runs'!$A$5:$A$95,0),MATCH(D$8,'Points - Runs'!$A$5:$Z$5,0)))+((INDEX('Points - Runs 50s'!$A$5:$Z$95,MATCH($A73,'Points - Runs 50s'!$A$5:$A$95,0),MATCH(D$8,'Points - Runs 50s'!$A$5:$Z$5,0)))*25)+((INDEX('Points - Runs 100s'!$A$5:$Z$95,MATCH($A73,'Points - Runs 100s'!$A$5:$A$95,0),MATCH(D$8,'Points - Runs 100s'!$A$5:$Z$5,0)))*50)+((INDEX('Points - Wickets'!$A$5:$Z$95,MATCH($A73,'Points - Wickets'!$A$5:$A$95,0),MATCH(D$8,'Points - Wickets'!$A$5:$Z$5,0)))*15)+((INDEX('Points - 4 fers'!$A$5:$Z$95,MATCH($A73,'Points - 4 fers'!$A$5:$A$95,0),MATCH(D$8,'Points - 4 fers'!$A$5:$Z$5,0)))*25)+((INDEX('Points - Hattrick'!$A$5:$Z$95,MATCH($A73,'Points - Hattrick'!$A$5:$A$95,0),MATCH(D$8,'Points - Hattrick'!$A$5:$Z$5,0)))*100)+((INDEX('Points - Fielding'!$A$5:$Z$95,MATCH($A73,'Points - Fielding'!$A$5:$A$95,0),MATCH(D$8,'Points - Fielding'!$A$5:$Z$5,0)))*10)+((INDEX('Points - 7 fers'!$A$5:$Z$95,MATCH($A73,'Points - 7 fers'!$A$5:$A$95,0),MATCH(D$8,'Points - 7 fers'!$A$5:$Z$5,0)))*50)+((INDEX('Points - Fielding Bonus'!$A$5:$Z$95,MATCH($A73,'Points - Fielding Bonus'!$A$5:$A$95,0),MATCH(D$8,'Points - Fielding Bonus'!$A$5:$Z$5,0)))*25)</f>
        <v>2</v>
      </c>
      <c r="E73" s="365">
        <f>(INDEX('Points - Runs'!$A$5:$Z$95,MATCH($A73,'Points - Runs'!$A$5:$A$95,0),MATCH(E$8,'Points - Runs'!$A$5:$Z$5,0)))+((INDEX('Points - Runs 50s'!$A$5:$Z$95,MATCH($A73,'Points - Runs 50s'!$A$5:$A$95,0),MATCH(E$8,'Points - Runs 50s'!$A$5:$Z$5,0)))*25)+((INDEX('Points - Runs 100s'!$A$5:$Z$95,MATCH($A73,'Points - Runs 100s'!$A$5:$A$95,0),MATCH(E$8,'Points - Runs 100s'!$A$5:$Z$5,0)))*50)+((INDEX('Points - Wickets'!$A$5:$Z$95,MATCH($A73,'Points - Wickets'!$A$5:$A$95,0),MATCH(E$8,'Points - Wickets'!$A$5:$Z$5,0)))*15)+((INDEX('Points - 4 fers'!$A$5:$Z$95,MATCH($A73,'Points - 4 fers'!$A$5:$A$95,0),MATCH(E$8,'Points - 4 fers'!$A$5:$Z$5,0)))*25)+((INDEX('Points - Hattrick'!$A$5:$Z$95,MATCH($A73,'Points - Hattrick'!$A$5:$A$95,0),MATCH(E$8,'Points - Hattrick'!$A$5:$Z$5,0)))*100)+((INDEX('Points - Fielding'!$A$5:$Z$95,MATCH($A73,'Points - Fielding'!$A$5:$A$95,0),MATCH(E$8,'Points - Fielding'!$A$5:$Z$5,0)))*10)+((INDEX('Points - 7 fers'!$A$5:$Z$95,MATCH($A73,'Points - 7 fers'!$A$5:$A$95,0),MATCH(E$8,'Points - 7 fers'!$A$5:$Z$5,0)))*50)+((INDEX('Points - Fielding Bonus'!$A$5:$Z$95,MATCH($A73,'Points - Fielding Bonus'!$A$5:$A$95,0),MATCH(E$8,'Points - Fielding Bonus'!$A$5:$Z$5,0)))*25)</f>
        <v>0</v>
      </c>
      <c r="F73" s="365">
        <f>(INDEX('Points - Runs'!$A$5:$Z$95,MATCH($A73,'Points - Runs'!$A$5:$A$95,0),MATCH(F$8,'Points - Runs'!$A$5:$Z$5,0)))+((INDEX('Points - Runs 50s'!$A$5:$Z$95,MATCH($A73,'Points - Runs 50s'!$A$5:$A$95,0),MATCH(F$8,'Points - Runs 50s'!$A$5:$Z$5,0)))*25)+((INDEX('Points - Runs 100s'!$A$5:$Z$95,MATCH($A73,'Points - Runs 100s'!$A$5:$A$95,0),MATCH(F$8,'Points - Runs 100s'!$A$5:$Z$5,0)))*50)+((INDEX('Points - Wickets'!$A$5:$Z$95,MATCH($A73,'Points - Wickets'!$A$5:$A$95,0),MATCH(F$8,'Points - Wickets'!$A$5:$Z$5,0)))*15)+((INDEX('Points - 4 fers'!$A$5:$Z$95,MATCH($A73,'Points - 4 fers'!$A$5:$A$95,0),MATCH(F$8,'Points - 4 fers'!$A$5:$Z$5,0)))*25)+((INDEX('Points - Hattrick'!$A$5:$Z$95,MATCH($A73,'Points - Hattrick'!$A$5:$A$95,0),MATCH(F$8,'Points - Hattrick'!$A$5:$Z$5,0)))*100)+((INDEX('Points - Fielding'!$A$5:$Z$95,MATCH($A73,'Points - Fielding'!$A$5:$A$95,0),MATCH(F$8,'Points - Fielding'!$A$5:$Z$5,0)))*10)+((INDEX('Points - 7 fers'!$A$5:$Z$95,MATCH($A73,'Points - 7 fers'!$A$5:$A$95,0),MATCH(F$8,'Points - 7 fers'!$A$5:$Z$5,0)))*50)+((INDEX('Points - Fielding Bonus'!$A$5:$Z$95,MATCH($A73,'Points - Fielding Bonus'!$A$5:$A$95,0),MATCH(F$8,'Points - Fielding Bonus'!$A$5:$Z$5,0)))*25)</f>
        <v>45</v>
      </c>
      <c r="G73" s="365">
        <f>(INDEX('Points - Runs'!$A$5:$Z$95,MATCH($A73,'Points - Runs'!$A$5:$A$95,0),MATCH(G$8,'Points - Runs'!$A$5:$Z$5,0)))+((INDEX('Points - Runs 50s'!$A$5:$Z$95,MATCH($A73,'Points - Runs 50s'!$A$5:$A$95,0),MATCH(G$8,'Points - Runs 50s'!$A$5:$Z$5,0)))*25)+((INDEX('Points - Runs 100s'!$A$5:$Z$95,MATCH($A73,'Points - Runs 100s'!$A$5:$A$95,0),MATCH(G$8,'Points - Runs 100s'!$A$5:$Z$5,0)))*50)+((INDEX('Points - Wickets'!$A$5:$Z$95,MATCH($A73,'Points - Wickets'!$A$5:$A$95,0),MATCH(G$8,'Points - Wickets'!$A$5:$Z$5,0)))*15)+((INDEX('Points - 4 fers'!$A$5:$Z$95,MATCH($A73,'Points - 4 fers'!$A$5:$A$95,0),MATCH(G$8,'Points - 4 fers'!$A$5:$Z$5,0)))*25)+((INDEX('Points - Hattrick'!$A$5:$Z$95,MATCH($A73,'Points - Hattrick'!$A$5:$A$95,0),MATCH(G$8,'Points - Hattrick'!$A$5:$Z$5,0)))*100)+((INDEX('Points - Fielding'!$A$5:$Z$95,MATCH($A73,'Points - Fielding'!$A$5:$A$95,0),MATCH(G$8,'Points - Fielding'!$A$5:$Z$5,0)))*10)+((INDEX('Points - 7 fers'!$A$5:$Z$95,MATCH($A73,'Points - 7 fers'!$A$5:$A$95,0),MATCH(G$8,'Points - 7 fers'!$A$5:$Z$5,0)))*50)+((INDEX('Points - Fielding Bonus'!$A$5:$Z$95,MATCH($A73,'Points - Fielding Bonus'!$A$5:$A$95,0),MATCH(G$8,'Points - Fielding Bonus'!$A$5:$Z$5,0)))*25)</f>
        <v>25</v>
      </c>
      <c r="H73" s="365">
        <f>(INDEX('Points - Runs'!$A$5:$Z$95,MATCH($A73,'Points - Runs'!$A$5:$A$95,0),MATCH(H$8,'Points - Runs'!$A$5:$Z$5,0)))+((INDEX('Points - Runs 50s'!$A$5:$Z$95,MATCH($A73,'Points - Runs 50s'!$A$5:$A$95,0),MATCH(H$8,'Points - Runs 50s'!$A$5:$Z$5,0)))*25)+((INDEX('Points - Runs 100s'!$A$5:$Z$95,MATCH($A73,'Points - Runs 100s'!$A$5:$A$95,0),MATCH(H$8,'Points - Runs 100s'!$A$5:$Z$5,0)))*50)+((INDEX('Points - Wickets'!$A$5:$Z$95,MATCH($A73,'Points - Wickets'!$A$5:$A$95,0),MATCH(H$8,'Points - Wickets'!$A$5:$Z$5,0)))*15)+((INDEX('Points - 4 fers'!$A$5:$Z$95,MATCH($A73,'Points - 4 fers'!$A$5:$A$95,0),MATCH(H$8,'Points - 4 fers'!$A$5:$Z$5,0)))*25)+((INDEX('Points - Hattrick'!$A$5:$Z$95,MATCH($A73,'Points - Hattrick'!$A$5:$A$95,0),MATCH(H$8,'Points - Hattrick'!$A$5:$Z$5,0)))*100)+((INDEX('Points - Fielding'!$A$5:$Z$95,MATCH($A73,'Points - Fielding'!$A$5:$A$95,0),MATCH(H$8,'Points - Fielding'!$A$5:$Z$5,0)))*10)+((INDEX('Points - 7 fers'!$A$5:$Z$95,MATCH($A73,'Points - 7 fers'!$A$5:$A$95,0),MATCH(H$8,'Points - 7 fers'!$A$5:$Z$5,0)))*50)+((INDEX('Points - Fielding Bonus'!$A$5:$Z$95,MATCH($A73,'Points - Fielding Bonus'!$A$5:$A$95,0),MATCH(H$8,'Points - Fielding Bonus'!$A$5:$Z$5,0)))*25)</f>
        <v>15</v>
      </c>
      <c r="I73" s="365">
        <f>(INDEX('Points - Runs'!$A$5:$Z$95,MATCH($A73,'Points - Runs'!$A$5:$A$95,0),MATCH(I$8,'Points - Runs'!$A$5:$Z$5,0)))+((INDEX('Points - Runs 50s'!$A$5:$Z$95,MATCH($A73,'Points - Runs 50s'!$A$5:$A$95,0),MATCH(I$8,'Points - Runs 50s'!$A$5:$Z$5,0)))*25)+((INDEX('Points - Runs 100s'!$A$5:$Z$95,MATCH($A73,'Points - Runs 100s'!$A$5:$A$95,0),MATCH(I$8,'Points - Runs 100s'!$A$5:$Z$5,0)))*50)+((INDEX('Points - Wickets'!$A$5:$Z$95,MATCH($A73,'Points - Wickets'!$A$5:$A$95,0),MATCH(I$8,'Points - Wickets'!$A$5:$Z$5,0)))*15)+((INDEX('Points - 4 fers'!$A$5:$Z$95,MATCH($A73,'Points - 4 fers'!$A$5:$A$95,0),MATCH(I$8,'Points - 4 fers'!$A$5:$Z$5,0)))*25)+((INDEX('Points - Hattrick'!$A$5:$Z$95,MATCH($A73,'Points - Hattrick'!$A$5:$A$95,0),MATCH(I$8,'Points - Hattrick'!$A$5:$Z$5,0)))*100)+((INDEX('Points - Fielding'!$A$5:$Z$95,MATCH($A73,'Points - Fielding'!$A$5:$A$95,0),MATCH(I$8,'Points - Fielding'!$A$5:$Z$5,0)))*10)+((INDEX('Points - 7 fers'!$A$5:$Z$95,MATCH($A73,'Points - 7 fers'!$A$5:$A$95,0),MATCH(I$8,'Points - 7 fers'!$A$5:$Z$5,0)))*50)+((INDEX('Points - Fielding Bonus'!$A$5:$Z$95,MATCH($A73,'Points - Fielding Bonus'!$A$5:$A$95,0),MATCH(I$8,'Points - Fielding Bonus'!$A$5:$Z$5,0)))*25)</f>
        <v>8</v>
      </c>
      <c r="J73" s="365">
        <f>(INDEX('Points - Runs'!$A$5:$Z$95,MATCH($A73,'Points - Runs'!$A$5:$A$95,0),MATCH(J$8,'Points - Runs'!$A$5:$Z$5,0)))+((INDEX('Points - Runs 50s'!$A$5:$Z$95,MATCH($A73,'Points - Runs 50s'!$A$5:$A$95,0),MATCH(J$8,'Points - Runs 50s'!$A$5:$Z$5,0)))*25)+((INDEX('Points - Runs 100s'!$A$5:$Z$95,MATCH($A73,'Points - Runs 100s'!$A$5:$A$95,0),MATCH(J$8,'Points - Runs 100s'!$A$5:$Z$5,0)))*50)+((INDEX('Points - Wickets'!$A$5:$Z$95,MATCH($A73,'Points - Wickets'!$A$5:$A$95,0),MATCH(J$8,'Points - Wickets'!$A$5:$Z$5,0)))*15)+((INDEX('Points - 4 fers'!$A$5:$Z$95,MATCH($A73,'Points - 4 fers'!$A$5:$A$95,0),MATCH(J$8,'Points - 4 fers'!$A$5:$Z$5,0)))*25)+((INDEX('Points - Hattrick'!$A$5:$Z$95,MATCH($A73,'Points - Hattrick'!$A$5:$A$95,0),MATCH(J$8,'Points - Hattrick'!$A$5:$Z$5,0)))*100)+((INDEX('Points - Fielding'!$A$5:$Z$95,MATCH($A73,'Points - Fielding'!$A$5:$A$95,0),MATCH(J$8,'Points - Fielding'!$A$5:$Z$5,0)))*10)+((INDEX('Points - 7 fers'!$A$5:$Z$95,MATCH($A73,'Points - 7 fers'!$A$5:$A$95,0),MATCH(J$8,'Points - 7 fers'!$A$5:$Z$5,0)))*50)+((INDEX('Points - Fielding Bonus'!$A$5:$Z$95,MATCH($A73,'Points - Fielding Bonus'!$A$5:$A$95,0),MATCH(J$8,'Points - Fielding Bonus'!$A$5:$Z$5,0)))*25)</f>
        <v>3</v>
      </c>
      <c r="K73" s="516">
        <f>(INDEX('Points - Runs'!$A$5:$Z$95,MATCH($A73,'Points - Runs'!$A$5:$A$95,0),MATCH(K$8,'Points - Runs'!$A$5:$Z$5,0)))+((INDEX('Points - Runs 50s'!$A$5:$Z$95,MATCH($A73,'Points - Runs 50s'!$A$5:$A$95,0),MATCH(K$8,'Points - Runs 50s'!$A$5:$Z$5,0)))*25)+((INDEX('Points - Runs 100s'!$A$5:$Z$95,MATCH($A73,'Points - Runs 100s'!$A$5:$A$95,0),MATCH(K$8,'Points - Runs 100s'!$A$5:$Z$5,0)))*50)+((INDEX('Points - Wickets'!$A$5:$Z$95,MATCH($A73,'Points - Wickets'!$A$5:$A$95,0),MATCH(K$8,'Points - Wickets'!$A$5:$Z$5,0)))*15)+((INDEX('Points - 4 fers'!$A$5:$Z$95,MATCH($A73,'Points - 4 fers'!$A$5:$A$95,0),MATCH(K$8,'Points - 4 fers'!$A$5:$Z$5,0)))*25)+((INDEX('Points - Hattrick'!$A$5:$Z$95,MATCH($A73,'Points - Hattrick'!$A$5:$A$95,0),MATCH(K$8,'Points - Hattrick'!$A$5:$Z$5,0)))*100)+((INDEX('Points - Fielding'!$A$5:$Z$95,MATCH($A73,'Points - Fielding'!$A$5:$A$95,0),MATCH(K$8,'Points - Fielding'!$A$5:$Z$5,0)))*10)+((INDEX('Points - 7 fers'!$A$5:$Z$95,MATCH($A73,'Points - 7 fers'!$A$5:$A$95,0),MATCH(K$8,'Points - 7 fers'!$A$5:$Z$5,0)))*50)+((INDEX('Points - Fielding Bonus'!$A$5:$Z$95,MATCH($A73,'Points - Fielding Bonus'!$A$5:$A$95,0),MATCH(K$8,'Points - Fielding Bonus'!$A$5:$Z$5,0)))*25)</f>
        <v>15</v>
      </c>
      <c r="L73" s="364">
        <f>(INDEX('Points - Runs'!$A$5:$Z$95,MATCH($A73,'Points - Runs'!$A$5:$A$95,0),MATCH(L$8,'Points - Runs'!$A$5:$Z$5,0)))+((INDEX('Points - Runs 50s'!$A$5:$Z$95,MATCH($A73,'Points - Runs 50s'!$A$5:$A$95,0),MATCH(L$8,'Points - Runs 50s'!$A$5:$Z$5,0)))*25)+((INDEX('Points - Runs 100s'!$A$5:$Z$95,MATCH($A73,'Points - Runs 100s'!$A$5:$A$95,0),MATCH(L$8,'Points - Runs 100s'!$A$5:$Z$5,0)))*50)+((INDEX('Points - Wickets'!$A$5:$Z$95,MATCH($A73,'Points - Wickets'!$A$5:$A$95,0),MATCH(L$8,'Points - Wickets'!$A$5:$Z$5,0)))*15)+((INDEX('Points - 4 fers'!$A$5:$Z$95,MATCH($A73,'Points - 4 fers'!$A$5:$A$95,0),MATCH(L$8,'Points - 4 fers'!$A$5:$Z$5,0)))*25)+((INDEX('Points - Hattrick'!$A$5:$Z$95,MATCH($A73,'Points - Hattrick'!$A$5:$A$95,0),MATCH(L$8,'Points - Hattrick'!$A$5:$Z$5,0)))*100)+((INDEX('Points - Fielding'!$A$5:$Z$95,MATCH($A73,'Points - Fielding'!$A$5:$A$95,0),MATCH(L$8,'Points - Fielding'!$A$5:$Z$5,0)))*10)+((INDEX('Points - 7 fers'!$A$5:$Z$95,MATCH($A73,'Points - 7 fers'!$A$5:$A$95,0),MATCH(L$8,'Points - 7 fers'!$A$5:$Z$5,0)))*50)+((INDEX('Points - Fielding Bonus'!$A$5:$Z$95,MATCH($A73,'Points - Fielding Bonus'!$A$5:$A$95,0),MATCH(L$8,'Points - Fielding Bonus'!$A$5:$Z$5,0)))*25)</f>
        <v>50</v>
      </c>
      <c r="M73" s="365">
        <f>(INDEX('Points - Runs'!$A$5:$Z$95,MATCH($A73,'Points - Runs'!$A$5:$A$95,0),MATCH(M$8,'Points - Runs'!$A$5:$Z$5,0)))+((INDEX('Points - Runs 50s'!$A$5:$Z$95,MATCH($A73,'Points - Runs 50s'!$A$5:$A$95,0),MATCH(M$8,'Points - Runs 50s'!$A$5:$Z$5,0)))*25)+((INDEX('Points - Runs 100s'!$A$5:$Z$95,MATCH($A73,'Points - Runs 100s'!$A$5:$A$95,0),MATCH(M$8,'Points - Runs 100s'!$A$5:$Z$5,0)))*50)+((INDEX('Points - Wickets'!$A$5:$Z$95,MATCH($A73,'Points - Wickets'!$A$5:$A$95,0),MATCH(M$8,'Points - Wickets'!$A$5:$Z$5,0)))*15)+((INDEX('Points - 4 fers'!$A$5:$Z$95,MATCH($A73,'Points - 4 fers'!$A$5:$A$95,0),MATCH(M$8,'Points - 4 fers'!$A$5:$Z$5,0)))*25)+((INDEX('Points - Hattrick'!$A$5:$Z$95,MATCH($A73,'Points - Hattrick'!$A$5:$A$95,0),MATCH(M$8,'Points - Hattrick'!$A$5:$Z$5,0)))*100)+((INDEX('Points - Fielding'!$A$5:$Z$95,MATCH($A73,'Points - Fielding'!$A$5:$A$95,0),MATCH(M$8,'Points - Fielding'!$A$5:$Z$5,0)))*10)+((INDEX('Points - 7 fers'!$A$5:$Z$95,MATCH($A73,'Points - 7 fers'!$A$5:$A$95,0),MATCH(M$8,'Points - 7 fers'!$A$5:$Z$5,0)))*50)+((INDEX('Points - Fielding Bonus'!$A$5:$Z$95,MATCH($A73,'Points - Fielding Bonus'!$A$5:$A$95,0),MATCH(M$8,'Points - Fielding Bonus'!$A$5:$Z$5,0)))*25)</f>
        <v>15</v>
      </c>
      <c r="N73" s="365">
        <f>(INDEX('Points - Runs'!$A$5:$Z$95,MATCH($A73,'Points - Runs'!$A$5:$A$95,0),MATCH(N$8,'Points - Runs'!$A$5:$Z$5,0)))+((INDEX('Points - Runs 50s'!$A$5:$Z$95,MATCH($A73,'Points - Runs 50s'!$A$5:$A$95,0),MATCH(N$8,'Points - Runs 50s'!$A$5:$Z$5,0)))*25)+((INDEX('Points - Runs 100s'!$A$5:$Z$95,MATCH($A73,'Points - Runs 100s'!$A$5:$A$95,0),MATCH(N$8,'Points - Runs 100s'!$A$5:$Z$5,0)))*50)+((INDEX('Points - Wickets'!$A$5:$Z$95,MATCH($A73,'Points - Wickets'!$A$5:$A$95,0),MATCH(N$8,'Points - Wickets'!$A$5:$Z$5,0)))*15)+((INDEX('Points - 4 fers'!$A$5:$Z$95,MATCH($A73,'Points - 4 fers'!$A$5:$A$95,0),MATCH(N$8,'Points - 4 fers'!$A$5:$Z$5,0)))*25)+((INDEX('Points - Hattrick'!$A$5:$Z$95,MATCH($A73,'Points - Hattrick'!$A$5:$A$95,0),MATCH(N$8,'Points - Hattrick'!$A$5:$Z$5,0)))*100)+((INDEX('Points - Fielding'!$A$5:$Z$95,MATCH($A73,'Points - Fielding'!$A$5:$A$95,0),MATCH(N$8,'Points - Fielding'!$A$5:$Z$5,0)))*10)+((INDEX('Points - 7 fers'!$A$5:$Z$95,MATCH($A73,'Points - 7 fers'!$A$5:$A$95,0),MATCH(N$8,'Points - 7 fers'!$A$5:$Z$5,0)))*50)+((INDEX('Points - Fielding Bonus'!$A$5:$Z$95,MATCH($A73,'Points - Fielding Bonus'!$A$5:$A$95,0),MATCH(N$8,'Points - Fielding Bonus'!$A$5:$Z$5,0)))*25)</f>
        <v>15</v>
      </c>
      <c r="O73" s="365">
        <f>(INDEX('Points - Runs'!$A$5:$Z$95,MATCH($A73,'Points - Runs'!$A$5:$A$95,0),MATCH(O$8,'Points - Runs'!$A$5:$Z$5,0)))+((INDEX('Points - Runs 50s'!$A$5:$Z$95,MATCH($A73,'Points - Runs 50s'!$A$5:$A$95,0),MATCH(O$8,'Points - Runs 50s'!$A$5:$Z$5,0)))*25)+((INDEX('Points - Runs 100s'!$A$5:$Z$95,MATCH($A73,'Points - Runs 100s'!$A$5:$A$95,0),MATCH(O$8,'Points - Runs 100s'!$A$5:$Z$5,0)))*50)+((INDEX('Points - Wickets'!$A$5:$Z$95,MATCH($A73,'Points - Wickets'!$A$5:$A$95,0),MATCH(O$8,'Points - Wickets'!$A$5:$Z$5,0)))*15)+((INDEX('Points - 4 fers'!$A$5:$Z$95,MATCH($A73,'Points - 4 fers'!$A$5:$A$95,0),MATCH(O$8,'Points - 4 fers'!$A$5:$Z$5,0)))*25)+((INDEX('Points - Hattrick'!$A$5:$Z$95,MATCH($A73,'Points - Hattrick'!$A$5:$A$95,0),MATCH(O$8,'Points - Hattrick'!$A$5:$Z$5,0)))*100)+((INDEX('Points - Fielding'!$A$5:$Z$95,MATCH($A73,'Points - Fielding'!$A$5:$A$95,0),MATCH(O$8,'Points - Fielding'!$A$5:$Z$5,0)))*10)+((INDEX('Points - 7 fers'!$A$5:$Z$95,MATCH($A73,'Points - 7 fers'!$A$5:$A$95,0),MATCH(O$8,'Points - 7 fers'!$A$5:$Z$5,0)))*50)+((INDEX('Points - Fielding Bonus'!$A$5:$Z$95,MATCH($A73,'Points - Fielding Bonus'!$A$5:$A$95,0),MATCH(O$8,'Points - Fielding Bonus'!$A$5:$Z$5,0)))*25)</f>
        <v>0</v>
      </c>
      <c r="P73" s="365">
        <f>(INDEX('Points - Runs'!$A$5:$Z$95,MATCH($A73,'Points - Runs'!$A$5:$A$95,0),MATCH(P$8,'Points - Runs'!$A$5:$Z$5,0)))+((INDEX('Points - Runs 50s'!$A$5:$Z$95,MATCH($A73,'Points - Runs 50s'!$A$5:$A$95,0),MATCH(P$8,'Points - Runs 50s'!$A$5:$Z$5,0)))*25)+((INDEX('Points - Runs 100s'!$A$5:$Z$95,MATCH($A73,'Points - Runs 100s'!$A$5:$A$95,0),MATCH(P$8,'Points - Runs 100s'!$A$5:$Z$5,0)))*50)+((INDEX('Points - Wickets'!$A$5:$Z$95,MATCH($A73,'Points - Wickets'!$A$5:$A$95,0),MATCH(P$8,'Points - Wickets'!$A$5:$Z$5,0)))*15)+((INDEX('Points - 4 fers'!$A$5:$Z$95,MATCH($A73,'Points - 4 fers'!$A$5:$A$95,0),MATCH(P$8,'Points - 4 fers'!$A$5:$Z$5,0)))*25)+((INDEX('Points - Hattrick'!$A$5:$Z$95,MATCH($A73,'Points - Hattrick'!$A$5:$A$95,0),MATCH(P$8,'Points - Hattrick'!$A$5:$Z$5,0)))*100)+((INDEX('Points - Fielding'!$A$5:$Z$95,MATCH($A73,'Points - Fielding'!$A$5:$A$95,0),MATCH(P$8,'Points - Fielding'!$A$5:$Z$5,0)))*10)+((INDEX('Points - 7 fers'!$A$5:$Z$95,MATCH($A73,'Points - 7 fers'!$A$5:$A$95,0),MATCH(P$8,'Points - 7 fers'!$A$5:$Z$5,0)))*50)+((INDEX('Points - Fielding Bonus'!$A$5:$Z$95,MATCH($A73,'Points - Fielding Bonus'!$A$5:$A$95,0),MATCH(P$8,'Points - Fielding Bonus'!$A$5:$Z$5,0)))*25)</f>
        <v>45</v>
      </c>
      <c r="Q73" s="365">
        <f>(INDEX('Points - Runs'!$A$5:$Z$95,MATCH($A73,'Points - Runs'!$A$5:$A$95,0),MATCH(Q$8,'Points - Runs'!$A$5:$Z$5,0)))+((INDEX('Points - Runs 50s'!$A$5:$Z$95,MATCH($A73,'Points - Runs 50s'!$A$5:$A$95,0),MATCH(Q$8,'Points - Runs 50s'!$A$5:$Z$5,0)))*25)+((INDEX('Points - Runs 100s'!$A$5:$Z$95,MATCH($A73,'Points - Runs 100s'!$A$5:$A$95,0),MATCH(Q$8,'Points - Runs 100s'!$A$5:$Z$5,0)))*50)+((INDEX('Points - Wickets'!$A$5:$Z$95,MATCH($A73,'Points - Wickets'!$A$5:$A$95,0),MATCH(Q$8,'Points - Wickets'!$A$5:$Z$5,0)))*15)+((INDEX('Points - 4 fers'!$A$5:$Z$95,MATCH($A73,'Points - 4 fers'!$A$5:$A$95,0),MATCH(Q$8,'Points - 4 fers'!$A$5:$Z$5,0)))*25)+((INDEX('Points - Hattrick'!$A$5:$Z$95,MATCH($A73,'Points - Hattrick'!$A$5:$A$95,0),MATCH(Q$8,'Points - Hattrick'!$A$5:$Z$5,0)))*100)+((INDEX('Points - Fielding'!$A$5:$Z$95,MATCH($A73,'Points - Fielding'!$A$5:$A$95,0),MATCH(Q$8,'Points - Fielding'!$A$5:$Z$5,0)))*10)+((INDEX('Points - 7 fers'!$A$5:$Z$95,MATCH($A73,'Points - 7 fers'!$A$5:$A$95,0),MATCH(Q$8,'Points - 7 fers'!$A$5:$Z$5,0)))*50)+((INDEX('Points - Fielding Bonus'!$A$5:$Z$95,MATCH($A73,'Points - Fielding Bonus'!$A$5:$A$95,0),MATCH(Q$8,'Points - Fielding Bonus'!$A$5:$Z$5,0)))*25)</f>
        <v>85</v>
      </c>
      <c r="R73" s="365">
        <f>(INDEX('Points - Runs'!$A$5:$Z$95,MATCH($A73,'Points - Runs'!$A$5:$A$95,0),MATCH(R$8,'Points - Runs'!$A$5:$Z$5,0)))+((INDEX('Points - Runs 50s'!$A$5:$Z$95,MATCH($A73,'Points - Runs 50s'!$A$5:$A$95,0),MATCH(R$8,'Points - Runs 50s'!$A$5:$Z$5,0)))*25)+((INDEX('Points - Runs 100s'!$A$5:$Z$95,MATCH($A73,'Points - Runs 100s'!$A$5:$A$95,0),MATCH(R$8,'Points - Runs 100s'!$A$5:$Z$5,0)))*50)+((INDEX('Points - Wickets'!$A$5:$Z$95,MATCH($A73,'Points - Wickets'!$A$5:$A$95,0),MATCH(R$8,'Points - Wickets'!$A$5:$Z$5,0)))*15)+((INDEX('Points - 4 fers'!$A$5:$Z$95,MATCH($A73,'Points - 4 fers'!$A$5:$A$95,0),MATCH(R$8,'Points - 4 fers'!$A$5:$Z$5,0)))*25)+((INDEX('Points - Hattrick'!$A$5:$Z$95,MATCH($A73,'Points - Hattrick'!$A$5:$A$95,0),MATCH(R$8,'Points - Hattrick'!$A$5:$Z$5,0)))*100)+((INDEX('Points - Fielding'!$A$5:$Z$95,MATCH($A73,'Points - Fielding'!$A$5:$A$95,0),MATCH(R$8,'Points - Fielding'!$A$5:$Z$5,0)))*10)+((INDEX('Points - 7 fers'!$A$5:$Z$95,MATCH($A73,'Points - 7 fers'!$A$5:$A$95,0),MATCH(R$8,'Points - 7 fers'!$A$5:$Z$5,0)))*50)+((INDEX('Points - Fielding Bonus'!$A$5:$Z$95,MATCH($A73,'Points - Fielding Bonus'!$A$5:$A$95,0),MATCH(R$8,'Points - Fielding Bonus'!$A$5:$Z$5,0)))*25)</f>
        <v>0</v>
      </c>
      <c r="S73" s="566">
        <f>(INDEX('Points - Runs'!$A$5:$Z$95,MATCH($A73,'Points - Runs'!$A$5:$A$95,0),MATCH(S$8,'Points - Runs'!$A$5:$Z$5,0)))+((INDEX('Points - Runs 50s'!$A$5:$Z$95,MATCH($A73,'Points - Runs 50s'!$A$5:$A$95,0),MATCH(S$8,'Points - Runs 50s'!$A$5:$Z$5,0)))*25)+((INDEX('Points - Runs 100s'!$A$5:$Z$95,MATCH($A73,'Points - Runs 100s'!$A$5:$A$95,0),MATCH(S$8,'Points - Runs 100s'!$A$5:$Z$5,0)))*50)+((INDEX('Points - Wickets'!$A$5:$Z$95,MATCH($A73,'Points - Wickets'!$A$5:$A$95,0),MATCH(S$8,'Points - Wickets'!$A$5:$Z$5,0)))*15)+((INDEX('Points - 4 fers'!$A$5:$Z$95,MATCH($A73,'Points - 4 fers'!$A$5:$A$95,0),MATCH(S$8,'Points - 4 fers'!$A$5:$Z$5,0)))*25)+((INDEX('Points - Hattrick'!$A$5:$Z$95,MATCH($A73,'Points - Hattrick'!$A$5:$A$95,0),MATCH(S$8,'Points - Hattrick'!$A$5:$Z$5,0)))*100)+((INDEX('Points - Fielding'!$A$5:$Z$95,MATCH($A73,'Points - Fielding'!$A$5:$A$95,0),MATCH(S$8,'Points - Fielding'!$A$5:$Z$5,0)))*10)+((INDEX('Points - 7 fers'!$A$5:$Z$95,MATCH($A73,'Points - 7 fers'!$A$5:$A$95,0),MATCH(S$8,'Points - 7 fers'!$A$5:$Z$5,0)))*50)+((INDEX('Points - Fielding Bonus'!$A$5:$Z$95,MATCH($A73,'Points - Fielding Bonus'!$A$5:$A$95,0),MATCH(S$8,'Points - Fielding Bonus'!$A$5:$Z$5,0)))*25)</f>
        <v>91</v>
      </c>
      <c r="T73" s="571">
        <f>(INDEX('Points - Runs'!$A$5:$Z$95,MATCH($A73,'Points - Runs'!$A$5:$A$95,0),MATCH(T$8,'Points - Runs'!$A$5:$Z$5,0)))+((INDEX('Points - Runs 50s'!$A$5:$Z$95,MATCH($A73,'Points - Runs 50s'!$A$5:$A$95,0),MATCH(T$8,'Points - Runs 50s'!$A$5:$Z$5,0)))*25)+((INDEX('Points - Runs 100s'!$A$5:$Z$95,MATCH($A73,'Points - Runs 100s'!$A$5:$A$95,0),MATCH(T$8,'Points - Runs 100s'!$A$5:$Z$5,0)))*50)+((INDEX('Points - Wickets'!$A$5:$Z$95,MATCH($A73,'Points - Wickets'!$A$5:$A$95,0),MATCH(T$8,'Points - Wickets'!$A$5:$Z$5,0)))*15)+((INDEX('Points - 4 fers'!$A$5:$Z$95,MATCH($A73,'Points - 4 fers'!$A$5:$A$95,0),MATCH(T$8,'Points - 4 fers'!$A$5:$Z$5,0)))*25)+((INDEX('Points - Hattrick'!$A$5:$Z$95,MATCH($A73,'Points - Hattrick'!$A$5:$A$95,0),MATCH(T$8,'Points - Hattrick'!$A$5:$Z$5,0)))*100)+((INDEX('Points - Fielding'!$A$5:$Z$95,MATCH($A73,'Points - Fielding'!$A$5:$A$95,0),MATCH(T$8,'Points - Fielding'!$A$5:$Z$5,0)))*10)+((INDEX('Points - 7 fers'!$A$5:$Z$95,MATCH($A73,'Points - 7 fers'!$A$5:$A$95,0),MATCH(T$8,'Points - 7 fers'!$A$5:$Z$5,0)))*50)+((INDEX('Points - Fielding Bonus'!$A$5:$Z$95,MATCH($A73,'Points - Fielding Bonus'!$A$5:$A$95,0),MATCH(T$8,'Points - Fielding Bonus'!$A$5:$Z$5,0)))*25)</f>
        <v>0</v>
      </c>
      <c r="U73" s="365">
        <f>(INDEX('Points - Runs'!$A$5:$Z$95,MATCH($A73,'Points - Runs'!$A$5:$A$95,0),MATCH(U$8,'Points - Runs'!$A$5:$Z$5,0)))+((INDEX('Points - Runs 50s'!$A$5:$Z$95,MATCH($A73,'Points - Runs 50s'!$A$5:$A$95,0),MATCH(U$8,'Points - Runs 50s'!$A$5:$Z$5,0)))*25)+((INDEX('Points - Runs 100s'!$A$5:$Z$95,MATCH($A73,'Points - Runs 100s'!$A$5:$A$95,0),MATCH(U$8,'Points - Runs 100s'!$A$5:$Z$5,0)))*50)+((INDEX('Points - Wickets'!$A$5:$Z$95,MATCH($A73,'Points - Wickets'!$A$5:$A$95,0),MATCH(U$8,'Points - Wickets'!$A$5:$Z$5,0)))*15)+((INDEX('Points - 4 fers'!$A$5:$Z$95,MATCH($A73,'Points - 4 fers'!$A$5:$A$95,0),MATCH(U$8,'Points - 4 fers'!$A$5:$Z$5,0)))*25)+((INDEX('Points - Hattrick'!$A$5:$Z$95,MATCH($A73,'Points - Hattrick'!$A$5:$A$95,0),MATCH(U$8,'Points - Hattrick'!$A$5:$Z$5,0)))*100)+((INDEX('Points - Fielding'!$A$5:$Z$95,MATCH($A73,'Points - Fielding'!$A$5:$A$95,0),MATCH(U$8,'Points - Fielding'!$A$5:$Z$5,0)))*10)+((INDEX('Points - 7 fers'!$A$5:$Z$95,MATCH($A73,'Points - 7 fers'!$A$5:$A$95,0),MATCH(U$8,'Points - 7 fers'!$A$5:$Z$5,0)))*50)+((INDEX('Points - Fielding Bonus'!$A$5:$Z$95,MATCH($A73,'Points - Fielding Bonus'!$A$5:$A$95,0),MATCH(U$8,'Points - Fielding Bonus'!$A$5:$Z$5,0)))*25)</f>
        <v>0</v>
      </c>
      <c r="V73" s="365">
        <f>(INDEX('Points - Runs'!$A$5:$Z$95,MATCH($A73,'Points - Runs'!$A$5:$A$95,0),MATCH(V$8,'Points - Runs'!$A$5:$Z$5,0)))+((INDEX('Points - Runs 50s'!$A$5:$Z$95,MATCH($A73,'Points - Runs 50s'!$A$5:$A$95,0),MATCH(V$8,'Points - Runs 50s'!$A$5:$Z$5,0)))*25)+((INDEX('Points - Runs 100s'!$A$5:$Z$95,MATCH($A73,'Points - Runs 100s'!$A$5:$A$95,0),MATCH(V$8,'Points - Runs 100s'!$A$5:$Z$5,0)))*50)+((INDEX('Points - Wickets'!$A$5:$Z$95,MATCH($A73,'Points - Wickets'!$A$5:$A$95,0),MATCH(V$8,'Points - Wickets'!$A$5:$Z$5,0)))*15)+((INDEX('Points - 4 fers'!$A$5:$Z$95,MATCH($A73,'Points - 4 fers'!$A$5:$A$95,0),MATCH(V$8,'Points - 4 fers'!$A$5:$Z$5,0)))*25)+((INDEX('Points - Hattrick'!$A$5:$Z$95,MATCH($A73,'Points - Hattrick'!$A$5:$A$95,0),MATCH(V$8,'Points - Hattrick'!$A$5:$Z$5,0)))*100)+((INDEX('Points - Fielding'!$A$5:$Z$95,MATCH($A73,'Points - Fielding'!$A$5:$A$95,0),MATCH(V$8,'Points - Fielding'!$A$5:$Z$5,0)))*10)+((INDEX('Points - 7 fers'!$A$5:$Z$95,MATCH($A73,'Points - 7 fers'!$A$5:$A$95,0),MATCH(V$8,'Points - 7 fers'!$A$5:$Z$5,0)))*50)+((INDEX('Points - Fielding Bonus'!$A$5:$Z$95,MATCH($A73,'Points - Fielding Bonus'!$A$5:$A$95,0),MATCH(V$8,'Points - Fielding Bonus'!$A$5:$Z$5,0)))*25)</f>
        <v>0</v>
      </c>
      <c r="W73" s="365">
        <f>(INDEX('Points - Runs'!$A$5:$Z$95,MATCH($A73,'Points - Runs'!$A$5:$A$95,0),MATCH(W$8,'Points - Runs'!$A$5:$Z$5,0)))+((INDEX('Points - Runs 50s'!$A$5:$Z$95,MATCH($A73,'Points - Runs 50s'!$A$5:$A$95,0),MATCH(W$8,'Points - Runs 50s'!$A$5:$Z$5,0)))*25)+((INDEX('Points - Runs 100s'!$A$5:$Z$95,MATCH($A73,'Points - Runs 100s'!$A$5:$A$95,0),MATCH(W$8,'Points - Runs 100s'!$A$5:$Z$5,0)))*50)+((INDEX('Points - Wickets'!$A$5:$Z$95,MATCH($A73,'Points - Wickets'!$A$5:$A$95,0),MATCH(W$8,'Points - Wickets'!$A$5:$Z$5,0)))*15)+((INDEX('Points - 4 fers'!$A$5:$Z$95,MATCH($A73,'Points - 4 fers'!$A$5:$A$95,0),MATCH(W$8,'Points - 4 fers'!$A$5:$Z$5,0)))*25)+((INDEX('Points - Hattrick'!$A$5:$Z$95,MATCH($A73,'Points - Hattrick'!$A$5:$A$95,0),MATCH(W$8,'Points - Hattrick'!$A$5:$Z$5,0)))*100)+((INDEX('Points - Fielding'!$A$5:$Z$95,MATCH($A73,'Points - Fielding'!$A$5:$A$95,0),MATCH(W$8,'Points - Fielding'!$A$5:$Z$5,0)))*10)+((INDEX('Points - 7 fers'!$A$5:$Z$95,MATCH($A73,'Points - 7 fers'!$A$5:$A$95,0),MATCH(W$8,'Points - 7 fers'!$A$5:$Z$5,0)))*50)+((INDEX('Points - Fielding Bonus'!$A$5:$Z$95,MATCH($A73,'Points - Fielding Bonus'!$A$5:$A$95,0),MATCH(W$8,'Points - Fielding Bonus'!$A$5:$Z$5,0)))*25)</f>
        <v>0</v>
      </c>
      <c r="X73" s="365">
        <f>(INDEX('Points - Runs'!$A$5:$Z$95,MATCH($A73,'Points - Runs'!$A$5:$A$95,0),MATCH(X$8,'Points - Runs'!$A$5:$Z$5,0)))+((INDEX('Points - Runs 50s'!$A$5:$Z$95,MATCH($A73,'Points - Runs 50s'!$A$5:$A$95,0),MATCH(X$8,'Points - Runs 50s'!$A$5:$Z$5,0)))*25)+((INDEX('Points - Runs 100s'!$A$5:$Z$95,MATCH($A73,'Points - Runs 100s'!$A$5:$A$95,0),MATCH(X$8,'Points - Runs 100s'!$A$5:$Z$5,0)))*50)+((INDEX('Points - Wickets'!$A$5:$Z$95,MATCH($A73,'Points - Wickets'!$A$5:$A$95,0),MATCH(X$8,'Points - Wickets'!$A$5:$Z$5,0)))*15)+((INDEX('Points - 4 fers'!$A$5:$Z$95,MATCH($A73,'Points - 4 fers'!$A$5:$A$95,0),MATCH(X$8,'Points - 4 fers'!$A$5:$Z$5,0)))*25)+((INDEX('Points - Hattrick'!$A$5:$Z$95,MATCH($A73,'Points - Hattrick'!$A$5:$A$95,0),MATCH(X$8,'Points - Hattrick'!$A$5:$Z$5,0)))*100)+((INDEX('Points - Fielding'!$A$5:$Z$95,MATCH($A73,'Points - Fielding'!$A$5:$A$95,0),MATCH(X$8,'Points - Fielding'!$A$5:$Z$5,0)))*10)+((INDEX('Points - 7 fers'!$A$5:$Z$95,MATCH($A73,'Points - 7 fers'!$A$5:$A$95,0),MATCH(X$8,'Points - 7 fers'!$A$5:$Z$5,0)))*50)+((INDEX('Points - Fielding Bonus'!$A$5:$Z$95,MATCH($A73,'Points - Fielding Bonus'!$A$5:$A$95,0),MATCH(X$8,'Points - Fielding Bonus'!$A$5:$Z$5,0)))*25)</f>
        <v>0</v>
      </c>
      <c r="Y73" s="365">
        <f>(INDEX('Points - Runs'!$A$5:$Z$95,MATCH($A73,'Points - Runs'!$A$5:$A$95,0),MATCH(Y$8,'Points - Runs'!$A$5:$Z$5,0)))+((INDEX('Points - Runs 50s'!$A$5:$Z$95,MATCH($A73,'Points - Runs 50s'!$A$5:$A$95,0),MATCH(Y$8,'Points - Runs 50s'!$A$5:$Z$5,0)))*25)+((INDEX('Points - Runs 100s'!$A$5:$Z$95,MATCH($A73,'Points - Runs 100s'!$A$5:$A$95,0),MATCH(Y$8,'Points - Runs 100s'!$A$5:$Z$5,0)))*50)+((INDEX('Points - Wickets'!$A$5:$Z$95,MATCH($A73,'Points - Wickets'!$A$5:$A$95,0),MATCH(Y$8,'Points - Wickets'!$A$5:$Z$5,0)))*15)+((INDEX('Points - 4 fers'!$A$5:$Z$95,MATCH($A73,'Points - 4 fers'!$A$5:$A$95,0),MATCH(Y$8,'Points - 4 fers'!$A$5:$Z$5,0)))*25)+((INDEX('Points - Hattrick'!$A$5:$Z$95,MATCH($A73,'Points - Hattrick'!$A$5:$A$95,0),MATCH(Y$8,'Points - Hattrick'!$A$5:$Z$5,0)))*100)+((INDEX('Points - Fielding'!$A$5:$Z$95,MATCH($A73,'Points - Fielding'!$A$5:$A$95,0),MATCH(Y$8,'Points - Fielding'!$A$5:$Z$5,0)))*10)+((INDEX('Points - 7 fers'!$A$5:$Z$95,MATCH($A73,'Points - 7 fers'!$A$5:$A$95,0),MATCH(Y$8,'Points - 7 fers'!$A$5:$Z$5,0)))*50)+((INDEX('Points - Fielding Bonus'!$A$5:$Z$95,MATCH($A73,'Points - Fielding Bonus'!$A$5:$A$95,0),MATCH(Y$8,'Points - Fielding Bonus'!$A$5:$Z$5,0)))*25)</f>
        <v>0</v>
      </c>
      <c r="Z73" s="365">
        <f>(INDEX('Points - Runs'!$A$5:$Z$95,MATCH($A73,'Points - Runs'!$A$5:$A$95,0),MATCH(Z$8,'Points - Runs'!$A$5:$Z$5,0)))+((INDEX('Points - Runs 50s'!$A$5:$Z$95,MATCH($A73,'Points - Runs 50s'!$A$5:$A$95,0),MATCH(Z$8,'Points - Runs 50s'!$A$5:$Z$5,0)))*25)+((INDEX('Points - Runs 100s'!$A$5:$Z$95,MATCH($A73,'Points - Runs 100s'!$A$5:$A$95,0),MATCH(Z$8,'Points - Runs 100s'!$A$5:$Z$5,0)))*50)+((INDEX('Points - Wickets'!$A$5:$Z$95,MATCH($A73,'Points - Wickets'!$A$5:$A$95,0),MATCH(Z$8,'Points - Wickets'!$A$5:$Z$5,0)))*15)+((INDEX('Points - 4 fers'!$A$5:$Z$95,MATCH($A73,'Points - 4 fers'!$A$5:$A$95,0),MATCH(Z$8,'Points - 4 fers'!$A$5:$Z$5,0)))*25)+((INDEX('Points - Hattrick'!$A$5:$Z$95,MATCH($A73,'Points - Hattrick'!$A$5:$A$95,0),MATCH(Z$8,'Points - Hattrick'!$A$5:$Z$5,0)))*100)+((INDEX('Points - Fielding'!$A$5:$Z$95,MATCH($A73,'Points - Fielding'!$A$5:$A$95,0),MATCH(Z$8,'Points - Fielding'!$A$5:$Z$5,0)))*10)+((INDEX('Points - 7 fers'!$A$5:$Z$95,MATCH($A73,'Points - 7 fers'!$A$5:$A$95,0),MATCH(Z$8,'Points - 7 fers'!$A$5:$Z$5,0)))*50)+((INDEX('Points - Fielding Bonus'!$A$5:$Z$95,MATCH($A73,'Points - Fielding Bonus'!$A$5:$A$95,0),MATCH(Z$8,'Points - Fielding Bonus'!$A$5:$Z$5,0)))*25)</f>
        <v>0</v>
      </c>
      <c r="AA73" s="452">
        <f t="shared" si="0"/>
        <v>113</v>
      </c>
      <c r="AB73" s="445">
        <f t="shared" si="1"/>
        <v>301</v>
      </c>
      <c r="AC73" s="479">
        <f t="shared" si="2"/>
        <v>0</v>
      </c>
      <c r="AD73" s="453">
        <f t="shared" si="3"/>
        <v>414</v>
      </c>
    </row>
    <row r="74" spans="1:32" ht="18.75" customHeight="1" x14ac:dyDescent="0.25">
      <c r="A74" s="476" t="s">
        <v>58</v>
      </c>
      <c r="B74" s="447" t="s">
        <v>53</v>
      </c>
      <c r="C74" s="448" t="s">
        <v>63</v>
      </c>
      <c r="D74" s="364">
        <f>(INDEX('Points - Runs'!$A$5:$Z$95,MATCH($A74,'Points - Runs'!$A$5:$A$95,0),MATCH(D$8,'Points - Runs'!$A$5:$Z$5,0)))+((INDEX('Points - Runs 50s'!$A$5:$Z$95,MATCH($A74,'Points - Runs 50s'!$A$5:$A$95,0),MATCH(D$8,'Points - Runs 50s'!$A$5:$Z$5,0)))*25)+((INDEX('Points - Runs 100s'!$A$5:$Z$95,MATCH($A74,'Points - Runs 100s'!$A$5:$A$95,0),MATCH(D$8,'Points - Runs 100s'!$A$5:$Z$5,0)))*50)+((INDEX('Points - Wickets'!$A$5:$Z$95,MATCH($A74,'Points - Wickets'!$A$5:$A$95,0),MATCH(D$8,'Points - Wickets'!$A$5:$Z$5,0)))*15)+((INDEX('Points - 4 fers'!$A$5:$Z$95,MATCH($A74,'Points - 4 fers'!$A$5:$A$95,0),MATCH(D$8,'Points - 4 fers'!$A$5:$Z$5,0)))*25)+((INDEX('Points - Hattrick'!$A$5:$Z$95,MATCH($A74,'Points - Hattrick'!$A$5:$A$95,0),MATCH(D$8,'Points - Hattrick'!$A$5:$Z$5,0)))*100)+((INDEX('Points - Fielding'!$A$5:$Z$95,MATCH($A74,'Points - Fielding'!$A$5:$A$95,0),MATCH(D$8,'Points - Fielding'!$A$5:$Z$5,0)))*10)+((INDEX('Points - 7 fers'!$A$5:$Z$95,MATCH($A74,'Points - 7 fers'!$A$5:$A$95,0),MATCH(D$8,'Points - 7 fers'!$A$5:$Z$5,0)))*50)+((INDEX('Points - Fielding Bonus'!$A$5:$Z$95,MATCH($A74,'Points - Fielding Bonus'!$A$5:$A$95,0),MATCH(D$8,'Points - Fielding Bonus'!$A$5:$Z$5,0)))*25)</f>
        <v>30</v>
      </c>
      <c r="E74" s="365">
        <f>(INDEX('Points - Runs'!$A$5:$Z$95,MATCH($A74,'Points - Runs'!$A$5:$A$95,0),MATCH(E$8,'Points - Runs'!$A$5:$Z$5,0)))+((INDEX('Points - Runs 50s'!$A$5:$Z$95,MATCH($A74,'Points - Runs 50s'!$A$5:$A$95,0),MATCH(E$8,'Points - Runs 50s'!$A$5:$Z$5,0)))*25)+((INDEX('Points - Runs 100s'!$A$5:$Z$95,MATCH($A74,'Points - Runs 100s'!$A$5:$A$95,0),MATCH(E$8,'Points - Runs 100s'!$A$5:$Z$5,0)))*50)+((INDEX('Points - Wickets'!$A$5:$Z$95,MATCH($A74,'Points - Wickets'!$A$5:$A$95,0),MATCH(E$8,'Points - Wickets'!$A$5:$Z$5,0)))*15)+((INDEX('Points - 4 fers'!$A$5:$Z$95,MATCH($A74,'Points - 4 fers'!$A$5:$A$95,0),MATCH(E$8,'Points - 4 fers'!$A$5:$Z$5,0)))*25)+((INDEX('Points - Hattrick'!$A$5:$Z$95,MATCH($A74,'Points - Hattrick'!$A$5:$A$95,0),MATCH(E$8,'Points - Hattrick'!$A$5:$Z$5,0)))*100)+((INDEX('Points - Fielding'!$A$5:$Z$95,MATCH($A74,'Points - Fielding'!$A$5:$A$95,0),MATCH(E$8,'Points - Fielding'!$A$5:$Z$5,0)))*10)+((INDEX('Points - 7 fers'!$A$5:$Z$95,MATCH($A74,'Points - 7 fers'!$A$5:$A$95,0),MATCH(E$8,'Points - 7 fers'!$A$5:$Z$5,0)))*50)+((INDEX('Points - Fielding Bonus'!$A$5:$Z$95,MATCH($A74,'Points - Fielding Bonus'!$A$5:$A$95,0),MATCH(E$8,'Points - Fielding Bonus'!$A$5:$Z$5,0)))*25)</f>
        <v>0</v>
      </c>
      <c r="F74" s="365">
        <f>(INDEX('Points - Runs'!$A$5:$Z$95,MATCH($A74,'Points - Runs'!$A$5:$A$95,0),MATCH(F$8,'Points - Runs'!$A$5:$Z$5,0)))+((INDEX('Points - Runs 50s'!$A$5:$Z$95,MATCH($A74,'Points - Runs 50s'!$A$5:$A$95,0),MATCH(F$8,'Points - Runs 50s'!$A$5:$Z$5,0)))*25)+((INDEX('Points - Runs 100s'!$A$5:$Z$95,MATCH($A74,'Points - Runs 100s'!$A$5:$A$95,0),MATCH(F$8,'Points - Runs 100s'!$A$5:$Z$5,0)))*50)+((INDEX('Points - Wickets'!$A$5:$Z$95,MATCH($A74,'Points - Wickets'!$A$5:$A$95,0),MATCH(F$8,'Points - Wickets'!$A$5:$Z$5,0)))*15)+((INDEX('Points - 4 fers'!$A$5:$Z$95,MATCH($A74,'Points - 4 fers'!$A$5:$A$95,0),MATCH(F$8,'Points - 4 fers'!$A$5:$Z$5,0)))*25)+((INDEX('Points - Hattrick'!$A$5:$Z$95,MATCH($A74,'Points - Hattrick'!$A$5:$A$95,0),MATCH(F$8,'Points - Hattrick'!$A$5:$Z$5,0)))*100)+((INDEX('Points - Fielding'!$A$5:$Z$95,MATCH($A74,'Points - Fielding'!$A$5:$A$95,0),MATCH(F$8,'Points - Fielding'!$A$5:$Z$5,0)))*10)+((INDEX('Points - 7 fers'!$A$5:$Z$95,MATCH($A74,'Points - 7 fers'!$A$5:$A$95,0),MATCH(F$8,'Points - 7 fers'!$A$5:$Z$5,0)))*50)+((INDEX('Points - Fielding Bonus'!$A$5:$Z$95,MATCH($A74,'Points - Fielding Bonus'!$A$5:$A$95,0),MATCH(F$8,'Points - Fielding Bonus'!$A$5:$Z$5,0)))*25)</f>
        <v>33</v>
      </c>
      <c r="G74" s="365">
        <f>(INDEX('Points - Runs'!$A$5:$Z$95,MATCH($A74,'Points - Runs'!$A$5:$A$95,0),MATCH(G$8,'Points - Runs'!$A$5:$Z$5,0)))+((INDEX('Points - Runs 50s'!$A$5:$Z$95,MATCH($A74,'Points - Runs 50s'!$A$5:$A$95,0),MATCH(G$8,'Points - Runs 50s'!$A$5:$Z$5,0)))*25)+((INDEX('Points - Runs 100s'!$A$5:$Z$95,MATCH($A74,'Points - Runs 100s'!$A$5:$A$95,0),MATCH(G$8,'Points - Runs 100s'!$A$5:$Z$5,0)))*50)+((INDEX('Points - Wickets'!$A$5:$Z$95,MATCH($A74,'Points - Wickets'!$A$5:$A$95,0),MATCH(G$8,'Points - Wickets'!$A$5:$Z$5,0)))*15)+((INDEX('Points - 4 fers'!$A$5:$Z$95,MATCH($A74,'Points - 4 fers'!$A$5:$A$95,0),MATCH(G$8,'Points - 4 fers'!$A$5:$Z$5,0)))*25)+((INDEX('Points - Hattrick'!$A$5:$Z$95,MATCH($A74,'Points - Hattrick'!$A$5:$A$95,0),MATCH(G$8,'Points - Hattrick'!$A$5:$Z$5,0)))*100)+((INDEX('Points - Fielding'!$A$5:$Z$95,MATCH($A74,'Points - Fielding'!$A$5:$A$95,0),MATCH(G$8,'Points - Fielding'!$A$5:$Z$5,0)))*10)+((INDEX('Points - 7 fers'!$A$5:$Z$95,MATCH($A74,'Points - 7 fers'!$A$5:$A$95,0),MATCH(G$8,'Points - 7 fers'!$A$5:$Z$5,0)))*50)+((INDEX('Points - Fielding Bonus'!$A$5:$Z$95,MATCH($A74,'Points - Fielding Bonus'!$A$5:$A$95,0),MATCH(G$8,'Points - Fielding Bonus'!$A$5:$Z$5,0)))*25)</f>
        <v>39</v>
      </c>
      <c r="H74" s="365">
        <f>(INDEX('Points - Runs'!$A$5:$Z$95,MATCH($A74,'Points - Runs'!$A$5:$A$95,0),MATCH(H$8,'Points - Runs'!$A$5:$Z$5,0)))+((INDEX('Points - Runs 50s'!$A$5:$Z$95,MATCH($A74,'Points - Runs 50s'!$A$5:$A$95,0),MATCH(H$8,'Points - Runs 50s'!$A$5:$Z$5,0)))*25)+((INDEX('Points - Runs 100s'!$A$5:$Z$95,MATCH($A74,'Points - Runs 100s'!$A$5:$A$95,0),MATCH(H$8,'Points - Runs 100s'!$A$5:$Z$5,0)))*50)+((INDEX('Points - Wickets'!$A$5:$Z$95,MATCH($A74,'Points - Wickets'!$A$5:$A$95,0),MATCH(H$8,'Points - Wickets'!$A$5:$Z$5,0)))*15)+((INDEX('Points - 4 fers'!$A$5:$Z$95,MATCH($A74,'Points - 4 fers'!$A$5:$A$95,0),MATCH(H$8,'Points - 4 fers'!$A$5:$Z$5,0)))*25)+((INDEX('Points - Hattrick'!$A$5:$Z$95,MATCH($A74,'Points - Hattrick'!$A$5:$A$95,0),MATCH(H$8,'Points - Hattrick'!$A$5:$Z$5,0)))*100)+((INDEX('Points - Fielding'!$A$5:$Z$95,MATCH($A74,'Points - Fielding'!$A$5:$A$95,0),MATCH(H$8,'Points - Fielding'!$A$5:$Z$5,0)))*10)+((INDEX('Points - 7 fers'!$A$5:$Z$95,MATCH($A74,'Points - 7 fers'!$A$5:$A$95,0),MATCH(H$8,'Points - 7 fers'!$A$5:$Z$5,0)))*50)+((INDEX('Points - Fielding Bonus'!$A$5:$Z$95,MATCH($A74,'Points - Fielding Bonus'!$A$5:$A$95,0),MATCH(H$8,'Points - Fielding Bonus'!$A$5:$Z$5,0)))*25)</f>
        <v>37</v>
      </c>
      <c r="I74" s="365">
        <f>(INDEX('Points - Runs'!$A$5:$Z$95,MATCH($A74,'Points - Runs'!$A$5:$A$95,0),MATCH(I$8,'Points - Runs'!$A$5:$Z$5,0)))+((INDEX('Points - Runs 50s'!$A$5:$Z$95,MATCH($A74,'Points - Runs 50s'!$A$5:$A$95,0),MATCH(I$8,'Points - Runs 50s'!$A$5:$Z$5,0)))*25)+((INDEX('Points - Runs 100s'!$A$5:$Z$95,MATCH($A74,'Points - Runs 100s'!$A$5:$A$95,0),MATCH(I$8,'Points - Runs 100s'!$A$5:$Z$5,0)))*50)+((INDEX('Points - Wickets'!$A$5:$Z$95,MATCH($A74,'Points - Wickets'!$A$5:$A$95,0),MATCH(I$8,'Points - Wickets'!$A$5:$Z$5,0)))*15)+((INDEX('Points - 4 fers'!$A$5:$Z$95,MATCH($A74,'Points - 4 fers'!$A$5:$A$95,0),MATCH(I$8,'Points - 4 fers'!$A$5:$Z$5,0)))*25)+((INDEX('Points - Hattrick'!$A$5:$Z$95,MATCH($A74,'Points - Hattrick'!$A$5:$A$95,0),MATCH(I$8,'Points - Hattrick'!$A$5:$Z$5,0)))*100)+((INDEX('Points - Fielding'!$A$5:$Z$95,MATCH($A74,'Points - Fielding'!$A$5:$A$95,0),MATCH(I$8,'Points - Fielding'!$A$5:$Z$5,0)))*10)+((INDEX('Points - 7 fers'!$A$5:$Z$95,MATCH($A74,'Points - 7 fers'!$A$5:$A$95,0),MATCH(I$8,'Points - 7 fers'!$A$5:$Z$5,0)))*50)+((INDEX('Points - Fielding Bonus'!$A$5:$Z$95,MATCH($A74,'Points - Fielding Bonus'!$A$5:$A$95,0),MATCH(I$8,'Points - Fielding Bonus'!$A$5:$Z$5,0)))*25)</f>
        <v>0</v>
      </c>
      <c r="J74" s="365">
        <f>(INDEX('Points - Runs'!$A$5:$Z$95,MATCH($A74,'Points - Runs'!$A$5:$A$95,0),MATCH(J$8,'Points - Runs'!$A$5:$Z$5,0)))+((INDEX('Points - Runs 50s'!$A$5:$Z$95,MATCH($A74,'Points - Runs 50s'!$A$5:$A$95,0),MATCH(J$8,'Points - Runs 50s'!$A$5:$Z$5,0)))*25)+((INDEX('Points - Runs 100s'!$A$5:$Z$95,MATCH($A74,'Points - Runs 100s'!$A$5:$A$95,0),MATCH(J$8,'Points - Runs 100s'!$A$5:$Z$5,0)))*50)+((INDEX('Points - Wickets'!$A$5:$Z$95,MATCH($A74,'Points - Wickets'!$A$5:$A$95,0),MATCH(J$8,'Points - Wickets'!$A$5:$Z$5,0)))*15)+((INDEX('Points - 4 fers'!$A$5:$Z$95,MATCH($A74,'Points - 4 fers'!$A$5:$A$95,0),MATCH(J$8,'Points - 4 fers'!$A$5:$Z$5,0)))*25)+((INDEX('Points - Hattrick'!$A$5:$Z$95,MATCH($A74,'Points - Hattrick'!$A$5:$A$95,0),MATCH(J$8,'Points - Hattrick'!$A$5:$Z$5,0)))*100)+((INDEX('Points - Fielding'!$A$5:$Z$95,MATCH($A74,'Points - Fielding'!$A$5:$A$95,0),MATCH(J$8,'Points - Fielding'!$A$5:$Z$5,0)))*10)+((INDEX('Points - 7 fers'!$A$5:$Z$95,MATCH($A74,'Points - 7 fers'!$A$5:$A$95,0),MATCH(J$8,'Points - 7 fers'!$A$5:$Z$5,0)))*50)+((INDEX('Points - Fielding Bonus'!$A$5:$Z$95,MATCH($A74,'Points - Fielding Bonus'!$A$5:$A$95,0),MATCH(J$8,'Points - Fielding Bonus'!$A$5:$Z$5,0)))*25)</f>
        <v>15</v>
      </c>
      <c r="K74" s="516">
        <f>(INDEX('Points - Runs'!$A$5:$Z$95,MATCH($A74,'Points - Runs'!$A$5:$A$95,0),MATCH(K$8,'Points - Runs'!$A$5:$Z$5,0)))+((INDEX('Points - Runs 50s'!$A$5:$Z$95,MATCH($A74,'Points - Runs 50s'!$A$5:$A$95,0),MATCH(K$8,'Points - Runs 50s'!$A$5:$Z$5,0)))*25)+((INDEX('Points - Runs 100s'!$A$5:$Z$95,MATCH($A74,'Points - Runs 100s'!$A$5:$A$95,0),MATCH(K$8,'Points - Runs 100s'!$A$5:$Z$5,0)))*50)+((INDEX('Points - Wickets'!$A$5:$Z$95,MATCH($A74,'Points - Wickets'!$A$5:$A$95,0),MATCH(K$8,'Points - Wickets'!$A$5:$Z$5,0)))*15)+((INDEX('Points - 4 fers'!$A$5:$Z$95,MATCH($A74,'Points - 4 fers'!$A$5:$A$95,0),MATCH(K$8,'Points - 4 fers'!$A$5:$Z$5,0)))*25)+((INDEX('Points - Hattrick'!$A$5:$Z$95,MATCH($A74,'Points - Hattrick'!$A$5:$A$95,0),MATCH(K$8,'Points - Hattrick'!$A$5:$Z$5,0)))*100)+((INDEX('Points - Fielding'!$A$5:$Z$95,MATCH($A74,'Points - Fielding'!$A$5:$A$95,0),MATCH(K$8,'Points - Fielding'!$A$5:$Z$5,0)))*10)+((INDEX('Points - 7 fers'!$A$5:$Z$95,MATCH($A74,'Points - 7 fers'!$A$5:$A$95,0),MATCH(K$8,'Points - 7 fers'!$A$5:$Z$5,0)))*50)+((INDEX('Points - Fielding Bonus'!$A$5:$Z$95,MATCH($A74,'Points - Fielding Bonus'!$A$5:$A$95,0),MATCH(K$8,'Points - Fielding Bonus'!$A$5:$Z$5,0)))*25)</f>
        <v>20</v>
      </c>
      <c r="L74" s="364">
        <f>(INDEX('Points - Runs'!$A$5:$Z$95,MATCH($A74,'Points - Runs'!$A$5:$A$95,0),MATCH(L$8,'Points - Runs'!$A$5:$Z$5,0)))+((INDEX('Points - Runs 50s'!$A$5:$Z$95,MATCH($A74,'Points - Runs 50s'!$A$5:$A$95,0),MATCH(L$8,'Points - Runs 50s'!$A$5:$Z$5,0)))*25)+((INDEX('Points - Runs 100s'!$A$5:$Z$95,MATCH($A74,'Points - Runs 100s'!$A$5:$A$95,0),MATCH(L$8,'Points - Runs 100s'!$A$5:$Z$5,0)))*50)+((INDEX('Points - Wickets'!$A$5:$Z$95,MATCH($A74,'Points - Wickets'!$A$5:$A$95,0),MATCH(L$8,'Points - Wickets'!$A$5:$Z$5,0)))*15)+((INDEX('Points - 4 fers'!$A$5:$Z$95,MATCH($A74,'Points - 4 fers'!$A$5:$A$95,0),MATCH(L$8,'Points - 4 fers'!$A$5:$Z$5,0)))*25)+((INDEX('Points - Hattrick'!$A$5:$Z$95,MATCH($A74,'Points - Hattrick'!$A$5:$A$95,0),MATCH(L$8,'Points - Hattrick'!$A$5:$Z$5,0)))*100)+((INDEX('Points - Fielding'!$A$5:$Z$95,MATCH($A74,'Points - Fielding'!$A$5:$A$95,0),MATCH(L$8,'Points - Fielding'!$A$5:$Z$5,0)))*10)+((INDEX('Points - 7 fers'!$A$5:$Z$95,MATCH($A74,'Points - 7 fers'!$A$5:$A$95,0),MATCH(L$8,'Points - 7 fers'!$A$5:$Z$5,0)))*50)+((INDEX('Points - Fielding Bonus'!$A$5:$Z$95,MATCH($A74,'Points - Fielding Bonus'!$A$5:$A$95,0),MATCH(L$8,'Points - Fielding Bonus'!$A$5:$Z$5,0)))*25)</f>
        <v>45</v>
      </c>
      <c r="M74" s="365">
        <f>(INDEX('Points - Runs'!$A$5:$Z$95,MATCH($A74,'Points - Runs'!$A$5:$A$95,0),MATCH(M$8,'Points - Runs'!$A$5:$Z$5,0)))+((INDEX('Points - Runs 50s'!$A$5:$Z$95,MATCH($A74,'Points - Runs 50s'!$A$5:$A$95,0),MATCH(M$8,'Points - Runs 50s'!$A$5:$Z$5,0)))*25)+((INDEX('Points - Runs 100s'!$A$5:$Z$95,MATCH($A74,'Points - Runs 100s'!$A$5:$A$95,0),MATCH(M$8,'Points - Runs 100s'!$A$5:$Z$5,0)))*50)+((INDEX('Points - Wickets'!$A$5:$Z$95,MATCH($A74,'Points - Wickets'!$A$5:$A$95,0),MATCH(M$8,'Points - Wickets'!$A$5:$Z$5,0)))*15)+((INDEX('Points - 4 fers'!$A$5:$Z$95,MATCH($A74,'Points - 4 fers'!$A$5:$A$95,0),MATCH(M$8,'Points - 4 fers'!$A$5:$Z$5,0)))*25)+((INDEX('Points - Hattrick'!$A$5:$Z$95,MATCH($A74,'Points - Hattrick'!$A$5:$A$95,0),MATCH(M$8,'Points - Hattrick'!$A$5:$Z$5,0)))*100)+((INDEX('Points - Fielding'!$A$5:$Z$95,MATCH($A74,'Points - Fielding'!$A$5:$A$95,0),MATCH(M$8,'Points - Fielding'!$A$5:$Z$5,0)))*10)+((INDEX('Points - 7 fers'!$A$5:$Z$95,MATCH($A74,'Points - 7 fers'!$A$5:$A$95,0),MATCH(M$8,'Points - 7 fers'!$A$5:$Z$5,0)))*50)+((INDEX('Points - Fielding Bonus'!$A$5:$Z$95,MATCH($A74,'Points - Fielding Bonus'!$A$5:$A$95,0),MATCH(M$8,'Points - Fielding Bonus'!$A$5:$Z$5,0)))*25)</f>
        <v>3</v>
      </c>
      <c r="N74" s="365">
        <f>(INDEX('Points - Runs'!$A$5:$Z$95,MATCH($A74,'Points - Runs'!$A$5:$A$95,0),MATCH(N$8,'Points - Runs'!$A$5:$Z$5,0)))+((INDEX('Points - Runs 50s'!$A$5:$Z$95,MATCH($A74,'Points - Runs 50s'!$A$5:$A$95,0),MATCH(N$8,'Points - Runs 50s'!$A$5:$Z$5,0)))*25)+((INDEX('Points - Runs 100s'!$A$5:$Z$95,MATCH($A74,'Points - Runs 100s'!$A$5:$A$95,0),MATCH(N$8,'Points - Runs 100s'!$A$5:$Z$5,0)))*50)+((INDEX('Points - Wickets'!$A$5:$Z$95,MATCH($A74,'Points - Wickets'!$A$5:$A$95,0),MATCH(N$8,'Points - Wickets'!$A$5:$Z$5,0)))*15)+((INDEX('Points - 4 fers'!$A$5:$Z$95,MATCH($A74,'Points - 4 fers'!$A$5:$A$95,0),MATCH(N$8,'Points - 4 fers'!$A$5:$Z$5,0)))*25)+((INDEX('Points - Hattrick'!$A$5:$Z$95,MATCH($A74,'Points - Hattrick'!$A$5:$A$95,0),MATCH(N$8,'Points - Hattrick'!$A$5:$Z$5,0)))*100)+((INDEX('Points - Fielding'!$A$5:$Z$95,MATCH($A74,'Points - Fielding'!$A$5:$A$95,0),MATCH(N$8,'Points - Fielding'!$A$5:$Z$5,0)))*10)+((INDEX('Points - 7 fers'!$A$5:$Z$95,MATCH($A74,'Points - 7 fers'!$A$5:$A$95,0),MATCH(N$8,'Points - 7 fers'!$A$5:$Z$5,0)))*50)+((INDEX('Points - Fielding Bonus'!$A$5:$Z$95,MATCH($A74,'Points - Fielding Bonus'!$A$5:$A$95,0),MATCH(N$8,'Points - Fielding Bonus'!$A$5:$Z$5,0)))*25)</f>
        <v>115</v>
      </c>
      <c r="O74" s="365">
        <f>(INDEX('Points - Runs'!$A$5:$Z$95,MATCH($A74,'Points - Runs'!$A$5:$A$95,0),MATCH(O$8,'Points - Runs'!$A$5:$Z$5,0)))+((INDEX('Points - Runs 50s'!$A$5:$Z$95,MATCH($A74,'Points - Runs 50s'!$A$5:$A$95,0),MATCH(O$8,'Points - Runs 50s'!$A$5:$Z$5,0)))*25)+((INDEX('Points - Runs 100s'!$A$5:$Z$95,MATCH($A74,'Points - Runs 100s'!$A$5:$A$95,0),MATCH(O$8,'Points - Runs 100s'!$A$5:$Z$5,0)))*50)+((INDEX('Points - Wickets'!$A$5:$Z$95,MATCH($A74,'Points - Wickets'!$A$5:$A$95,0),MATCH(O$8,'Points - Wickets'!$A$5:$Z$5,0)))*15)+((INDEX('Points - 4 fers'!$A$5:$Z$95,MATCH($A74,'Points - 4 fers'!$A$5:$A$95,0),MATCH(O$8,'Points - 4 fers'!$A$5:$Z$5,0)))*25)+((INDEX('Points - Hattrick'!$A$5:$Z$95,MATCH($A74,'Points - Hattrick'!$A$5:$A$95,0),MATCH(O$8,'Points - Hattrick'!$A$5:$Z$5,0)))*100)+((INDEX('Points - Fielding'!$A$5:$Z$95,MATCH($A74,'Points - Fielding'!$A$5:$A$95,0),MATCH(O$8,'Points - Fielding'!$A$5:$Z$5,0)))*10)+((INDEX('Points - 7 fers'!$A$5:$Z$95,MATCH($A74,'Points - 7 fers'!$A$5:$A$95,0),MATCH(O$8,'Points - 7 fers'!$A$5:$Z$5,0)))*50)+((INDEX('Points - Fielding Bonus'!$A$5:$Z$95,MATCH($A74,'Points - Fielding Bonus'!$A$5:$A$95,0),MATCH(O$8,'Points - Fielding Bonus'!$A$5:$Z$5,0)))*25)</f>
        <v>21</v>
      </c>
      <c r="P74" s="365">
        <f>(INDEX('Points - Runs'!$A$5:$Z$95,MATCH($A74,'Points - Runs'!$A$5:$A$95,0),MATCH(P$8,'Points - Runs'!$A$5:$Z$5,0)))+((INDEX('Points - Runs 50s'!$A$5:$Z$95,MATCH($A74,'Points - Runs 50s'!$A$5:$A$95,0),MATCH(P$8,'Points - Runs 50s'!$A$5:$Z$5,0)))*25)+((INDEX('Points - Runs 100s'!$A$5:$Z$95,MATCH($A74,'Points - Runs 100s'!$A$5:$A$95,0),MATCH(P$8,'Points - Runs 100s'!$A$5:$Z$5,0)))*50)+((INDEX('Points - Wickets'!$A$5:$Z$95,MATCH($A74,'Points - Wickets'!$A$5:$A$95,0),MATCH(P$8,'Points - Wickets'!$A$5:$Z$5,0)))*15)+((INDEX('Points - 4 fers'!$A$5:$Z$95,MATCH($A74,'Points - 4 fers'!$A$5:$A$95,0),MATCH(P$8,'Points - 4 fers'!$A$5:$Z$5,0)))*25)+((INDEX('Points - Hattrick'!$A$5:$Z$95,MATCH($A74,'Points - Hattrick'!$A$5:$A$95,0),MATCH(P$8,'Points - Hattrick'!$A$5:$Z$5,0)))*100)+((INDEX('Points - Fielding'!$A$5:$Z$95,MATCH($A74,'Points - Fielding'!$A$5:$A$95,0),MATCH(P$8,'Points - Fielding'!$A$5:$Z$5,0)))*10)+((INDEX('Points - 7 fers'!$A$5:$Z$95,MATCH($A74,'Points - 7 fers'!$A$5:$A$95,0),MATCH(P$8,'Points - 7 fers'!$A$5:$Z$5,0)))*50)+((INDEX('Points - Fielding Bonus'!$A$5:$Z$95,MATCH($A74,'Points - Fielding Bonus'!$A$5:$A$95,0),MATCH(P$8,'Points - Fielding Bonus'!$A$5:$Z$5,0)))*25)</f>
        <v>45</v>
      </c>
      <c r="Q74" s="365">
        <f>(INDEX('Points - Runs'!$A$5:$Z$95,MATCH($A74,'Points - Runs'!$A$5:$A$95,0),MATCH(Q$8,'Points - Runs'!$A$5:$Z$5,0)))+((INDEX('Points - Runs 50s'!$A$5:$Z$95,MATCH($A74,'Points - Runs 50s'!$A$5:$A$95,0),MATCH(Q$8,'Points - Runs 50s'!$A$5:$Z$5,0)))*25)+((INDEX('Points - Runs 100s'!$A$5:$Z$95,MATCH($A74,'Points - Runs 100s'!$A$5:$A$95,0),MATCH(Q$8,'Points - Runs 100s'!$A$5:$Z$5,0)))*50)+((INDEX('Points - Wickets'!$A$5:$Z$95,MATCH($A74,'Points - Wickets'!$A$5:$A$95,0),MATCH(Q$8,'Points - Wickets'!$A$5:$Z$5,0)))*15)+((INDEX('Points - 4 fers'!$A$5:$Z$95,MATCH($A74,'Points - 4 fers'!$A$5:$A$95,0),MATCH(Q$8,'Points - 4 fers'!$A$5:$Z$5,0)))*25)+((INDEX('Points - Hattrick'!$A$5:$Z$95,MATCH($A74,'Points - Hattrick'!$A$5:$A$95,0),MATCH(Q$8,'Points - Hattrick'!$A$5:$Z$5,0)))*100)+((INDEX('Points - Fielding'!$A$5:$Z$95,MATCH($A74,'Points - Fielding'!$A$5:$A$95,0),MATCH(Q$8,'Points - Fielding'!$A$5:$Z$5,0)))*10)+((INDEX('Points - 7 fers'!$A$5:$Z$95,MATCH($A74,'Points - 7 fers'!$A$5:$A$95,0),MATCH(Q$8,'Points - 7 fers'!$A$5:$Z$5,0)))*50)+((INDEX('Points - Fielding Bonus'!$A$5:$Z$95,MATCH($A74,'Points - Fielding Bonus'!$A$5:$A$95,0),MATCH(Q$8,'Points - Fielding Bonus'!$A$5:$Z$5,0)))*25)</f>
        <v>26</v>
      </c>
      <c r="R74" s="365">
        <f>(INDEX('Points - Runs'!$A$5:$Z$95,MATCH($A74,'Points - Runs'!$A$5:$A$95,0),MATCH(R$8,'Points - Runs'!$A$5:$Z$5,0)))+((INDEX('Points - Runs 50s'!$A$5:$Z$95,MATCH($A74,'Points - Runs 50s'!$A$5:$A$95,0),MATCH(R$8,'Points - Runs 50s'!$A$5:$Z$5,0)))*25)+((INDEX('Points - Runs 100s'!$A$5:$Z$95,MATCH($A74,'Points - Runs 100s'!$A$5:$A$95,0),MATCH(R$8,'Points - Runs 100s'!$A$5:$Z$5,0)))*50)+((INDEX('Points - Wickets'!$A$5:$Z$95,MATCH($A74,'Points - Wickets'!$A$5:$A$95,0),MATCH(R$8,'Points - Wickets'!$A$5:$Z$5,0)))*15)+((INDEX('Points - 4 fers'!$A$5:$Z$95,MATCH($A74,'Points - 4 fers'!$A$5:$A$95,0),MATCH(R$8,'Points - 4 fers'!$A$5:$Z$5,0)))*25)+((INDEX('Points - Hattrick'!$A$5:$Z$95,MATCH($A74,'Points - Hattrick'!$A$5:$A$95,0),MATCH(R$8,'Points - Hattrick'!$A$5:$Z$5,0)))*100)+((INDEX('Points - Fielding'!$A$5:$Z$95,MATCH($A74,'Points - Fielding'!$A$5:$A$95,0),MATCH(R$8,'Points - Fielding'!$A$5:$Z$5,0)))*10)+((INDEX('Points - 7 fers'!$A$5:$Z$95,MATCH($A74,'Points - 7 fers'!$A$5:$A$95,0),MATCH(R$8,'Points - 7 fers'!$A$5:$Z$5,0)))*50)+((INDEX('Points - Fielding Bonus'!$A$5:$Z$95,MATCH($A74,'Points - Fielding Bonus'!$A$5:$A$95,0),MATCH(R$8,'Points - Fielding Bonus'!$A$5:$Z$5,0)))*25)</f>
        <v>0</v>
      </c>
      <c r="S74" s="566">
        <f>(INDEX('Points - Runs'!$A$5:$Z$95,MATCH($A74,'Points - Runs'!$A$5:$A$95,0),MATCH(S$8,'Points - Runs'!$A$5:$Z$5,0)))+((INDEX('Points - Runs 50s'!$A$5:$Z$95,MATCH($A74,'Points - Runs 50s'!$A$5:$A$95,0),MATCH(S$8,'Points - Runs 50s'!$A$5:$Z$5,0)))*25)+((INDEX('Points - Runs 100s'!$A$5:$Z$95,MATCH($A74,'Points - Runs 100s'!$A$5:$A$95,0),MATCH(S$8,'Points - Runs 100s'!$A$5:$Z$5,0)))*50)+((INDEX('Points - Wickets'!$A$5:$Z$95,MATCH($A74,'Points - Wickets'!$A$5:$A$95,0),MATCH(S$8,'Points - Wickets'!$A$5:$Z$5,0)))*15)+((INDEX('Points - 4 fers'!$A$5:$Z$95,MATCH($A74,'Points - 4 fers'!$A$5:$A$95,0),MATCH(S$8,'Points - 4 fers'!$A$5:$Z$5,0)))*25)+((INDEX('Points - Hattrick'!$A$5:$Z$95,MATCH($A74,'Points - Hattrick'!$A$5:$A$95,0),MATCH(S$8,'Points - Hattrick'!$A$5:$Z$5,0)))*100)+((INDEX('Points - Fielding'!$A$5:$Z$95,MATCH($A74,'Points - Fielding'!$A$5:$A$95,0),MATCH(S$8,'Points - Fielding'!$A$5:$Z$5,0)))*10)+((INDEX('Points - 7 fers'!$A$5:$Z$95,MATCH($A74,'Points - 7 fers'!$A$5:$A$95,0),MATCH(S$8,'Points - 7 fers'!$A$5:$Z$5,0)))*50)+((INDEX('Points - Fielding Bonus'!$A$5:$Z$95,MATCH($A74,'Points - Fielding Bonus'!$A$5:$A$95,0),MATCH(S$8,'Points - Fielding Bonus'!$A$5:$Z$5,0)))*25)</f>
        <v>138</v>
      </c>
      <c r="T74" s="571">
        <f>(INDEX('Points - Runs'!$A$5:$Z$95,MATCH($A74,'Points - Runs'!$A$5:$A$95,0),MATCH(T$8,'Points - Runs'!$A$5:$Z$5,0)))+((INDEX('Points - Runs 50s'!$A$5:$Z$95,MATCH($A74,'Points - Runs 50s'!$A$5:$A$95,0),MATCH(T$8,'Points - Runs 50s'!$A$5:$Z$5,0)))*25)+((INDEX('Points - Runs 100s'!$A$5:$Z$95,MATCH($A74,'Points - Runs 100s'!$A$5:$A$95,0),MATCH(T$8,'Points - Runs 100s'!$A$5:$Z$5,0)))*50)+((INDEX('Points - Wickets'!$A$5:$Z$95,MATCH($A74,'Points - Wickets'!$A$5:$A$95,0),MATCH(T$8,'Points - Wickets'!$A$5:$Z$5,0)))*15)+((INDEX('Points - 4 fers'!$A$5:$Z$95,MATCH($A74,'Points - 4 fers'!$A$5:$A$95,0),MATCH(T$8,'Points - 4 fers'!$A$5:$Z$5,0)))*25)+((INDEX('Points - Hattrick'!$A$5:$Z$95,MATCH($A74,'Points - Hattrick'!$A$5:$A$95,0),MATCH(T$8,'Points - Hattrick'!$A$5:$Z$5,0)))*100)+((INDEX('Points - Fielding'!$A$5:$Z$95,MATCH($A74,'Points - Fielding'!$A$5:$A$95,0),MATCH(T$8,'Points - Fielding'!$A$5:$Z$5,0)))*10)+((INDEX('Points - 7 fers'!$A$5:$Z$95,MATCH($A74,'Points - 7 fers'!$A$5:$A$95,0),MATCH(T$8,'Points - 7 fers'!$A$5:$Z$5,0)))*50)+((INDEX('Points - Fielding Bonus'!$A$5:$Z$95,MATCH($A74,'Points - Fielding Bonus'!$A$5:$A$95,0),MATCH(T$8,'Points - Fielding Bonus'!$A$5:$Z$5,0)))*25)</f>
        <v>0</v>
      </c>
      <c r="U74" s="365">
        <f>(INDEX('Points - Runs'!$A$5:$Z$95,MATCH($A74,'Points - Runs'!$A$5:$A$95,0),MATCH(U$8,'Points - Runs'!$A$5:$Z$5,0)))+((INDEX('Points - Runs 50s'!$A$5:$Z$95,MATCH($A74,'Points - Runs 50s'!$A$5:$A$95,0),MATCH(U$8,'Points - Runs 50s'!$A$5:$Z$5,0)))*25)+((INDEX('Points - Runs 100s'!$A$5:$Z$95,MATCH($A74,'Points - Runs 100s'!$A$5:$A$95,0),MATCH(U$8,'Points - Runs 100s'!$A$5:$Z$5,0)))*50)+((INDEX('Points - Wickets'!$A$5:$Z$95,MATCH($A74,'Points - Wickets'!$A$5:$A$95,0),MATCH(U$8,'Points - Wickets'!$A$5:$Z$5,0)))*15)+((INDEX('Points - 4 fers'!$A$5:$Z$95,MATCH($A74,'Points - 4 fers'!$A$5:$A$95,0),MATCH(U$8,'Points - 4 fers'!$A$5:$Z$5,0)))*25)+((INDEX('Points - Hattrick'!$A$5:$Z$95,MATCH($A74,'Points - Hattrick'!$A$5:$A$95,0),MATCH(U$8,'Points - Hattrick'!$A$5:$Z$5,0)))*100)+((INDEX('Points - Fielding'!$A$5:$Z$95,MATCH($A74,'Points - Fielding'!$A$5:$A$95,0),MATCH(U$8,'Points - Fielding'!$A$5:$Z$5,0)))*10)+((INDEX('Points - 7 fers'!$A$5:$Z$95,MATCH($A74,'Points - 7 fers'!$A$5:$A$95,0),MATCH(U$8,'Points - 7 fers'!$A$5:$Z$5,0)))*50)+((INDEX('Points - Fielding Bonus'!$A$5:$Z$95,MATCH($A74,'Points - Fielding Bonus'!$A$5:$A$95,0),MATCH(U$8,'Points - Fielding Bonus'!$A$5:$Z$5,0)))*25)</f>
        <v>0</v>
      </c>
      <c r="V74" s="365">
        <f>(INDEX('Points - Runs'!$A$5:$Z$95,MATCH($A74,'Points - Runs'!$A$5:$A$95,0),MATCH(V$8,'Points - Runs'!$A$5:$Z$5,0)))+((INDEX('Points - Runs 50s'!$A$5:$Z$95,MATCH($A74,'Points - Runs 50s'!$A$5:$A$95,0),MATCH(V$8,'Points - Runs 50s'!$A$5:$Z$5,0)))*25)+((INDEX('Points - Runs 100s'!$A$5:$Z$95,MATCH($A74,'Points - Runs 100s'!$A$5:$A$95,0),MATCH(V$8,'Points - Runs 100s'!$A$5:$Z$5,0)))*50)+((INDEX('Points - Wickets'!$A$5:$Z$95,MATCH($A74,'Points - Wickets'!$A$5:$A$95,0),MATCH(V$8,'Points - Wickets'!$A$5:$Z$5,0)))*15)+((INDEX('Points - 4 fers'!$A$5:$Z$95,MATCH($A74,'Points - 4 fers'!$A$5:$A$95,0),MATCH(V$8,'Points - 4 fers'!$A$5:$Z$5,0)))*25)+((INDEX('Points - Hattrick'!$A$5:$Z$95,MATCH($A74,'Points - Hattrick'!$A$5:$A$95,0),MATCH(V$8,'Points - Hattrick'!$A$5:$Z$5,0)))*100)+((INDEX('Points - Fielding'!$A$5:$Z$95,MATCH($A74,'Points - Fielding'!$A$5:$A$95,0),MATCH(V$8,'Points - Fielding'!$A$5:$Z$5,0)))*10)+((INDEX('Points - 7 fers'!$A$5:$Z$95,MATCH($A74,'Points - 7 fers'!$A$5:$A$95,0),MATCH(V$8,'Points - 7 fers'!$A$5:$Z$5,0)))*50)+((INDEX('Points - Fielding Bonus'!$A$5:$Z$95,MATCH($A74,'Points - Fielding Bonus'!$A$5:$A$95,0),MATCH(V$8,'Points - Fielding Bonus'!$A$5:$Z$5,0)))*25)</f>
        <v>0</v>
      </c>
      <c r="W74" s="365">
        <f>(INDEX('Points - Runs'!$A$5:$Z$95,MATCH($A74,'Points - Runs'!$A$5:$A$95,0),MATCH(W$8,'Points - Runs'!$A$5:$Z$5,0)))+((INDEX('Points - Runs 50s'!$A$5:$Z$95,MATCH($A74,'Points - Runs 50s'!$A$5:$A$95,0),MATCH(W$8,'Points - Runs 50s'!$A$5:$Z$5,0)))*25)+((INDEX('Points - Runs 100s'!$A$5:$Z$95,MATCH($A74,'Points - Runs 100s'!$A$5:$A$95,0),MATCH(W$8,'Points - Runs 100s'!$A$5:$Z$5,0)))*50)+((INDEX('Points - Wickets'!$A$5:$Z$95,MATCH($A74,'Points - Wickets'!$A$5:$A$95,0),MATCH(W$8,'Points - Wickets'!$A$5:$Z$5,0)))*15)+((INDEX('Points - 4 fers'!$A$5:$Z$95,MATCH($A74,'Points - 4 fers'!$A$5:$A$95,0),MATCH(W$8,'Points - 4 fers'!$A$5:$Z$5,0)))*25)+((INDEX('Points - Hattrick'!$A$5:$Z$95,MATCH($A74,'Points - Hattrick'!$A$5:$A$95,0),MATCH(W$8,'Points - Hattrick'!$A$5:$Z$5,0)))*100)+((INDEX('Points - Fielding'!$A$5:$Z$95,MATCH($A74,'Points - Fielding'!$A$5:$A$95,0),MATCH(W$8,'Points - Fielding'!$A$5:$Z$5,0)))*10)+((INDEX('Points - 7 fers'!$A$5:$Z$95,MATCH($A74,'Points - 7 fers'!$A$5:$A$95,0),MATCH(W$8,'Points - 7 fers'!$A$5:$Z$5,0)))*50)+((INDEX('Points - Fielding Bonus'!$A$5:$Z$95,MATCH($A74,'Points - Fielding Bonus'!$A$5:$A$95,0),MATCH(W$8,'Points - Fielding Bonus'!$A$5:$Z$5,0)))*25)</f>
        <v>0</v>
      </c>
      <c r="X74" s="365">
        <f>(INDEX('Points - Runs'!$A$5:$Z$95,MATCH($A74,'Points - Runs'!$A$5:$A$95,0),MATCH(X$8,'Points - Runs'!$A$5:$Z$5,0)))+((INDEX('Points - Runs 50s'!$A$5:$Z$95,MATCH($A74,'Points - Runs 50s'!$A$5:$A$95,0),MATCH(X$8,'Points - Runs 50s'!$A$5:$Z$5,0)))*25)+((INDEX('Points - Runs 100s'!$A$5:$Z$95,MATCH($A74,'Points - Runs 100s'!$A$5:$A$95,0),MATCH(X$8,'Points - Runs 100s'!$A$5:$Z$5,0)))*50)+((INDEX('Points - Wickets'!$A$5:$Z$95,MATCH($A74,'Points - Wickets'!$A$5:$A$95,0),MATCH(X$8,'Points - Wickets'!$A$5:$Z$5,0)))*15)+((INDEX('Points - 4 fers'!$A$5:$Z$95,MATCH($A74,'Points - 4 fers'!$A$5:$A$95,0),MATCH(X$8,'Points - 4 fers'!$A$5:$Z$5,0)))*25)+((INDEX('Points - Hattrick'!$A$5:$Z$95,MATCH($A74,'Points - Hattrick'!$A$5:$A$95,0),MATCH(X$8,'Points - Hattrick'!$A$5:$Z$5,0)))*100)+((INDEX('Points - Fielding'!$A$5:$Z$95,MATCH($A74,'Points - Fielding'!$A$5:$A$95,0),MATCH(X$8,'Points - Fielding'!$A$5:$Z$5,0)))*10)+((INDEX('Points - 7 fers'!$A$5:$Z$95,MATCH($A74,'Points - 7 fers'!$A$5:$A$95,0),MATCH(X$8,'Points - 7 fers'!$A$5:$Z$5,0)))*50)+((INDEX('Points - Fielding Bonus'!$A$5:$Z$95,MATCH($A74,'Points - Fielding Bonus'!$A$5:$A$95,0),MATCH(X$8,'Points - Fielding Bonus'!$A$5:$Z$5,0)))*25)</f>
        <v>0</v>
      </c>
      <c r="Y74" s="365">
        <f>(INDEX('Points - Runs'!$A$5:$Z$95,MATCH($A74,'Points - Runs'!$A$5:$A$95,0),MATCH(Y$8,'Points - Runs'!$A$5:$Z$5,0)))+((INDEX('Points - Runs 50s'!$A$5:$Z$95,MATCH($A74,'Points - Runs 50s'!$A$5:$A$95,0),MATCH(Y$8,'Points - Runs 50s'!$A$5:$Z$5,0)))*25)+((INDEX('Points - Runs 100s'!$A$5:$Z$95,MATCH($A74,'Points - Runs 100s'!$A$5:$A$95,0),MATCH(Y$8,'Points - Runs 100s'!$A$5:$Z$5,0)))*50)+((INDEX('Points - Wickets'!$A$5:$Z$95,MATCH($A74,'Points - Wickets'!$A$5:$A$95,0),MATCH(Y$8,'Points - Wickets'!$A$5:$Z$5,0)))*15)+((INDEX('Points - 4 fers'!$A$5:$Z$95,MATCH($A74,'Points - 4 fers'!$A$5:$A$95,0),MATCH(Y$8,'Points - 4 fers'!$A$5:$Z$5,0)))*25)+((INDEX('Points - Hattrick'!$A$5:$Z$95,MATCH($A74,'Points - Hattrick'!$A$5:$A$95,0),MATCH(Y$8,'Points - Hattrick'!$A$5:$Z$5,0)))*100)+((INDEX('Points - Fielding'!$A$5:$Z$95,MATCH($A74,'Points - Fielding'!$A$5:$A$95,0),MATCH(Y$8,'Points - Fielding'!$A$5:$Z$5,0)))*10)+((INDEX('Points - 7 fers'!$A$5:$Z$95,MATCH($A74,'Points - 7 fers'!$A$5:$A$95,0),MATCH(Y$8,'Points - 7 fers'!$A$5:$Z$5,0)))*50)+((INDEX('Points - Fielding Bonus'!$A$5:$Z$95,MATCH($A74,'Points - Fielding Bonus'!$A$5:$A$95,0),MATCH(Y$8,'Points - Fielding Bonus'!$A$5:$Z$5,0)))*25)</f>
        <v>0</v>
      </c>
      <c r="Z74" s="365">
        <f>(INDEX('Points - Runs'!$A$5:$Z$95,MATCH($A74,'Points - Runs'!$A$5:$A$95,0),MATCH(Z$8,'Points - Runs'!$A$5:$Z$5,0)))+((INDEX('Points - Runs 50s'!$A$5:$Z$95,MATCH($A74,'Points - Runs 50s'!$A$5:$A$95,0),MATCH(Z$8,'Points - Runs 50s'!$A$5:$Z$5,0)))*25)+((INDEX('Points - Runs 100s'!$A$5:$Z$95,MATCH($A74,'Points - Runs 100s'!$A$5:$A$95,0),MATCH(Z$8,'Points - Runs 100s'!$A$5:$Z$5,0)))*50)+((INDEX('Points - Wickets'!$A$5:$Z$95,MATCH($A74,'Points - Wickets'!$A$5:$A$95,0),MATCH(Z$8,'Points - Wickets'!$A$5:$Z$5,0)))*15)+((INDEX('Points - 4 fers'!$A$5:$Z$95,MATCH($A74,'Points - 4 fers'!$A$5:$A$95,0),MATCH(Z$8,'Points - 4 fers'!$A$5:$Z$5,0)))*25)+((INDEX('Points - Hattrick'!$A$5:$Z$95,MATCH($A74,'Points - Hattrick'!$A$5:$A$95,0),MATCH(Z$8,'Points - Hattrick'!$A$5:$Z$5,0)))*100)+((INDEX('Points - Fielding'!$A$5:$Z$95,MATCH($A74,'Points - Fielding'!$A$5:$A$95,0),MATCH(Z$8,'Points - Fielding'!$A$5:$Z$5,0)))*10)+((INDEX('Points - 7 fers'!$A$5:$Z$95,MATCH($A74,'Points - 7 fers'!$A$5:$A$95,0),MATCH(Z$8,'Points - 7 fers'!$A$5:$Z$5,0)))*50)+((INDEX('Points - Fielding Bonus'!$A$5:$Z$95,MATCH($A74,'Points - Fielding Bonus'!$A$5:$A$95,0),MATCH(Z$8,'Points - Fielding Bonus'!$A$5:$Z$5,0)))*25)</f>
        <v>0</v>
      </c>
      <c r="AA74" s="452">
        <f t="shared" ref="AA74:AA97" si="4">SUM(D74:K74)</f>
        <v>174</v>
      </c>
      <c r="AB74" s="445">
        <f t="shared" ref="AB74:AB97" si="5">SUM(D74:S74)-AA74</f>
        <v>393</v>
      </c>
      <c r="AC74" s="479">
        <f t="shared" ref="AC74:AC97" si="6">SUM(D74:Z74)-SUM(AA74:AB74)</f>
        <v>0</v>
      </c>
      <c r="AD74" s="453">
        <f t="shared" ref="AD74:AD97" si="7">SUM(D74:Z74)</f>
        <v>567</v>
      </c>
    </row>
    <row r="75" spans="1:32" ht="18.75" customHeight="1" x14ac:dyDescent="0.25">
      <c r="A75" s="476" t="s">
        <v>59</v>
      </c>
      <c r="B75" s="447" t="s">
        <v>54</v>
      </c>
      <c r="C75" s="448" t="s">
        <v>63</v>
      </c>
      <c r="D75" s="364">
        <f>(INDEX('Points - Runs'!$A$5:$Z$95,MATCH($A75,'Points - Runs'!$A$5:$A$95,0),MATCH(D$8,'Points - Runs'!$A$5:$Z$5,0)))+((INDEX('Points - Runs 50s'!$A$5:$Z$95,MATCH($A75,'Points - Runs 50s'!$A$5:$A$95,0),MATCH(D$8,'Points - Runs 50s'!$A$5:$Z$5,0)))*25)+((INDEX('Points - Runs 100s'!$A$5:$Z$95,MATCH($A75,'Points - Runs 100s'!$A$5:$A$95,0),MATCH(D$8,'Points - Runs 100s'!$A$5:$Z$5,0)))*50)+((INDEX('Points - Wickets'!$A$5:$Z$95,MATCH($A75,'Points - Wickets'!$A$5:$A$95,0),MATCH(D$8,'Points - Wickets'!$A$5:$Z$5,0)))*15)+((INDEX('Points - 4 fers'!$A$5:$Z$95,MATCH($A75,'Points - 4 fers'!$A$5:$A$95,0),MATCH(D$8,'Points - 4 fers'!$A$5:$Z$5,0)))*25)+((INDEX('Points - Hattrick'!$A$5:$Z$95,MATCH($A75,'Points - Hattrick'!$A$5:$A$95,0),MATCH(D$8,'Points - Hattrick'!$A$5:$Z$5,0)))*100)+((INDEX('Points - Fielding'!$A$5:$Z$95,MATCH($A75,'Points - Fielding'!$A$5:$A$95,0),MATCH(D$8,'Points - Fielding'!$A$5:$Z$5,0)))*10)+((INDEX('Points - 7 fers'!$A$5:$Z$95,MATCH($A75,'Points - 7 fers'!$A$5:$A$95,0),MATCH(D$8,'Points - 7 fers'!$A$5:$Z$5,0)))*50)+((INDEX('Points - Fielding Bonus'!$A$5:$Z$95,MATCH($A75,'Points - Fielding Bonus'!$A$5:$A$95,0),MATCH(D$8,'Points - Fielding Bonus'!$A$5:$Z$5,0)))*25)</f>
        <v>0</v>
      </c>
      <c r="E75" s="365">
        <f>(INDEX('Points - Runs'!$A$5:$Z$95,MATCH($A75,'Points - Runs'!$A$5:$A$95,0),MATCH(E$8,'Points - Runs'!$A$5:$Z$5,0)))+((INDEX('Points - Runs 50s'!$A$5:$Z$95,MATCH($A75,'Points - Runs 50s'!$A$5:$A$95,0),MATCH(E$8,'Points - Runs 50s'!$A$5:$Z$5,0)))*25)+((INDEX('Points - Runs 100s'!$A$5:$Z$95,MATCH($A75,'Points - Runs 100s'!$A$5:$A$95,0),MATCH(E$8,'Points - Runs 100s'!$A$5:$Z$5,0)))*50)+((INDEX('Points - Wickets'!$A$5:$Z$95,MATCH($A75,'Points - Wickets'!$A$5:$A$95,0),MATCH(E$8,'Points - Wickets'!$A$5:$Z$5,0)))*15)+((INDEX('Points - 4 fers'!$A$5:$Z$95,MATCH($A75,'Points - 4 fers'!$A$5:$A$95,0),MATCH(E$8,'Points - 4 fers'!$A$5:$Z$5,0)))*25)+((INDEX('Points - Hattrick'!$A$5:$Z$95,MATCH($A75,'Points - Hattrick'!$A$5:$A$95,0),MATCH(E$8,'Points - Hattrick'!$A$5:$Z$5,0)))*100)+((INDEX('Points - Fielding'!$A$5:$Z$95,MATCH($A75,'Points - Fielding'!$A$5:$A$95,0),MATCH(E$8,'Points - Fielding'!$A$5:$Z$5,0)))*10)+((INDEX('Points - 7 fers'!$A$5:$Z$95,MATCH($A75,'Points - 7 fers'!$A$5:$A$95,0),MATCH(E$8,'Points - 7 fers'!$A$5:$Z$5,0)))*50)+((INDEX('Points - Fielding Bonus'!$A$5:$Z$95,MATCH($A75,'Points - Fielding Bonus'!$A$5:$A$95,0),MATCH(E$8,'Points - Fielding Bonus'!$A$5:$Z$5,0)))*25)</f>
        <v>0</v>
      </c>
      <c r="F75" s="365">
        <f>(INDEX('Points - Runs'!$A$5:$Z$95,MATCH($A75,'Points - Runs'!$A$5:$A$95,0),MATCH(F$8,'Points - Runs'!$A$5:$Z$5,0)))+((INDEX('Points - Runs 50s'!$A$5:$Z$95,MATCH($A75,'Points - Runs 50s'!$A$5:$A$95,0),MATCH(F$8,'Points - Runs 50s'!$A$5:$Z$5,0)))*25)+((INDEX('Points - Runs 100s'!$A$5:$Z$95,MATCH($A75,'Points - Runs 100s'!$A$5:$A$95,0),MATCH(F$8,'Points - Runs 100s'!$A$5:$Z$5,0)))*50)+((INDEX('Points - Wickets'!$A$5:$Z$95,MATCH($A75,'Points - Wickets'!$A$5:$A$95,0),MATCH(F$8,'Points - Wickets'!$A$5:$Z$5,0)))*15)+((INDEX('Points - 4 fers'!$A$5:$Z$95,MATCH($A75,'Points - 4 fers'!$A$5:$A$95,0),MATCH(F$8,'Points - 4 fers'!$A$5:$Z$5,0)))*25)+((INDEX('Points - Hattrick'!$A$5:$Z$95,MATCH($A75,'Points - Hattrick'!$A$5:$A$95,0),MATCH(F$8,'Points - Hattrick'!$A$5:$Z$5,0)))*100)+((INDEX('Points - Fielding'!$A$5:$Z$95,MATCH($A75,'Points - Fielding'!$A$5:$A$95,0),MATCH(F$8,'Points - Fielding'!$A$5:$Z$5,0)))*10)+((INDEX('Points - 7 fers'!$A$5:$Z$95,MATCH($A75,'Points - 7 fers'!$A$5:$A$95,0),MATCH(F$8,'Points - 7 fers'!$A$5:$Z$5,0)))*50)+((INDEX('Points - Fielding Bonus'!$A$5:$Z$95,MATCH($A75,'Points - Fielding Bonus'!$A$5:$A$95,0),MATCH(F$8,'Points - Fielding Bonus'!$A$5:$Z$5,0)))*25)</f>
        <v>45</v>
      </c>
      <c r="G75" s="365">
        <f>(INDEX('Points - Runs'!$A$5:$Z$95,MATCH($A75,'Points - Runs'!$A$5:$A$95,0),MATCH(G$8,'Points - Runs'!$A$5:$Z$5,0)))+((INDEX('Points - Runs 50s'!$A$5:$Z$95,MATCH($A75,'Points - Runs 50s'!$A$5:$A$95,0),MATCH(G$8,'Points - Runs 50s'!$A$5:$Z$5,0)))*25)+((INDEX('Points - Runs 100s'!$A$5:$Z$95,MATCH($A75,'Points - Runs 100s'!$A$5:$A$95,0),MATCH(G$8,'Points - Runs 100s'!$A$5:$Z$5,0)))*50)+((INDEX('Points - Wickets'!$A$5:$Z$95,MATCH($A75,'Points - Wickets'!$A$5:$A$95,0),MATCH(G$8,'Points - Wickets'!$A$5:$Z$5,0)))*15)+((INDEX('Points - 4 fers'!$A$5:$Z$95,MATCH($A75,'Points - 4 fers'!$A$5:$A$95,0),MATCH(G$8,'Points - 4 fers'!$A$5:$Z$5,0)))*25)+((INDEX('Points - Hattrick'!$A$5:$Z$95,MATCH($A75,'Points - Hattrick'!$A$5:$A$95,0),MATCH(G$8,'Points - Hattrick'!$A$5:$Z$5,0)))*100)+((INDEX('Points - Fielding'!$A$5:$Z$95,MATCH($A75,'Points - Fielding'!$A$5:$A$95,0),MATCH(G$8,'Points - Fielding'!$A$5:$Z$5,0)))*10)+((INDEX('Points - 7 fers'!$A$5:$Z$95,MATCH($A75,'Points - 7 fers'!$A$5:$A$95,0),MATCH(G$8,'Points - 7 fers'!$A$5:$Z$5,0)))*50)+((INDEX('Points - Fielding Bonus'!$A$5:$Z$95,MATCH($A75,'Points - Fielding Bonus'!$A$5:$A$95,0),MATCH(G$8,'Points - Fielding Bonus'!$A$5:$Z$5,0)))*25)</f>
        <v>44</v>
      </c>
      <c r="H75" s="365">
        <f>(INDEX('Points - Runs'!$A$5:$Z$95,MATCH($A75,'Points - Runs'!$A$5:$A$95,0),MATCH(H$8,'Points - Runs'!$A$5:$Z$5,0)))+((INDEX('Points - Runs 50s'!$A$5:$Z$95,MATCH($A75,'Points - Runs 50s'!$A$5:$A$95,0),MATCH(H$8,'Points - Runs 50s'!$A$5:$Z$5,0)))*25)+((INDEX('Points - Runs 100s'!$A$5:$Z$95,MATCH($A75,'Points - Runs 100s'!$A$5:$A$95,0),MATCH(H$8,'Points - Runs 100s'!$A$5:$Z$5,0)))*50)+((INDEX('Points - Wickets'!$A$5:$Z$95,MATCH($A75,'Points - Wickets'!$A$5:$A$95,0),MATCH(H$8,'Points - Wickets'!$A$5:$Z$5,0)))*15)+((INDEX('Points - 4 fers'!$A$5:$Z$95,MATCH($A75,'Points - 4 fers'!$A$5:$A$95,0),MATCH(H$8,'Points - 4 fers'!$A$5:$Z$5,0)))*25)+((INDEX('Points - Hattrick'!$A$5:$Z$95,MATCH($A75,'Points - Hattrick'!$A$5:$A$95,0),MATCH(H$8,'Points - Hattrick'!$A$5:$Z$5,0)))*100)+((INDEX('Points - Fielding'!$A$5:$Z$95,MATCH($A75,'Points - Fielding'!$A$5:$A$95,0),MATCH(H$8,'Points - Fielding'!$A$5:$Z$5,0)))*10)+((INDEX('Points - 7 fers'!$A$5:$Z$95,MATCH($A75,'Points - 7 fers'!$A$5:$A$95,0),MATCH(H$8,'Points - 7 fers'!$A$5:$Z$5,0)))*50)+((INDEX('Points - Fielding Bonus'!$A$5:$Z$95,MATCH($A75,'Points - Fielding Bonus'!$A$5:$A$95,0),MATCH(H$8,'Points - Fielding Bonus'!$A$5:$Z$5,0)))*25)</f>
        <v>0</v>
      </c>
      <c r="I75" s="365">
        <f>(INDEX('Points - Runs'!$A$5:$Z$95,MATCH($A75,'Points - Runs'!$A$5:$A$95,0),MATCH(I$8,'Points - Runs'!$A$5:$Z$5,0)))+((INDEX('Points - Runs 50s'!$A$5:$Z$95,MATCH($A75,'Points - Runs 50s'!$A$5:$A$95,0),MATCH(I$8,'Points - Runs 50s'!$A$5:$Z$5,0)))*25)+((INDEX('Points - Runs 100s'!$A$5:$Z$95,MATCH($A75,'Points - Runs 100s'!$A$5:$A$95,0),MATCH(I$8,'Points - Runs 100s'!$A$5:$Z$5,0)))*50)+((INDEX('Points - Wickets'!$A$5:$Z$95,MATCH($A75,'Points - Wickets'!$A$5:$A$95,0),MATCH(I$8,'Points - Wickets'!$A$5:$Z$5,0)))*15)+((INDEX('Points - 4 fers'!$A$5:$Z$95,MATCH($A75,'Points - 4 fers'!$A$5:$A$95,0),MATCH(I$8,'Points - 4 fers'!$A$5:$Z$5,0)))*25)+((INDEX('Points - Hattrick'!$A$5:$Z$95,MATCH($A75,'Points - Hattrick'!$A$5:$A$95,0),MATCH(I$8,'Points - Hattrick'!$A$5:$Z$5,0)))*100)+((INDEX('Points - Fielding'!$A$5:$Z$95,MATCH($A75,'Points - Fielding'!$A$5:$A$95,0),MATCH(I$8,'Points - Fielding'!$A$5:$Z$5,0)))*10)+((INDEX('Points - 7 fers'!$A$5:$Z$95,MATCH($A75,'Points - 7 fers'!$A$5:$A$95,0),MATCH(I$8,'Points - 7 fers'!$A$5:$Z$5,0)))*50)+((INDEX('Points - Fielding Bonus'!$A$5:$Z$95,MATCH($A75,'Points - Fielding Bonus'!$A$5:$A$95,0),MATCH(I$8,'Points - Fielding Bonus'!$A$5:$Z$5,0)))*25)</f>
        <v>39</v>
      </c>
      <c r="J75" s="365">
        <f>(INDEX('Points - Runs'!$A$5:$Z$95,MATCH($A75,'Points - Runs'!$A$5:$A$95,0),MATCH(J$8,'Points - Runs'!$A$5:$Z$5,0)))+((INDEX('Points - Runs 50s'!$A$5:$Z$95,MATCH($A75,'Points - Runs 50s'!$A$5:$A$95,0),MATCH(J$8,'Points - Runs 50s'!$A$5:$Z$5,0)))*25)+((INDEX('Points - Runs 100s'!$A$5:$Z$95,MATCH($A75,'Points - Runs 100s'!$A$5:$A$95,0),MATCH(J$8,'Points - Runs 100s'!$A$5:$Z$5,0)))*50)+((INDEX('Points - Wickets'!$A$5:$Z$95,MATCH($A75,'Points - Wickets'!$A$5:$A$95,0),MATCH(J$8,'Points - Wickets'!$A$5:$Z$5,0)))*15)+((INDEX('Points - 4 fers'!$A$5:$Z$95,MATCH($A75,'Points - 4 fers'!$A$5:$A$95,0),MATCH(J$8,'Points - 4 fers'!$A$5:$Z$5,0)))*25)+((INDEX('Points - Hattrick'!$A$5:$Z$95,MATCH($A75,'Points - Hattrick'!$A$5:$A$95,0),MATCH(J$8,'Points - Hattrick'!$A$5:$Z$5,0)))*100)+((INDEX('Points - Fielding'!$A$5:$Z$95,MATCH($A75,'Points - Fielding'!$A$5:$A$95,0),MATCH(J$8,'Points - Fielding'!$A$5:$Z$5,0)))*10)+((INDEX('Points - 7 fers'!$A$5:$Z$95,MATCH($A75,'Points - 7 fers'!$A$5:$A$95,0),MATCH(J$8,'Points - 7 fers'!$A$5:$Z$5,0)))*50)+((INDEX('Points - Fielding Bonus'!$A$5:$Z$95,MATCH($A75,'Points - Fielding Bonus'!$A$5:$A$95,0),MATCH(J$8,'Points - Fielding Bonus'!$A$5:$Z$5,0)))*25)</f>
        <v>45</v>
      </c>
      <c r="K75" s="516">
        <f>(INDEX('Points - Runs'!$A$5:$Z$95,MATCH($A75,'Points - Runs'!$A$5:$A$95,0),MATCH(K$8,'Points - Runs'!$A$5:$Z$5,0)))+((INDEX('Points - Runs 50s'!$A$5:$Z$95,MATCH($A75,'Points - Runs 50s'!$A$5:$A$95,0),MATCH(K$8,'Points - Runs 50s'!$A$5:$Z$5,0)))*25)+((INDEX('Points - Runs 100s'!$A$5:$Z$95,MATCH($A75,'Points - Runs 100s'!$A$5:$A$95,0),MATCH(K$8,'Points - Runs 100s'!$A$5:$Z$5,0)))*50)+((INDEX('Points - Wickets'!$A$5:$Z$95,MATCH($A75,'Points - Wickets'!$A$5:$A$95,0),MATCH(K$8,'Points - Wickets'!$A$5:$Z$5,0)))*15)+((INDEX('Points - 4 fers'!$A$5:$Z$95,MATCH($A75,'Points - 4 fers'!$A$5:$A$95,0),MATCH(K$8,'Points - 4 fers'!$A$5:$Z$5,0)))*25)+((INDEX('Points - Hattrick'!$A$5:$Z$95,MATCH($A75,'Points - Hattrick'!$A$5:$A$95,0),MATCH(K$8,'Points - Hattrick'!$A$5:$Z$5,0)))*100)+((INDEX('Points - Fielding'!$A$5:$Z$95,MATCH($A75,'Points - Fielding'!$A$5:$A$95,0),MATCH(K$8,'Points - Fielding'!$A$5:$Z$5,0)))*10)+((INDEX('Points - 7 fers'!$A$5:$Z$95,MATCH($A75,'Points - 7 fers'!$A$5:$A$95,0),MATCH(K$8,'Points - 7 fers'!$A$5:$Z$5,0)))*50)+((INDEX('Points - Fielding Bonus'!$A$5:$Z$95,MATCH($A75,'Points - Fielding Bonus'!$A$5:$A$95,0),MATCH(K$8,'Points - Fielding Bonus'!$A$5:$Z$5,0)))*25)</f>
        <v>26</v>
      </c>
      <c r="L75" s="364">
        <f>(INDEX('Points - Runs'!$A$5:$Z$95,MATCH($A75,'Points - Runs'!$A$5:$A$95,0),MATCH(L$8,'Points - Runs'!$A$5:$Z$5,0)))+((INDEX('Points - Runs 50s'!$A$5:$Z$95,MATCH($A75,'Points - Runs 50s'!$A$5:$A$95,0),MATCH(L$8,'Points - Runs 50s'!$A$5:$Z$5,0)))*25)+((INDEX('Points - Runs 100s'!$A$5:$Z$95,MATCH($A75,'Points - Runs 100s'!$A$5:$A$95,0),MATCH(L$8,'Points - Runs 100s'!$A$5:$Z$5,0)))*50)+((INDEX('Points - Wickets'!$A$5:$Z$95,MATCH($A75,'Points - Wickets'!$A$5:$A$95,0),MATCH(L$8,'Points - Wickets'!$A$5:$Z$5,0)))*15)+((INDEX('Points - 4 fers'!$A$5:$Z$95,MATCH($A75,'Points - 4 fers'!$A$5:$A$95,0),MATCH(L$8,'Points - 4 fers'!$A$5:$Z$5,0)))*25)+((INDEX('Points - Hattrick'!$A$5:$Z$95,MATCH($A75,'Points - Hattrick'!$A$5:$A$95,0),MATCH(L$8,'Points - Hattrick'!$A$5:$Z$5,0)))*100)+((INDEX('Points - Fielding'!$A$5:$Z$95,MATCH($A75,'Points - Fielding'!$A$5:$A$95,0),MATCH(L$8,'Points - Fielding'!$A$5:$Z$5,0)))*10)+((INDEX('Points - 7 fers'!$A$5:$Z$95,MATCH($A75,'Points - 7 fers'!$A$5:$A$95,0),MATCH(L$8,'Points - 7 fers'!$A$5:$Z$5,0)))*50)+((INDEX('Points - Fielding Bonus'!$A$5:$Z$95,MATCH($A75,'Points - Fielding Bonus'!$A$5:$A$95,0),MATCH(L$8,'Points - Fielding Bonus'!$A$5:$Z$5,0)))*25)</f>
        <v>4</v>
      </c>
      <c r="M75" s="365">
        <f>(INDEX('Points - Runs'!$A$5:$Z$95,MATCH($A75,'Points - Runs'!$A$5:$A$95,0),MATCH(M$8,'Points - Runs'!$A$5:$Z$5,0)))+((INDEX('Points - Runs 50s'!$A$5:$Z$95,MATCH($A75,'Points - Runs 50s'!$A$5:$A$95,0),MATCH(M$8,'Points - Runs 50s'!$A$5:$Z$5,0)))*25)+((INDEX('Points - Runs 100s'!$A$5:$Z$95,MATCH($A75,'Points - Runs 100s'!$A$5:$A$95,0),MATCH(M$8,'Points - Runs 100s'!$A$5:$Z$5,0)))*50)+((INDEX('Points - Wickets'!$A$5:$Z$95,MATCH($A75,'Points - Wickets'!$A$5:$A$95,0),MATCH(M$8,'Points - Wickets'!$A$5:$Z$5,0)))*15)+((INDEX('Points - 4 fers'!$A$5:$Z$95,MATCH($A75,'Points - 4 fers'!$A$5:$A$95,0),MATCH(M$8,'Points - 4 fers'!$A$5:$Z$5,0)))*25)+((INDEX('Points - Hattrick'!$A$5:$Z$95,MATCH($A75,'Points - Hattrick'!$A$5:$A$95,0),MATCH(M$8,'Points - Hattrick'!$A$5:$Z$5,0)))*100)+((INDEX('Points - Fielding'!$A$5:$Z$95,MATCH($A75,'Points - Fielding'!$A$5:$A$95,0),MATCH(M$8,'Points - Fielding'!$A$5:$Z$5,0)))*10)+((INDEX('Points - 7 fers'!$A$5:$Z$95,MATCH($A75,'Points - 7 fers'!$A$5:$A$95,0),MATCH(M$8,'Points - 7 fers'!$A$5:$Z$5,0)))*50)+((INDEX('Points - Fielding Bonus'!$A$5:$Z$95,MATCH($A75,'Points - Fielding Bonus'!$A$5:$A$95,0),MATCH(M$8,'Points - Fielding Bonus'!$A$5:$Z$5,0)))*25)</f>
        <v>35</v>
      </c>
      <c r="N75" s="365">
        <f>(INDEX('Points - Runs'!$A$5:$Z$95,MATCH($A75,'Points - Runs'!$A$5:$A$95,0),MATCH(N$8,'Points - Runs'!$A$5:$Z$5,0)))+((INDEX('Points - Runs 50s'!$A$5:$Z$95,MATCH($A75,'Points - Runs 50s'!$A$5:$A$95,0),MATCH(N$8,'Points - Runs 50s'!$A$5:$Z$5,0)))*25)+((INDEX('Points - Runs 100s'!$A$5:$Z$95,MATCH($A75,'Points - Runs 100s'!$A$5:$A$95,0),MATCH(N$8,'Points - Runs 100s'!$A$5:$Z$5,0)))*50)+((INDEX('Points - Wickets'!$A$5:$Z$95,MATCH($A75,'Points - Wickets'!$A$5:$A$95,0),MATCH(N$8,'Points - Wickets'!$A$5:$Z$5,0)))*15)+((INDEX('Points - 4 fers'!$A$5:$Z$95,MATCH($A75,'Points - 4 fers'!$A$5:$A$95,0),MATCH(N$8,'Points - 4 fers'!$A$5:$Z$5,0)))*25)+((INDEX('Points - Hattrick'!$A$5:$Z$95,MATCH($A75,'Points - Hattrick'!$A$5:$A$95,0),MATCH(N$8,'Points - Hattrick'!$A$5:$Z$5,0)))*100)+((INDEX('Points - Fielding'!$A$5:$Z$95,MATCH($A75,'Points - Fielding'!$A$5:$A$95,0),MATCH(N$8,'Points - Fielding'!$A$5:$Z$5,0)))*10)+((INDEX('Points - 7 fers'!$A$5:$Z$95,MATCH($A75,'Points - 7 fers'!$A$5:$A$95,0),MATCH(N$8,'Points - 7 fers'!$A$5:$Z$5,0)))*50)+((INDEX('Points - Fielding Bonus'!$A$5:$Z$95,MATCH($A75,'Points - Fielding Bonus'!$A$5:$A$95,0),MATCH(N$8,'Points - Fielding Bonus'!$A$5:$Z$5,0)))*25)</f>
        <v>126</v>
      </c>
      <c r="O75" s="365">
        <f>(INDEX('Points - Runs'!$A$5:$Z$95,MATCH($A75,'Points - Runs'!$A$5:$A$95,0),MATCH(O$8,'Points - Runs'!$A$5:$Z$5,0)))+((INDEX('Points - Runs 50s'!$A$5:$Z$95,MATCH($A75,'Points - Runs 50s'!$A$5:$A$95,0),MATCH(O$8,'Points - Runs 50s'!$A$5:$Z$5,0)))*25)+((INDEX('Points - Runs 100s'!$A$5:$Z$95,MATCH($A75,'Points - Runs 100s'!$A$5:$A$95,0),MATCH(O$8,'Points - Runs 100s'!$A$5:$Z$5,0)))*50)+((INDEX('Points - Wickets'!$A$5:$Z$95,MATCH($A75,'Points - Wickets'!$A$5:$A$95,0),MATCH(O$8,'Points - Wickets'!$A$5:$Z$5,0)))*15)+((INDEX('Points - 4 fers'!$A$5:$Z$95,MATCH($A75,'Points - 4 fers'!$A$5:$A$95,0),MATCH(O$8,'Points - 4 fers'!$A$5:$Z$5,0)))*25)+((INDEX('Points - Hattrick'!$A$5:$Z$95,MATCH($A75,'Points - Hattrick'!$A$5:$A$95,0),MATCH(O$8,'Points - Hattrick'!$A$5:$Z$5,0)))*100)+((INDEX('Points - Fielding'!$A$5:$Z$95,MATCH($A75,'Points - Fielding'!$A$5:$A$95,0),MATCH(O$8,'Points - Fielding'!$A$5:$Z$5,0)))*10)+((INDEX('Points - 7 fers'!$A$5:$Z$95,MATCH($A75,'Points - 7 fers'!$A$5:$A$95,0),MATCH(O$8,'Points - 7 fers'!$A$5:$Z$5,0)))*50)+((INDEX('Points - Fielding Bonus'!$A$5:$Z$95,MATCH($A75,'Points - Fielding Bonus'!$A$5:$A$95,0),MATCH(O$8,'Points - Fielding Bonus'!$A$5:$Z$5,0)))*25)</f>
        <v>0</v>
      </c>
      <c r="P75" s="365">
        <f>(INDEX('Points - Runs'!$A$5:$Z$95,MATCH($A75,'Points - Runs'!$A$5:$A$95,0),MATCH(P$8,'Points - Runs'!$A$5:$Z$5,0)))+((INDEX('Points - Runs 50s'!$A$5:$Z$95,MATCH($A75,'Points - Runs 50s'!$A$5:$A$95,0),MATCH(P$8,'Points - Runs 50s'!$A$5:$Z$5,0)))*25)+((INDEX('Points - Runs 100s'!$A$5:$Z$95,MATCH($A75,'Points - Runs 100s'!$A$5:$A$95,0),MATCH(P$8,'Points - Runs 100s'!$A$5:$Z$5,0)))*50)+((INDEX('Points - Wickets'!$A$5:$Z$95,MATCH($A75,'Points - Wickets'!$A$5:$A$95,0),MATCH(P$8,'Points - Wickets'!$A$5:$Z$5,0)))*15)+((INDEX('Points - 4 fers'!$A$5:$Z$95,MATCH($A75,'Points - 4 fers'!$A$5:$A$95,0),MATCH(P$8,'Points - 4 fers'!$A$5:$Z$5,0)))*25)+((INDEX('Points - Hattrick'!$A$5:$Z$95,MATCH($A75,'Points - Hattrick'!$A$5:$A$95,0),MATCH(P$8,'Points - Hattrick'!$A$5:$Z$5,0)))*100)+((INDEX('Points - Fielding'!$A$5:$Z$95,MATCH($A75,'Points - Fielding'!$A$5:$A$95,0),MATCH(P$8,'Points - Fielding'!$A$5:$Z$5,0)))*10)+((INDEX('Points - 7 fers'!$A$5:$Z$95,MATCH($A75,'Points - 7 fers'!$A$5:$A$95,0),MATCH(P$8,'Points - 7 fers'!$A$5:$Z$5,0)))*50)+((INDEX('Points - Fielding Bonus'!$A$5:$Z$95,MATCH($A75,'Points - Fielding Bonus'!$A$5:$A$95,0),MATCH(P$8,'Points - Fielding Bonus'!$A$5:$Z$5,0)))*25)</f>
        <v>55</v>
      </c>
      <c r="Q75" s="365">
        <f>(INDEX('Points - Runs'!$A$5:$Z$95,MATCH($A75,'Points - Runs'!$A$5:$A$95,0),MATCH(Q$8,'Points - Runs'!$A$5:$Z$5,0)))+((INDEX('Points - Runs 50s'!$A$5:$Z$95,MATCH($A75,'Points - Runs 50s'!$A$5:$A$95,0),MATCH(Q$8,'Points - Runs 50s'!$A$5:$Z$5,0)))*25)+((INDEX('Points - Runs 100s'!$A$5:$Z$95,MATCH($A75,'Points - Runs 100s'!$A$5:$A$95,0),MATCH(Q$8,'Points - Runs 100s'!$A$5:$Z$5,0)))*50)+((INDEX('Points - Wickets'!$A$5:$Z$95,MATCH($A75,'Points - Wickets'!$A$5:$A$95,0),MATCH(Q$8,'Points - Wickets'!$A$5:$Z$5,0)))*15)+((INDEX('Points - 4 fers'!$A$5:$Z$95,MATCH($A75,'Points - 4 fers'!$A$5:$A$95,0),MATCH(Q$8,'Points - 4 fers'!$A$5:$Z$5,0)))*25)+((INDEX('Points - Hattrick'!$A$5:$Z$95,MATCH($A75,'Points - Hattrick'!$A$5:$A$95,0),MATCH(Q$8,'Points - Hattrick'!$A$5:$Z$5,0)))*100)+((INDEX('Points - Fielding'!$A$5:$Z$95,MATCH($A75,'Points - Fielding'!$A$5:$A$95,0),MATCH(Q$8,'Points - Fielding'!$A$5:$Z$5,0)))*10)+((INDEX('Points - 7 fers'!$A$5:$Z$95,MATCH($A75,'Points - 7 fers'!$A$5:$A$95,0),MATCH(Q$8,'Points - 7 fers'!$A$5:$Z$5,0)))*50)+((INDEX('Points - Fielding Bonus'!$A$5:$Z$95,MATCH($A75,'Points - Fielding Bonus'!$A$5:$A$95,0),MATCH(Q$8,'Points - Fielding Bonus'!$A$5:$Z$5,0)))*25)</f>
        <v>0</v>
      </c>
      <c r="R75" s="365">
        <f>(INDEX('Points - Runs'!$A$5:$Z$95,MATCH($A75,'Points - Runs'!$A$5:$A$95,0),MATCH(R$8,'Points - Runs'!$A$5:$Z$5,0)))+((INDEX('Points - Runs 50s'!$A$5:$Z$95,MATCH($A75,'Points - Runs 50s'!$A$5:$A$95,0),MATCH(R$8,'Points - Runs 50s'!$A$5:$Z$5,0)))*25)+((INDEX('Points - Runs 100s'!$A$5:$Z$95,MATCH($A75,'Points - Runs 100s'!$A$5:$A$95,0),MATCH(R$8,'Points - Runs 100s'!$A$5:$Z$5,0)))*50)+((INDEX('Points - Wickets'!$A$5:$Z$95,MATCH($A75,'Points - Wickets'!$A$5:$A$95,0),MATCH(R$8,'Points - Wickets'!$A$5:$Z$5,0)))*15)+((INDEX('Points - 4 fers'!$A$5:$Z$95,MATCH($A75,'Points - 4 fers'!$A$5:$A$95,0),MATCH(R$8,'Points - 4 fers'!$A$5:$Z$5,0)))*25)+((INDEX('Points - Hattrick'!$A$5:$Z$95,MATCH($A75,'Points - Hattrick'!$A$5:$A$95,0),MATCH(R$8,'Points - Hattrick'!$A$5:$Z$5,0)))*100)+((INDEX('Points - Fielding'!$A$5:$Z$95,MATCH($A75,'Points - Fielding'!$A$5:$A$95,0),MATCH(R$8,'Points - Fielding'!$A$5:$Z$5,0)))*10)+((INDEX('Points - 7 fers'!$A$5:$Z$95,MATCH($A75,'Points - 7 fers'!$A$5:$A$95,0),MATCH(R$8,'Points - 7 fers'!$A$5:$Z$5,0)))*50)+((INDEX('Points - Fielding Bonus'!$A$5:$Z$95,MATCH($A75,'Points - Fielding Bonus'!$A$5:$A$95,0),MATCH(R$8,'Points - Fielding Bonus'!$A$5:$Z$5,0)))*25)</f>
        <v>0</v>
      </c>
      <c r="S75" s="566">
        <f>(INDEX('Points - Runs'!$A$5:$Z$95,MATCH($A75,'Points - Runs'!$A$5:$A$95,0),MATCH(S$8,'Points - Runs'!$A$5:$Z$5,0)))+((INDEX('Points - Runs 50s'!$A$5:$Z$95,MATCH($A75,'Points - Runs 50s'!$A$5:$A$95,0),MATCH(S$8,'Points - Runs 50s'!$A$5:$Z$5,0)))*25)+((INDEX('Points - Runs 100s'!$A$5:$Z$95,MATCH($A75,'Points - Runs 100s'!$A$5:$A$95,0),MATCH(S$8,'Points - Runs 100s'!$A$5:$Z$5,0)))*50)+((INDEX('Points - Wickets'!$A$5:$Z$95,MATCH($A75,'Points - Wickets'!$A$5:$A$95,0),MATCH(S$8,'Points - Wickets'!$A$5:$Z$5,0)))*15)+((INDEX('Points - 4 fers'!$A$5:$Z$95,MATCH($A75,'Points - 4 fers'!$A$5:$A$95,0),MATCH(S$8,'Points - 4 fers'!$A$5:$Z$5,0)))*25)+((INDEX('Points - Hattrick'!$A$5:$Z$95,MATCH($A75,'Points - Hattrick'!$A$5:$A$95,0),MATCH(S$8,'Points - Hattrick'!$A$5:$Z$5,0)))*100)+((INDEX('Points - Fielding'!$A$5:$Z$95,MATCH($A75,'Points - Fielding'!$A$5:$A$95,0),MATCH(S$8,'Points - Fielding'!$A$5:$Z$5,0)))*10)+((INDEX('Points - 7 fers'!$A$5:$Z$95,MATCH($A75,'Points - 7 fers'!$A$5:$A$95,0),MATCH(S$8,'Points - 7 fers'!$A$5:$Z$5,0)))*50)+((INDEX('Points - Fielding Bonus'!$A$5:$Z$95,MATCH($A75,'Points - Fielding Bonus'!$A$5:$A$95,0),MATCH(S$8,'Points - Fielding Bonus'!$A$5:$Z$5,0)))*25)</f>
        <v>30</v>
      </c>
      <c r="T75" s="571">
        <f>(INDEX('Points - Runs'!$A$5:$Z$95,MATCH($A75,'Points - Runs'!$A$5:$A$95,0),MATCH(T$8,'Points - Runs'!$A$5:$Z$5,0)))+((INDEX('Points - Runs 50s'!$A$5:$Z$95,MATCH($A75,'Points - Runs 50s'!$A$5:$A$95,0),MATCH(T$8,'Points - Runs 50s'!$A$5:$Z$5,0)))*25)+((INDEX('Points - Runs 100s'!$A$5:$Z$95,MATCH($A75,'Points - Runs 100s'!$A$5:$A$95,0),MATCH(T$8,'Points - Runs 100s'!$A$5:$Z$5,0)))*50)+((INDEX('Points - Wickets'!$A$5:$Z$95,MATCH($A75,'Points - Wickets'!$A$5:$A$95,0),MATCH(T$8,'Points - Wickets'!$A$5:$Z$5,0)))*15)+((INDEX('Points - 4 fers'!$A$5:$Z$95,MATCH($A75,'Points - 4 fers'!$A$5:$A$95,0),MATCH(T$8,'Points - 4 fers'!$A$5:$Z$5,0)))*25)+((INDEX('Points - Hattrick'!$A$5:$Z$95,MATCH($A75,'Points - Hattrick'!$A$5:$A$95,0),MATCH(T$8,'Points - Hattrick'!$A$5:$Z$5,0)))*100)+((INDEX('Points - Fielding'!$A$5:$Z$95,MATCH($A75,'Points - Fielding'!$A$5:$A$95,0),MATCH(T$8,'Points - Fielding'!$A$5:$Z$5,0)))*10)+((INDEX('Points - 7 fers'!$A$5:$Z$95,MATCH($A75,'Points - 7 fers'!$A$5:$A$95,0),MATCH(T$8,'Points - 7 fers'!$A$5:$Z$5,0)))*50)+((INDEX('Points - Fielding Bonus'!$A$5:$Z$95,MATCH($A75,'Points - Fielding Bonus'!$A$5:$A$95,0),MATCH(T$8,'Points - Fielding Bonus'!$A$5:$Z$5,0)))*25)</f>
        <v>0</v>
      </c>
      <c r="U75" s="365">
        <f>(INDEX('Points - Runs'!$A$5:$Z$95,MATCH($A75,'Points - Runs'!$A$5:$A$95,0),MATCH(U$8,'Points - Runs'!$A$5:$Z$5,0)))+((INDEX('Points - Runs 50s'!$A$5:$Z$95,MATCH($A75,'Points - Runs 50s'!$A$5:$A$95,0),MATCH(U$8,'Points - Runs 50s'!$A$5:$Z$5,0)))*25)+((INDEX('Points - Runs 100s'!$A$5:$Z$95,MATCH($A75,'Points - Runs 100s'!$A$5:$A$95,0),MATCH(U$8,'Points - Runs 100s'!$A$5:$Z$5,0)))*50)+((INDEX('Points - Wickets'!$A$5:$Z$95,MATCH($A75,'Points - Wickets'!$A$5:$A$95,0),MATCH(U$8,'Points - Wickets'!$A$5:$Z$5,0)))*15)+((INDEX('Points - 4 fers'!$A$5:$Z$95,MATCH($A75,'Points - 4 fers'!$A$5:$A$95,0),MATCH(U$8,'Points - 4 fers'!$A$5:$Z$5,0)))*25)+((INDEX('Points - Hattrick'!$A$5:$Z$95,MATCH($A75,'Points - Hattrick'!$A$5:$A$95,0),MATCH(U$8,'Points - Hattrick'!$A$5:$Z$5,0)))*100)+((INDEX('Points - Fielding'!$A$5:$Z$95,MATCH($A75,'Points - Fielding'!$A$5:$A$95,0),MATCH(U$8,'Points - Fielding'!$A$5:$Z$5,0)))*10)+((INDEX('Points - 7 fers'!$A$5:$Z$95,MATCH($A75,'Points - 7 fers'!$A$5:$A$95,0),MATCH(U$8,'Points - 7 fers'!$A$5:$Z$5,0)))*50)+((INDEX('Points - Fielding Bonus'!$A$5:$Z$95,MATCH($A75,'Points - Fielding Bonus'!$A$5:$A$95,0),MATCH(U$8,'Points - Fielding Bonus'!$A$5:$Z$5,0)))*25)</f>
        <v>0</v>
      </c>
      <c r="V75" s="365">
        <f>(INDEX('Points - Runs'!$A$5:$Z$95,MATCH($A75,'Points - Runs'!$A$5:$A$95,0),MATCH(V$8,'Points - Runs'!$A$5:$Z$5,0)))+((INDEX('Points - Runs 50s'!$A$5:$Z$95,MATCH($A75,'Points - Runs 50s'!$A$5:$A$95,0),MATCH(V$8,'Points - Runs 50s'!$A$5:$Z$5,0)))*25)+((INDEX('Points - Runs 100s'!$A$5:$Z$95,MATCH($A75,'Points - Runs 100s'!$A$5:$A$95,0),MATCH(V$8,'Points - Runs 100s'!$A$5:$Z$5,0)))*50)+((INDEX('Points - Wickets'!$A$5:$Z$95,MATCH($A75,'Points - Wickets'!$A$5:$A$95,0),MATCH(V$8,'Points - Wickets'!$A$5:$Z$5,0)))*15)+((INDEX('Points - 4 fers'!$A$5:$Z$95,MATCH($A75,'Points - 4 fers'!$A$5:$A$95,0),MATCH(V$8,'Points - 4 fers'!$A$5:$Z$5,0)))*25)+((INDEX('Points - Hattrick'!$A$5:$Z$95,MATCH($A75,'Points - Hattrick'!$A$5:$A$95,0),MATCH(V$8,'Points - Hattrick'!$A$5:$Z$5,0)))*100)+((INDEX('Points - Fielding'!$A$5:$Z$95,MATCH($A75,'Points - Fielding'!$A$5:$A$95,0),MATCH(V$8,'Points - Fielding'!$A$5:$Z$5,0)))*10)+((INDEX('Points - 7 fers'!$A$5:$Z$95,MATCH($A75,'Points - 7 fers'!$A$5:$A$95,0),MATCH(V$8,'Points - 7 fers'!$A$5:$Z$5,0)))*50)+((INDEX('Points - Fielding Bonus'!$A$5:$Z$95,MATCH($A75,'Points - Fielding Bonus'!$A$5:$A$95,0),MATCH(V$8,'Points - Fielding Bonus'!$A$5:$Z$5,0)))*25)</f>
        <v>0</v>
      </c>
      <c r="W75" s="365">
        <f>(INDEX('Points - Runs'!$A$5:$Z$95,MATCH($A75,'Points - Runs'!$A$5:$A$95,0),MATCH(W$8,'Points - Runs'!$A$5:$Z$5,0)))+((INDEX('Points - Runs 50s'!$A$5:$Z$95,MATCH($A75,'Points - Runs 50s'!$A$5:$A$95,0),MATCH(W$8,'Points - Runs 50s'!$A$5:$Z$5,0)))*25)+((INDEX('Points - Runs 100s'!$A$5:$Z$95,MATCH($A75,'Points - Runs 100s'!$A$5:$A$95,0),MATCH(W$8,'Points - Runs 100s'!$A$5:$Z$5,0)))*50)+((INDEX('Points - Wickets'!$A$5:$Z$95,MATCH($A75,'Points - Wickets'!$A$5:$A$95,0),MATCH(W$8,'Points - Wickets'!$A$5:$Z$5,0)))*15)+((INDEX('Points - 4 fers'!$A$5:$Z$95,MATCH($A75,'Points - 4 fers'!$A$5:$A$95,0),MATCH(W$8,'Points - 4 fers'!$A$5:$Z$5,0)))*25)+((INDEX('Points - Hattrick'!$A$5:$Z$95,MATCH($A75,'Points - Hattrick'!$A$5:$A$95,0),MATCH(W$8,'Points - Hattrick'!$A$5:$Z$5,0)))*100)+((INDEX('Points - Fielding'!$A$5:$Z$95,MATCH($A75,'Points - Fielding'!$A$5:$A$95,0),MATCH(W$8,'Points - Fielding'!$A$5:$Z$5,0)))*10)+((INDEX('Points - 7 fers'!$A$5:$Z$95,MATCH($A75,'Points - 7 fers'!$A$5:$A$95,0),MATCH(W$8,'Points - 7 fers'!$A$5:$Z$5,0)))*50)+((INDEX('Points - Fielding Bonus'!$A$5:$Z$95,MATCH($A75,'Points - Fielding Bonus'!$A$5:$A$95,0),MATCH(W$8,'Points - Fielding Bonus'!$A$5:$Z$5,0)))*25)</f>
        <v>0</v>
      </c>
      <c r="X75" s="365">
        <f>(INDEX('Points - Runs'!$A$5:$Z$95,MATCH($A75,'Points - Runs'!$A$5:$A$95,0),MATCH(X$8,'Points - Runs'!$A$5:$Z$5,0)))+((INDEX('Points - Runs 50s'!$A$5:$Z$95,MATCH($A75,'Points - Runs 50s'!$A$5:$A$95,0),MATCH(X$8,'Points - Runs 50s'!$A$5:$Z$5,0)))*25)+((INDEX('Points - Runs 100s'!$A$5:$Z$95,MATCH($A75,'Points - Runs 100s'!$A$5:$A$95,0),MATCH(X$8,'Points - Runs 100s'!$A$5:$Z$5,0)))*50)+((INDEX('Points - Wickets'!$A$5:$Z$95,MATCH($A75,'Points - Wickets'!$A$5:$A$95,0),MATCH(X$8,'Points - Wickets'!$A$5:$Z$5,0)))*15)+((INDEX('Points - 4 fers'!$A$5:$Z$95,MATCH($A75,'Points - 4 fers'!$A$5:$A$95,0),MATCH(X$8,'Points - 4 fers'!$A$5:$Z$5,0)))*25)+((INDEX('Points - Hattrick'!$A$5:$Z$95,MATCH($A75,'Points - Hattrick'!$A$5:$A$95,0),MATCH(X$8,'Points - Hattrick'!$A$5:$Z$5,0)))*100)+((INDEX('Points - Fielding'!$A$5:$Z$95,MATCH($A75,'Points - Fielding'!$A$5:$A$95,0),MATCH(X$8,'Points - Fielding'!$A$5:$Z$5,0)))*10)+((INDEX('Points - 7 fers'!$A$5:$Z$95,MATCH($A75,'Points - 7 fers'!$A$5:$A$95,0),MATCH(X$8,'Points - 7 fers'!$A$5:$Z$5,0)))*50)+((INDEX('Points - Fielding Bonus'!$A$5:$Z$95,MATCH($A75,'Points - Fielding Bonus'!$A$5:$A$95,0),MATCH(X$8,'Points - Fielding Bonus'!$A$5:$Z$5,0)))*25)</f>
        <v>0</v>
      </c>
      <c r="Y75" s="365">
        <f>(INDEX('Points - Runs'!$A$5:$Z$95,MATCH($A75,'Points - Runs'!$A$5:$A$95,0),MATCH(Y$8,'Points - Runs'!$A$5:$Z$5,0)))+((INDEX('Points - Runs 50s'!$A$5:$Z$95,MATCH($A75,'Points - Runs 50s'!$A$5:$A$95,0),MATCH(Y$8,'Points - Runs 50s'!$A$5:$Z$5,0)))*25)+((INDEX('Points - Runs 100s'!$A$5:$Z$95,MATCH($A75,'Points - Runs 100s'!$A$5:$A$95,0),MATCH(Y$8,'Points - Runs 100s'!$A$5:$Z$5,0)))*50)+((INDEX('Points - Wickets'!$A$5:$Z$95,MATCH($A75,'Points - Wickets'!$A$5:$A$95,0),MATCH(Y$8,'Points - Wickets'!$A$5:$Z$5,0)))*15)+((INDEX('Points - 4 fers'!$A$5:$Z$95,MATCH($A75,'Points - 4 fers'!$A$5:$A$95,0),MATCH(Y$8,'Points - 4 fers'!$A$5:$Z$5,0)))*25)+((INDEX('Points - Hattrick'!$A$5:$Z$95,MATCH($A75,'Points - Hattrick'!$A$5:$A$95,0),MATCH(Y$8,'Points - Hattrick'!$A$5:$Z$5,0)))*100)+((INDEX('Points - Fielding'!$A$5:$Z$95,MATCH($A75,'Points - Fielding'!$A$5:$A$95,0),MATCH(Y$8,'Points - Fielding'!$A$5:$Z$5,0)))*10)+((INDEX('Points - 7 fers'!$A$5:$Z$95,MATCH($A75,'Points - 7 fers'!$A$5:$A$95,0),MATCH(Y$8,'Points - 7 fers'!$A$5:$Z$5,0)))*50)+((INDEX('Points - Fielding Bonus'!$A$5:$Z$95,MATCH($A75,'Points - Fielding Bonus'!$A$5:$A$95,0),MATCH(Y$8,'Points - Fielding Bonus'!$A$5:$Z$5,0)))*25)</f>
        <v>0</v>
      </c>
      <c r="Z75" s="365">
        <f>(INDEX('Points - Runs'!$A$5:$Z$95,MATCH($A75,'Points - Runs'!$A$5:$A$95,0),MATCH(Z$8,'Points - Runs'!$A$5:$Z$5,0)))+((INDEX('Points - Runs 50s'!$A$5:$Z$95,MATCH($A75,'Points - Runs 50s'!$A$5:$A$95,0),MATCH(Z$8,'Points - Runs 50s'!$A$5:$Z$5,0)))*25)+((INDEX('Points - Runs 100s'!$A$5:$Z$95,MATCH($A75,'Points - Runs 100s'!$A$5:$A$95,0),MATCH(Z$8,'Points - Runs 100s'!$A$5:$Z$5,0)))*50)+((INDEX('Points - Wickets'!$A$5:$Z$95,MATCH($A75,'Points - Wickets'!$A$5:$A$95,0),MATCH(Z$8,'Points - Wickets'!$A$5:$Z$5,0)))*15)+((INDEX('Points - 4 fers'!$A$5:$Z$95,MATCH($A75,'Points - 4 fers'!$A$5:$A$95,0),MATCH(Z$8,'Points - 4 fers'!$A$5:$Z$5,0)))*25)+((INDEX('Points - Hattrick'!$A$5:$Z$95,MATCH($A75,'Points - Hattrick'!$A$5:$A$95,0),MATCH(Z$8,'Points - Hattrick'!$A$5:$Z$5,0)))*100)+((INDEX('Points - Fielding'!$A$5:$Z$95,MATCH($A75,'Points - Fielding'!$A$5:$A$95,0),MATCH(Z$8,'Points - Fielding'!$A$5:$Z$5,0)))*10)+((INDEX('Points - 7 fers'!$A$5:$Z$95,MATCH($A75,'Points - 7 fers'!$A$5:$A$95,0),MATCH(Z$8,'Points - 7 fers'!$A$5:$Z$5,0)))*50)+((INDEX('Points - Fielding Bonus'!$A$5:$Z$95,MATCH($A75,'Points - Fielding Bonus'!$A$5:$A$95,0),MATCH(Z$8,'Points - Fielding Bonus'!$A$5:$Z$5,0)))*25)</f>
        <v>0</v>
      </c>
      <c r="AA75" s="452">
        <f t="shared" si="4"/>
        <v>199</v>
      </c>
      <c r="AB75" s="445">
        <f t="shared" si="5"/>
        <v>250</v>
      </c>
      <c r="AC75" s="479">
        <f t="shared" si="6"/>
        <v>0</v>
      </c>
      <c r="AD75" s="453">
        <f t="shared" si="7"/>
        <v>449</v>
      </c>
    </row>
    <row r="76" spans="1:32" ht="18.75" customHeight="1" x14ac:dyDescent="0.25">
      <c r="A76" s="476" t="s">
        <v>408</v>
      </c>
      <c r="B76" s="447" t="s">
        <v>52</v>
      </c>
      <c r="C76" s="448" t="s">
        <v>63</v>
      </c>
      <c r="D76" s="364">
        <f>(INDEX('Points - Runs'!$A$5:$Z$95,MATCH($A76,'Points - Runs'!$A$5:$A$95,0),MATCH(D$8,'Points - Runs'!$A$5:$Z$5,0)))+((INDEX('Points - Runs 50s'!$A$5:$Z$95,MATCH($A76,'Points - Runs 50s'!$A$5:$A$95,0),MATCH(D$8,'Points - Runs 50s'!$A$5:$Z$5,0)))*25)+((INDEX('Points - Runs 100s'!$A$5:$Z$95,MATCH($A76,'Points - Runs 100s'!$A$5:$A$95,0),MATCH(D$8,'Points - Runs 100s'!$A$5:$Z$5,0)))*50)+((INDEX('Points - Wickets'!$A$5:$Z$95,MATCH($A76,'Points - Wickets'!$A$5:$A$95,0),MATCH(D$8,'Points - Wickets'!$A$5:$Z$5,0)))*15)+((INDEX('Points - 4 fers'!$A$5:$Z$95,MATCH($A76,'Points - 4 fers'!$A$5:$A$95,0),MATCH(D$8,'Points - 4 fers'!$A$5:$Z$5,0)))*25)+((INDEX('Points - Hattrick'!$A$5:$Z$95,MATCH($A76,'Points - Hattrick'!$A$5:$A$95,0),MATCH(D$8,'Points - Hattrick'!$A$5:$Z$5,0)))*100)+((INDEX('Points - Fielding'!$A$5:$Z$95,MATCH($A76,'Points - Fielding'!$A$5:$A$95,0),MATCH(D$8,'Points - Fielding'!$A$5:$Z$5,0)))*10)+((INDEX('Points - 7 fers'!$A$5:$Z$95,MATCH($A76,'Points - 7 fers'!$A$5:$A$95,0),MATCH(D$8,'Points - 7 fers'!$A$5:$Z$5,0)))*50)+((INDEX('Points - Fielding Bonus'!$A$5:$Z$95,MATCH($A76,'Points - Fielding Bonus'!$A$5:$A$95,0),MATCH(D$8,'Points - Fielding Bonus'!$A$5:$Z$5,0)))*25)</f>
        <v>85</v>
      </c>
      <c r="E76" s="365">
        <f>(INDEX('Points - Runs'!$A$5:$Z$95,MATCH($A76,'Points - Runs'!$A$5:$A$95,0),MATCH(E$8,'Points - Runs'!$A$5:$Z$5,0)))+((INDEX('Points - Runs 50s'!$A$5:$Z$95,MATCH($A76,'Points - Runs 50s'!$A$5:$A$95,0),MATCH(E$8,'Points - Runs 50s'!$A$5:$Z$5,0)))*25)+((INDEX('Points - Runs 100s'!$A$5:$Z$95,MATCH($A76,'Points - Runs 100s'!$A$5:$A$95,0),MATCH(E$8,'Points - Runs 100s'!$A$5:$Z$5,0)))*50)+((INDEX('Points - Wickets'!$A$5:$Z$95,MATCH($A76,'Points - Wickets'!$A$5:$A$95,0),MATCH(E$8,'Points - Wickets'!$A$5:$Z$5,0)))*15)+((INDEX('Points - 4 fers'!$A$5:$Z$95,MATCH($A76,'Points - 4 fers'!$A$5:$A$95,0),MATCH(E$8,'Points - 4 fers'!$A$5:$Z$5,0)))*25)+((INDEX('Points - Hattrick'!$A$5:$Z$95,MATCH($A76,'Points - Hattrick'!$A$5:$A$95,0),MATCH(E$8,'Points - Hattrick'!$A$5:$Z$5,0)))*100)+((INDEX('Points - Fielding'!$A$5:$Z$95,MATCH($A76,'Points - Fielding'!$A$5:$A$95,0),MATCH(E$8,'Points - Fielding'!$A$5:$Z$5,0)))*10)+((INDEX('Points - 7 fers'!$A$5:$Z$95,MATCH($A76,'Points - 7 fers'!$A$5:$A$95,0),MATCH(E$8,'Points - 7 fers'!$A$5:$Z$5,0)))*50)+((INDEX('Points - Fielding Bonus'!$A$5:$Z$95,MATCH($A76,'Points - Fielding Bonus'!$A$5:$A$95,0),MATCH(E$8,'Points - Fielding Bonus'!$A$5:$Z$5,0)))*25)</f>
        <v>0</v>
      </c>
      <c r="F76" s="365">
        <f>(INDEX('Points - Runs'!$A$5:$Z$95,MATCH($A76,'Points - Runs'!$A$5:$A$95,0),MATCH(F$8,'Points - Runs'!$A$5:$Z$5,0)))+((INDEX('Points - Runs 50s'!$A$5:$Z$95,MATCH($A76,'Points - Runs 50s'!$A$5:$A$95,0),MATCH(F$8,'Points - Runs 50s'!$A$5:$Z$5,0)))*25)+((INDEX('Points - Runs 100s'!$A$5:$Z$95,MATCH($A76,'Points - Runs 100s'!$A$5:$A$95,0),MATCH(F$8,'Points - Runs 100s'!$A$5:$Z$5,0)))*50)+((INDEX('Points - Wickets'!$A$5:$Z$95,MATCH($A76,'Points - Wickets'!$A$5:$A$95,0),MATCH(F$8,'Points - Wickets'!$A$5:$Z$5,0)))*15)+((INDEX('Points - 4 fers'!$A$5:$Z$95,MATCH($A76,'Points - 4 fers'!$A$5:$A$95,0),MATCH(F$8,'Points - 4 fers'!$A$5:$Z$5,0)))*25)+((INDEX('Points - Hattrick'!$A$5:$Z$95,MATCH($A76,'Points - Hattrick'!$A$5:$A$95,0),MATCH(F$8,'Points - Hattrick'!$A$5:$Z$5,0)))*100)+((INDEX('Points - Fielding'!$A$5:$Z$95,MATCH($A76,'Points - Fielding'!$A$5:$A$95,0),MATCH(F$8,'Points - Fielding'!$A$5:$Z$5,0)))*10)+((INDEX('Points - 7 fers'!$A$5:$Z$95,MATCH($A76,'Points - 7 fers'!$A$5:$A$95,0),MATCH(F$8,'Points - 7 fers'!$A$5:$Z$5,0)))*50)+((INDEX('Points - Fielding Bonus'!$A$5:$Z$95,MATCH($A76,'Points - Fielding Bonus'!$A$5:$A$95,0),MATCH(F$8,'Points - Fielding Bonus'!$A$5:$Z$5,0)))*25)</f>
        <v>85</v>
      </c>
      <c r="G76" s="365">
        <f>(INDEX('Points - Runs'!$A$5:$Z$95,MATCH($A76,'Points - Runs'!$A$5:$A$95,0),MATCH(G$8,'Points - Runs'!$A$5:$Z$5,0)))+((INDEX('Points - Runs 50s'!$A$5:$Z$95,MATCH($A76,'Points - Runs 50s'!$A$5:$A$95,0),MATCH(G$8,'Points - Runs 50s'!$A$5:$Z$5,0)))*25)+((INDEX('Points - Runs 100s'!$A$5:$Z$95,MATCH($A76,'Points - Runs 100s'!$A$5:$A$95,0),MATCH(G$8,'Points - Runs 100s'!$A$5:$Z$5,0)))*50)+((INDEX('Points - Wickets'!$A$5:$Z$95,MATCH($A76,'Points - Wickets'!$A$5:$A$95,0),MATCH(G$8,'Points - Wickets'!$A$5:$Z$5,0)))*15)+((INDEX('Points - 4 fers'!$A$5:$Z$95,MATCH($A76,'Points - 4 fers'!$A$5:$A$95,0),MATCH(G$8,'Points - 4 fers'!$A$5:$Z$5,0)))*25)+((INDEX('Points - Hattrick'!$A$5:$Z$95,MATCH($A76,'Points - Hattrick'!$A$5:$A$95,0),MATCH(G$8,'Points - Hattrick'!$A$5:$Z$5,0)))*100)+((INDEX('Points - Fielding'!$A$5:$Z$95,MATCH($A76,'Points - Fielding'!$A$5:$A$95,0),MATCH(G$8,'Points - Fielding'!$A$5:$Z$5,0)))*10)+((INDEX('Points - 7 fers'!$A$5:$Z$95,MATCH($A76,'Points - 7 fers'!$A$5:$A$95,0),MATCH(G$8,'Points - 7 fers'!$A$5:$Z$5,0)))*50)+((INDEX('Points - Fielding Bonus'!$A$5:$Z$95,MATCH($A76,'Points - Fielding Bonus'!$A$5:$A$95,0),MATCH(G$8,'Points - Fielding Bonus'!$A$5:$Z$5,0)))*25)</f>
        <v>15</v>
      </c>
      <c r="H76" s="365">
        <f>(INDEX('Points - Runs'!$A$5:$Z$95,MATCH($A76,'Points - Runs'!$A$5:$A$95,0),MATCH(H$8,'Points - Runs'!$A$5:$Z$5,0)))+((INDEX('Points - Runs 50s'!$A$5:$Z$95,MATCH($A76,'Points - Runs 50s'!$A$5:$A$95,0),MATCH(H$8,'Points - Runs 50s'!$A$5:$Z$5,0)))*25)+((INDEX('Points - Runs 100s'!$A$5:$Z$95,MATCH($A76,'Points - Runs 100s'!$A$5:$A$95,0),MATCH(H$8,'Points - Runs 100s'!$A$5:$Z$5,0)))*50)+((INDEX('Points - Wickets'!$A$5:$Z$95,MATCH($A76,'Points - Wickets'!$A$5:$A$95,0),MATCH(H$8,'Points - Wickets'!$A$5:$Z$5,0)))*15)+((INDEX('Points - 4 fers'!$A$5:$Z$95,MATCH($A76,'Points - 4 fers'!$A$5:$A$95,0),MATCH(H$8,'Points - 4 fers'!$A$5:$Z$5,0)))*25)+((INDEX('Points - Hattrick'!$A$5:$Z$95,MATCH($A76,'Points - Hattrick'!$A$5:$A$95,0),MATCH(H$8,'Points - Hattrick'!$A$5:$Z$5,0)))*100)+((INDEX('Points - Fielding'!$A$5:$Z$95,MATCH($A76,'Points - Fielding'!$A$5:$A$95,0),MATCH(H$8,'Points - Fielding'!$A$5:$Z$5,0)))*10)+((INDEX('Points - 7 fers'!$A$5:$Z$95,MATCH($A76,'Points - 7 fers'!$A$5:$A$95,0),MATCH(H$8,'Points - 7 fers'!$A$5:$Z$5,0)))*50)+((INDEX('Points - Fielding Bonus'!$A$5:$Z$95,MATCH($A76,'Points - Fielding Bonus'!$A$5:$A$95,0),MATCH(H$8,'Points - Fielding Bonus'!$A$5:$Z$5,0)))*25)</f>
        <v>15</v>
      </c>
      <c r="I76" s="365">
        <f>(INDEX('Points - Runs'!$A$5:$Z$95,MATCH($A76,'Points - Runs'!$A$5:$A$95,0),MATCH(I$8,'Points - Runs'!$A$5:$Z$5,0)))+((INDEX('Points - Runs 50s'!$A$5:$Z$95,MATCH($A76,'Points - Runs 50s'!$A$5:$A$95,0),MATCH(I$8,'Points - Runs 50s'!$A$5:$Z$5,0)))*25)+((INDEX('Points - Runs 100s'!$A$5:$Z$95,MATCH($A76,'Points - Runs 100s'!$A$5:$A$95,0),MATCH(I$8,'Points - Runs 100s'!$A$5:$Z$5,0)))*50)+((INDEX('Points - Wickets'!$A$5:$Z$95,MATCH($A76,'Points - Wickets'!$A$5:$A$95,0),MATCH(I$8,'Points - Wickets'!$A$5:$Z$5,0)))*15)+((INDEX('Points - 4 fers'!$A$5:$Z$95,MATCH($A76,'Points - 4 fers'!$A$5:$A$95,0),MATCH(I$8,'Points - 4 fers'!$A$5:$Z$5,0)))*25)+((INDEX('Points - Hattrick'!$A$5:$Z$95,MATCH($A76,'Points - Hattrick'!$A$5:$A$95,0),MATCH(I$8,'Points - Hattrick'!$A$5:$Z$5,0)))*100)+((INDEX('Points - Fielding'!$A$5:$Z$95,MATCH($A76,'Points - Fielding'!$A$5:$A$95,0),MATCH(I$8,'Points - Fielding'!$A$5:$Z$5,0)))*10)+((INDEX('Points - 7 fers'!$A$5:$Z$95,MATCH($A76,'Points - 7 fers'!$A$5:$A$95,0),MATCH(I$8,'Points - 7 fers'!$A$5:$Z$5,0)))*50)+((INDEX('Points - Fielding Bonus'!$A$5:$Z$95,MATCH($A76,'Points - Fielding Bonus'!$A$5:$A$95,0),MATCH(I$8,'Points - Fielding Bonus'!$A$5:$Z$5,0)))*25)</f>
        <v>17</v>
      </c>
      <c r="J76" s="365">
        <f>(INDEX('Points - Runs'!$A$5:$Z$95,MATCH($A76,'Points - Runs'!$A$5:$A$95,0),MATCH(J$8,'Points - Runs'!$A$5:$Z$5,0)))+((INDEX('Points - Runs 50s'!$A$5:$Z$95,MATCH($A76,'Points - Runs 50s'!$A$5:$A$95,0),MATCH(J$8,'Points - Runs 50s'!$A$5:$Z$5,0)))*25)+((INDEX('Points - Runs 100s'!$A$5:$Z$95,MATCH($A76,'Points - Runs 100s'!$A$5:$A$95,0),MATCH(J$8,'Points - Runs 100s'!$A$5:$Z$5,0)))*50)+((INDEX('Points - Wickets'!$A$5:$Z$95,MATCH($A76,'Points - Wickets'!$A$5:$A$95,0),MATCH(J$8,'Points - Wickets'!$A$5:$Z$5,0)))*15)+((INDEX('Points - 4 fers'!$A$5:$Z$95,MATCH($A76,'Points - 4 fers'!$A$5:$A$95,0),MATCH(J$8,'Points - 4 fers'!$A$5:$Z$5,0)))*25)+((INDEX('Points - Hattrick'!$A$5:$Z$95,MATCH($A76,'Points - Hattrick'!$A$5:$A$95,0),MATCH(J$8,'Points - Hattrick'!$A$5:$Z$5,0)))*100)+((INDEX('Points - Fielding'!$A$5:$Z$95,MATCH($A76,'Points - Fielding'!$A$5:$A$95,0),MATCH(J$8,'Points - Fielding'!$A$5:$Z$5,0)))*10)+((INDEX('Points - 7 fers'!$A$5:$Z$95,MATCH($A76,'Points - 7 fers'!$A$5:$A$95,0),MATCH(J$8,'Points - 7 fers'!$A$5:$Z$5,0)))*50)+((INDEX('Points - Fielding Bonus'!$A$5:$Z$95,MATCH($A76,'Points - Fielding Bonus'!$A$5:$A$95,0),MATCH(J$8,'Points - Fielding Bonus'!$A$5:$Z$5,0)))*25)</f>
        <v>1</v>
      </c>
      <c r="K76" s="516">
        <f>(INDEX('Points - Runs'!$A$5:$Z$95,MATCH($A76,'Points - Runs'!$A$5:$A$95,0),MATCH(K$8,'Points - Runs'!$A$5:$Z$5,0)))+((INDEX('Points - Runs 50s'!$A$5:$Z$95,MATCH($A76,'Points - Runs 50s'!$A$5:$A$95,0),MATCH(K$8,'Points - Runs 50s'!$A$5:$Z$5,0)))*25)+((INDEX('Points - Runs 100s'!$A$5:$Z$95,MATCH($A76,'Points - Runs 100s'!$A$5:$A$95,0),MATCH(K$8,'Points - Runs 100s'!$A$5:$Z$5,0)))*50)+((INDEX('Points - Wickets'!$A$5:$Z$95,MATCH($A76,'Points - Wickets'!$A$5:$A$95,0),MATCH(K$8,'Points - Wickets'!$A$5:$Z$5,0)))*15)+((INDEX('Points - 4 fers'!$A$5:$Z$95,MATCH($A76,'Points - 4 fers'!$A$5:$A$95,0),MATCH(K$8,'Points - 4 fers'!$A$5:$Z$5,0)))*25)+((INDEX('Points - Hattrick'!$A$5:$Z$95,MATCH($A76,'Points - Hattrick'!$A$5:$A$95,0),MATCH(K$8,'Points - Hattrick'!$A$5:$Z$5,0)))*100)+((INDEX('Points - Fielding'!$A$5:$Z$95,MATCH($A76,'Points - Fielding'!$A$5:$A$95,0),MATCH(K$8,'Points - Fielding'!$A$5:$Z$5,0)))*10)+((INDEX('Points - 7 fers'!$A$5:$Z$95,MATCH($A76,'Points - 7 fers'!$A$5:$A$95,0),MATCH(K$8,'Points - 7 fers'!$A$5:$Z$5,0)))*50)+((INDEX('Points - Fielding Bonus'!$A$5:$Z$95,MATCH($A76,'Points - Fielding Bonus'!$A$5:$A$95,0),MATCH(K$8,'Points - Fielding Bonus'!$A$5:$Z$5,0)))*25)</f>
        <v>15</v>
      </c>
      <c r="L76" s="364">
        <f>(INDEX('Points - Runs'!$A$5:$Z$95,MATCH($A76,'Points - Runs'!$A$5:$A$95,0),MATCH(L$8,'Points - Runs'!$A$5:$Z$5,0)))+((INDEX('Points - Runs 50s'!$A$5:$Z$95,MATCH($A76,'Points - Runs 50s'!$A$5:$A$95,0),MATCH(L$8,'Points - Runs 50s'!$A$5:$Z$5,0)))*25)+((INDEX('Points - Runs 100s'!$A$5:$Z$95,MATCH($A76,'Points - Runs 100s'!$A$5:$A$95,0),MATCH(L$8,'Points - Runs 100s'!$A$5:$Z$5,0)))*50)+((INDEX('Points - Wickets'!$A$5:$Z$95,MATCH($A76,'Points - Wickets'!$A$5:$A$95,0),MATCH(L$8,'Points - Wickets'!$A$5:$Z$5,0)))*15)+((INDEX('Points - 4 fers'!$A$5:$Z$95,MATCH($A76,'Points - 4 fers'!$A$5:$A$95,0),MATCH(L$8,'Points - 4 fers'!$A$5:$Z$5,0)))*25)+((INDEX('Points - Hattrick'!$A$5:$Z$95,MATCH($A76,'Points - Hattrick'!$A$5:$A$95,0),MATCH(L$8,'Points - Hattrick'!$A$5:$Z$5,0)))*100)+((INDEX('Points - Fielding'!$A$5:$Z$95,MATCH($A76,'Points - Fielding'!$A$5:$A$95,0),MATCH(L$8,'Points - Fielding'!$A$5:$Z$5,0)))*10)+((INDEX('Points - 7 fers'!$A$5:$Z$95,MATCH($A76,'Points - 7 fers'!$A$5:$A$95,0),MATCH(L$8,'Points - 7 fers'!$A$5:$Z$5,0)))*50)+((INDEX('Points - Fielding Bonus'!$A$5:$Z$95,MATCH($A76,'Points - Fielding Bonus'!$A$5:$A$95,0),MATCH(L$8,'Points - Fielding Bonus'!$A$5:$Z$5,0)))*25)</f>
        <v>0</v>
      </c>
      <c r="M76" s="365">
        <f>(INDEX('Points - Runs'!$A$5:$Z$95,MATCH($A76,'Points - Runs'!$A$5:$A$95,0),MATCH(M$8,'Points - Runs'!$A$5:$Z$5,0)))+((INDEX('Points - Runs 50s'!$A$5:$Z$95,MATCH($A76,'Points - Runs 50s'!$A$5:$A$95,0),MATCH(M$8,'Points - Runs 50s'!$A$5:$Z$5,0)))*25)+((INDEX('Points - Runs 100s'!$A$5:$Z$95,MATCH($A76,'Points - Runs 100s'!$A$5:$A$95,0),MATCH(M$8,'Points - Runs 100s'!$A$5:$Z$5,0)))*50)+((INDEX('Points - Wickets'!$A$5:$Z$95,MATCH($A76,'Points - Wickets'!$A$5:$A$95,0),MATCH(M$8,'Points - Wickets'!$A$5:$Z$5,0)))*15)+((INDEX('Points - 4 fers'!$A$5:$Z$95,MATCH($A76,'Points - 4 fers'!$A$5:$A$95,0),MATCH(M$8,'Points - 4 fers'!$A$5:$Z$5,0)))*25)+((INDEX('Points - Hattrick'!$A$5:$Z$95,MATCH($A76,'Points - Hattrick'!$A$5:$A$95,0),MATCH(M$8,'Points - Hattrick'!$A$5:$Z$5,0)))*100)+((INDEX('Points - Fielding'!$A$5:$Z$95,MATCH($A76,'Points - Fielding'!$A$5:$A$95,0),MATCH(M$8,'Points - Fielding'!$A$5:$Z$5,0)))*10)+((INDEX('Points - 7 fers'!$A$5:$Z$95,MATCH($A76,'Points - 7 fers'!$A$5:$A$95,0),MATCH(M$8,'Points - 7 fers'!$A$5:$Z$5,0)))*50)+((INDEX('Points - Fielding Bonus'!$A$5:$Z$95,MATCH($A76,'Points - Fielding Bonus'!$A$5:$A$95,0),MATCH(M$8,'Points - Fielding Bonus'!$A$5:$Z$5,0)))*25)</f>
        <v>156</v>
      </c>
      <c r="N76" s="365">
        <f>(INDEX('Points - Runs'!$A$5:$Z$95,MATCH($A76,'Points - Runs'!$A$5:$A$95,0),MATCH(N$8,'Points - Runs'!$A$5:$Z$5,0)))+((INDEX('Points - Runs 50s'!$A$5:$Z$95,MATCH($A76,'Points - Runs 50s'!$A$5:$A$95,0),MATCH(N$8,'Points - Runs 50s'!$A$5:$Z$5,0)))*25)+((INDEX('Points - Runs 100s'!$A$5:$Z$95,MATCH($A76,'Points - Runs 100s'!$A$5:$A$95,0),MATCH(N$8,'Points - Runs 100s'!$A$5:$Z$5,0)))*50)+((INDEX('Points - Wickets'!$A$5:$Z$95,MATCH($A76,'Points - Wickets'!$A$5:$A$95,0),MATCH(N$8,'Points - Wickets'!$A$5:$Z$5,0)))*15)+((INDEX('Points - 4 fers'!$A$5:$Z$95,MATCH($A76,'Points - 4 fers'!$A$5:$A$95,0),MATCH(N$8,'Points - 4 fers'!$A$5:$Z$5,0)))*25)+((INDEX('Points - Hattrick'!$A$5:$Z$95,MATCH($A76,'Points - Hattrick'!$A$5:$A$95,0),MATCH(N$8,'Points - Hattrick'!$A$5:$Z$5,0)))*100)+((INDEX('Points - Fielding'!$A$5:$Z$95,MATCH($A76,'Points - Fielding'!$A$5:$A$95,0),MATCH(N$8,'Points - Fielding'!$A$5:$Z$5,0)))*10)+((INDEX('Points - 7 fers'!$A$5:$Z$95,MATCH($A76,'Points - 7 fers'!$A$5:$A$95,0),MATCH(N$8,'Points - 7 fers'!$A$5:$Z$5,0)))*50)+((INDEX('Points - Fielding Bonus'!$A$5:$Z$95,MATCH($A76,'Points - Fielding Bonus'!$A$5:$A$95,0),MATCH(N$8,'Points - Fielding Bonus'!$A$5:$Z$5,0)))*25)</f>
        <v>30</v>
      </c>
      <c r="O76" s="365">
        <f>(INDEX('Points - Runs'!$A$5:$Z$95,MATCH($A76,'Points - Runs'!$A$5:$A$95,0),MATCH(O$8,'Points - Runs'!$A$5:$Z$5,0)))+((INDEX('Points - Runs 50s'!$A$5:$Z$95,MATCH($A76,'Points - Runs 50s'!$A$5:$A$95,0),MATCH(O$8,'Points - Runs 50s'!$A$5:$Z$5,0)))*25)+((INDEX('Points - Runs 100s'!$A$5:$Z$95,MATCH($A76,'Points - Runs 100s'!$A$5:$A$95,0),MATCH(O$8,'Points - Runs 100s'!$A$5:$Z$5,0)))*50)+((INDEX('Points - Wickets'!$A$5:$Z$95,MATCH($A76,'Points - Wickets'!$A$5:$A$95,0),MATCH(O$8,'Points - Wickets'!$A$5:$Z$5,0)))*15)+((INDEX('Points - 4 fers'!$A$5:$Z$95,MATCH($A76,'Points - 4 fers'!$A$5:$A$95,0),MATCH(O$8,'Points - 4 fers'!$A$5:$Z$5,0)))*25)+((INDEX('Points - Hattrick'!$A$5:$Z$95,MATCH($A76,'Points - Hattrick'!$A$5:$A$95,0),MATCH(O$8,'Points - Hattrick'!$A$5:$Z$5,0)))*100)+((INDEX('Points - Fielding'!$A$5:$Z$95,MATCH($A76,'Points - Fielding'!$A$5:$A$95,0),MATCH(O$8,'Points - Fielding'!$A$5:$Z$5,0)))*10)+((INDEX('Points - 7 fers'!$A$5:$Z$95,MATCH($A76,'Points - 7 fers'!$A$5:$A$95,0),MATCH(O$8,'Points - 7 fers'!$A$5:$Z$5,0)))*50)+((INDEX('Points - Fielding Bonus'!$A$5:$Z$95,MATCH($A76,'Points - Fielding Bonus'!$A$5:$A$95,0),MATCH(O$8,'Points - Fielding Bonus'!$A$5:$Z$5,0)))*25)</f>
        <v>15</v>
      </c>
      <c r="P76" s="365">
        <f>(INDEX('Points - Runs'!$A$5:$Z$95,MATCH($A76,'Points - Runs'!$A$5:$A$95,0),MATCH(P$8,'Points - Runs'!$A$5:$Z$5,0)))+((INDEX('Points - Runs 50s'!$A$5:$Z$95,MATCH($A76,'Points - Runs 50s'!$A$5:$A$95,0),MATCH(P$8,'Points - Runs 50s'!$A$5:$Z$5,0)))*25)+((INDEX('Points - Runs 100s'!$A$5:$Z$95,MATCH($A76,'Points - Runs 100s'!$A$5:$A$95,0),MATCH(P$8,'Points - Runs 100s'!$A$5:$Z$5,0)))*50)+((INDEX('Points - Wickets'!$A$5:$Z$95,MATCH($A76,'Points - Wickets'!$A$5:$A$95,0),MATCH(P$8,'Points - Wickets'!$A$5:$Z$5,0)))*15)+((INDEX('Points - 4 fers'!$A$5:$Z$95,MATCH($A76,'Points - 4 fers'!$A$5:$A$95,0),MATCH(P$8,'Points - 4 fers'!$A$5:$Z$5,0)))*25)+((INDEX('Points - Hattrick'!$A$5:$Z$95,MATCH($A76,'Points - Hattrick'!$A$5:$A$95,0),MATCH(P$8,'Points - Hattrick'!$A$5:$Z$5,0)))*100)+((INDEX('Points - Fielding'!$A$5:$Z$95,MATCH($A76,'Points - Fielding'!$A$5:$A$95,0),MATCH(P$8,'Points - Fielding'!$A$5:$Z$5,0)))*10)+((INDEX('Points - 7 fers'!$A$5:$Z$95,MATCH($A76,'Points - 7 fers'!$A$5:$A$95,0),MATCH(P$8,'Points - 7 fers'!$A$5:$Z$5,0)))*50)+((INDEX('Points - Fielding Bonus'!$A$5:$Z$95,MATCH($A76,'Points - Fielding Bonus'!$A$5:$A$95,0),MATCH(P$8,'Points - Fielding Bonus'!$A$5:$Z$5,0)))*25)</f>
        <v>0</v>
      </c>
      <c r="Q76" s="365">
        <f>(INDEX('Points - Runs'!$A$5:$Z$95,MATCH($A76,'Points - Runs'!$A$5:$A$95,0),MATCH(Q$8,'Points - Runs'!$A$5:$Z$5,0)))+((INDEX('Points - Runs 50s'!$A$5:$Z$95,MATCH($A76,'Points - Runs 50s'!$A$5:$A$95,0),MATCH(Q$8,'Points - Runs 50s'!$A$5:$Z$5,0)))*25)+((INDEX('Points - Runs 100s'!$A$5:$Z$95,MATCH($A76,'Points - Runs 100s'!$A$5:$A$95,0),MATCH(Q$8,'Points - Runs 100s'!$A$5:$Z$5,0)))*50)+((INDEX('Points - Wickets'!$A$5:$Z$95,MATCH($A76,'Points - Wickets'!$A$5:$A$95,0),MATCH(Q$8,'Points - Wickets'!$A$5:$Z$5,0)))*15)+((INDEX('Points - 4 fers'!$A$5:$Z$95,MATCH($A76,'Points - 4 fers'!$A$5:$A$95,0),MATCH(Q$8,'Points - 4 fers'!$A$5:$Z$5,0)))*25)+((INDEX('Points - Hattrick'!$A$5:$Z$95,MATCH($A76,'Points - Hattrick'!$A$5:$A$95,0),MATCH(Q$8,'Points - Hattrick'!$A$5:$Z$5,0)))*100)+((INDEX('Points - Fielding'!$A$5:$Z$95,MATCH($A76,'Points - Fielding'!$A$5:$A$95,0),MATCH(Q$8,'Points - Fielding'!$A$5:$Z$5,0)))*10)+((INDEX('Points - 7 fers'!$A$5:$Z$95,MATCH($A76,'Points - 7 fers'!$A$5:$A$95,0),MATCH(Q$8,'Points - 7 fers'!$A$5:$Z$5,0)))*50)+((INDEX('Points - Fielding Bonus'!$A$5:$Z$95,MATCH($A76,'Points - Fielding Bonus'!$A$5:$A$95,0),MATCH(Q$8,'Points - Fielding Bonus'!$A$5:$Z$5,0)))*25)</f>
        <v>0</v>
      </c>
      <c r="R76" s="365">
        <f>(INDEX('Points - Runs'!$A$5:$Z$95,MATCH($A76,'Points - Runs'!$A$5:$A$95,0),MATCH(R$8,'Points - Runs'!$A$5:$Z$5,0)))+((INDEX('Points - Runs 50s'!$A$5:$Z$95,MATCH($A76,'Points - Runs 50s'!$A$5:$A$95,0),MATCH(R$8,'Points - Runs 50s'!$A$5:$Z$5,0)))*25)+((INDEX('Points - Runs 100s'!$A$5:$Z$95,MATCH($A76,'Points - Runs 100s'!$A$5:$A$95,0),MATCH(R$8,'Points - Runs 100s'!$A$5:$Z$5,0)))*50)+((INDEX('Points - Wickets'!$A$5:$Z$95,MATCH($A76,'Points - Wickets'!$A$5:$A$95,0),MATCH(R$8,'Points - Wickets'!$A$5:$Z$5,0)))*15)+((INDEX('Points - 4 fers'!$A$5:$Z$95,MATCH($A76,'Points - 4 fers'!$A$5:$A$95,0),MATCH(R$8,'Points - 4 fers'!$A$5:$Z$5,0)))*25)+((INDEX('Points - Hattrick'!$A$5:$Z$95,MATCH($A76,'Points - Hattrick'!$A$5:$A$95,0),MATCH(R$8,'Points - Hattrick'!$A$5:$Z$5,0)))*100)+((INDEX('Points - Fielding'!$A$5:$Z$95,MATCH($A76,'Points - Fielding'!$A$5:$A$95,0),MATCH(R$8,'Points - Fielding'!$A$5:$Z$5,0)))*10)+((INDEX('Points - 7 fers'!$A$5:$Z$95,MATCH($A76,'Points - 7 fers'!$A$5:$A$95,0),MATCH(R$8,'Points - 7 fers'!$A$5:$Z$5,0)))*50)+((INDEX('Points - Fielding Bonus'!$A$5:$Z$95,MATCH($A76,'Points - Fielding Bonus'!$A$5:$A$95,0),MATCH(R$8,'Points - Fielding Bonus'!$A$5:$Z$5,0)))*25)</f>
        <v>0</v>
      </c>
      <c r="S76" s="566">
        <f>(INDEX('Points - Runs'!$A$5:$Z$95,MATCH($A76,'Points - Runs'!$A$5:$A$95,0),MATCH(S$8,'Points - Runs'!$A$5:$Z$5,0)))+((INDEX('Points - Runs 50s'!$A$5:$Z$95,MATCH($A76,'Points - Runs 50s'!$A$5:$A$95,0),MATCH(S$8,'Points - Runs 50s'!$A$5:$Z$5,0)))*25)+((INDEX('Points - Runs 100s'!$A$5:$Z$95,MATCH($A76,'Points - Runs 100s'!$A$5:$A$95,0),MATCH(S$8,'Points - Runs 100s'!$A$5:$Z$5,0)))*50)+((INDEX('Points - Wickets'!$A$5:$Z$95,MATCH($A76,'Points - Wickets'!$A$5:$A$95,0),MATCH(S$8,'Points - Wickets'!$A$5:$Z$5,0)))*15)+((INDEX('Points - 4 fers'!$A$5:$Z$95,MATCH($A76,'Points - 4 fers'!$A$5:$A$95,0),MATCH(S$8,'Points - 4 fers'!$A$5:$Z$5,0)))*25)+((INDEX('Points - Hattrick'!$A$5:$Z$95,MATCH($A76,'Points - Hattrick'!$A$5:$A$95,0),MATCH(S$8,'Points - Hattrick'!$A$5:$Z$5,0)))*100)+((INDEX('Points - Fielding'!$A$5:$Z$95,MATCH($A76,'Points - Fielding'!$A$5:$A$95,0),MATCH(S$8,'Points - Fielding'!$A$5:$Z$5,0)))*10)+((INDEX('Points - 7 fers'!$A$5:$Z$95,MATCH($A76,'Points - 7 fers'!$A$5:$A$95,0),MATCH(S$8,'Points - 7 fers'!$A$5:$Z$5,0)))*50)+((INDEX('Points - Fielding Bonus'!$A$5:$Z$95,MATCH($A76,'Points - Fielding Bonus'!$A$5:$A$95,0),MATCH(S$8,'Points - Fielding Bonus'!$A$5:$Z$5,0)))*25)</f>
        <v>0</v>
      </c>
      <c r="T76" s="571">
        <f>(INDEX('Points - Runs'!$A$5:$Z$95,MATCH($A76,'Points - Runs'!$A$5:$A$95,0),MATCH(T$8,'Points - Runs'!$A$5:$Z$5,0)))+((INDEX('Points - Runs 50s'!$A$5:$Z$95,MATCH($A76,'Points - Runs 50s'!$A$5:$A$95,0),MATCH(T$8,'Points - Runs 50s'!$A$5:$Z$5,0)))*25)+((INDEX('Points - Runs 100s'!$A$5:$Z$95,MATCH($A76,'Points - Runs 100s'!$A$5:$A$95,0),MATCH(T$8,'Points - Runs 100s'!$A$5:$Z$5,0)))*50)+((INDEX('Points - Wickets'!$A$5:$Z$95,MATCH($A76,'Points - Wickets'!$A$5:$A$95,0),MATCH(T$8,'Points - Wickets'!$A$5:$Z$5,0)))*15)+((INDEX('Points - 4 fers'!$A$5:$Z$95,MATCH($A76,'Points - 4 fers'!$A$5:$A$95,0),MATCH(T$8,'Points - 4 fers'!$A$5:$Z$5,0)))*25)+((INDEX('Points - Hattrick'!$A$5:$Z$95,MATCH($A76,'Points - Hattrick'!$A$5:$A$95,0),MATCH(T$8,'Points - Hattrick'!$A$5:$Z$5,0)))*100)+((INDEX('Points - Fielding'!$A$5:$Z$95,MATCH($A76,'Points - Fielding'!$A$5:$A$95,0),MATCH(T$8,'Points - Fielding'!$A$5:$Z$5,0)))*10)+((INDEX('Points - 7 fers'!$A$5:$Z$95,MATCH($A76,'Points - 7 fers'!$A$5:$A$95,0),MATCH(T$8,'Points - 7 fers'!$A$5:$Z$5,0)))*50)+((INDEX('Points - Fielding Bonus'!$A$5:$Z$95,MATCH($A76,'Points - Fielding Bonus'!$A$5:$A$95,0),MATCH(T$8,'Points - Fielding Bonus'!$A$5:$Z$5,0)))*25)</f>
        <v>0</v>
      </c>
      <c r="U76" s="365">
        <f>(INDEX('Points - Runs'!$A$5:$Z$95,MATCH($A76,'Points - Runs'!$A$5:$A$95,0),MATCH(U$8,'Points - Runs'!$A$5:$Z$5,0)))+((INDEX('Points - Runs 50s'!$A$5:$Z$95,MATCH($A76,'Points - Runs 50s'!$A$5:$A$95,0),MATCH(U$8,'Points - Runs 50s'!$A$5:$Z$5,0)))*25)+((INDEX('Points - Runs 100s'!$A$5:$Z$95,MATCH($A76,'Points - Runs 100s'!$A$5:$A$95,0),MATCH(U$8,'Points - Runs 100s'!$A$5:$Z$5,0)))*50)+((INDEX('Points - Wickets'!$A$5:$Z$95,MATCH($A76,'Points - Wickets'!$A$5:$A$95,0),MATCH(U$8,'Points - Wickets'!$A$5:$Z$5,0)))*15)+((INDEX('Points - 4 fers'!$A$5:$Z$95,MATCH($A76,'Points - 4 fers'!$A$5:$A$95,0),MATCH(U$8,'Points - 4 fers'!$A$5:$Z$5,0)))*25)+((INDEX('Points - Hattrick'!$A$5:$Z$95,MATCH($A76,'Points - Hattrick'!$A$5:$A$95,0),MATCH(U$8,'Points - Hattrick'!$A$5:$Z$5,0)))*100)+((INDEX('Points - Fielding'!$A$5:$Z$95,MATCH($A76,'Points - Fielding'!$A$5:$A$95,0),MATCH(U$8,'Points - Fielding'!$A$5:$Z$5,0)))*10)+((INDEX('Points - 7 fers'!$A$5:$Z$95,MATCH($A76,'Points - 7 fers'!$A$5:$A$95,0),MATCH(U$8,'Points - 7 fers'!$A$5:$Z$5,0)))*50)+((INDEX('Points - Fielding Bonus'!$A$5:$Z$95,MATCH($A76,'Points - Fielding Bonus'!$A$5:$A$95,0),MATCH(U$8,'Points - Fielding Bonus'!$A$5:$Z$5,0)))*25)</f>
        <v>0</v>
      </c>
      <c r="V76" s="365">
        <f>(INDEX('Points - Runs'!$A$5:$Z$95,MATCH($A76,'Points - Runs'!$A$5:$A$95,0),MATCH(V$8,'Points - Runs'!$A$5:$Z$5,0)))+((INDEX('Points - Runs 50s'!$A$5:$Z$95,MATCH($A76,'Points - Runs 50s'!$A$5:$A$95,0),MATCH(V$8,'Points - Runs 50s'!$A$5:$Z$5,0)))*25)+((INDEX('Points - Runs 100s'!$A$5:$Z$95,MATCH($A76,'Points - Runs 100s'!$A$5:$A$95,0),MATCH(V$8,'Points - Runs 100s'!$A$5:$Z$5,0)))*50)+((INDEX('Points - Wickets'!$A$5:$Z$95,MATCH($A76,'Points - Wickets'!$A$5:$A$95,0),MATCH(V$8,'Points - Wickets'!$A$5:$Z$5,0)))*15)+((INDEX('Points - 4 fers'!$A$5:$Z$95,MATCH($A76,'Points - 4 fers'!$A$5:$A$95,0),MATCH(V$8,'Points - 4 fers'!$A$5:$Z$5,0)))*25)+((INDEX('Points - Hattrick'!$A$5:$Z$95,MATCH($A76,'Points - Hattrick'!$A$5:$A$95,0),MATCH(V$8,'Points - Hattrick'!$A$5:$Z$5,0)))*100)+((INDEX('Points - Fielding'!$A$5:$Z$95,MATCH($A76,'Points - Fielding'!$A$5:$A$95,0),MATCH(V$8,'Points - Fielding'!$A$5:$Z$5,0)))*10)+((INDEX('Points - 7 fers'!$A$5:$Z$95,MATCH($A76,'Points - 7 fers'!$A$5:$A$95,0),MATCH(V$8,'Points - 7 fers'!$A$5:$Z$5,0)))*50)+((INDEX('Points - Fielding Bonus'!$A$5:$Z$95,MATCH($A76,'Points - Fielding Bonus'!$A$5:$A$95,0),MATCH(V$8,'Points - Fielding Bonus'!$A$5:$Z$5,0)))*25)</f>
        <v>0</v>
      </c>
      <c r="W76" s="365">
        <f>(INDEX('Points - Runs'!$A$5:$Z$95,MATCH($A76,'Points - Runs'!$A$5:$A$95,0),MATCH(W$8,'Points - Runs'!$A$5:$Z$5,0)))+((INDEX('Points - Runs 50s'!$A$5:$Z$95,MATCH($A76,'Points - Runs 50s'!$A$5:$A$95,0),MATCH(W$8,'Points - Runs 50s'!$A$5:$Z$5,0)))*25)+((INDEX('Points - Runs 100s'!$A$5:$Z$95,MATCH($A76,'Points - Runs 100s'!$A$5:$A$95,0),MATCH(W$8,'Points - Runs 100s'!$A$5:$Z$5,0)))*50)+((INDEX('Points - Wickets'!$A$5:$Z$95,MATCH($A76,'Points - Wickets'!$A$5:$A$95,0),MATCH(W$8,'Points - Wickets'!$A$5:$Z$5,0)))*15)+((INDEX('Points - 4 fers'!$A$5:$Z$95,MATCH($A76,'Points - 4 fers'!$A$5:$A$95,0),MATCH(W$8,'Points - 4 fers'!$A$5:$Z$5,0)))*25)+((INDEX('Points - Hattrick'!$A$5:$Z$95,MATCH($A76,'Points - Hattrick'!$A$5:$A$95,0),MATCH(W$8,'Points - Hattrick'!$A$5:$Z$5,0)))*100)+((INDEX('Points - Fielding'!$A$5:$Z$95,MATCH($A76,'Points - Fielding'!$A$5:$A$95,0),MATCH(W$8,'Points - Fielding'!$A$5:$Z$5,0)))*10)+((INDEX('Points - 7 fers'!$A$5:$Z$95,MATCH($A76,'Points - 7 fers'!$A$5:$A$95,0),MATCH(W$8,'Points - 7 fers'!$A$5:$Z$5,0)))*50)+((INDEX('Points - Fielding Bonus'!$A$5:$Z$95,MATCH($A76,'Points - Fielding Bonus'!$A$5:$A$95,0),MATCH(W$8,'Points - Fielding Bonus'!$A$5:$Z$5,0)))*25)</f>
        <v>0</v>
      </c>
      <c r="X76" s="365">
        <f>(INDEX('Points - Runs'!$A$5:$Z$95,MATCH($A76,'Points - Runs'!$A$5:$A$95,0),MATCH(X$8,'Points - Runs'!$A$5:$Z$5,0)))+((INDEX('Points - Runs 50s'!$A$5:$Z$95,MATCH($A76,'Points - Runs 50s'!$A$5:$A$95,0),MATCH(X$8,'Points - Runs 50s'!$A$5:$Z$5,0)))*25)+((INDEX('Points - Runs 100s'!$A$5:$Z$95,MATCH($A76,'Points - Runs 100s'!$A$5:$A$95,0),MATCH(X$8,'Points - Runs 100s'!$A$5:$Z$5,0)))*50)+((INDEX('Points - Wickets'!$A$5:$Z$95,MATCH($A76,'Points - Wickets'!$A$5:$A$95,0),MATCH(X$8,'Points - Wickets'!$A$5:$Z$5,0)))*15)+((INDEX('Points - 4 fers'!$A$5:$Z$95,MATCH($A76,'Points - 4 fers'!$A$5:$A$95,0),MATCH(X$8,'Points - 4 fers'!$A$5:$Z$5,0)))*25)+((INDEX('Points - Hattrick'!$A$5:$Z$95,MATCH($A76,'Points - Hattrick'!$A$5:$A$95,0),MATCH(X$8,'Points - Hattrick'!$A$5:$Z$5,0)))*100)+((INDEX('Points - Fielding'!$A$5:$Z$95,MATCH($A76,'Points - Fielding'!$A$5:$A$95,0),MATCH(X$8,'Points - Fielding'!$A$5:$Z$5,0)))*10)+((INDEX('Points - 7 fers'!$A$5:$Z$95,MATCH($A76,'Points - 7 fers'!$A$5:$A$95,0),MATCH(X$8,'Points - 7 fers'!$A$5:$Z$5,0)))*50)+((INDEX('Points - Fielding Bonus'!$A$5:$Z$95,MATCH($A76,'Points - Fielding Bonus'!$A$5:$A$95,0),MATCH(X$8,'Points - Fielding Bonus'!$A$5:$Z$5,0)))*25)</f>
        <v>0</v>
      </c>
      <c r="Y76" s="365">
        <f>(INDEX('Points - Runs'!$A$5:$Z$95,MATCH($A76,'Points - Runs'!$A$5:$A$95,0),MATCH(Y$8,'Points - Runs'!$A$5:$Z$5,0)))+((INDEX('Points - Runs 50s'!$A$5:$Z$95,MATCH($A76,'Points - Runs 50s'!$A$5:$A$95,0),MATCH(Y$8,'Points - Runs 50s'!$A$5:$Z$5,0)))*25)+((INDEX('Points - Runs 100s'!$A$5:$Z$95,MATCH($A76,'Points - Runs 100s'!$A$5:$A$95,0),MATCH(Y$8,'Points - Runs 100s'!$A$5:$Z$5,0)))*50)+((INDEX('Points - Wickets'!$A$5:$Z$95,MATCH($A76,'Points - Wickets'!$A$5:$A$95,0),MATCH(Y$8,'Points - Wickets'!$A$5:$Z$5,0)))*15)+((INDEX('Points - 4 fers'!$A$5:$Z$95,MATCH($A76,'Points - 4 fers'!$A$5:$A$95,0),MATCH(Y$8,'Points - 4 fers'!$A$5:$Z$5,0)))*25)+((INDEX('Points - Hattrick'!$A$5:$Z$95,MATCH($A76,'Points - Hattrick'!$A$5:$A$95,0),MATCH(Y$8,'Points - Hattrick'!$A$5:$Z$5,0)))*100)+((INDEX('Points - Fielding'!$A$5:$Z$95,MATCH($A76,'Points - Fielding'!$A$5:$A$95,0),MATCH(Y$8,'Points - Fielding'!$A$5:$Z$5,0)))*10)+((INDEX('Points - 7 fers'!$A$5:$Z$95,MATCH($A76,'Points - 7 fers'!$A$5:$A$95,0),MATCH(Y$8,'Points - 7 fers'!$A$5:$Z$5,0)))*50)+((INDEX('Points - Fielding Bonus'!$A$5:$Z$95,MATCH($A76,'Points - Fielding Bonus'!$A$5:$A$95,0),MATCH(Y$8,'Points - Fielding Bonus'!$A$5:$Z$5,0)))*25)</f>
        <v>0</v>
      </c>
      <c r="Z76" s="365">
        <f>(INDEX('Points - Runs'!$A$5:$Z$95,MATCH($A76,'Points - Runs'!$A$5:$A$95,0),MATCH(Z$8,'Points - Runs'!$A$5:$Z$5,0)))+((INDEX('Points - Runs 50s'!$A$5:$Z$95,MATCH($A76,'Points - Runs 50s'!$A$5:$A$95,0),MATCH(Z$8,'Points - Runs 50s'!$A$5:$Z$5,0)))*25)+((INDEX('Points - Runs 100s'!$A$5:$Z$95,MATCH($A76,'Points - Runs 100s'!$A$5:$A$95,0),MATCH(Z$8,'Points - Runs 100s'!$A$5:$Z$5,0)))*50)+((INDEX('Points - Wickets'!$A$5:$Z$95,MATCH($A76,'Points - Wickets'!$A$5:$A$95,0),MATCH(Z$8,'Points - Wickets'!$A$5:$Z$5,0)))*15)+((INDEX('Points - 4 fers'!$A$5:$Z$95,MATCH($A76,'Points - 4 fers'!$A$5:$A$95,0),MATCH(Z$8,'Points - 4 fers'!$A$5:$Z$5,0)))*25)+((INDEX('Points - Hattrick'!$A$5:$Z$95,MATCH($A76,'Points - Hattrick'!$A$5:$A$95,0),MATCH(Z$8,'Points - Hattrick'!$A$5:$Z$5,0)))*100)+((INDEX('Points - Fielding'!$A$5:$Z$95,MATCH($A76,'Points - Fielding'!$A$5:$A$95,0),MATCH(Z$8,'Points - Fielding'!$A$5:$Z$5,0)))*10)+((INDEX('Points - 7 fers'!$A$5:$Z$95,MATCH($A76,'Points - 7 fers'!$A$5:$A$95,0),MATCH(Z$8,'Points - 7 fers'!$A$5:$Z$5,0)))*50)+((INDEX('Points - Fielding Bonus'!$A$5:$Z$95,MATCH($A76,'Points - Fielding Bonus'!$A$5:$A$95,0),MATCH(Z$8,'Points - Fielding Bonus'!$A$5:$Z$5,0)))*25)</f>
        <v>0</v>
      </c>
      <c r="AA76" s="452">
        <f t="shared" si="4"/>
        <v>233</v>
      </c>
      <c r="AB76" s="445">
        <f t="shared" si="5"/>
        <v>201</v>
      </c>
      <c r="AC76" s="479">
        <f t="shared" si="6"/>
        <v>0</v>
      </c>
      <c r="AD76" s="453">
        <f t="shared" si="7"/>
        <v>434</v>
      </c>
    </row>
    <row r="77" spans="1:32" ht="18.75" customHeight="1" x14ac:dyDescent="0.25">
      <c r="A77" s="476" t="s">
        <v>23</v>
      </c>
      <c r="B77" s="447" t="s">
        <v>52</v>
      </c>
      <c r="C77" s="448" t="s">
        <v>63</v>
      </c>
      <c r="D77" s="364">
        <f>(INDEX('Points - Runs'!$A$5:$Z$95,MATCH($A77,'Points - Runs'!$A$5:$A$95,0),MATCH(D$8,'Points - Runs'!$A$5:$Z$5,0)))+((INDEX('Points - Runs 50s'!$A$5:$Z$95,MATCH($A77,'Points - Runs 50s'!$A$5:$A$95,0),MATCH(D$8,'Points - Runs 50s'!$A$5:$Z$5,0)))*25)+((INDEX('Points - Runs 100s'!$A$5:$Z$95,MATCH($A77,'Points - Runs 100s'!$A$5:$A$95,0),MATCH(D$8,'Points - Runs 100s'!$A$5:$Z$5,0)))*50)+((INDEX('Points - Wickets'!$A$5:$Z$95,MATCH($A77,'Points - Wickets'!$A$5:$A$95,0),MATCH(D$8,'Points - Wickets'!$A$5:$Z$5,0)))*15)+((INDEX('Points - 4 fers'!$A$5:$Z$95,MATCH($A77,'Points - 4 fers'!$A$5:$A$95,0),MATCH(D$8,'Points - 4 fers'!$A$5:$Z$5,0)))*25)+((INDEX('Points - Hattrick'!$A$5:$Z$95,MATCH($A77,'Points - Hattrick'!$A$5:$A$95,0),MATCH(D$8,'Points - Hattrick'!$A$5:$Z$5,0)))*100)+((INDEX('Points - Fielding'!$A$5:$Z$95,MATCH($A77,'Points - Fielding'!$A$5:$A$95,0),MATCH(D$8,'Points - Fielding'!$A$5:$Z$5,0)))*10)+((INDEX('Points - 7 fers'!$A$5:$Z$95,MATCH($A77,'Points - 7 fers'!$A$5:$A$95,0),MATCH(D$8,'Points - 7 fers'!$A$5:$Z$5,0)))*50)+((INDEX('Points - Fielding Bonus'!$A$5:$Z$95,MATCH($A77,'Points - Fielding Bonus'!$A$5:$A$95,0),MATCH(D$8,'Points - Fielding Bonus'!$A$5:$Z$5,0)))*25)</f>
        <v>33</v>
      </c>
      <c r="E77" s="365">
        <f>(INDEX('Points - Runs'!$A$5:$Z$95,MATCH($A77,'Points - Runs'!$A$5:$A$95,0),MATCH(E$8,'Points - Runs'!$A$5:$Z$5,0)))+((INDEX('Points - Runs 50s'!$A$5:$Z$95,MATCH($A77,'Points - Runs 50s'!$A$5:$A$95,0),MATCH(E$8,'Points - Runs 50s'!$A$5:$Z$5,0)))*25)+((INDEX('Points - Runs 100s'!$A$5:$Z$95,MATCH($A77,'Points - Runs 100s'!$A$5:$A$95,0),MATCH(E$8,'Points - Runs 100s'!$A$5:$Z$5,0)))*50)+((INDEX('Points - Wickets'!$A$5:$Z$95,MATCH($A77,'Points - Wickets'!$A$5:$A$95,0),MATCH(E$8,'Points - Wickets'!$A$5:$Z$5,0)))*15)+((INDEX('Points - 4 fers'!$A$5:$Z$95,MATCH($A77,'Points - 4 fers'!$A$5:$A$95,0),MATCH(E$8,'Points - 4 fers'!$A$5:$Z$5,0)))*25)+((INDEX('Points - Hattrick'!$A$5:$Z$95,MATCH($A77,'Points - Hattrick'!$A$5:$A$95,0),MATCH(E$8,'Points - Hattrick'!$A$5:$Z$5,0)))*100)+((INDEX('Points - Fielding'!$A$5:$Z$95,MATCH($A77,'Points - Fielding'!$A$5:$A$95,0),MATCH(E$8,'Points - Fielding'!$A$5:$Z$5,0)))*10)+((INDEX('Points - 7 fers'!$A$5:$Z$95,MATCH($A77,'Points - 7 fers'!$A$5:$A$95,0),MATCH(E$8,'Points - 7 fers'!$A$5:$Z$5,0)))*50)+((INDEX('Points - Fielding Bonus'!$A$5:$Z$95,MATCH($A77,'Points - Fielding Bonus'!$A$5:$A$95,0),MATCH(E$8,'Points - Fielding Bonus'!$A$5:$Z$5,0)))*25)</f>
        <v>0</v>
      </c>
      <c r="F77" s="365">
        <f>(INDEX('Points - Runs'!$A$5:$Z$95,MATCH($A77,'Points - Runs'!$A$5:$A$95,0),MATCH(F$8,'Points - Runs'!$A$5:$Z$5,0)))+((INDEX('Points - Runs 50s'!$A$5:$Z$95,MATCH($A77,'Points - Runs 50s'!$A$5:$A$95,0),MATCH(F$8,'Points - Runs 50s'!$A$5:$Z$5,0)))*25)+((INDEX('Points - Runs 100s'!$A$5:$Z$95,MATCH($A77,'Points - Runs 100s'!$A$5:$A$95,0),MATCH(F$8,'Points - Runs 100s'!$A$5:$Z$5,0)))*50)+((INDEX('Points - Wickets'!$A$5:$Z$95,MATCH($A77,'Points - Wickets'!$A$5:$A$95,0),MATCH(F$8,'Points - Wickets'!$A$5:$Z$5,0)))*15)+((INDEX('Points - 4 fers'!$A$5:$Z$95,MATCH($A77,'Points - 4 fers'!$A$5:$A$95,0),MATCH(F$8,'Points - 4 fers'!$A$5:$Z$5,0)))*25)+((INDEX('Points - Hattrick'!$A$5:$Z$95,MATCH($A77,'Points - Hattrick'!$A$5:$A$95,0),MATCH(F$8,'Points - Hattrick'!$A$5:$Z$5,0)))*100)+((INDEX('Points - Fielding'!$A$5:$Z$95,MATCH($A77,'Points - Fielding'!$A$5:$A$95,0),MATCH(F$8,'Points - Fielding'!$A$5:$Z$5,0)))*10)+((INDEX('Points - 7 fers'!$A$5:$Z$95,MATCH($A77,'Points - 7 fers'!$A$5:$A$95,0),MATCH(F$8,'Points - 7 fers'!$A$5:$Z$5,0)))*50)+((INDEX('Points - Fielding Bonus'!$A$5:$Z$95,MATCH($A77,'Points - Fielding Bonus'!$A$5:$A$95,0),MATCH(F$8,'Points - Fielding Bonus'!$A$5:$Z$5,0)))*25)</f>
        <v>0</v>
      </c>
      <c r="G77" s="365">
        <f>(INDEX('Points - Runs'!$A$5:$Z$95,MATCH($A77,'Points - Runs'!$A$5:$A$95,0),MATCH(G$8,'Points - Runs'!$A$5:$Z$5,0)))+((INDEX('Points - Runs 50s'!$A$5:$Z$95,MATCH($A77,'Points - Runs 50s'!$A$5:$A$95,0),MATCH(G$8,'Points - Runs 50s'!$A$5:$Z$5,0)))*25)+((INDEX('Points - Runs 100s'!$A$5:$Z$95,MATCH($A77,'Points - Runs 100s'!$A$5:$A$95,0),MATCH(G$8,'Points - Runs 100s'!$A$5:$Z$5,0)))*50)+((INDEX('Points - Wickets'!$A$5:$Z$95,MATCH($A77,'Points - Wickets'!$A$5:$A$95,0),MATCH(G$8,'Points - Wickets'!$A$5:$Z$5,0)))*15)+((INDEX('Points - 4 fers'!$A$5:$Z$95,MATCH($A77,'Points - 4 fers'!$A$5:$A$95,0),MATCH(G$8,'Points - 4 fers'!$A$5:$Z$5,0)))*25)+((INDEX('Points - Hattrick'!$A$5:$Z$95,MATCH($A77,'Points - Hattrick'!$A$5:$A$95,0),MATCH(G$8,'Points - Hattrick'!$A$5:$Z$5,0)))*100)+((INDEX('Points - Fielding'!$A$5:$Z$95,MATCH($A77,'Points - Fielding'!$A$5:$A$95,0),MATCH(G$8,'Points - Fielding'!$A$5:$Z$5,0)))*10)+((INDEX('Points - 7 fers'!$A$5:$Z$95,MATCH($A77,'Points - 7 fers'!$A$5:$A$95,0),MATCH(G$8,'Points - 7 fers'!$A$5:$Z$5,0)))*50)+((INDEX('Points - Fielding Bonus'!$A$5:$Z$95,MATCH($A77,'Points - Fielding Bonus'!$A$5:$A$95,0),MATCH(G$8,'Points - Fielding Bonus'!$A$5:$Z$5,0)))*25)</f>
        <v>15</v>
      </c>
      <c r="H77" s="365">
        <f>(INDEX('Points - Runs'!$A$5:$Z$95,MATCH($A77,'Points - Runs'!$A$5:$A$95,0),MATCH(H$8,'Points - Runs'!$A$5:$Z$5,0)))+((INDEX('Points - Runs 50s'!$A$5:$Z$95,MATCH($A77,'Points - Runs 50s'!$A$5:$A$95,0),MATCH(H$8,'Points - Runs 50s'!$A$5:$Z$5,0)))*25)+((INDEX('Points - Runs 100s'!$A$5:$Z$95,MATCH($A77,'Points - Runs 100s'!$A$5:$A$95,0),MATCH(H$8,'Points - Runs 100s'!$A$5:$Z$5,0)))*50)+((INDEX('Points - Wickets'!$A$5:$Z$95,MATCH($A77,'Points - Wickets'!$A$5:$A$95,0),MATCH(H$8,'Points - Wickets'!$A$5:$Z$5,0)))*15)+((INDEX('Points - 4 fers'!$A$5:$Z$95,MATCH($A77,'Points - 4 fers'!$A$5:$A$95,0),MATCH(H$8,'Points - 4 fers'!$A$5:$Z$5,0)))*25)+((INDEX('Points - Hattrick'!$A$5:$Z$95,MATCH($A77,'Points - Hattrick'!$A$5:$A$95,0),MATCH(H$8,'Points - Hattrick'!$A$5:$Z$5,0)))*100)+((INDEX('Points - Fielding'!$A$5:$Z$95,MATCH($A77,'Points - Fielding'!$A$5:$A$95,0),MATCH(H$8,'Points - Fielding'!$A$5:$Z$5,0)))*10)+((INDEX('Points - 7 fers'!$A$5:$Z$95,MATCH($A77,'Points - 7 fers'!$A$5:$A$95,0),MATCH(H$8,'Points - 7 fers'!$A$5:$Z$5,0)))*50)+((INDEX('Points - Fielding Bonus'!$A$5:$Z$95,MATCH($A77,'Points - Fielding Bonus'!$A$5:$A$95,0),MATCH(H$8,'Points - Fielding Bonus'!$A$5:$Z$5,0)))*25)</f>
        <v>40</v>
      </c>
      <c r="I77" s="365">
        <f>(INDEX('Points - Runs'!$A$5:$Z$95,MATCH($A77,'Points - Runs'!$A$5:$A$95,0),MATCH(I$8,'Points - Runs'!$A$5:$Z$5,0)))+((INDEX('Points - Runs 50s'!$A$5:$Z$95,MATCH($A77,'Points - Runs 50s'!$A$5:$A$95,0),MATCH(I$8,'Points - Runs 50s'!$A$5:$Z$5,0)))*25)+((INDEX('Points - Runs 100s'!$A$5:$Z$95,MATCH($A77,'Points - Runs 100s'!$A$5:$A$95,0),MATCH(I$8,'Points - Runs 100s'!$A$5:$Z$5,0)))*50)+((INDEX('Points - Wickets'!$A$5:$Z$95,MATCH($A77,'Points - Wickets'!$A$5:$A$95,0),MATCH(I$8,'Points - Wickets'!$A$5:$Z$5,0)))*15)+((INDEX('Points - 4 fers'!$A$5:$Z$95,MATCH($A77,'Points - 4 fers'!$A$5:$A$95,0),MATCH(I$8,'Points - 4 fers'!$A$5:$Z$5,0)))*25)+((INDEX('Points - Hattrick'!$A$5:$Z$95,MATCH($A77,'Points - Hattrick'!$A$5:$A$95,0),MATCH(I$8,'Points - Hattrick'!$A$5:$Z$5,0)))*100)+((INDEX('Points - Fielding'!$A$5:$Z$95,MATCH($A77,'Points - Fielding'!$A$5:$A$95,0),MATCH(I$8,'Points - Fielding'!$A$5:$Z$5,0)))*10)+((INDEX('Points - 7 fers'!$A$5:$Z$95,MATCH($A77,'Points - 7 fers'!$A$5:$A$95,0),MATCH(I$8,'Points - 7 fers'!$A$5:$Z$5,0)))*50)+((INDEX('Points - Fielding Bonus'!$A$5:$Z$95,MATCH($A77,'Points - Fielding Bonus'!$A$5:$A$95,0),MATCH(I$8,'Points - Fielding Bonus'!$A$5:$Z$5,0)))*25)</f>
        <v>5</v>
      </c>
      <c r="J77" s="365">
        <f>(INDEX('Points - Runs'!$A$5:$Z$95,MATCH($A77,'Points - Runs'!$A$5:$A$95,0),MATCH(J$8,'Points - Runs'!$A$5:$Z$5,0)))+((INDEX('Points - Runs 50s'!$A$5:$Z$95,MATCH($A77,'Points - Runs 50s'!$A$5:$A$95,0),MATCH(J$8,'Points - Runs 50s'!$A$5:$Z$5,0)))*25)+((INDEX('Points - Runs 100s'!$A$5:$Z$95,MATCH($A77,'Points - Runs 100s'!$A$5:$A$95,0),MATCH(J$8,'Points - Runs 100s'!$A$5:$Z$5,0)))*50)+((INDEX('Points - Wickets'!$A$5:$Z$95,MATCH($A77,'Points - Wickets'!$A$5:$A$95,0),MATCH(J$8,'Points - Wickets'!$A$5:$Z$5,0)))*15)+((INDEX('Points - 4 fers'!$A$5:$Z$95,MATCH($A77,'Points - 4 fers'!$A$5:$A$95,0),MATCH(J$8,'Points - 4 fers'!$A$5:$Z$5,0)))*25)+((INDEX('Points - Hattrick'!$A$5:$Z$95,MATCH($A77,'Points - Hattrick'!$A$5:$A$95,0),MATCH(J$8,'Points - Hattrick'!$A$5:$Z$5,0)))*100)+((INDEX('Points - Fielding'!$A$5:$Z$95,MATCH($A77,'Points - Fielding'!$A$5:$A$95,0),MATCH(J$8,'Points - Fielding'!$A$5:$Z$5,0)))*10)+((INDEX('Points - 7 fers'!$A$5:$Z$95,MATCH($A77,'Points - 7 fers'!$A$5:$A$95,0),MATCH(J$8,'Points - 7 fers'!$A$5:$Z$5,0)))*50)+((INDEX('Points - Fielding Bonus'!$A$5:$Z$95,MATCH($A77,'Points - Fielding Bonus'!$A$5:$A$95,0),MATCH(J$8,'Points - Fielding Bonus'!$A$5:$Z$5,0)))*25)</f>
        <v>0</v>
      </c>
      <c r="K77" s="516">
        <f>(INDEX('Points - Runs'!$A$5:$Z$95,MATCH($A77,'Points - Runs'!$A$5:$A$95,0),MATCH(K$8,'Points - Runs'!$A$5:$Z$5,0)))+((INDEX('Points - Runs 50s'!$A$5:$Z$95,MATCH($A77,'Points - Runs 50s'!$A$5:$A$95,0),MATCH(K$8,'Points - Runs 50s'!$A$5:$Z$5,0)))*25)+((INDEX('Points - Runs 100s'!$A$5:$Z$95,MATCH($A77,'Points - Runs 100s'!$A$5:$A$95,0),MATCH(K$8,'Points - Runs 100s'!$A$5:$Z$5,0)))*50)+((INDEX('Points - Wickets'!$A$5:$Z$95,MATCH($A77,'Points - Wickets'!$A$5:$A$95,0),MATCH(K$8,'Points - Wickets'!$A$5:$Z$5,0)))*15)+((INDEX('Points - 4 fers'!$A$5:$Z$95,MATCH($A77,'Points - 4 fers'!$A$5:$A$95,0),MATCH(K$8,'Points - 4 fers'!$A$5:$Z$5,0)))*25)+((INDEX('Points - Hattrick'!$A$5:$Z$95,MATCH($A77,'Points - Hattrick'!$A$5:$A$95,0),MATCH(K$8,'Points - Hattrick'!$A$5:$Z$5,0)))*100)+((INDEX('Points - Fielding'!$A$5:$Z$95,MATCH($A77,'Points - Fielding'!$A$5:$A$95,0),MATCH(K$8,'Points - Fielding'!$A$5:$Z$5,0)))*10)+((INDEX('Points - 7 fers'!$A$5:$Z$95,MATCH($A77,'Points - 7 fers'!$A$5:$A$95,0),MATCH(K$8,'Points - 7 fers'!$A$5:$Z$5,0)))*50)+((INDEX('Points - Fielding Bonus'!$A$5:$Z$95,MATCH($A77,'Points - Fielding Bonus'!$A$5:$A$95,0),MATCH(K$8,'Points - Fielding Bonus'!$A$5:$Z$5,0)))*25)</f>
        <v>55</v>
      </c>
      <c r="L77" s="364">
        <f>(INDEX('Points - Runs'!$A$5:$Z$95,MATCH($A77,'Points - Runs'!$A$5:$A$95,0),MATCH(L$8,'Points - Runs'!$A$5:$Z$5,0)))+((INDEX('Points - Runs 50s'!$A$5:$Z$95,MATCH($A77,'Points - Runs 50s'!$A$5:$A$95,0),MATCH(L$8,'Points - Runs 50s'!$A$5:$Z$5,0)))*25)+((INDEX('Points - Runs 100s'!$A$5:$Z$95,MATCH($A77,'Points - Runs 100s'!$A$5:$A$95,0),MATCH(L$8,'Points - Runs 100s'!$A$5:$Z$5,0)))*50)+((INDEX('Points - Wickets'!$A$5:$Z$95,MATCH($A77,'Points - Wickets'!$A$5:$A$95,0),MATCH(L$8,'Points - Wickets'!$A$5:$Z$5,0)))*15)+((INDEX('Points - 4 fers'!$A$5:$Z$95,MATCH($A77,'Points - 4 fers'!$A$5:$A$95,0),MATCH(L$8,'Points - 4 fers'!$A$5:$Z$5,0)))*25)+((INDEX('Points - Hattrick'!$A$5:$Z$95,MATCH($A77,'Points - Hattrick'!$A$5:$A$95,0),MATCH(L$8,'Points - Hattrick'!$A$5:$Z$5,0)))*100)+((INDEX('Points - Fielding'!$A$5:$Z$95,MATCH($A77,'Points - Fielding'!$A$5:$A$95,0),MATCH(L$8,'Points - Fielding'!$A$5:$Z$5,0)))*10)+((INDEX('Points - 7 fers'!$A$5:$Z$95,MATCH($A77,'Points - 7 fers'!$A$5:$A$95,0),MATCH(L$8,'Points - 7 fers'!$A$5:$Z$5,0)))*50)+((INDEX('Points - Fielding Bonus'!$A$5:$Z$95,MATCH($A77,'Points - Fielding Bonus'!$A$5:$A$95,0),MATCH(L$8,'Points - Fielding Bonus'!$A$5:$Z$5,0)))*25)</f>
        <v>30</v>
      </c>
      <c r="M77" s="365">
        <f>(INDEX('Points - Runs'!$A$5:$Z$95,MATCH($A77,'Points - Runs'!$A$5:$A$95,0),MATCH(M$8,'Points - Runs'!$A$5:$Z$5,0)))+((INDEX('Points - Runs 50s'!$A$5:$Z$95,MATCH($A77,'Points - Runs 50s'!$A$5:$A$95,0),MATCH(M$8,'Points - Runs 50s'!$A$5:$Z$5,0)))*25)+((INDEX('Points - Runs 100s'!$A$5:$Z$95,MATCH($A77,'Points - Runs 100s'!$A$5:$A$95,0),MATCH(M$8,'Points - Runs 100s'!$A$5:$Z$5,0)))*50)+((INDEX('Points - Wickets'!$A$5:$Z$95,MATCH($A77,'Points - Wickets'!$A$5:$A$95,0),MATCH(M$8,'Points - Wickets'!$A$5:$Z$5,0)))*15)+((INDEX('Points - 4 fers'!$A$5:$Z$95,MATCH($A77,'Points - 4 fers'!$A$5:$A$95,0),MATCH(M$8,'Points - 4 fers'!$A$5:$Z$5,0)))*25)+((INDEX('Points - Hattrick'!$A$5:$Z$95,MATCH($A77,'Points - Hattrick'!$A$5:$A$95,0),MATCH(M$8,'Points - Hattrick'!$A$5:$Z$5,0)))*100)+((INDEX('Points - Fielding'!$A$5:$Z$95,MATCH($A77,'Points - Fielding'!$A$5:$A$95,0),MATCH(M$8,'Points - Fielding'!$A$5:$Z$5,0)))*10)+((INDEX('Points - 7 fers'!$A$5:$Z$95,MATCH($A77,'Points - 7 fers'!$A$5:$A$95,0),MATCH(M$8,'Points - 7 fers'!$A$5:$Z$5,0)))*50)+((INDEX('Points - Fielding Bonus'!$A$5:$Z$95,MATCH($A77,'Points - Fielding Bonus'!$A$5:$A$95,0),MATCH(M$8,'Points - Fielding Bonus'!$A$5:$Z$5,0)))*25)</f>
        <v>47</v>
      </c>
      <c r="N77" s="365">
        <f>(INDEX('Points - Runs'!$A$5:$Z$95,MATCH($A77,'Points - Runs'!$A$5:$A$95,0),MATCH(N$8,'Points - Runs'!$A$5:$Z$5,0)))+((INDEX('Points - Runs 50s'!$A$5:$Z$95,MATCH($A77,'Points - Runs 50s'!$A$5:$A$95,0),MATCH(N$8,'Points - Runs 50s'!$A$5:$Z$5,0)))*25)+((INDEX('Points - Runs 100s'!$A$5:$Z$95,MATCH($A77,'Points - Runs 100s'!$A$5:$A$95,0),MATCH(N$8,'Points - Runs 100s'!$A$5:$Z$5,0)))*50)+((INDEX('Points - Wickets'!$A$5:$Z$95,MATCH($A77,'Points - Wickets'!$A$5:$A$95,0),MATCH(N$8,'Points - Wickets'!$A$5:$Z$5,0)))*15)+((INDEX('Points - 4 fers'!$A$5:$Z$95,MATCH($A77,'Points - 4 fers'!$A$5:$A$95,0),MATCH(N$8,'Points - 4 fers'!$A$5:$Z$5,0)))*25)+((INDEX('Points - Hattrick'!$A$5:$Z$95,MATCH($A77,'Points - Hattrick'!$A$5:$A$95,0),MATCH(N$8,'Points - Hattrick'!$A$5:$Z$5,0)))*100)+((INDEX('Points - Fielding'!$A$5:$Z$95,MATCH($A77,'Points - Fielding'!$A$5:$A$95,0),MATCH(N$8,'Points - Fielding'!$A$5:$Z$5,0)))*10)+((INDEX('Points - 7 fers'!$A$5:$Z$95,MATCH($A77,'Points - 7 fers'!$A$5:$A$95,0),MATCH(N$8,'Points - 7 fers'!$A$5:$Z$5,0)))*50)+((INDEX('Points - Fielding Bonus'!$A$5:$Z$95,MATCH($A77,'Points - Fielding Bonus'!$A$5:$A$95,0),MATCH(N$8,'Points - Fielding Bonus'!$A$5:$Z$5,0)))*25)</f>
        <v>21</v>
      </c>
      <c r="O77" s="365">
        <f>(INDEX('Points - Runs'!$A$5:$Z$95,MATCH($A77,'Points - Runs'!$A$5:$A$95,0),MATCH(O$8,'Points - Runs'!$A$5:$Z$5,0)))+((INDEX('Points - Runs 50s'!$A$5:$Z$95,MATCH($A77,'Points - Runs 50s'!$A$5:$A$95,0),MATCH(O$8,'Points - Runs 50s'!$A$5:$Z$5,0)))*25)+((INDEX('Points - Runs 100s'!$A$5:$Z$95,MATCH($A77,'Points - Runs 100s'!$A$5:$A$95,0),MATCH(O$8,'Points - Runs 100s'!$A$5:$Z$5,0)))*50)+((INDEX('Points - Wickets'!$A$5:$Z$95,MATCH($A77,'Points - Wickets'!$A$5:$A$95,0),MATCH(O$8,'Points - Wickets'!$A$5:$Z$5,0)))*15)+((INDEX('Points - 4 fers'!$A$5:$Z$95,MATCH($A77,'Points - 4 fers'!$A$5:$A$95,0),MATCH(O$8,'Points - 4 fers'!$A$5:$Z$5,0)))*25)+((INDEX('Points - Hattrick'!$A$5:$Z$95,MATCH($A77,'Points - Hattrick'!$A$5:$A$95,0),MATCH(O$8,'Points - Hattrick'!$A$5:$Z$5,0)))*100)+((INDEX('Points - Fielding'!$A$5:$Z$95,MATCH($A77,'Points - Fielding'!$A$5:$A$95,0),MATCH(O$8,'Points - Fielding'!$A$5:$Z$5,0)))*10)+((INDEX('Points - 7 fers'!$A$5:$Z$95,MATCH($A77,'Points - 7 fers'!$A$5:$A$95,0),MATCH(O$8,'Points - 7 fers'!$A$5:$Z$5,0)))*50)+((INDEX('Points - Fielding Bonus'!$A$5:$Z$95,MATCH($A77,'Points - Fielding Bonus'!$A$5:$A$95,0),MATCH(O$8,'Points - Fielding Bonus'!$A$5:$Z$5,0)))*25)</f>
        <v>45</v>
      </c>
      <c r="P77" s="365">
        <f>(INDEX('Points - Runs'!$A$5:$Z$95,MATCH($A77,'Points - Runs'!$A$5:$A$95,0),MATCH(P$8,'Points - Runs'!$A$5:$Z$5,0)))+((INDEX('Points - Runs 50s'!$A$5:$Z$95,MATCH($A77,'Points - Runs 50s'!$A$5:$A$95,0),MATCH(P$8,'Points - Runs 50s'!$A$5:$Z$5,0)))*25)+((INDEX('Points - Runs 100s'!$A$5:$Z$95,MATCH($A77,'Points - Runs 100s'!$A$5:$A$95,0),MATCH(P$8,'Points - Runs 100s'!$A$5:$Z$5,0)))*50)+((INDEX('Points - Wickets'!$A$5:$Z$95,MATCH($A77,'Points - Wickets'!$A$5:$A$95,0),MATCH(P$8,'Points - Wickets'!$A$5:$Z$5,0)))*15)+((INDEX('Points - 4 fers'!$A$5:$Z$95,MATCH($A77,'Points - 4 fers'!$A$5:$A$95,0),MATCH(P$8,'Points - 4 fers'!$A$5:$Z$5,0)))*25)+((INDEX('Points - Hattrick'!$A$5:$Z$95,MATCH($A77,'Points - Hattrick'!$A$5:$A$95,0),MATCH(P$8,'Points - Hattrick'!$A$5:$Z$5,0)))*100)+((INDEX('Points - Fielding'!$A$5:$Z$95,MATCH($A77,'Points - Fielding'!$A$5:$A$95,0),MATCH(P$8,'Points - Fielding'!$A$5:$Z$5,0)))*10)+((INDEX('Points - 7 fers'!$A$5:$Z$95,MATCH($A77,'Points - 7 fers'!$A$5:$A$95,0),MATCH(P$8,'Points - 7 fers'!$A$5:$Z$5,0)))*50)+((INDEX('Points - Fielding Bonus'!$A$5:$Z$95,MATCH($A77,'Points - Fielding Bonus'!$A$5:$A$95,0),MATCH(P$8,'Points - Fielding Bonus'!$A$5:$Z$5,0)))*25)</f>
        <v>0</v>
      </c>
      <c r="Q77" s="365">
        <f>(INDEX('Points - Runs'!$A$5:$Z$95,MATCH($A77,'Points - Runs'!$A$5:$A$95,0),MATCH(Q$8,'Points - Runs'!$A$5:$Z$5,0)))+((INDEX('Points - Runs 50s'!$A$5:$Z$95,MATCH($A77,'Points - Runs 50s'!$A$5:$A$95,0),MATCH(Q$8,'Points - Runs 50s'!$A$5:$Z$5,0)))*25)+((INDEX('Points - Runs 100s'!$A$5:$Z$95,MATCH($A77,'Points - Runs 100s'!$A$5:$A$95,0),MATCH(Q$8,'Points - Runs 100s'!$A$5:$Z$5,0)))*50)+((INDEX('Points - Wickets'!$A$5:$Z$95,MATCH($A77,'Points - Wickets'!$A$5:$A$95,0),MATCH(Q$8,'Points - Wickets'!$A$5:$Z$5,0)))*15)+((INDEX('Points - 4 fers'!$A$5:$Z$95,MATCH($A77,'Points - 4 fers'!$A$5:$A$95,0),MATCH(Q$8,'Points - 4 fers'!$A$5:$Z$5,0)))*25)+((INDEX('Points - Hattrick'!$A$5:$Z$95,MATCH($A77,'Points - Hattrick'!$A$5:$A$95,0),MATCH(Q$8,'Points - Hattrick'!$A$5:$Z$5,0)))*100)+((INDEX('Points - Fielding'!$A$5:$Z$95,MATCH($A77,'Points - Fielding'!$A$5:$A$95,0),MATCH(Q$8,'Points - Fielding'!$A$5:$Z$5,0)))*10)+((INDEX('Points - 7 fers'!$A$5:$Z$95,MATCH($A77,'Points - 7 fers'!$A$5:$A$95,0),MATCH(Q$8,'Points - 7 fers'!$A$5:$Z$5,0)))*50)+((INDEX('Points - Fielding Bonus'!$A$5:$Z$95,MATCH($A77,'Points - Fielding Bonus'!$A$5:$A$95,0),MATCH(Q$8,'Points - Fielding Bonus'!$A$5:$Z$5,0)))*25)</f>
        <v>4</v>
      </c>
      <c r="R77" s="365">
        <f>(INDEX('Points - Runs'!$A$5:$Z$95,MATCH($A77,'Points - Runs'!$A$5:$A$95,0),MATCH(R$8,'Points - Runs'!$A$5:$Z$5,0)))+((INDEX('Points - Runs 50s'!$A$5:$Z$95,MATCH($A77,'Points - Runs 50s'!$A$5:$A$95,0),MATCH(R$8,'Points - Runs 50s'!$A$5:$Z$5,0)))*25)+((INDEX('Points - Runs 100s'!$A$5:$Z$95,MATCH($A77,'Points - Runs 100s'!$A$5:$A$95,0),MATCH(R$8,'Points - Runs 100s'!$A$5:$Z$5,0)))*50)+((INDEX('Points - Wickets'!$A$5:$Z$95,MATCH($A77,'Points - Wickets'!$A$5:$A$95,0),MATCH(R$8,'Points - Wickets'!$A$5:$Z$5,0)))*15)+((INDEX('Points - 4 fers'!$A$5:$Z$95,MATCH($A77,'Points - 4 fers'!$A$5:$A$95,0),MATCH(R$8,'Points - 4 fers'!$A$5:$Z$5,0)))*25)+((INDEX('Points - Hattrick'!$A$5:$Z$95,MATCH($A77,'Points - Hattrick'!$A$5:$A$95,0),MATCH(R$8,'Points - Hattrick'!$A$5:$Z$5,0)))*100)+((INDEX('Points - Fielding'!$A$5:$Z$95,MATCH($A77,'Points - Fielding'!$A$5:$A$95,0),MATCH(R$8,'Points - Fielding'!$A$5:$Z$5,0)))*10)+((INDEX('Points - 7 fers'!$A$5:$Z$95,MATCH($A77,'Points - 7 fers'!$A$5:$A$95,0),MATCH(R$8,'Points - 7 fers'!$A$5:$Z$5,0)))*50)+((INDEX('Points - Fielding Bonus'!$A$5:$Z$95,MATCH($A77,'Points - Fielding Bonus'!$A$5:$A$95,0),MATCH(R$8,'Points - Fielding Bonus'!$A$5:$Z$5,0)))*25)</f>
        <v>0</v>
      </c>
      <c r="S77" s="566">
        <f>(INDEX('Points - Runs'!$A$5:$Z$95,MATCH($A77,'Points - Runs'!$A$5:$A$95,0),MATCH(S$8,'Points - Runs'!$A$5:$Z$5,0)))+((INDEX('Points - Runs 50s'!$A$5:$Z$95,MATCH($A77,'Points - Runs 50s'!$A$5:$A$95,0),MATCH(S$8,'Points - Runs 50s'!$A$5:$Z$5,0)))*25)+((INDEX('Points - Runs 100s'!$A$5:$Z$95,MATCH($A77,'Points - Runs 100s'!$A$5:$A$95,0),MATCH(S$8,'Points - Runs 100s'!$A$5:$Z$5,0)))*50)+((INDEX('Points - Wickets'!$A$5:$Z$95,MATCH($A77,'Points - Wickets'!$A$5:$A$95,0),MATCH(S$8,'Points - Wickets'!$A$5:$Z$5,0)))*15)+((INDEX('Points - 4 fers'!$A$5:$Z$95,MATCH($A77,'Points - 4 fers'!$A$5:$A$95,0),MATCH(S$8,'Points - 4 fers'!$A$5:$Z$5,0)))*25)+((INDEX('Points - Hattrick'!$A$5:$Z$95,MATCH($A77,'Points - Hattrick'!$A$5:$A$95,0),MATCH(S$8,'Points - Hattrick'!$A$5:$Z$5,0)))*100)+((INDEX('Points - Fielding'!$A$5:$Z$95,MATCH($A77,'Points - Fielding'!$A$5:$A$95,0),MATCH(S$8,'Points - Fielding'!$A$5:$Z$5,0)))*10)+((INDEX('Points - 7 fers'!$A$5:$Z$95,MATCH($A77,'Points - 7 fers'!$A$5:$A$95,0),MATCH(S$8,'Points - 7 fers'!$A$5:$Z$5,0)))*50)+((INDEX('Points - Fielding Bonus'!$A$5:$Z$95,MATCH($A77,'Points - Fielding Bonus'!$A$5:$A$95,0),MATCH(S$8,'Points - Fielding Bonus'!$A$5:$Z$5,0)))*25)</f>
        <v>67</v>
      </c>
      <c r="T77" s="571">
        <f>(INDEX('Points - Runs'!$A$5:$Z$95,MATCH($A77,'Points - Runs'!$A$5:$A$95,0),MATCH(T$8,'Points - Runs'!$A$5:$Z$5,0)))+((INDEX('Points - Runs 50s'!$A$5:$Z$95,MATCH($A77,'Points - Runs 50s'!$A$5:$A$95,0),MATCH(T$8,'Points - Runs 50s'!$A$5:$Z$5,0)))*25)+((INDEX('Points - Runs 100s'!$A$5:$Z$95,MATCH($A77,'Points - Runs 100s'!$A$5:$A$95,0),MATCH(T$8,'Points - Runs 100s'!$A$5:$Z$5,0)))*50)+((INDEX('Points - Wickets'!$A$5:$Z$95,MATCH($A77,'Points - Wickets'!$A$5:$A$95,0),MATCH(T$8,'Points - Wickets'!$A$5:$Z$5,0)))*15)+((INDEX('Points - 4 fers'!$A$5:$Z$95,MATCH($A77,'Points - 4 fers'!$A$5:$A$95,0),MATCH(T$8,'Points - 4 fers'!$A$5:$Z$5,0)))*25)+((INDEX('Points - Hattrick'!$A$5:$Z$95,MATCH($A77,'Points - Hattrick'!$A$5:$A$95,0),MATCH(T$8,'Points - Hattrick'!$A$5:$Z$5,0)))*100)+((INDEX('Points - Fielding'!$A$5:$Z$95,MATCH($A77,'Points - Fielding'!$A$5:$A$95,0),MATCH(T$8,'Points - Fielding'!$A$5:$Z$5,0)))*10)+((INDEX('Points - 7 fers'!$A$5:$Z$95,MATCH($A77,'Points - 7 fers'!$A$5:$A$95,0),MATCH(T$8,'Points - 7 fers'!$A$5:$Z$5,0)))*50)+((INDEX('Points - Fielding Bonus'!$A$5:$Z$95,MATCH($A77,'Points - Fielding Bonus'!$A$5:$A$95,0),MATCH(T$8,'Points - Fielding Bonus'!$A$5:$Z$5,0)))*25)</f>
        <v>0</v>
      </c>
      <c r="U77" s="365">
        <f>(INDEX('Points - Runs'!$A$5:$Z$95,MATCH($A77,'Points - Runs'!$A$5:$A$95,0),MATCH(U$8,'Points - Runs'!$A$5:$Z$5,0)))+((INDEX('Points - Runs 50s'!$A$5:$Z$95,MATCH($A77,'Points - Runs 50s'!$A$5:$A$95,0),MATCH(U$8,'Points - Runs 50s'!$A$5:$Z$5,0)))*25)+((INDEX('Points - Runs 100s'!$A$5:$Z$95,MATCH($A77,'Points - Runs 100s'!$A$5:$A$95,0),MATCH(U$8,'Points - Runs 100s'!$A$5:$Z$5,0)))*50)+((INDEX('Points - Wickets'!$A$5:$Z$95,MATCH($A77,'Points - Wickets'!$A$5:$A$95,0),MATCH(U$8,'Points - Wickets'!$A$5:$Z$5,0)))*15)+((INDEX('Points - 4 fers'!$A$5:$Z$95,MATCH($A77,'Points - 4 fers'!$A$5:$A$95,0),MATCH(U$8,'Points - 4 fers'!$A$5:$Z$5,0)))*25)+((INDEX('Points - Hattrick'!$A$5:$Z$95,MATCH($A77,'Points - Hattrick'!$A$5:$A$95,0),MATCH(U$8,'Points - Hattrick'!$A$5:$Z$5,0)))*100)+((INDEX('Points - Fielding'!$A$5:$Z$95,MATCH($A77,'Points - Fielding'!$A$5:$A$95,0),MATCH(U$8,'Points - Fielding'!$A$5:$Z$5,0)))*10)+((INDEX('Points - 7 fers'!$A$5:$Z$95,MATCH($A77,'Points - 7 fers'!$A$5:$A$95,0),MATCH(U$8,'Points - 7 fers'!$A$5:$Z$5,0)))*50)+((INDEX('Points - Fielding Bonus'!$A$5:$Z$95,MATCH($A77,'Points - Fielding Bonus'!$A$5:$A$95,0),MATCH(U$8,'Points - Fielding Bonus'!$A$5:$Z$5,0)))*25)</f>
        <v>0</v>
      </c>
      <c r="V77" s="365">
        <f>(INDEX('Points - Runs'!$A$5:$Z$95,MATCH($A77,'Points - Runs'!$A$5:$A$95,0),MATCH(V$8,'Points - Runs'!$A$5:$Z$5,0)))+((INDEX('Points - Runs 50s'!$A$5:$Z$95,MATCH($A77,'Points - Runs 50s'!$A$5:$A$95,0),MATCH(V$8,'Points - Runs 50s'!$A$5:$Z$5,0)))*25)+((INDEX('Points - Runs 100s'!$A$5:$Z$95,MATCH($A77,'Points - Runs 100s'!$A$5:$A$95,0),MATCH(V$8,'Points - Runs 100s'!$A$5:$Z$5,0)))*50)+((INDEX('Points - Wickets'!$A$5:$Z$95,MATCH($A77,'Points - Wickets'!$A$5:$A$95,0),MATCH(V$8,'Points - Wickets'!$A$5:$Z$5,0)))*15)+((INDEX('Points - 4 fers'!$A$5:$Z$95,MATCH($A77,'Points - 4 fers'!$A$5:$A$95,0),MATCH(V$8,'Points - 4 fers'!$A$5:$Z$5,0)))*25)+((INDEX('Points - Hattrick'!$A$5:$Z$95,MATCH($A77,'Points - Hattrick'!$A$5:$A$95,0),MATCH(V$8,'Points - Hattrick'!$A$5:$Z$5,0)))*100)+((INDEX('Points - Fielding'!$A$5:$Z$95,MATCH($A77,'Points - Fielding'!$A$5:$A$95,0),MATCH(V$8,'Points - Fielding'!$A$5:$Z$5,0)))*10)+((INDEX('Points - 7 fers'!$A$5:$Z$95,MATCH($A77,'Points - 7 fers'!$A$5:$A$95,0),MATCH(V$8,'Points - 7 fers'!$A$5:$Z$5,0)))*50)+((INDEX('Points - Fielding Bonus'!$A$5:$Z$95,MATCH($A77,'Points - Fielding Bonus'!$A$5:$A$95,0),MATCH(V$8,'Points - Fielding Bonus'!$A$5:$Z$5,0)))*25)</f>
        <v>0</v>
      </c>
      <c r="W77" s="365">
        <f>(INDEX('Points - Runs'!$A$5:$Z$95,MATCH($A77,'Points - Runs'!$A$5:$A$95,0),MATCH(W$8,'Points - Runs'!$A$5:$Z$5,0)))+((INDEX('Points - Runs 50s'!$A$5:$Z$95,MATCH($A77,'Points - Runs 50s'!$A$5:$A$95,0),MATCH(W$8,'Points - Runs 50s'!$A$5:$Z$5,0)))*25)+((INDEX('Points - Runs 100s'!$A$5:$Z$95,MATCH($A77,'Points - Runs 100s'!$A$5:$A$95,0),MATCH(W$8,'Points - Runs 100s'!$A$5:$Z$5,0)))*50)+((INDEX('Points - Wickets'!$A$5:$Z$95,MATCH($A77,'Points - Wickets'!$A$5:$A$95,0),MATCH(W$8,'Points - Wickets'!$A$5:$Z$5,0)))*15)+((INDEX('Points - 4 fers'!$A$5:$Z$95,MATCH($A77,'Points - 4 fers'!$A$5:$A$95,0),MATCH(W$8,'Points - 4 fers'!$A$5:$Z$5,0)))*25)+((INDEX('Points - Hattrick'!$A$5:$Z$95,MATCH($A77,'Points - Hattrick'!$A$5:$A$95,0),MATCH(W$8,'Points - Hattrick'!$A$5:$Z$5,0)))*100)+((INDEX('Points - Fielding'!$A$5:$Z$95,MATCH($A77,'Points - Fielding'!$A$5:$A$95,0),MATCH(W$8,'Points - Fielding'!$A$5:$Z$5,0)))*10)+((INDEX('Points - 7 fers'!$A$5:$Z$95,MATCH($A77,'Points - 7 fers'!$A$5:$A$95,0),MATCH(W$8,'Points - 7 fers'!$A$5:$Z$5,0)))*50)+((INDEX('Points - Fielding Bonus'!$A$5:$Z$95,MATCH($A77,'Points - Fielding Bonus'!$A$5:$A$95,0),MATCH(W$8,'Points - Fielding Bonus'!$A$5:$Z$5,0)))*25)</f>
        <v>0</v>
      </c>
      <c r="X77" s="365">
        <f>(INDEX('Points - Runs'!$A$5:$Z$95,MATCH($A77,'Points - Runs'!$A$5:$A$95,0),MATCH(X$8,'Points - Runs'!$A$5:$Z$5,0)))+((INDEX('Points - Runs 50s'!$A$5:$Z$95,MATCH($A77,'Points - Runs 50s'!$A$5:$A$95,0),MATCH(X$8,'Points - Runs 50s'!$A$5:$Z$5,0)))*25)+((INDEX('Points - Runs 100s'!$A$5:$Z$95,MATCH($A77,'Points - Runs 100s'!$A$5:$A$95,0),MATCH(X$8,'Points - Runs 100s'!$A$5:$Z$5,0)))*50)+((INDEX('Points - Wickets'!$A$5:$Z$95,MATCH($A77,'Points - Wickets'!$A$5:$A$95,0),MATCH(X$8,'Points - Wickets'!$A$5:$Z$5,0)))*15)+((INDEX('Points - 4 fers'!$A$5:$Z$95,MATCH($A77,'Points - 4 fers'!$A$5:$A$95,0),MATCH(X$8,'Points - 4 fers'!$A$5:$Z$5,0)))*25)+((INDEX('Points - Hattrick'!$A$5:$Z$95,MATCH($A77,'Points - Hattrick'!$A$5:$A$95,0),MATCH(X$8,'Points - Hattrick'!$A$5:$Z$5,0)))*100)+((INDEX('Points - Fielding'!$A$5:$Z$95,MATCH($A77,'Points - Fielding'!$A$5:$A$95,0),MATCH(X$8,'Points - Fielding'!$A$5:$Z$5,0)))*10)+((INDEX('Points - 7 fers'!$A$5:$Z$95,MATCH($A77,'Points - 7 fers'!$A$5:$A$95,0),MATCH(X$8,'Points - 7 fers'!$A$5:$Z$5,0)))*50)+((INDEX('Points - Fielding Bonus'!$A$5:$Z$95,MATCH($A77,'Points - Fielding Bonus'!$A$5:$A$95,0),MATCH(X$8,'Points - Fielding Bonus'!$A$5:$Z$5,0)))*25)</f>
        <v>0</v>
      </c>
      <c r="Y77" s="365">
        <f>(INDEX('Points - Runs'!$A$5:$Z$95,MATCH($A77,'Points - Runs'!$A$5:$A$95,0),MATCH(Y$8,'Points - Runs'!$A$5:$Z$5,0)))+((INDEX('Points - Runs 50s'!$A$5:$Z$95,MATCH($A77,'Points - Runs 50s'!$A$5:$A$95,0),MATCH(Y$8,'Points - Runs 50s'!$A$5:$Z$5,0)))*25)+((INDEX('Points - Runs 100s'!$A$5:$Z$95,MATCH($A77,'Points - Runs 100s'!$A$5:$A$95,0),MATCH(Y$8,'Points - Runs 100s'!$A$5:$Z$5,0)))*50)+((INDEX('Points - Wickets'!$A$5:$Z$95,MATCH($A77,'Points - Wickets'!$A$5:$A$95,0),MATCH(Y$8,'Points - Wickets'!$A$5:$Z$5,0)))*15)+((INDEX('Points - 4 fers'!$A$5:$Z$95,MATCH($A77,'Points - 4 fers'!$A$5:$A$95,0),MATCH(Y$8,'Points - 4 fers'!$A$5:$Z$5,0)))*25)+((INDEX('Points - Hattrick'!$A$5:$Z$95,MATCH($A77,'Points - Hattrick'!$A$5:$A$95,0),MATCH(Y$8,'Points - Hattrick'!$A$5:$Z$5,0)))*100)+((INDEX('Points - Fielding'!$A$5:$Z$95,MATCH($A77,'Points - Fielding'!$A$5:$A$95,0),MATCH(Y$8,'Points - Fielding'!$A$5:$Z$5,0)))*10)+((INDEX('Points - 7 fers'!$A$5:$Z$95,MATCH($A77,'Points - 7 fers'!$A$5:$A$95,0),MATCH(Y$8,'Points - 7 fers'!$A$5:$Z$5,0)))*50)+((INDEX('Points - Fielding Bonus'!$A$5:$Z$95,MATCH($A77,'Points - Fielding Bonus'!$A$5:$A$95,0),MATCH(Y$8,'Points - Fielding Bonus'!$A$5:$Z$5,0)))*25)</f>
        <v>0</v>
      </c>
      <c r="Z77" s="365">
        <f>(INDEX('Points - Runs'!$A$5:$Z$95,MATCH($A77,'Points - Runs'!$A$5:$A$95,0),MATCH(Z$8,'Points - Runs'!$A$5:$Z$5,0)))+((INDEX('Points - Runs 50s'!$A$5:$Z$95,MATCH($A77,'Points - Runs 50s'!$A$5:$A$95,0),MATCH(Z$8,'Points - Runs 50s'!$A$5:$Z$5,0)))*25)+((INDEX('Points - Runs 100s'!$A$5:$Z$95,MATCH($A77,'Points - Runs 100s'!$A$5:$A$95,0),MATCH(Z$8,'Points - Runs 100s'!$A$5:$Z$5,0)))*50)+((INDEX('Points - Wickets'!$A$5:$Z$95,MATCH($A77,'Points - Wickets'!$A$5:$A$95,0),MATCH(Z$8,'Points - Wickets'!$A$5:$Z$5,0)))*15)+((INDEX('Points - 4 fers'!$A$5:$Z$95,MATCH($A77,'Points - 4 fers'!$A$5:$A$95,0),MATCH(Z$8,'Points - 4 fers'!$A$5:$Z$5,0)))*25)+((INDEX('Points - Hattrick'!$A$5:$Z$95,MATCH($A77,'Points - Hattrick'!$A$5:$A$95,0),MATCH(Z$8,'Points - Hattrick'!$A$5:$Z$5,0)))*100)+((INDEX('Points - Fielding'!$A$5:$Z$95,MATCH($A77,'Points - Fielding'!$A$5:$A$95,0),MATCH(Z$8,'Points - Fielding'!$A$5:$Z$5,0)))*10)+((INDEX('Points - 7 fers'!$A$5:$Z$95,MATCH($A77,'Points - 7 fers'!$A$5:$A$95,0),MATCH(Z$8,'Points - 7 fers'!$A$5:$Z$5,0)))*50)+((INDEX('Points - Fielding Bonus'!$A$5:$Z$95,MATCH($A77,'Points - Fielding Bonus'!$A$5:$A$95,0),MATCH(Z$8,'Points - Fielding Bonus'!$A$5:$Z$5,0)))*25)</f>
        <v>0</v>
      </c>
      <c r="AA77" s="452">
        <f t="shared" si="4"/>
        <v>148</v>
      </c>
      <c r="AB77" s="445">
        <f t="shared" si="5"/>
        <v>214</v>
      </c>
      <c r="AC77" s="479">
        <f t="shared" si="6"/>
        <v>0</v>
      </c>
      <c r="AD77" s="453">
        <f t="shared" si="7"/>
        <v>362</v>
      </c>
    </row>
    <row r="78" spans="1:32" ht="18.75" customHeight="1" x14ac:dyDescent="0.25">
      <c r="A78" s="476" t="s">
        <v>201</v>
      </c>
      <c r="B78" s="447" t="s">
        <v>52</v>
      </c>
      <c r="C78" s="448" t="s">
        <v>63</v>
      </c>
      <c r="D78" s="364">
        <f>(INDEX('Points - Runs'!$A$5:$Z$95,MATCH($A78,'Points - Runs'!$A$5:$A$95,0),MATCH(D$8,'Points - Runs'!$A$5:$Z$5,0)))+((INDEX('Points - Runs 50s'!$A$5:$Z$95,MATCH($A78,'Points - Runs 50s'!$A$5:$A$95,0),MATCH(D$8,'Points - Runs 50s'!$A$5:$Z$5,0)))*25)+((INDEX('Points - Runs 100s'!$A$5:$Z$95,MATCH($A78,'Points - Runs 100s'!$A$5:$A$95,0),MATCH(D$8,'Points - Runs 100s'!$A$5:$Z$5,0)))*50)+((INDEX('Points - Wickets'!$A$5:$Z$95,MATCH($A78,'Points - Wickets'!$A$5:$A$95,0),MATCH(D$8,'Points - Wickets'!$A$5:$Z$5,0)))*15)+((INDEX('Points - 4 fers'!$A$5:$Z$95,MATCH($A78,'Points - 4 fers'!$A$5:$A$95,0),MATCH(D$8,'Points - 4 fers'!$A$5:$Z$5,0)))*25)+((INDEX('Points - Hattrick'!$A$5:$Z$95,MATCH($A78,'Points - Hattrick'!$A$5:$A$95,0),MATCH(D$8,'Points - Hattrick'!$A$5:$Z$5,0)))*100)+((INDEX('Points - Fielding'!$A$5:$Z$95,MATCH($A78,'Points - Fielding'!$A$5:$A$95,0),MATCH(D$8,'Points - Fielding'!$A$5:$Z$5,0)))*10)+((INDEX('Points - 7 fers'!$A$5:$Z$95,MATCH($A78,'Points - 7 fers'!$A$5:$A$95,0),MATCH(D$8,'Points - 7 fers'!$A$5:$Z$5,0)))*50)+((INDEX('Points - Fielding Bonus'!$A$5:$Z$95,MATCH($A78,'Points - Fielding Bonus'!$A$5:$A$95,0),MATCH(D$8,'Points - Fielding Bonus'!$A$5:$Z$5,0)))*25)</f>
        <v>0</v>
      </c>
      <c r="E78" s="365">
        <f>(INDEX('Points - Runs'!$A$5:$Z$95,MATCH($A78,'Points - Runs'!$A$5:$A$95,0),MATCH(E$8,'Points - Runs'!$A$5:$Z$5,0)))+((INDEX('Points - Runs 50s'!$A$5:$Z$95,MATCH($A78,'Points - Runs 50s'!$A$5:$A$95,0),MATCH(E$8,'Points - Runs 50s'!$A$5:$Z$5,0)))*25)+((INDEX('Points - Runs 100s'!$A$5:$Z$95,MATCH($A78,'Points - Runs 100s'!$A$5:$A$95,0),MATCH(E$8,'Points - Runs 100s'!$A$5:$Z$5,0)))*50)+((INDEX('Points - Wickets'!$A$5:$Z$95,MATCH($A78,'Points - Wickets'!$A$5:$A$95,0),MATCH(E$8,'Points - Wickets'!$A$5:$Z$5,0)))*15)+((INDEX('Points - 4 fers'!$A$5:$Z$95,MATCH($A78,'Points - 4 fers'!$A$5:$A$95,0),MATCH(E$8,'Points - 4 fers'!$A$5:$Z$5,0)))*25)+((INDEX('Points - Hattrick'!$A$5:$Z$95,MATCH($A78,'Points - Hattrick'!$A$5:$A$95,0),MATCH(E$8,'Points - Hattrick'!$A$5:$Z$5,0)))*100)+((INDEX('Points - Fielding'!$A$5:$Z$95,MATCH($A78,'Points - Fielding'!$A$5:$A$95,0),MATCH(E$8,'Points - Fielding'!$A$5:$Z$5,0)))*10)+((INDEX('Points - 7 fers'!$A$5:$Z$95,MATCH($A78,'Points - 7 fers'!$A$5:$A$95,0),MATCH(E$8,'Points - 7 fers'!$A$5:$Z$5,0)))*50)+((INDEX('Points - Fielding Bonus'!$A$5:$Z$95,MATCH($A78,'Points - Fielding Bonus'!$A$5:$A$95,0),MATCH(E$8,'Points - Fielding Bonus'!$A$5:$Z$5,0)))*25)</f>
        <v>0</v>
      </c>
      <c r="F78" s="365">
        <f>(INDEX('Points - Runs'!$A$5:$Z$95,MATCH($A78,'Points - Runs'!$A$5:$A$95,0),MATCH(F$8,'Points - Runs'!$A$5:$Z$5,0)))+((INDEX('Points - Runs 50s'!$A$5:$Z$95,MATCH($A78,'Points - Runs 50s'!$A$5:$A$95,0),MATCH(F$8,'Points - Runs 50s'!$A$5:$Z$5,0)))*25)+((INDEX('Points - Runs 100s'!$A$5:$Z$95,MATCH($A78,'Points - Runs 100s'!$A$5:$A$95,0),MATCH(F$8,'Points - Runs 100s'!$A$5:$Z$5,0)))*50)+((INDEX('Points - Wickets'!$A$5:$Z$95,MATCH($A78,'Points - Wickets'!$A$5:$A$95,0),MATCH(F$8,'Points - Wickets'!$A$5:$Z$5,0)))*15)+((INDEX('Points - 4 fers'!$A$5:$Z$95,MATCH($A78,'Points - 4 fers'!$A$5:$A$95,0),MATCH(F$8,'Points - 4 fers'!$A$5:$Z$5,0)))*25)+((INDEX('Points - Hattrick'!$A$5:$Z$95,MATCH($A78,'Points - Hattrick'!$A$5:$A$95,0),MATCH(F$8,'Points - Hattrick'!$A$5:$Z$5,0)))*100)+((INDEX('Points - Fielding'!$A$5:$Z$95,MATCH($A78,'Points - Fielding'!$A$5:$A$95,0),MATCH(F$8,'Points - Fielding'!$A$5:$Z$5,0)))*10)+((INDEX('Points - 7 fers'!$A$5:$Z$95,MATCH($A78,'Points - 7 fers'!$A$5:$A$95,0),MATCH(F$8,'Points - 7 fers'!$A$5:$Z$5,0)))*50)+((INDEX('Points - Fielding Bonus'!$A$5:$Z$95,MATCH($A78,'Points - Fielding Bonus'!$A$5:$A$95,0),MATCH(F$8,'Points - Fielding Bonus'!$A$5:$Z$5,0)))*25)</f>
        <v>0</v>
      </c>
      <c r="G78" s="365">
        <f>(INDEX('Points - Runs'!$A$5:$Z$95,MATCH($A78,'Points - Runs'!$A$5:$A$95,0),MATCH(G$8,'Points - Runs'!$A$5:$Z$5,0)))+((INDEX('Points - Runs 50s'!$A$5:$Z$95,MATCH($A78,'Points - Runs 50s'!$A$5:$A$95,0),MATCH(G$8,'Points - Runs 50s'!$A$5:$Z$5,0)))*25)+((INDEX('Points - Runs 100s'!$A$5:$Z$95,MATCH($A78,'Points - Runs 100s'!$A$5:$A$95,0),MATCH(G$8,'Points - Runs 100s'!$A$5:$Z$5,0)))*50)+((INDEX('Points - Wickets'!$A$5:$Z$95,MATCH($A78,'Points - Wickets'!$A$5:$A$95,0),MATCH(G$8,'Points - Wickets'!$A$5:$Z$5,0)))*15)+((INDEX('Points - 4 fers'!$A$5:$Z$95,MATCH($A78,'Points - 4 fers'!$A$5:$A$95,0),MATCH(G$8,'Points - 4 fers'!$A$5:$Z$5,0)))*25)+((INDEX('Points - Hattrick'!$A$5:$Z$95,MATCH($A78,'Points - Hattrick'!$A$5:$A$95,0),MATCH(G$8,'Points - Hattrick'!$A$5:$Z$5,0)))*100)+((INDEX('Points - Fielding'!$A$5:$Z$95,MATCH($A78,'Points - Fielding'!$A$5:$A$95,0),MATCH(G$8,'Points - Fielding'!$A$5:$Z$5,0)))*10)+((INDEX('Points - 7 fers'!$A$5:$Z$95,MATCH($A78,'Points - 7 fers'!$A$5:$A$95,0),MATCH(G$8,'Points - 7 fers'!$A$5:$Z$5,0)))*50)+((INDEX('Points - Fielding Bonus'!$A$5:$Z$95,MATCH($A78,'Points - Fielding Bonus'!$A$5:$A$95,0),MATCH(G$8,'Points - Fielding Bonus'!$A$5:$Z$5,0)))*25)</f>
        <v>0</v>
      </c>
      <c r="H78" s="365">
        <f>(INDEX('Points - Runs'!$A$5:$Z$95,MATCH($A78,'Points - Runs'!$A$5:$A$95,0),MATCH(H$8,'Points - Runs'!$A$5:$Z$5,0)))+((INDEX('Points - Runs 50s'!$A$5:$Z$95,MATCH($A78,'Points - Runs 50s'!$A$5:$A$95,0),MATCH(H$8,'Points - Runs 50s'!$A$5:$Z$5,0)))*25)+((INDEX('Points - Runs 100s'!$A$5:$Z$95,MATCH($A78,'Points - Runs 100s'!$A$5:$A$95,0),MATCH(H$8,'Points - Runs 100s'!$A$5:$Z$5,0)))*50)+((INDEX('Points - Wickets'!$A$5:$Z$95,MATCH($A78,'Points - Wickets'!$A$5:$A$95,0),MATCH(H$8,'Points - Wickets'!$A$5:$Z$5,0)))*15)+((INDEX('Points - 4 fers'!$A$5:$Z$95,MATCH($A78,'Points - 4 fers'!$A$5:$A$95,0),MATCH(H$8,'Points - 4 fers'!$A$5:$Z$5,0)))*25)+((INDEX('Points - Hattrick'!$A$5:$Z$95,MATCH($A78,'Points - Hattrick'!$A$5:$A$95,0),MATCH(H$8,'Points - Hattrick'!$A$5:$Z$5,0)))*100)+((INDEX('Points - Fielding'!$A$5:$Z$95,MATCH($A78,'Points - Fielding'!$A$5:$A$95,0),MATCH(H$8,'Points - Fielding'!$A$5:$Z$5,0)))*10)+((INDEX('Points - 7 fers'!$A$5:$Z$95,MATCH($A78,'Points - 7 fers'!$A$5:$A$95,0),MATCH(H$8,'Points - 7 fers'!$A$5:$Z$5,0)))*50)+((INDEX('Points - Fielding Bonus'!$A$5:$Z$95,MATCH($A78,'Points - Fielding Bonus'!$A$5:$A$95,0),MATCH(H$8,'Points - Fielding Bonus'!$A$5:$Z$5,0)))*25)</f>
        <v>0</v>
      </c>
      <c r="I78" s="365">
        <f>(INDEX('Points - Runs'!$A$5:$Z$95,MATCH($A78,'Points - Runs'!$A$5:$A$95,0),MATCH(I$8,'Points - Runs'!$A$5:$Z$5,0)))+((INDEX('Points - Runs 50s'!$A$5:$Z$95,MATCH($A78,'Points - Runs 50s'!$A$5:$A$95,0),MATCH(I$8,'Points - Runs 50s'!$A$5:$Z$5,0)))*25)+((INDEX('Points - Runs 100s'!$A$5:$Z$95,MATCH($A78,'Points - Runs 100s'!$A$5:$A$95,0),MATCH(I$8,'Points - Runs 100s'!$A$5:$Z$5,0)))*50)+((INDEX('Points - Wickets'!$A$5:$Z$95,MATCH($A78,'Points - Wickets'!$A$5:$A$95,0),MATCH(I$8,'Points - Wickets'!$A$5:$Z$5,0)))*15)+((INDEX('Points - 4 fers'!$A$5:$Z$95,MATCH($A78,'Points - 4 fers'!$A$5:$A$95,0),MATCH(I$8,'Points - 4 fers'!$A$5:$Z$5,0)))*25)+((INDEX('Points - Hattrick'!$A$5:$Z$95,MATCH($A78,'Points - Hattrick'!$A$5:$A$95,0),MATCH(I$8,'Points - Hattrick'!$A$5:$Z$5,0)))*100)+((INDEX('Points - Fielding'!$A$5:$Z$95,MATCH($A78,'Points - Fielding'!$A$5:$A$95,0),MATCH(I$8,'Points - Fielding'!$A$5:$Z$5,0)))*10)+((INDEX('Points - 7 fers'!$A$5:$Z$95,MATCH($A78,'Points - 7 fers'!$A$5:$A$95,0),MATCH(I$8,'Points - 7 fers'!$A$5:$Z$5,0)))*50)+((INDEX('Points - Fielding Bonus'!$A$5:$Z$95,MATCH($A78,'Points - Fielding Bonus'!$A$5:$A$95,0),MATCH(I$8,'Points - Fielding Bonus'!$A$5:$Z$5,0)))*25)</f>
        <v>0</v>
      </c>
      <c r="J78" s="365">
        <f>(INDEX('Points - Runs'!$A$5:$Z$95,MATCH($A78,'Points - Runs'!$A$5:$A$95,0),MATCH(J$8,'Points - Runs'!$A$5:$Z$5,0)))+((INDEX('Points - Runs 50s'!$A$5:$Z$95,MATCH($A78,'Points - Runs 50s'!$A$5:$A$95,0),MATCH(J$8,'Points - Runs 50s'!$A$5:$Z$5,0)))*25)+((INDEX('Points - Runs 100s'!$A$5:$Z$95,MATCH($A78,'Points - Runs 100s'!$A$5:$A$95,0),MATCH(J$8,'Points - Runs 100s'!$A$5:$Z$5,0)))*50)+((INDEX('Points - Wickets'!$A$5:$Z$95,MATCH($A78,'Points - Wickets'!$A$5:$A$95,0),MATCH(J$8,'Points - Wickets'!$A$5:$Z$5,0)))*15)+((INDEX('Points - 4 fers'!$A$5:$Z$95,MATCH($A78,'Points - 4 fers'!$A$5:$A$95,0),MATCH(J$8,'Points - 4 fers'!$A$5:$Z$5,0)))*25)+((INDEX('Points - Hattrick'!$A$5:$Z$95,MATCH($A78,'Points - Hattrick'!$A$5:$A$95,0),MATCH(J$8,'Points - Hattrick'!$A$5:$Z$5,0)))*100)+((INDEX('Points - Fielding'!$A$5:$Z$95,MATCH($A78,'Points - Fielding'!$A$5:$A$95,0),MATCH(J$8,'Points - Fielding'!$A$5:$Z$5,0)))*10)+((INDEX('Points - 7 fers'!$A$5:$Z$95,MATCH($A78,'Points - 7 fers'!$A$5:$A$95,0),MATCH(J$8,'Points - 7 fers'!$A$5:$Z$5,0)))*50)+((INDEX('Points - Fielding Bonus'!$A$5:$Z$95,MATCH($A78,'Points - Fielding Bonus'!$A$5:$A$95,0),MATCH(J$8,'Points - Fielding Bonus'!$A$5:$Z$5,0)))*25)</f>
        <v>0</v>
      </c>
      <c r="K78" s="516">
        <f>(INDEX('Points - Runs'!$A$5:$Z$95,MATCH($A78,'Points - Runs'!$A$5:$A$95,0),MATCH(K$8,'Points - Runs'!$A$5:$Z$5,0)))+((INDEX('Points - Runs 50s'!$A$5:$Z$95,MATCH($A78,'Points - Runs 50s'!$A$5:$A$95,0),MATCH(K$8,'Points - Runs 50s'!$A$5:$Z$5,0)))*25)+((INDEX('Points - Runs 100s'!$A$5:$Z$95,MATCH($A78,'Points - Runs 100s'!$A$5:$A$95,0),MATCH(K$8,'Points - Runs 100s'!$A$5:$Z$5,0)))*50)+((INDEX('Points - Wickets'!$A$5:$Z$95,MATCH($A78,'Points - Wickets'!$A$5:$A$95,0),MATCH(K$8,'Points - Wickets'!$A$5:$Z$5,0)))*15)+((INDEX('Points - 4 fers'!$A$5:$Z$95,MATCH($A78,'Points - 4 fers'!$A$5:$A$95,0),MATCH(K$8,'Points - 4 fers'!$A$5:$Z$5,0)))*25)+((INDEX('Points - Hattrick'!$A$5:$Z$95,MATCH($A78,'Points - Hattrick'!$A$5:$A$95,0),MATCH(K$8,'Points - Hattrick'!$A$5:$Z$5,0)))*100)+((INDEX('Points - Fielding'!$A$5:$Z$95,MATCH($A78,'Points - Fielding'!$A$5:$A$95,0),MATCH(K$8,'Points - Fielding'!$A$5:$Z$5,0)))*10)+((INDEX('Points - 7 fers'!$A$5:$Z$95,MATCH($A78,'Points - 7 fers'!$A$5:$A$95,0),MATCH(K$8,'Points - 7 fers'!$A$5:$Z$5,0)))*50)+((INDEX('Points - Fielding Bonus'!$A$5:$Z$95,MATCH($A78,'Points - Fielding Bonus'!$A$5:$A$95,0),MATCH(K$8,'Points - Fielding Bonus'!$A$5:$Z$5,0)))*25)</f>
        <v>0</v>
      </c>
      <c r="L78" s="364">
        <f>(INDEX('Points - Runs'!$A$5:$Z$95,MATCH($A78,'Points - Runs'!$A$5:$A$95,0),MATCH(L$8,'Points - Runs'!$A$5:$Z$5,0)))+((INDEX('Points - Runs 50s'!$A$5:$Z$95,MATCH($A78,'Points - Runs 50s'!$A$5:$A$95,0),MATCH(L$8,'Points - Runs 50s'!$A$5:$Z$5,0)))*25)+((INDEX('Points - Runs 100s'!$A$5:$Z$95,MATCH($A78,'Points - Runs 100s'!$A$5:$A$95,0),MATCH(L$8,'Points - Runs 100s'!$A$5:$Z$5,0)))*50)+((INDEX('Points - Wickets'!$A$5:$Z$95,MATCH($A78,'Points - Wickets'!$A$5:$A$95,0),MATCH(L$8,'Points - Wickets'!$A$5:$Z$5,0)))*15)+((INDEX('Points - 4 fers'!$A$5:$Z$95,MATCH($A78,'Points - 4 fers'!$A$5:$A$95,0),MATCH(L$8,'Points - 4 fers'!$A$5:$Z$5,0)))*25)+((INDEX('Points - Hattrick'!$A$5:$Z$95,MATCH($A78,'Points - Hattrick'!$A$5:$A$95,0),MATCH(L$8,'Points - Hattrick'!$A$5:$Z$5,0)))*100)+((INDEX('Points - Fielding'!$A$5:$Z$95,MATCH($A78,'Points - Fielding'!$A$5:$A$95,0),MATCH(L$8,'Points - Fielding'!$A$5:$Z$5,0)))*10)+((INDEX('Points - 7 fers'!$A$5:$Z$95,MATCH($A78,'Points - 7 fers'!$A$5:$A$95,0),MATCH(L$8,'Points - 7 fers'!$A$5:$Z$5,0)))*50)+((INDEX('Points - Fielding Bonus'!$A$5:$Z$95,MATCH($A78,'Points - Fielding Bonus'!$A$5:$A$95,0),MATCH(L$8,'Points - Fielding Bonus'!$A$5:$Z$5,0)))*25)</f>
        <v>16</v>
      </c>
      <c r="M78" s="365">
        <f>(INDEX('Points - Runs'!$A$5:$Z$95,MATCH($A78,'Points - Runs'!$A$5:$A$95,0),MATCH(M$8,'Points - Runs'!$A$5:$Z$5,0)))+((INDEX('Points - Runs 50s'!$A$5:$Z$95,MATCH($A78,'Points - Runs 50s'!$A$5:$A$95,0),MATCH(M$8,'Points - Runs 50s'!$A$5:$Z$5,0)))*25)+((INDEX('Points - Runs 100s'!$A$5:$Z$95,MATCH($A78,'Points - Runs 100s'!$A$5:$A$95,0),MATCH(M$8,'Points - Runs 100s'!$A$5:$Z$5,0)))*50)+((INDEX('Points - Wickets'!$A$5:$Z$95,MATCH($A78,'Points - Wickets'!$A$5:$A$95,0),MATCH(M$8,'Points - Wickets'!$A$5:$Z$5,0)))*15)+((INDEX('Points - 4 fers'!$A$5:$Z$95,MATCH($A78,'Points - 4 fers'!$A$5:$A$95,0),MATCH(M$8,'Points - 4 fers'!$A$5:$Z$5,0)))*25)+((INDEX('Points - Hattrick'!$A$5:$Z$95,MATCH($A78,'Points - Hattrick'!$A$5:$A$95,0),MATCH(M$8,'Points - Hattrick'!$A$5:$Z$5,0)))*100)+((INDEX('Points - Fielding'!$A$5:$Z$95,MATCH($A78,'Points - Fielding'!$A$5:$A$95,0),MATCH(M$8,'Points - Fielding'!$A$5:$Z$5,0)))*10)+((INDEX('Points - 7 fers'!$A$5:$Z$95,MATCH($A78,'Points - 7 fers'!$A$5:$A$95,0),MATCH(M$8,'Points - 7 fers'!$A$5:$Z$5,0)))*50)+((INDEX('Points - Fielding Bonus'!$A$5:$Z$95,MATCH($A78,'Points - Fielding Bonus'!$A$5:$A$95,0),MATCH(M$8,'Points - Fielding Bonus'!$A$5:$Z$5,0)))*25)</f>
        <v>25</v>
      </c>
      <c r="N78" s="365">
        <f>(INDEX('Points - Runs'!$A$5:$Z$95,MATCH($A78,'Points - Runs'!$A$5:$A$95,0),MATCH(N$8,'Points - Runs'!$A$5:$Z$5,0)))+((INDEX('Points - Runs 50s'!$A$5:$Z$95,MATCH($A78,'Points - Runs 50s'!$A$5:$A$95,0),MATCH(N$8,'Points - Runs 50s'!$A$5:$Z$5,0)))*25)+((INDEX('Points - Runs 100s'!$A$5:$Z$95,MATCH($A78,'Points - Runs 100s'!$A$5:$A$95,0),MATCH(N$8,'Points - Runs 100s'!$A$5:$Z$5,0)))*50)+((INDEX('Points - Wickets'!$A$5:$Z$95,MATCH($A78,'Points - Wickets'!$A$5:$A$95,0),MATCH(N$8,'Points - Wickets'!$A$5:$Z$5,0)))*15)+((INDEX('Points - 4 fers'!$A$5:$Z$95,MATCH($A78,'Points - 4 fers'!$A$5:$A$95,0),MATCH(N$8,'Points - 4 fers'!$A$5:$Z$5,0)))*25)+((INDEX('Points - Hattrick'!$A$5:$Z$95,MATCH($A78,'Points - Hattrick'!$A$5:$A$95,0),MATCH(N$8,'Points - Hattrick'!$A$5:$Z$5,0)))*100)+((INDEX('Points - Fielding'!$A$5:$Z$95,MATCH($A78,'Points - Fielding'!$A$5:$A$95,0),MATCH(N$8,'Points - Fielding'!$A$5:$Z$5,0)))*10)+((INDEX('Points - 7 fers'!$A$5:$Z$95,MATCH($A78,'Points - 7 fers'!$A$5:$A$95,0),MATCH(N$8,'Points - 7 fers'!$A$5:$Z$5,0)))*50)+((INDEX('Points - Fielding Bonus'!$A$5:$Z$95,MATCH($A78,'Points - Fielding Bonus'!$A$5:$A$95,0),MATCH(N$8,'Points - Fielding Bonus'!$A$5:$Z$5,0)))*25)</f>
        <v>0</v>
      </c>
      <c r="O78" s="365">
        <f>(INDEX('Points - Runs'!$A$5:$Z$95,MATCH($A78,'Points - Runs'!$A$5:$A$95,0),MATCH(O$8,'Points - Runs'!$A$5:$Z$5,0)))+((INDEX('Points - Runs 50s'!$A$5:$Z$95,MATCH($A78,'Points - Runs 50s'!$A$5:$A$95,0),MATCH(O$8,'Points - Runs 50s'!$A$5:$Z$5,0)))*25)+((INDEX('Points - Runs 100s'!$A$5:$Z$95,MATCH($A78,'Points - Runs 100s'!$A$5:$A$95,0),MATCH(O$8,'Points - Runs 100s'!$A$5:$Z$5,0)))*50)+((INDEX('Points - Wickets'!$A$5:$Z$95,MATCH($A78,'Points - Wickets'!$A$5:$A$95,0),MATCH(O$8,'Points - Wickets'!$A$5:$Z$5,0)))*15)+((INDEX('Points - 4 fers'!$A$5:$Z$95,MATCH($A78,'Points - 4 fers'!$A$5:$A$95,0),MATCH(O$8,'Points - 4 fers'!$A$5:$Z$5,0)))*25)+((INDEX('Points - Hattrick'!$A$5:$Z$95,MATCH($A78,'Points - Hattrick'!$A$5:$A$95,0),MATCH(O$8,'Points - Hattrick'!$A$5:$Z$5,0)))*100)+((INDEX('Points - Fielding'!$A$5:$Z$95,MATCH($A78,'Points - Fielding'!$A$5:$A$95,0),MATCH(O$8,'Points - Fielding'!$A$5:$Z$5,0)))*10)+((INDEX('Points - 7 fers'!$A$5:$Z$95,MATCH($A78,'Points - 7 fers'!$A$5:$A$95,0),MATCH(O$8,'Points - 7 fers'!$A$5:$Z$5,0)))*50)+((INDEX('Points - Fielding Bonus'!$A$5:$Z$95,MATCH($A78,'Points - Fielding Bonus'!$A$5:$A$95,0),MATCH(O$8,'Points - Fielding Bonus'!$A$5:$Z$5,0)))*25)</f>
        <v>0</v>
      </c>
      <c r="P78" s="365">
        <f>(INDEX('Points - Runs'!$A$5:$Z$95,MATCH($A78,'Points - Runs'!$A$5:$A$95,0),MATCH(P$8,'Points - Runs'!$A$5:$Z$5,0)))+((INDEX('Points - Runs 50s'!$A$5:$Z$95,MATCH($A78,'Points - Runs 50s'!$A$5:$A$95,0),MATCH(P$8,'Points - Runs 50s'!$A$5:$Z$5,0)))*25)+((INDEX('Points - Runs 100s'!$A$5:$Z$95,MATCH($A78,'Points - Runs 100s'!$A$5:$A$95,0),MATCH(P$8,'Points - Runs 100s'!$A$5:$Z$5,0)))*50)+((INDEX('Points - Wickets'!$A$5:$Z$95,MATCH($A78,'Points - Wickets'!$A$5:$A$95,0),MATCH(P$8,'Points - Wickets'!$A$5:$Z$5,0)))*15)+((INDEX('Points - 4 fers'!$A$5:$Z$95,MATCH($A78,'Points - 4 fers'!$A$5:$A$95,0),MATCH(P$8,'Points - 4 fers'!$A$5:$Z$5,0)))*25)+((INDEX('Points - Hattrick'!$A$5:$Z$95,MATCH($A78,'Points - Hattrick'!$A$5:$A$95,0),MATCH(P$8,'Points - Hattrick'!$A$5:$Z$5,0)))*100)+((INDEX('Points - Fielding'!$A$5:$Z$95,MATCH($A78,'Points - Fielding'!$A$5:$A$95,0),MATCH(P$8,'Points - Fielding'!$A$5:$Z$5,0)))*10)+((INDEX('Points - 7 fers'!$A$5:$Z$95,MATCH($A78,'Points - 7 fers'!$A$5:$A$95,0),MATCH(P$8,'Points - 7 fers'!$A$5:$Z$5,0)))*50)+((INDEX('Points - Fielding Bonus'!$A$5:$Z$95,MATCH($A78,'Points - Fielding Bonus'!$A$5:$A$95,0),MATCH(P$8,'Points - Fielding Bonus'!$A$5:$Z$5,0)))*25)</f>
        <v>0</v>
      </c>
      <c r="Q78" s="365">
        <f>(INDEX('Points - Runs'!$A$5:$Z$95,MATCH($A78,'Points - Runs'!$A$5:$A$95,0),MATCH(Q$8,'Points - Runs'!$A$5:$Z$5,0)))+((INDEX('Points - Runs 50s'!$A$5:$Z$95,MATCH($A78,'Points - Runs 50s'!$A$5:$A$95,0),MATCH(Q$8,'Points - Runs 50s'!$A$5:$Z$5,0)))*25)+((INDEX('Points - Runs 100s'!$A$5:$Z$95,MATCH($A78,'Points - Runs 100s'!$A$5:$A$95,0),MATCH(Q$8,'Points - Runs 100s'!$A$5:$Z$5,0)))*50)+((INDEX('Points - Wickets'!$A$5:$Z$95,MATCH($A78,'Points - Wickets'!$A$5:$A$95,0),MATCH(Q$8,'Points - Wickets'!$A$5:$Z$5,0)))*15)+((INDEX('Points - 4 fers'!$A$5:$Z$95,MATCH($A78,'Points - 4 fers'!$A$5:$A$95,0),MATCH(Q$8,'Points - 4 fers'!$A$5:$Z$5,0)))*25)+((INDEX('Points - Hattrick'!$A$5:$Z$95,MATCH($A78,'Points - Hattrick'!$A$5:$A$95,0),MATCH(Q$8,'Points - Hattrick'!$A$5:$Z$5,0)))*100)+((INDEX('Points - Fielding'!$A$5:$Z$95,MATCH($A78,'Points - Fielding'!$A$5:$A$95,0),MATCH(Q$8,'Points - Fielding'!$A$5:$Z$5,0)))*10)+((INDEX('Points - 7 fers'!$A$5:$Z$95,MATCH($A78,'Points - 7 fers'!$A$5:$A$95,0),MATCH(Q$8,'Points - 7 fers'!$A$5:$Z$5,0)))*50)+((INDEX('Points - Fielding Bonus'!$A$5:$Z$95,MATCH($A78,'Points - Fielding Bonus'!$A$5:$A$95,0),MATCH(Q$8,'Points - Fielding Bonus'!$A$5:$Z$5,0)))*25)</f>
        <v>0</v>
      </c>
      <c r="R78" s="365">
        <f>(INDEX('Points - Runs'!$A$5:$Z$95,MATCH($A78,'Points - Runs'!$A$5:$A$95,0),MATCH(R$8,'Points - Runs'!$A$5:$Z$5,0)))+((INDEX('Points - Runs 50s'!$A$5:$Z$95,MATCH($A78,'Points - Runs 50s'!$A$5:$A$95,0),MATCH(R$8,'Points - Runs 50s'!$A$5:$Z$5,0)))*25)+((INDEX('Points - Runs 100s'!$A$5:$Z$95,MATCH($A78,'Points - Runs 100s'!$A$5:$A$95,0),MATCH(R$8,'Points - Runs 100s'!$A$5:$Z$5,0)))*50)+((INDEX('Points - Wickets'!$A$5:$Z$95,MATCH($A78,'Points - Wickets'!$A$5:$A$95,0),MATCH(R$8,'Points - Wickets'!$A$5:$Z$5,0)))*15)+((INDEX('Points - 4 fers'!$A$5:$Z$95,MATCH($A78,'Points - 4 fers'!$A$5:$A$95,0),MATCH(R$8,'Points - 4 fers'!$A$5:$Z$5,0)))*25)+((INDEX('Points - Hattrick'!$A$5:$Z$95,MATCH($A78,'Points - Hattrick'!$A$5:$A$95,0),MATCH(R$8,'Points - Hattrick'!$A$5:$Z$5,0)))*100)+((INDEX('Points - Fielding'!$A$5:$Z$95,MATCH($A78,'Points - Fielding'!$A$5:$A$95,0),MATCH(R$8,'Points - Fielding'!$A$5:$Z$5,0)))*10)+((INDEX('Points - 7 fers'!$A$5:$Z$95,MATCH($A78,'Points - 7 fers'!$A$5:$A$95,0),MATCH(R$8,'Points - 7 fers'!$A$5:$Z$5,0)))*50)+((INDEX('Points - Fielding Bonus'!$A$5:$Z$95,MATCH($A78,'Points - Fielding Bonus'!$A$5:$A$95,0),MATCH(R$8,'Points - Fielding Bonus'!$A$5:$Z$5,0)))*25)</f>
        <v>0</v>
      </c>
      <c r="S78" s="566">
        <f>(INDEX('Points - Runs'!$A$5:$Z$95,MATCH($A78,'Points - Runs'!$A$5:$A$95,0),MATCH(S$8,'Points - Runs'!$A$5:$Z$5,0)))+((INDEX('Points - Runs 50s'!$A$5:$Z$95,MATCH($A78,'Points - Runs 50s'!$A$5:$A$95,0),MATCH(S$8,'Points - Runs 50s'!$A$5:$Z$5,0)))*25)+((INDEX('Points - Runs 100s'!$A$5:$Z$95,MATCH($A78,'Points - Runs 100s'!$A$5:$A$95,0),MATCH(S$8,'Points - Runs 100s'!$A$5:$Z$5,0)))*50)+((INDEX('Points - Wickets'!$A$5:$Z$95,MATCH($A78,'Points - Wickets'!$A$5:$A$95,0),MATCH(S$8,'Points - Wickets'!$A$5:$Z$5,0)))*15)+((INDEX('Points - 4 fers'!$A$5:$Z$95,MATCH($A78,'Points - 4 fers'!$A$5:$A$95,0),MATCH(S$8,'Points - 4 fers'!$A$5:$Z$5,0)))*25)+((INDEX('Points - Hattrick'!$A$5:$Z$95,MATCH($A78,'Points - Hattrick'!$A$5:$A$95,0),MATCH(S$8,'Points - Hattrick'!$A$5:$Z$5,0)))*100)+((INDEX('Points - Fielding'!$A$5:$Z$95,MATCH($A78,'Points - Fielding'!$A$5:$A$95,0),MATCH(S$8,'Points - Fielding'!$A$5:$Z$5,0)))*10)+((INDEX('Points - 7 fers'!$A$5:$Z$95,MATCH($A78,'Points - 7 fers'!$A$5:$A$95,0),MATCH(S$8,'Points - 7 fers'!$A$5:$Z$5,0)))*50)+((INDEX('Points - Fielding Bonus'!$A$5:$Z$95,MATCH($A78,'Points - Fielding Bonus'!$A$5:$A$95,0),MATCH(S$8,'Points - Fielding Bonus'!$A$5:$Z$5,0)))*25)</f>
        <v>0</v>
      </c>
      <c r="T78" s="571">
        <f>(INDEX('Points - Runs'!$A$5:$Z$95,MATCH($A78,'Points - Runs'!$A$5:$A$95,0),MATCH(T$8,'Points - Runs'!$A$5:$Z$5,0)))+((INDEX('Points - Runs 50s'!$A$5:$Z$95,MATCH($A78,'Points - Runs 50s'!$A$5:$A$95,0),MATCH(T$8,'Points - Runs 50s'!$A$5:$Z$5,0)))*25)+((INDEX('Points - Runs 100s'!$A$5:$Z$95,MATCH($A78,'Points - Runs 100s'!$A$5:$A$95,0),MATCH(T$8,'Points - Runs 100s'!$A$5:$Z$5,0)))*50)+((INDEX('Points - Wickets'!$A$5:$Z$95,MATCH($A78,'Points - Wickets'!$A$5:$A$95,0),MATCH(T$8,'Points - Wickets'!$A$5:$Z$5,0)))*15)+((INDEX('Points - 4 fers'!$A$5:$Z$95,MATCH($A78,'Points - 4 fers'!$A$5:$A$95,0),MATCH(T$8,'Points - 4 fers'!$A$5:$Z$5,0)))*25)+((INDEX('Points - Hattrick'!$A$5:$Z$95,MATCH($A78,'Points - Hattrick'!$A$5:$A$95,0),MATCH(T$8,'Points - Hattrick'!$A$5:$Z$5,0)))*100)+((INDEX('Points - Fielding'!$A$5:$Z$95,MATCH($A78,'Points - Fielding'!$A$5:$A$95,0),MATCH(T$8,'Points - Fielding'!$A$5:$Z$5,0)))*10)+((INDEX('Points - 7 fers'!$A$5:$Z$95,MATCH($A78,'Points - 7 fers'!$A$5:$A$95,0),MATCH(T$8,'Points - 7 fers'!$A$5:$Z$5,0)))*50)+((INDEX('Points - Fielding Bonus'!$A$5:$Z$95,MATCH($A78,'Points - Fielding Bonus'!$A$5:$A$95,0),MATCH(T$8,'Points - Fielding Bonus'!$A$5:$Z$5,0)))*25)</f>
        <v>0</v>
      </c>
      <c r="U78" s="365">
        <f>(INDEX('Points - Runs'!$A$5:$Z$95,MATCH($A78,'Points - Runs'!$A$5:$A$95,0),MATCH(U$8,'Points - Runs'!$A$5:$Z$5,0)))+((INDEX('Points - Runs 50s'!$A$5:$Z$95,MATCH($A78,'Points - Runs 50s'!$A$5:$A$95,0),MATCH(U$8,'Points - Runs 50s'!$A$5:$Z$5,0)))*25)+((INDEX('Points - Runs 100s'!$A$5:$Z$95,MATCH($A78,'Points - Runs 100s'!$A$5:$A$95,0),MATCH(U$8,'Points - Runs 100s'!$A$5:$Z$5,0)))*50)+((INDEX('Points - Wickets'!$A$5:$Z$95,MATCH($A78,'Points - Wickets'!$A$5:$A$95,0),MATCH(U$8,'Points - Wickets'!$A$5:$Z$5,0)))*15)+((INDEX('Points - 4 fers'!$A$5:$Z$95,MATCH($A78,'Points - 4 fers'!$A$5:$A$95,0),MATCH(U$8,'Points - 4 fers'!$A$5:$Z$5,0)))*25)+((INDEX('Points - Hattrick'!$A$5:$Z$95,MATCH($A78,'Points - Hattrick'!$A$5:$A$95,0),MATCH(U$8,'Points - Hattrick'!$A$5:$Z$5,0)))*100)+((INDEX('Points - Fielding'!$A$5:$Z$95,MATCH($A78,'Points - Fielding'!$A$5:$A$95,0),MATCH(U$8,'Points - Fielding'!$A$5:$Z$5,0)))*10)+((INDEX('Points - 7 fers'!$A$5:$Z$95,MATCH($A78,'Points - 7 fers'!$A$5:$A$95,0),MATCH(U$8,'Points - 7 fers'!$A$5:$Z$5,0)))*50)+((INDEX('Points - Fielding Bonus'!$A$5:$Z$95,MATCH($A78,'Points - Fielding Bonus'!$A$5:$A$95,0),MATCH(U$8,'Points - Fielding Bonus'!$A$5:$Z$5,0)))*25)</f>
        <v>0</v>
      </c>
      <c r="V78" s="365">
        <f>(INDEX('Points - Runs'!$A$5:$Z$95,MATCH($A78,'Points - Runs'!$A$5:$A$95,0),MATCH(V$8,'Points - Runs'!$A$5:$Z$5,0)))+((INDEX('Points - Runs 50s'!$A$5:$Z$95,MATCH($A78,'Points - Runs 50s'!$A$5:$A$95,0),MATCH(V$8,'Points - Runs 50s'!$A$5:$Z$5,0)))*25)+((INDEX('Points - Runs 100s'!$A$5:$Z$95,MATCH($A78,'Points - Runs 100s'!$A$5:$A$95,0),MATCH(V$8,'Points - Runs 100s'!$A$5:$Z$5,0)))*50)+((INDEX('Points - Wickets'!$A$5:$Z$95,MATCH($A78,'Points - Wickets'!$A$5:$A$95,0),MATCH(V$8,'Points - Wickets'!$A$5:$Z$5,0)))*15)+((INDEX('Points - 4 fers'!$A$5:$Z$95,MATCH($A78,'Points - 4 fers'!$A$5:$A$95,0),MATCH(V$8,'Points - 4 fers'!$A$5:$Z$5,0)))*25)+((INDEX('Points - Hattrick'!$A$5:$Z$95,MATCH($A78,'Points - Hattrick'!$A$5:$A$95,0),MATCH(V$8,'Points - Hattrick'!$A$5:$Z$5,0)))*100)+((INDEX('Points - Fielding'!$A$5:$Z$95,MATCH($A78,'Points - Fielding'!$A$5:$A$95,0),MATCH(V$8,'Points - Fielding'!$A$5:$Z$5,0)))*10)+((INDEX('Points - 7 fers'!$A$5:$Z$95,MATCH($A78,'Points - 7 fers'!$A$5:$A$95,0),MATCH(V$8,'Points - 7 fers'!$A$5:$Z$5,0)))*50)+((INDEX('Points - Fielding Bonus'!$A$5:$Z$95,MATCH($A78,'Points - Fielding Bonus'!$A$5:$A$95,0),MATCH(V$8,'Points - Fielding Bonus'!$A$5:$Z$5,0)))*25)</f>
        <v>0</v>
      </c>
      <c r="W78" s="365">
        <f>(INDEX('Points - Runs'!$A$5:$Z$95,MATCH($A78,'Points - Runs'!$A$5:$A$95,0),MATCH(W$8,'Points - Runs'!$A$5:$Z$5,0)))+((INDEX('Points - Runs 50s'!$A$5:$Z$95,MATCH($A78,'Points - Runs 50s'!$A$5:$A$95,0),MATCH(W$8,'Points - Runs 50s'!$A$5:$Z$5,0)))*25)+((INDEX('Points - Runs 100s'!$A$5:$Z$95,MATCH($A78,'Points - Runs 100s'!$A$5:$A$95,0),MATCH(W$8,'Points - Runs 100s'!$A$5:$Z$5,0)))*50)+((INDEX('Points - Wickets'!$A$5:$Z$95,MATCH($A78,'Points - Wickets'!$A$5:$A$95,0),MATCH(W$8,'Points - Wickets'!$A$5:$Z$5,0)))*15)+((INDEX('Points - 4 fers'!$A$5:$Z$95,MATCH($A78,'Points - 4 fers'!$A$5:$A$95,0),MATCH(W$8,'Points - 4 fers'!$A$5:$Z$5,0)))*25)+((INDEX('Points - Hattrick'!$A$5:$Z$95,MATCH($A78,'Points - Hattrick'!$A$5:$A$95,0),MATCH(W$8,'Points - Hattrick'!$A$5:$Z$5,0)))*100)+((INDEX('Points - Fielding'!$A$5:$Z$95,MATCH($A78,'Points - Fielding'!$A$5:$A$95,0),MATCH(W$8,'Points - Fielding'!$A$5:$Z$5,0)))*10)+((INDEX('Points - 7 fers'!$A$5:$Z$95,MATCH($A78,'Points - 7 fers'!$A$5:$A$95,0),MATCH(W$8,'Points - 7 fers'!$A$5:$Z$5,0)))*50)+((INDEX('Points - Fielding Bonus'!$A$5:$Z$95,MATCH($A78,'Points - Fielding Bonus'!$A$5:$A$95,0),MATCH(W$8,'Points - Fielding Bonus'!$A$5:$Z$5,0)))*25)</f>
        <v>0</v>
      </c>
      <c r="X78" s="365">
        <f>(INDEX('Points - Runs'!$A$5:$Z$95,MATCH($A78,'Points - Runs'!$A$5:$A$95,0),MATCH(X$8,'Points - Runs'!$A$5:$Z$5,0)))+((INDEX('Points - Runs 50s'!$A$5:$Z$95,MATCH($A78,'Points - Runs 50s'!$A$5:$A$95,0),MATCH(X$8,'Points - Runs 50s'!$A$5:$Z$5,0)))*25)+((INDEX('Points - Runs 100s'!$A$5:$Z$95,MATCH($A78,'Points - Runs 100s'!$A$5:$A$95,0),MATCH(X$8,'Points - Runs 100s'!$A$5:$Z$5,0)))*50)+((INDEX('Points - Wickets'!$A$5:$Z$95,MATCH($A78,'Points - Wickets'!$A$5:$A$95,0),MATCH(X$8,'Points - Wickets'!$A$5:$Z$5,0)))*15)+((INDEX('Points - 4 fers'!$A$5:$Z$95,MATCH($A78,'Points - 4 fers'!$A$5:$A$95,0),MATCH(X$8,'Points - 4 fers'!$A$5:$Z$5,0)))*25)+((INDEX('Points - Hattrick'!$A$5:$Z$95,MATCH($A78,'Points - Hattrick'!$A$5:$A$95,0),MATCH(X$8,'Points - Hattrick'!$A$5:$Z$5,0)))*100)+((INDEX('Points - Fielding'!$A$5:$Z$95,MATCH($A78,'Points - Fielding'!$A$5:$A$95,0),MATCH(X$8,'Points - Fielding'!$A$5:$Z$5,0)))*10)+((INDEX('Points - 7 fers'!$A$5:$Z$95,MATCH($A78,'Points - 7 fers'!$A$5:$A$95,0),MATCH(X$8,'Points - 7 fers'!$A$5:$Z$5,0)))*50)+((INDEX('Points - Fielding Bonus'!$A$5:$Z$95,MATCH($A78,'Points - Fielding Bonus'!$A$5:$A$95,0),MATCH(X$8,'Points - Fielding Bonus'!$A$5:$Z$5,0)))*25)</f>
        <v>0</v>
      </c>
      <c r="Y78" s="365">
        <f>(INDEX('Points - Runs'!$A$5:$Z$95,MATCH($A78,'Points - Runs'!$A$5:$A$95,0),MATCH(Y$8,'Points - Runs'!$A$5:$Z$5,0)))+((INDEX('Points - Runs 50s'!$A$5:$Z$95,MATCH($A78,'Points - Runs 50s'!$A$5:$A$95,0),MATCH(Y$8,'Points - Runs 50s'!$A$5:$Z$5,0)))*25)+((INDEX('Points - Runs 100s'!$A$5:$Z$95,MATCH($A78,'Points - Runs 100s'!$A$5:$A$95,0),MATCH(Y$8,'Points - Runs 100s'!$A$5:$Z$5,0)))*50)+((INDEX('Points - Wickets'!$A$5:$Z$95,MATCH($A78,'Points - Wickets'!$A$5:$A$95,0),MATCH(Y$8,'Points - Wickets'!$A$5:$Z$5,0)))*15)+((INDEX('Points - 4 fers'!$A$5:$Z$95,MATCH($A78,'Points - 4 fers'!$A$5:$A$95,0),MATCH(Y$8,'Points - 4 fers'!$A$5:$Z$5,0)))*25)+((INDEX('Points - Hattrick'!$A$5:$Z$95,MATCH($A78,'Points - Hattrick'!$A$5:$A$95,0),MATCH(Y$8,'Points - Hattrick'!$A$5:$Z$5,0)))*100)+((INDEX('Points - Fielding'!$A$5:$Z$95,MATCH($A78,'Points - Fielding'!$A$5:$A$95,0),MATCH(Y$8,'Points - Fielding'!$A$5:$Z$5,0)))*10)+((INDEX('Points - 7 fers'!$A$5:$Z$95,MATCH($A78,'Points - 7 fers'!$A$5:$A$95,0),MATCH(Y$8,'Points - 7 fers'!$A$5:$Z$5,0)))*50)+((INDEX('Points - Fielding Bonus'!$A$5:$Z$95,MATCH($A78,'Points - Fielding Bonus'!$A$5:$A$95,0),MATCH(Y$8,'Points - Fielding Bonus'!$A$5:$Z$5,0)))*25)</f>
        <v>0</v>
      </c>
      <c r="Z78" s="365">
        <f>(INDEX('Points - Runs'!$A$5:$Z$95,MATCH($A78,'Points - Runs'!$A$5:$A$95,0),MATCH(Z$8,'Points - Runs'!$A$5:$Z$5,0)))+((INDEX('Points - Runs 50s'!$A$5:$Z$95,MATCH($A78,'Points - Runs 50s'!$A$5:$A$95,0),MATCH(Z$8,'Points - Runs 50s'!$A$5:$Z$5,0)))*25)+((INDEX('Points - Runs 100s'!$A$5:$Z$95,MATCH($A78,'Points - Runs 100s'!$A$5:$A$95,0),MATCH(Z$8,'Points - Runs 100s'!$A$5:$Z$5,0)))*50)+((INDEX('Points - Wickets'!$A$5:$Z$95,MATCH($A78,'Points - Wickets'!$A$5:$A$95,0),MATCH(Z$8,'Points - Wickets'!$A$5:$Z$5,0)))*15)+((INDEX('Points - 4 fers'!$A$5:$Z$95,MATCH($A78,'Points - 4 fers'!$A$5:$A$95,0),MATCH(Z$8,'Points - 4 fers'!$A$5:$Z$5,0)))*25)+((INDEX('Points - Hattrick'!$A$5:$Z$95,MATCH($A78,'Points - Hattrick'!$A$5:$A$95,0),MATCH(Z$8,'Points - Hattrick'!$A$5:$Z$5,0)))*100)+((INDEX('Points - Fielding'!$A$5:$Z$95,MATCH($A78,'Points - Fielding'!$A$5:$A$95,0),MATCH(Z$8,'Points - Fielding'!$A$5:$Z$5,0)))*10)+((INDEX('Points - 7 fers'!$A$5:$Z$95,MATCH($A78,'Points - 7 fers'!$A$5:$A$95,0),MATCH(Z$8,'Points - 7 fers'!$A$5:$Z$5,0)))*50)+((INDEX('Points - Fielding Bonus'!$A$5:$Z$95,MATCH($A78,'Points - Fielding Bonus'!$A$5:$A$95,0),MATCH(Z$8,'Points - Fielding Bonus'!$A$5:$Z$5,0)))*25)</f>
        <v>0</v>
      </c>
      <c r="AA78" s="452">
        <f t="shared" si="4"/>
        <v>0</v>
      </c>
      <c r="AB78" s="445">
        <f t="shared" si="5"/>
        <v>41</v>
      </c>
      <c r="AC78" s="479">
        <f t="shared" si="6"/>
        <v>0</v>
      </c>
      <c r="AD78" s="453">
        <f t="shared" si="7"/>
        <v>41</v>
      </c>
    </row>
    <row r="79" spans="1:32" ht="18.75" customHeight="1" x14ac:dyDescent="0.25">
      <c r="A79" s="476" t="s">
        <v>26</v>
      </c>
      <c r="B79" s="447" t="s">
        <v>53</v>
      </c>
      <c r="C79" s="448" t="s">
        <v>63</v>
      </c>
      <c r="D79" s="364">
        <f>(INDEX('Points - Runs'!$A$5:$Z$95,MATCH($A79,'Points - Runs'!$A$5:$A$95,0),MATCH(D$8,'Points - Runs'!$A$5:$Z$5,0)))+((INDEX('Points - Runs 50s'!$A$5:$Z$95,MATCH($A79,'Points - Runs 50s'!$A$5:$A$95,0),MATCH(D$8,'Points - Runs 50s'!$A$5:$Z$5,0)))*25)+((INDEX('Points - Runs 100s'!$A$5:$Z$95,MATCH($A79,'Points - Runs 100s'!$A$5:$A$95,0),MATCH(D$8,'Points - Runs 100s'!$A$5:$Z$5,0)))*50)+((INDEX('Points - Wickets'!$A$5:$Z$95,MATCH($A79,'Points - Wickets'!$A$5:$A$95,0),MATCH(D$8,'Points - Wickets'!$A$5:$Z$5,0)))*15)+((INDEX('Points - 4 fers'!$A$5:$Z$95,MATCH($A79,'Points - 4 fers'!$A$5:$A$95,0),MATCH(D$8,'Points - 4 fers'!$A$5:$Z$5,0)))*25)+((INDEX('Points - Hattrick'!$A$5:$Z$95,MATCH($A79,'Points - Hattrick'!$A$5:$A$95,0),MATCH(D$8,'Points - Hattrick'!$A$5:$Z$5,0)))*100)+((INDEX('Points - Fielding'!$A$5:$Z$95,MATCH($A79,'Points - Fielding'!$A$5:$A$95,0),MATCH(D$8,'Points - Fielding'!$A$5:$Z$5,0)))*10)+((INDEX('Points - 7 fers'!$A$5:$Z$95,MATCH($A79,'Points - 7 fers'!$A$5:$A$95,0),MATCH(D$8,'Points - 7 fers'!$A$5:$Z$5,0)))*50)+((INDEX('Points - Fielding Bonus'!$A$5:$Z$95,MATCH($A79,'Points - Fielding Bonus'!$A$5:$A$95,0),MATCH(D$8,'Points - Fielding Bonus'!$A$5:$Z$5,0)))*25)</f>
        <v>20</v>
      </c>
      <c r="E79" s="365">
        <f>(INDEX('Points - Runs'!$A$5:$Z$95,MATCH($A79,'Points - Runs'!$A$5:$A$95,0),MATCH(E$8,'Points - Runs'!$A$5:$Z$5,0)))+((INDEX('Points - Runs 50s'!$A$5:$Z$95,MATCH($A79,'Points - Runs 50s'!$A$5:$A$95,0),MATCH(E$8,'Points - Runs 50s'!$A$5:$Z$5,0)))*25)+((INDEX('Points - Runs 100s'!$A$5:$Z$95,MATCH($A79,'Points - Runs 100s'!$A$5:$A$95,0),MATCH(E$8,'Points - Runs 100s'!$A$5:$Z$5,0)))*50)+((INDEX('Points - Wickets'!$A$5:$Z$95,MATCH($A79,'Points - Wickets'!$A$5:$A$95,0),MATCH(E$8,'Points - Wickets'!$A$5:$Z$5,0)))*15)+((INDEX('Points - 4 fers'!$A$5:$Z$95,MATCH($A79,'Points - 4 fers'!$A$5:$A$95,0),MATCH(E$8,'Points - 4 fers'!$A$5:$Z$5,0)))*25)+((INDEX('Points - Hattrick'!$A$5:$Z$95,MATCH($A79,'Points - Hattrick'!$A$5:$A$95,0),MATCH(E$8,'Points - Hattrick'!$A$5:$Z$5,0)))*100)+((INDEX('Points - Fielding'!$A$5:$Z$95,MATCH($A79,'Points - Fielding'!$A$5:$A$95,0),MATCH(E$8,'Points - Fielding'!$A$5:$Z$5,0)))*10)+((INDEX('Points - 7 fers'!$A$5:$Z$95,MATCH($A79,'Points - 7 fers'!$A$5:$A$95,0),MATCH(E$8,'Points - 7 fers'!$A$5:$Z$5,0)))*50)+((INDEX('Points - Fielding Bonus'!$A$5:$Z$95,MATCH($A79,'Points - Fielding Bonus'!$A$5:$A$95,0),MATCH(E$8,'Points - Fielding Bonus'!$A$5:$Z$5,0)))*25)</f>
        <v>0</v>
      </c>
      <c r="F79" s="365">
        <f>(INDEX('Points - Runs'!$A$5:$Z$95,MATCH($A79,'Points - Runs'!$A$5:$A$95,0),MATCH(F$8,'Points - Runs'!$A$5:$Z$5,0)))+((INDEX('Points - Runs 50s'!$A$5:$Z$95,MATCH($A79,'Points - Runs 50s'!$A$5:$A$95,0),MATCH(F$8,'Points - Runs 50s'!$A$5:$Z$5,0)))*25)+((INDEX('Points - Runs 100s'!$A$5:$Z$95,MATCH($A79,'Points - Runs 100s'!$A$5:$A$95,0),MATCH(F$8,'Points - Runs 100s'!$A$5:$Z$5,0)))*50)+((INDEX('Points - Wickets'!$A$5:$Z$95,MATCH($A79,'Points - Wickets'!$A$5:$A$95,0),MATCH(F$8,'Points - Wickets'!$A$5:$Z$5,0)))*15)+((INDEX('Points - 4 fers'!$A$5:$Z$95,MATCH($A79,'Points - 4 fers'!$A$5:$A$95,0),MATCH(F$8,'Points - 4 fers'!$A$5:$Z$5,0)))*25)+((INDEX('Points - Hattrick'!$A$5:$Z$95,MATCH($A79,'Points - Hattrick'!$A$5:$A$95,0),MATCH(F$8,'Points - Hattrick'!$A$5:$Z$5,0)))*100)+((INDEX('Points - Fielding'!$A$5:$Z$95,MATCH($A79,'Points - Fielding'!$A$5:$A$95,0),MATCH(F$8,'Points - Fielding'!$A$5:$Z$5,0)))*10)+((INDEX('Points - 7 fers'!$A$5:$Z$95,MATCH($A79,'Points - 7 fers'!$A$5:$A$95,0),MATCH(F$8,'Points - 7 fers'!$A$5:$Z$5,0)))*50)+((INDEX('Points - Fielding Bonus'!$A$5:$Z$95,MATCH($A79,'Points - Fielding Bonus'!$A$5:$A$95,0),MATCH(F$8,'Points - Fielding Bonus'!$A$5:$Z$5,0)))*25)</f>
        <v>0</v>
      </c>
      <c r="G79" s="365">
        <f>(INDEX('Points - Runs'!$A$5:$Z$95,MATCH($A79,'Points - Runs'!$A$5:$A$95,0),MATCH(G$8,'Points - Runs'!$A$5:$Z$5,0)))+((INDEX('Points - Runs 50s'!$A$5:$Z$95,MATCH($A79,'Points - Runs 50s'!$A$5:$A$95,0),MATCH(G$8,'Points - Runs 50s'!$A$5:$Z$5,0)))*25)+((INDEX('Points - Runs 100s'!$A$5:$Z$95,MATCH($A79,'Points - Runs 100s'!$A$5:$A$95,0),MATCH(G$8,'Points - Runs 100s'!$A$5:$Z$5,0)))*50)+((INDEX('Points - Wickets'!$A$5:$Z$95,MATCH($A79,'Points - Wickets'!$A$5:$A$95,0),MATCH(G$8,'Points - Wickets'!$A$5:$Z$5,0)))*15)+((INDEX('Points - 4 fers'!$A$5:$Z$95,MATCH($A79,'Points - 4 fers'!$A$5:$A$95,0),MATCH(G$8,'Points - 4 fers'!$A$5:$Z$5,0)))*25)+((INDEX('Points - Hattrick'!$A$5:$Z$95,MATCH($A79,'Points - Hattrick'!$A$5:$A$95,0),MATCH(G$8,'Points - Hattrick'!$A$5:$Z$5,0)))*100)+((INDEX('Points - Fielding'!$A$5:$Z$95,MATCH($A79,'Points - Fielding'!$A$5:$A$95,0),MATCH(G$8,'Points - Fielding'!$A$5:$Z$5,0)))*10)+((INDEX('Points - 7 fers'!$A$5:$Z$95,MATCH($A79,'Points - 7 fers'!$A$5:$A$95,0),MATCH(G$8,'Points - 7 fers'!$A$5:$Z$5,0)))*50)+((INDEX('Points - Fielding Bonus'!$A$5:$Z$95,MATCH($A79,'Points - Fielding Bonus'!$A$5:$A$95,0),MATCH(G$8,'Points - Fielding Bonus'!$A$5:$Z$5,0)))*25)</f>
        <v>35</v>
      </c>
      <c r="H79" s="365">
        <f>(INDEX('Points - Runs'!$A$5:$Z$95,MATCH($A79,'Points - Runs'!$A$5:$A$95,0),MATCH(H$8,'Points - Runs'!$A$5:$Z$5,0)))+((INDEX('Points - Runs 50s'!$A$5:$Z$95,MATCH($A79,'Points - Runs 50s'!$A$5:$A$95,0),MATCH(H$8,'Points - Runs 50s'!$A$5:$Z$5,0)))*25)+((INDEX('Points - Runs 100s'!$A$5:$Z$95,MATCH($A79,'Points - Runs 100s'!$A$5:$A$95,0),MATCH(H$8,'Points - Runs 100s'!$A$5:$Z$5,0)))*50)+((INDEX('Points - Wickets'!$A$5:$Z$95,MATCH($A79,'Points - Wickets'!$A$5:$A$95,0),MATCH(H$8,'Points - Wickets'!$A$5:$Z$5,0)))*15)+((INDEX('Points - 4 fers'!$A$5:$Z$95,MATCH($A79,'Points - 4 fers'!$A$5:$A$95,0),MATCH(H$8,'Points - 4 fers'!$A$5:$Z$5,0)))*25)+((INDEX('Points - Hattrick'!$A$5:$Z$95,MATCH($A79,'Points - Hattrick'!$A$5:$A$95,0),MATCH(H$8,'Points - Hattrick'!$A$5:$Z$5,0)))*100)+((INDEX('Points - Fielding'!$A$5:$Z$95,MATCH($A79,'Points - Fielding'!$A$5:$A$95,0),MATCH(H$8,'Points - Fielding'!$A$5:$Z$5,0)))*10)+((INDEX('Points - 7 fers'!$A$5:$Z$95,MATCH($A79,'Points - 7 fers'!$A$5:$A$95,0),MATCH(H$8,'Points - 7 fers'!$A$5:$Z$5,0)))*50)+((INDEX('Points - Fielding Bonus'!$A$5:$Z$95,MATCH($A79,'Points - Fielding Bonus'!$A$5:$A$95,0),MATCH(H$8,'Points - Fielding Bonus'!$A$5:$Z$5,0)))*25)</f>
        <v>52</v>
      </c>
      <c r="I79" s="365">
        <f>(INDEX('Points - Runs'!$A$5:$Z$95,MATCH($A79,'Points - Runs'!$A$5:$A$95,0),MATCH(I$8,'Points - Runs'!$A$5:$Z$5,0)))+((INDEX('Points - Runs 50s'!$A$5:$Z$95,MATCH($A79,'Points - Runs 50s'!$A$5:$A$95,0),MATCH(I$8,'Points - Runs 50s'!$A$5:$Z$5,0)))*25)+((INDEX('Points - Runs 100s'!$A$5:$Z$95,MATCH($A79,'Points - Runs 100s'!$A$5:$A$95,0),MATCH(I$8,'Points - Runs 100s'!$A$5:$Z$5,0)))*50)+((INDEX('Points - Wickets'!$A$5:$Z$95,MATCH($A79,'Points - Wickets'!$A$5:$A$95,0),MATCH(I$8,'Points - Wickets'!$A$5:$Z$5,0)))*15)+((INDEX('Points - 4 fers'!$A$5:$Z$95,MATCH($A79,'Points - 4 fers'!$A$5:$A$95,0),MATCH(I$8,'Points - 4 fers'!$A$5:$Z$5,0)))*25)+((INDEX('Points - Hattrick'!$A$5:$Z$95,MATCH($A79,'Points - Hattrick'!$A$5:$A$95,0),MATCH(I$8,'Points - Hattrick'!$A$5:$Z$5,0)))*100)+((INDEX('Points - Fielding'!$A$5:$Z$95,MATCH($A79,'Points - Fielding'!$A$5:$A$95,0),MATCH(I$8,'Points - Fielding'!$A$5:$Z$5,0)))*10)+((INDEX('Points - 7 fers'!$A$5:$Z$95,MATCH($A79,'Points - 7 fers'!$A$5:$A$95,0),MATCH(I$8,'Points - 7 fers'!$A$5:$Z$5,0)))*50)+((INDEX('Points - Fielding Bonus'!$A$5:$Z$95,MATCH($A79,'Points - Fielding Bonus'!$A$5:$A$95,0),MATCH(I$8,'Points - Fielding Bonus'!$A$5:$Z$5,0)))*25)</f>
        <v>0</v>
      </c>
      <c r="J79" s="365">
        <f>(INDEX('Points - Runs'!$A$5:$Z$95,MATCH($A79,'Points - Runs'!$A$5:$A$95,0),MATCH(J$8,'Points - Runs'!$A$5:$Z$5,0)))+((INDEX('Points - Runs 50s'!$A$5:$Z$95,MATCH($A79,'Points - Runs 50s'!$A$5:$A$95,0),MATCH(J$8,'Points - Runs 50s'!$A$5:$Z$5,0)))*25)+((INDEX('Points - Runs 100s'!$A$5:$Z$95,MATCH($A79,'Points - Runs 100s'!$A$5:$A$95,0),MATCH(J$8,'Points - Runs 100s'!$A$5:$Z$5,0)))*50)+((INDEX('Points - Wickets'!$A$5:$Z$95,MATCH($A79,'Points - Wickets'!$A$5:$A$95,0),MATCH(J$8,'Points - Wickets'!$A$5:$Z$5,0)))*15)+((INDEX('Points - 4 fers'!$A$5:$Z$95,MATCH($A79,'Points - 4 fers'!$A$5:$A$95,0),MATCH(J$8,'Points - 4 fers'!$A$5:$Z$5,0)))*25)+((INDEX('Points - Hattrick'!$A$5:$Z$95,MATCH($A79,'Points - Hattrick'!$A$5:$A$95,0),MATCH(J$8,'Points - Hattrick'!$A$5:$Z$5,0)))*100)+((INDEX('Points - Fielding'!$A$5:$Z$95,MATCH($A79,'Points - Fielding'!$A$5:$A$95,0),MATCH(J$8,'Points - Fielding'!$A$5:$Z$5,0)))*10)+((INDEX('Points - 7 fers'!$A$5:$Z$95,MATCH($A79,'Points - 7 fers'!$A$5:$A$95,0),MATCH(J$8,'Points - 7 fers'!$A$5:$Z$5,0)))*50)+((INDEX('Points - Fielding Bonus'!$A$5:$Z$95,MATCH($A79,'Points - Fielding Bonus'!$A$5:$A$95,0),MATCH(J$8,'Points - Fielding Bonus'!$A$5:$Z$5,0)))*25)</f>
        <v>0</v>
      </c>
      <c r="K79" s="516">
        <f>(INDEX('Points - Runs'!$A$5:$Z$95,MATCH($A79,'Points - Runs'!$A$5:$A$95,0),MATCH(K$8,'Points - Runs'!$A$5:$Z$5,0)))+((INDEX('Points - Runs 50s'!$A$5:$Z$95,MATCH($A79,'Points - Runs 50s'!$A$5:$A$95,0),MATCH(K$8,'Points - Runs 50s'!$A$5:$Z$5,0)))*25)+((INDEX('Points - Runs 100s'!$A$5:$Z$95,MATCH($A79,'Points - Runs 100s'!$A$5:$A$95,0),MATCH(K$8,'Points - Runs 100s'!$A$5:$Z$5,0)))*50)+((INDEX('Points - Wickets'!$A$5:$Z$95,MATCH($A79,'Points - Wickets'!$A$5:$A$95,0),MATCH(K$8,'Points - Wickets'!$A$5:$Z$5,0)))*15)+((INDEX('Points - 4 fers'!$A$5:$Z$95,MATCH($A79,'Points - 4 fers'!$A$5:$A$95,0),MATCH(K$8,'Points - 4 fers'!$A$5:$Z$5,0)))*25)+((INDEX('Points - Hattrick'!$A$5:$Z$95,MATCH($A79,'Points - Hattrick'!$A$5:$A$95,0),MATCH(K$8,'Points - Hattrick'!$A$5:$Z$5,0)))*100)+((INDEX('Points - Fielding'!$A$5:$Z$95,MATCH($A79,'Points - Fielding'!$A$5:$A$95,0),MATCH(K$8,'Points - Fielding'!$A$5:$Z$5,0)))*10)+((INDEX('Points - 7 fers'!$A$5:$Z$95,MATCH($A79,'Points - 7 fers'!$A$5:$A$95,0),MATCH(K$8,'Points - 7 fers'!$A$5:$Z$5,0)))*50)+((INDEX('Points - Fielding Bonus'!$A$5:$Z$95,MATCH($A79,'Points - Fielding Bonus'!$A$5:$A$95,0),MATCH(K$8,'Points - Fielding Bonus'!$A$5:$Z$5,0)))*25)</f>
        <v>104</v>
      </c>
      <c r="L79" s="364">
        <f>(INDEX('Points - Runs'!$A$5:$Z$95,MATCH($A79,'Points - Runs'!$A$5:$A$95,0),MATCH(L$8,'Points - Runs'!$A$5:$Z$5,0)))+((INDEX('Points - Runs 50s'!$A$5:$Z$95,MATCH($A79,'Points - Runs 50s'!$A$5:$A$95,0),MATCH(L$8,'Points - Runs 50s'!$A$5:$Z$5,0)))*25)+((INDEX('Points - Runs 100s'!$A$5:$Z$95,MATCH($A79,'Points - Runs 100s'!$A$5:$A$95,0),MATCH(L$8,'Points - Runs 100s'!$A$5:$Z$5,0)))*50)+((INDEX('Points - Wickets'!$A$5:$Z$95,MATCH($A79,'Points - Wickets'!$A$5:$A$95,0),MATCH(L$8,'Points - Wickets'!$A$5:$Z$5,0)))*15)+((INDEX('Points - 4 fers'!$A$5:$Z$95,MATCH($A79,'Points - 4 fers'!$A$5:$A$95,0),MATCH(L$8,'Points - 4 fers'!$A$5:$Z$5,0)))*25)+((INDEX('Points - Hattrick'!$A$5:$Z$95,MATCH($A79,'Points - Hattrick'!$A$5:$A$95,0),MATCH(L$8,'Points - Hattrick'!$A$5:$Z$5,0)))*100)+((INDEX('Points - Fielding'!$A$5:$Z$95,MATCH($A79,'Points - Fielding'!$A$5:$A$95,0),MATCH(L$8,'Points - Fielding'!$A$5:$Z$5,0)))*10)+((INDEX('Points - 7 fers'!$A$5:$Z$95,MATCH($A79,'Points - 7 fers'!$A$5:$A$95,0),MATCH(L$8,'Points - 7 fers'!$A$5:$Z$5,0)))*50)+((INDEX('Points - Fielding Bonus'!$A$5:$Z$95,MATCH($A79,'Points - Fielding Bonus'!$A$5:$A$95,0),MATCH(L$8,'Points - Fielding Bonus'!$A$5:$Z$5,0)))*25)</f>
        <v>155</v>
      </c>
      <c r="M79" s="365">
        <f>(INDEX('Points - Runs'!$A$5:$Z$95,MATCH($A79,'Points - Runs'!$A$5:$A$95,0),MATCH(M$8,'Points - Runs'!$A$5:$Z$5,0)))+((INDEX('Points - Runs 50s'!$A$5:$Z$95,MATCH($A79,'Points - Runs 50s'!$A$5:$A$95,0),MATCH(M$8,'Points - Runs 50s'!$A$5:$Z$5,0)))*25)+((INDEX('Points - Runs 100s'!$A$5:$Z$95,MATCH($A79,'Points - Runs 100s'!$A$5:$A$95,0),MATCH(M$8,'Points - Runs 100s'!$A$5:$Z$5,0)))*50)+((INDEX('Points - Wickets'!$A$5:$Z$95,MATCH($A79,'Points - Wickets'!$A$5:$A$95,0),MATCH(M$8,'Points - Wickets'!$A$5:$Z$5,0)))*15)+((INDEX('Points - 4 fers'!$A$5:$Z$95,MATCH($A79,'Points - 4 fers'!$A$5:$A$95,0),MATCH(M$8,'Points - 4 fers'!$A$5:$Z$5,0)))*25)+((INDEX('Points - Hattrick'!$A$5:$Z$95,MATCH($A79,'Points - Hattrick'!$A$5:$A$95,0),MATCH(M$8,'Points - Hattrick'!$A$5:$Z$5,0)))*100)+((INDEX('Points - Fielding'!$A$5:$Z$95,MATCH($A79,'Points - Fielding'!$A$5:$A$95,0),MATCH(M$8,'Points - Fielding'!$A$5:$Z$5,0)))*10)+((INDEX('Points - 7 fers'!$A$5:$Z$95,MATCH($A79,'Points - 7 fers'!$A$5:$A$95,0),MATCH(M$8,'Points - 7 fers'!$A$5:$Z$5,0)))*50)+((INDEX('Points - Fielding Bonus'!$A$5:$Z$95,MATCH($A79,'Points - Fielding Bonus'!$A$5:$A$95,0),MATCH(M$8,'Points - Fielding Bonus'!$A$5:$Z$5,0)))*25)</f>
        <v>31</v>
      </c>
      <c r="N79" s="365">
        <f>(INDEX('Points - Runs'!$A$5:$Z$95,MATCH($A79,'Points - Runs'!$A$5:$A$95,0),MATCH(N$8,'Points - Runs'!$A$5:$Z$5,0)))+((INDEX('Points - Runs 50s'!$A$5:$Z$95,MATCH($A79,'Points - Runs 50s'!$A$5:$A$95,0),MATCH(N$8,'Points - Runs 50s'!$A$5:$Z$5,0)))*25)+((INDEX('Points - Runs 100s'!$A$5:$Z$95,MATCH($A79,'Points - Runs 100s'!$A$5:$A$95,0),MATCH(N$8,'Points - Runs 100s'!$A$5:$Z$5,0)))*50)+((INDEX('Points - Wickets'!$A$5:$Z$95,MATCH($A79,'Points - Wickets'!$A$5:$A$95,0),MATCH(N$8,'Points - Wickets'!$A$5:$Z$5,0)))*15)+((INDEX('Points - 4 fers'!$A$5:$Z$95,MATCH($A79,'Points - 4 fers'!$A$5:$A$95,0),MATCH(N$8,'Points - 4 fers'!$A$5:$Z$5,0)))*25)+((INDEX('Points - Hattrick'!$A$5:$Z$95,MATCH($A79,'Points - Hattrick'!$A$5:$A$95,0),MATCH(N$8,'Points - Hattrick'!$A$5:$Z$5,0)))*100)+((INDEX('Points - Fielding'!$A$5:$Z$95,MATCH($A79,'Points - Fielding'!$A$5:$A$95,0),MATCH(N$8,'Points - Fielding'!$A$5:$Z$5,0)))*10)+((INDEX('Points - 7 fers'!$A$5:$Z$95,MATCH($A79,'Points - 7 fers'!$A$5:$A$95,0),MATCH(N$8,'Points - 7 fers'!$A$5:$Z$5,0)))*50)+((INDEX('Points - Fielding Bonus'!$A$5:$Z$95,MATCH($A79,'Points - Fielding Bonus'!$A$5:$A$95,0),MATCH(N$8,'Points - Fielding Bonus'!$A$5:$Z$5,0)))*25)</f>
        <v>0</v>
      </c>
      <c r="O79" s="365">
        <f>(INDEX('Points - Runs'!$A$5:$Z$95,MATCH($A79,'Points - Runs'!$A$5:$A$95,0),MATCH(O$8,'Points - Runs'!$A$5:$Z$5,0)))+((INDEX('Points - Runs 50s'!$A$5:$Z$95,MATCH($A79,'Points - Runs 50s'!$A$5:$A$95,0),MATCH(O$8,'Points - Runs 50s'!$A$5:$Z$5,0)))*25)+((INDEX('Points - Runs 100s'!$A$5:$Z$95,MATCH($A79,'Points - Runs 100s'!$A$5:$A$95,0),MATCH(O$8,'Points - Runs 100s'!$A$5:$Z$5,0)))*50)+((INDEX('Points - Wickets'!$A$5:$Z$95,MATCH($A79,'Points - Wickets'!$A$5:$A$95,0),MATCH(O$8,'Points - Wickets'!$A$5:$Z$5,0)))*15)+((INDEX('Points - 4 fers'!$A$5:$Z$95,MATCH($A79,'Points - 4 fers'!$A$5:$A$95,0),MATCH(O$8,'Points - 4 fers'!$A$5:$Z$5,0)))*25)+((INDEX('Points - Hattrick'!$A$5:$Z$95,MATCH($A79,'Points - Hattrick'!$A$5:$A$95,0),MATCH(O$8,'Points - Hattrick'!$A$5:$Z$5,0)))*100)+((INDEX('Points - Fielding'!$A$5:$Z$95,MATCH($A79,'Points - Fielding'!$A$5:$A$95,0),MATCH(O$8,'Points - Fielding'!$A$5:$Z$5,0)))*10)+((INDEX('Points - 7 fers'!$A$5:$Z$95,MATCH($A79,'Points - 7 fers'!$A$5:$A$95,0),MATCH(O$8,'Points - 7 fers'!$A$5:$Z$5,0)))*50)+((INDEX('Points - Fielding Bonus'!$A$5:$Z$95,MATCH($A79,'Points - Fielding Bonus'!$A$5:$A$95,0),MATCH(O$8,'Points - Fielding Bonus'!$A$5:$Z$5,0)))*25)</f>
        <v>0</v>
      </c>
      <c r="P79" s="365">
        <f>(INDEX('Points - Runs'!$A$5:$Z$95,MATCH($A79,'Points - Runs'!$A$5:$A$95,0),MATCH(P$8,'Points - Runs'!$A$5:$Z$5,0)))+((INDEX('Points - Runs 50s'!$A$5:$Z$95,MATCH($A79,'Points - Runs 50s'!$A$5:$A$95,0),MATCH(P$8,'Points - Runs 50s'!$A$5:$Z$5,0)))*25)+((INDEX('Points - Runs 100s'!$A$5:$Z$95,MATCH($A79,'Points - Runs 100s'!$A$5:$A$95,0),MATCH(P$8,'Points - Runs 100s'!$A$5:$Z$5,0)))*50)+((INDEX('Points - Wickets'!$A$5:$Z$95,MATCH($A79,'Points - Wickets'!$A$5:$A$95,0),MATCH(P$8,'Points - Wickets'!$A$5:$Z$5,0)))*15)+((INDEX('Points - 4 fers'!$A$5:$Z$95,MATCH($A79,'Points - 4 fers'!$A$5:$A$95,0),MATCH(P$8,'Points - 4 fers'!$A$5:$Z$5,0)))*25)+((INDEX('Points - Hattrick'!$A$5:$Z$95,MATCH($A79,'Points - Hattrick'!$A$5:$A$95,0),MATCH(P$8,'Points - Hattrick'!$A$5:$Z$5,0)))*100)+((INDEX('Points - Fielding'!$A$5:$Z$95,MATCH($A79,'Points - Fielding'!$A$5:$A$95,0),MATCH(P$8,'Points - Fielding'!$A$5:$Z$5,0)))*10)+((INDEX('Points - 7 fers'!$A$5:$Z$95,MATCH($A79,'Points - 7 fers'!$A$5:$A$95,0),MATCH(P$8,'Points - 7 fers'!$A$5:$Z$5,0)))*50)+((INDEX('Points - Fielding Bonus'!$A$5:$Z$95,MATCH($A79,'Points - Fielding Bonus'!$A$5:$A$95,0),MATCH(P$8,'Points - Fielding Bonus'!$A$5:$Z$5,0)))*25)</f>
        <v>30</v>
      </c>
      <c r="Q79" s="365">
        <f>(INDEX('Points - Runs'!$A$5:$Z$95,MATCH($A79,'Points - Runs'!$A$5:$A$95,0),MATCH(Q$8,'Points - Runs'!$A$5:$Z$5,0)))+((INDEX('Points - Runs 50s'!$A$5:$Z$95,MATCH($A79,'Points - Runs 50s'!$A$5:$A$95,0),MATCH(Q$8,'Points - Runs 50s'!$A$5:$Z$5,0)))*25)+((INDEX('Points - Runs 100s'!$A$5:$Z$95,MATCH($A79,'Points - Runs 100s'!$A$5:$A$95,0),MATCH(Q$8,'Points - Runs 100s'!$A$5:$Z$5,0)))*50)+((INDEX('Points - Wickets'!$A$5:$Z$95,MATCH($A79,'Points - Wickets'!$A$5:$A$95,0),MATCH(Q$8,'Points - Wickets'!$A$5:$Z$5,0)))*15)+((INDEX('Points - 4 fers'!$A$5:$Z$95,MATCH($A79,'Points - 4 fers'!$A$5:$A$95,0),MATCH(Q$8,'Points - 4 fers'!$A$5:$Z$5,0)))*25)+((INDEX('Points - Hattrick'!$A$5:$Z$95,MATCH($A79,'Points - Hattrick'!$A$5:$A$95,0),MATCH(Q$8,'Points - Hattrick'!$A$5:$Z$5,0)))*100)+((INDEX('Points - Fielding'!$A$5:$Z$95,MATCH($A79,'Points - Fielding'!$A$5:$A$95,0),MATCH(Q$8,'Points - Fielding'!$A$5:$Z$5,0)))*10)+((INDEX('Points - 7 fers'!$A$5:$Z$95,MATCH($A79,'Points - 7 fers'!$A$5:$A$95,0),MATCH(Q$8,'Points - 7 fers'!$A$5:$Z$5,0)))*50)+((INDEX('Points - Fielding Bonus'!$A$5:$Z$95,MATCH($A79,'Points - Fielding Bonus'!$A$5:$A$95,0),MATCH(Q$8,'Points - Fielding Bonus'!$A$5:$Z$5,0)))*25)</f>
        <v>112</v>
      </c>
      <c r="R79" s="365">
        <f>(INDEX('Points - Runs'!$A$5:$Z$95,MATCH($A79,'Points - Runs'!$A$5:$A$95,0),MATCH(R$8,'Points - Runs'!$A$5:$Z$5,0)))+((INDEX('Points - Runs 50s'!$A$5:$Z$95,MATCH($A79,'Points - Runs 50s'!$A$5:$A$95,0),MATCH(R$8,'Points - Runs 50s'!$A$5:$Z$5,0)))*25)+((INDEX('Points - Runs 100s'!$A$5:$Z$95,MATCH($A79,'Points - Runs 100s'!$A$5:$A$95,0),MATCH(R$8,'Points - Runs 100s'!$A$5:$Z$5,0)))*50)+((INDEX('Points - Wickets'!$A$5:$Z$95,MATCH($A79,'Points - Wickets'!$A$5:$A$95,0),MATCH(R$8,'Points - Wickets'!$A$5:$Z$5,0)))*15)+((INDEX('Points - 4 fers'!$A$5:$Z$95,MATCH($A79,'Points - 4 fers'!$A$5:$A$95,0),MATCH(R$8,'Points - 4 fers'!$A$5:$Z$5,0)))*25)+((INDEX('Points - Hattrick'!$A$5:$Z$95,MATCH($A79,'Points - Hattrick'!$A$5:$A$95,0),MATCH(R$8,'Points - Hattrick'!$A$5:$Z$5,0)))*100)+((INDEX('Points - Fielding'!$A$5:$Z$95,MATCH($A79,'Points - Fielding'!$A$5:$A$95,0),MATCH(R$8,'Points - Fielding'!$A$5:$Z$5,0)))*10)+((INDEX('Points - 7 fers'!$A$5:$Z$95,MATCH($A79,'Points - 7 fers'!$A$5:$A$95,0),MATCH(R$8,'Points - 7 fers'!$A$5:$Z$5,0)))*50)+((INDEX('Points - Fielding Bonus'!$A$5:$Z$95,MATCH($A79,'Points - Fielding Bonus'!$A$5:$A$95,0),MATCH(R$8,'Points - Fielding Bonus'!$A$5:$Z$5,0)))*25)</f>
        <v>0</v>
      </c>
      <c r="S79" s="566">
        <f>(INDEX('Points - Runs'!$A$5:$Z$95,MATCH($A79,'Points - Runs'!$A$5:$A$95,0),MATCH(S$8,'Points - Runs'!$A$5:$Z$5,0)))+((INDEX('Points - Runs 50s'!$A$5:$Z$95,MATCH($A79,'Points - Runs 50s'!$A$5:$A$95,0),MATCH(S$8,'Points - Runs 50s'!$A$5:$Z$5,0)))*25)+((INDEX('Points - Runs 100s'!$A$5:$Z$95,MATCH($A79,'Points - Runs 100s'!$A$5:$A$95,0),MATCH(S$8,'Points - Runs 100s'!$A$5:$Z$5,0)))*50)+((INDEX('Points - Wickets'!$A$5:$Z$95,MATCH($A79,'Points - Wickets'!$A$5:$A$95,0),MATCH(S$8,'Points - Wickets'!$A$5:$Z$5,0)))*15)+((INDEX('Points - 4 fers'!$A$5:$Z$95,MATCH($A79,'Points - 4 fers'!$A$5:$A$95,0),MATCH(S$8,'Points - 4 fers'!$A$5:$Z$5,0)))*25)+((INDEX('Points - Hattrick'!$A$5:$Z$95,MATCH($A79,'Points - Hattrick'!$A$5:$A$95,0),MATCH(S$8,'Points - Hattrick'!$A$5:$Z$5,0)))*100)+((INDEX('Points - Fielding'!$A$5:$Z$95,MATCH($A79,'Points - Fielding'!$A$5:$A$95,0),MATCH(S$8,'Points - Fielding'!$A$5:$Z$5,0)))*10)+((INDEX('Points - 7 fers'!$A$5:$Z$95,MATCH($A79,'Points - 7 fers'!$A$5:$A$95,0),MATCH(S$8,'Points - 7 fers'!$A$5:$Z$5,0)))*50)+((INDEX('Points - Fielding Bonus'!$A$5:$Z$95,MATCH($A79,'Points - Fielding Bonus'!$A$5:$A$95,0),MATCH(S$8,'Points - Fielding Bonus'!$A$5:$Z$5,0)))*25)</f>
        <v>18</v>
      </c>
      <c r="T79" s="571">
        <f>(INDEX('Points - Runs'!$A$5:$Z$95,MATCH($A79,'Points - Runs'!$A$5:$A$95,0),MATCH(T$8,'Points - Runs'!$A$5:$Z$5,0)))+((INDEX('Points - Runs 50s'!$A$5:$Z$95,MATCH($A79,'Points - Runs 50s'!$A$5:$A$95,0),MATCH(T$8,'Points - Runs 50s'!$A$5:$Z$5,0)))*25)+((INDEX('Points - Runs 100s'!$A$5:$Z$95,MATCH($A79,'Points - Runs 100s'!$A$5:$A$95,0),MATCH(T$8,'Points - Runs 100s'!$A$5:$Z$5,0)))*50)+((INDEX('Points - Wickets'!$A$5:$Z$95,MATCH($A79,'Points - Wickets'!$A$5:$A$95,0),MATCH(T$8,'Points - Wickets'!$A$5:$Z$5,0)))*15)+((INDEX('Points - 4 fers'!$A$5:$Z$95,MATCH($A79,'Points - 4 fers'!$A$5:$A$95,0),MATCH(T$8,'Points - 4 fers'!$A$5:$Z$5,0)))*25)+((INDEX('Points - Hattrick'!$A$5:$Z$95,MATCH($A79,'Points - Hattrick'!$A$5:$A$95,0),MATCH(T$8,'Points - Hattrick'!$A$5:$Z$5,0)))*100)+((INDEX('Points - Fielding'!$A$5:$Z$95,MATCH($A79,'Points - Fielding'!$A$5:$A$95,0),MATCH(T$8,'Points - Fielding'!$A$5:$Z$5,0)))*10)+((INDEX('Points - 7 fers'!$A$5:$Z$95,MATCH($A79,'Points - 7 fers'!$A$5:$A$95,0),MATCH(T$8,'Points - 7 fers'!$A$5:$Z$5,0)))*50)+((INDEX('Points - Fielding Bonus'!$A$5:$Z$95,MATCH($A79,'Points - Fielding Bonus'!$A$5:$A$95,0),MATCH(T$8,'Points - Fielding Bonus'!$A$5:$Z$5,0)))*25)</f>
        <v>0</v>
      </c>
      <c r="U79" s="365">
        <f>(INDEX('Points - Runs'!$A$5:$Z$95,MATCH($A79,'Points - Runs'!$A$5:$A$95,0),MATCH(U$8,'Points - Runs'!$A$5:$Z$5,0)))+((INDEX('Points - Runs 50s'!$A$5:$Z$95,MATCH($A79,'Points - Runs 50s'!$A$5:$A$95,0),MATCH(U$8,'Points - Runs 50s'!$A$5:$Z$5,0)))*25)+((INDEX('Points - Runs 100s'!$A$5:$Z$95,MATCH($A79,'Points - Runs 100s'!$A$5:$A$95,0),MATCH(U$8,'Points - Runs 100s'!$A$5:$Z$5,0)))*50)+((INDEX('Points - Wickets'!$A$5:$Z$95,MATCH($A79,'Points - Wickets'!$A$5:$A$95,0),MATCH(U$8,'Points - Wickets'!$A$5:$Z$5,0)))*15)+((INDEX('Points - 4 fers'!$A$5:$Z$95,MATCH($A79,'Points - 4 fers'!$A$5:$A$95,0),MATCH(U$8,'Points - 4 fers'!$A$5:$Z$5,0)))*25)+((INDEX('Points - Hattrick'!$A$5:$Z$95,MATCH($A79,'Points - Hattrick'!$A$5:$A$95,0),MATCH(U$8,'Points - Hattrick'!$A$5:$Z$5,0)))*100)+((INDEX('Points - Fielding'!$A$5:$Z$95,MATCH($A79,'Points - Fielding'!$A$5:$A$95,0),MATCH(U$8,'Points - Fielding'!$A$5:$Z$5,0)))*10)+((INDEX('Points - 7 fers'!$A$5:$Z$95,MATCH($A79,'Points - 7 fers'!$A$5:$A$95,0),MATCH(U$8,'Points - 7 fers'!$A$5:$Z$5,0)))*50)+((INDEX('Points - Fielding Bonus'!$A$5:$Z$95,MATCH($A79,'Points - Fielding Bonus'!$A$5:$A$95,0),MATCH(U$8,'Points - Fielding Bonus'!$A$5:$Z$5,0)))*25)</f>
        <v>0</v>
      </c>
      <c r="V79" s="365">
        <f>(INDEX('Points - Runs'!$A$5:$Z$95,MATCH($A79,'Points - Runs'!$A$5:$A$95,0),MATCH(V$8,'Points - Runs'!$A$5:$Z$5,0)))+((INDEX('Points - Runs 50s'!$A$5:$Z$95,MATCH($A79,'Points - Runs 50s'!$A$5:$A$95,0),MATCH(V$8,'Points - Runs 50s'!$A$5:$Z$5,0)))*25)+((INDEX('Points - Runs 100s'!$A$5:$Z$95,MATCH($A79,'Points - Runs 100s'!$A$5:$A$95,0),MATCH(V$8,'Points - Runs 100s'!$A$5:$Z$5,0)))*50)+((INDEX('Points - Wickets'!$A$5:$Z$95,MATCH($A79,'Points - Wickets'!$A$5:$A$95,0),MATCH(V$8,'Points - Wickets'!$A$5:$Z$5,0)))*15)+((INDEX('Points - 4 fers'!$A$5:$Z$95,MATCH($A79,'Points - 4 fers'!$A$5:$A$95,0),MATCH(V$8,'Points - 4 fers'!$A$5:$Z$5,0)))*25)+((INDEX('Points - Hattrick'!$A$5:$Z$95,MATCH($A79,'Points - Hattrick'!$A$5:$A$95,0),MATCH(V$8,'Points - Hattrick'!$A$5:$Z$5,0)))*100)+((INDEX('Points - Fielding'!$A$5:$Z$95,MATCH($A79,'Points - Fielding'!$A$5:$A$95,0),MATCH(V$8,'Points - Fielding'!$A$5:$Z$5,0)))*10)+((INDEX('Points - 7 fers'!$A$5:$Z$95,MATCH($A79,'Points - 7 fers'!$A$5:$A$95,0),MATCH(V$8,'Points - 7 fers'!$A$5:$Z$5,0)))*50)+((INDEX('Points - Fielding Bonus'!$A$5:$Z$95,MATCH($A79,'Points - Fielding Bonus'!$A$5:$A$95,0),MATCH(V$8,'Points - Fielding Bonus'!$A$5:$Z$5,0)))*25)</f>
        <v>0</v>
      </c>
      <c r="W79" s="365">
        <f>(INDEX('Points - Runs'!$A$5:$Z$95,MATCH($A79,'Points - Runs'!$A$5:$A$95,0),MATCH(W$8,'Points - Runs'!$A$5:$Z$5,0)))+((INDEX('Points - Runs 50s'!$A$5:$Z$95,MATCH($A79,'Points - Runs 50s'!$A$5:$A$95,0),MATCH(W$8,'Points - Runs 50s'!$A$5:$Z$5,0)))*25)+((INDEX('Points - Runs 100s'!$A$5:$Z$95,MATCH($A79,'Points - Runs 100s'!$A$5:$A$95,0),MATCH(W$8,'Points - Runs 100s'!$A$5:$Z$5,0)))*50)+((INDEX('Points - Wickets'!$A$5:$Z$95,MATCH($A79,'Points - Wickets'!$A$5:$A$95,0),MATCH(W$8,'Points - Wickets'!$A$5:$Z$5,0)))*15)+((INDEX('Points - 4 fers'!$A$5:$Z$95,MATCH($A79,'Points - 4 fers'!$A$5:$A$95,0),MATCH(W$8,'Points - 4 fers'!$A$5:$Z$5,0)))*25)+((INDEX('Points - Hattrick'!$A$5:$Z$95,MATCH($A79,'Points - Hattrick'!$A$5:$A$95,0),MATCH(W$8,'Points - Hattrick'!$A$5:$Z$5,0)))*100)+((INDEX('Points - Fielding'!$A$5:$Z$95,MATCH($A79,'Points - Fielding'!$A$5:$A$95,0),MATCH(W$8,'Points - Fielding'!$A$5:$Z$5,0)))*10)+((INDEX('Points - 7 fers'!$A$5:$Z$95,MATCH($A79,'Points - 7 fers'!$A$5:$A$95,0),MATCH(W$8,'Points - 7 fers'!$A$5:$Z$5,0)))*50)+((INDEX('Points - Fielding Bonus'!$A$5:$Z$95,MATCH($A79,'Points - Fielding Bonus'!$A$5:$A$95,0),MATCH(W$8,'Points - Fielding Bonus'!$A$5:$Z$5,0)))*25)</f>
        <v>0</v>
      </c>
      <c r="X79" s="365">
        <f>(INDEX('Points - Runs'!$A$5:$Z$95,MATCH($A79,'Points - Runs'!$A$5:$A$95,0),MATCH(X$8,'Points - Runs'!$A$5:$Z$5,0)))+((INDEX('Points - Runs 50s'!$A$5:$Z$95,MATCH($A79,'Points - Runs 50s'!$A$5:$A$95,0),MATCH(X$8,'Points - Runs 50s'!$A$5:$Z$5,0)))*25)+((INDEX('Points - Runs 100s'!$A$5:$Z$95,MATCH($A79,'Points - Runs 100s'!$A$5:$A$95,0),MATCH(X$8,'Points - Runs 100s'!$A$5:$Z$5,0)))*50)+((INDEX('Points - Wickets'!$A$5:$Z$95,MATCH($A79,'Points - Wickets'!$A$5:$A$95,0),MATCH(X$8,'Points - Wickets'!$A$5:$Z$5,0)))*15)+((INDEX('Points - 4 fers'!$A$5:$Z$95,MATCH($A79,'Points - 4 fers'!$A$5:$A$95,0),MATCH(X$8,'Points - 4 fers'!$A$5:$Z$5,0)))*25)+((INDEX('Points - Hattrick'!$A$5:$Z$95,MATCH($A79,'Points - Hattrick'!$A$5:$A$95,0),MATCH(X$8,'Points - Hattrick'!$A$5:$Z$5,0)))*100)+((INDEX('Points - Fielding'!$A$5:$Z$95,MATCH($A79,'Points - Fielding'!$A$5:$A$95,0),MATCH(X$8,'Points - Fielding'!$A$5:$Z$5,0)))*10)+((INDEX('Points - 7 fers'!$A$5:$Z$95,MATCH($A79,'Points - 7 fers'!$A$5:$A$95,0),MATCH(X$8,'Points - 7 fers'!$A$5:$Z$5,0)))*50)+((INDEX('Points - Fielding Bonus'!$A$5:$Z$95,MATCH($A79,'Points - Fielding Bonus'!$A$5:$A$95,0),MATCH(X$8,'Points - Fielding Bonus'!$A$5:$Z$5,0)))*25)</f>
        <v>0</v>
      </c>
      <c r="Y79" s="365">
        <f>(INDEX('Points - Runs'!$A$5:$Z$95,MATCH($A79,'Points - Runs'!$A$5:$A$95,0),MATCH(Y$8,'Points - Runs'!$A$5:$Z$5,0)))+((INDEX('Points - Runs 50s'!$A$5:$Z$95,MATCH($A79,'Points - Runs 50s'!$A$5:$A$95,0),MATCH(Y$8,'Points - Runs 50s'!$A$5:$Z$5,0)))*25)+((INDEX('Points - Runs 100s'!$A$5:$Z$95,MATCH($A79,'Points - Runs 100s'!$A$5:$A$95,0),MATCH(Y$8,'Points - Runs 100s'!$A$5:$Z$5,0)))*50)+((INDEX('Points - Wickets'!$A$5:$Z$95,MATCH($A79,'Points - Wickets'!$A$5:$A$95,0),MATCH(Y$8,'Points - Wickets'!$A$5:$Z$5,0)))*15)+((INDEX('Points - 4 fers'!$A$5:$Z$95,MATCH($A79,'Points - 4 fers'!$A$5:$A$95,0),MATCH(Y$8,'Points - 4 fers'!$A$5:$Z$5,0)))*25)+((INDEX('Points - Hattrick'!$A$5:$Z$95,MATCH($A79,'Points - Hattrick'!$A$5:$A$95,0),MATCH(Y$8,'Points - Hattrick'!$A$5:$Z$5,0)))*100)+((INDEX('Points - Fielding'!$A$5:$Z$95,MATCH($A79,'Points - Fielding'!$A$5:$A$95,0),MATCH(Y$8,'Points - Fielding'!$A$5:$Z$5,0)))*10)+((INDEX('Points - 7 fers'!$A$5:$Z$95,MATCH($A79,'Points - 7 fers'!$A$5:$A$95,0),MATCH(Y$8,'Points - 7 fers'!$A$5:$Z$5,0)))*50)+((INDEX('Points - Fielding Bonus'!$A$5:$Z$95,MATCH($A79,'Points - Fielding Bonus'!$A$5:$A$95,0),MATCH(Y$8,'Points - Fielding Bonus'!$A$5:$Z$5,0)))*25)</f>
        <v>0</v>
      </c>
      <c r="Z79" s="365">
        <f>(INDEX('Points - Runs'!$A$5:$Z$95,MATCH($A79,'Points - Runs'!$A$5:$A$95,0),MATCH(Z$8,'Points - Runs'!$A$5:$Z$5,0)))+((INDEX('Points - Runs 50s'!$A$5:$Z$95,MATCH($A79,'Points - Runs 50s'!$A$5:$A$95,0),MATCH(Z$8,'Points - Runs 50s'!$A$5:$Z$5,0)))*25)+((INDEX('Points - Runs 100s'!$A$5:$Z$95,MATCH($A79,'Points - Runs 100s'!$A$5:$A$95,0),MATCH(Z$8,'Points - Runs 100s'!$A$5:$Z$5,0)))*50)+((INDEX('Points - Wickets'!$A$5:$Z$95,MATCH($A79,'Points - Wickets'!$A$5:$A$95,0),MATCH(Z$8,'Points - Wickets'!$A$5:$Z$5,0)))*15)+((INDEX('Points - 4 fers'!$A$5:$Z$95,MATCH($A79,'Points - 4 fers'!$A$5:$A$95,0),MATCH(Z$8,'Points - 4 fers'!$A$5:$Z$5,0)))*25)+((INDEX('Points - Hattrick'!$A$5:$Z$95,MATCH($A79,'Points - Hattrick'!$A$5:$A$95,0),MATCH(Z$8,'Points - Hattrick'!$A$5:$Z$5,0)))*100)+((INDEX('Points - Fielding'!$A$5:$Z$95,MATCH($A79,'Points - Fielding'!$A$5:$A$95,0),MATCH(Z$8,'Points - Fielding'!$A$5:$Z$5,0)))*10)+((INDEX('Points - 7 fers'!$A$5:$Z$95,MATCH($A79,'Points - 7 fers'!$A$5:$A$95,0),MATCH(Z$8,'Points - 7 fers'!$A$5:$Z$5,0)))*50)+((INDEX('Points - Fielding Bonus'!$A$5:$Z$95,MATCH($A79,'Points - Fielding Bonus'!$A$5:$A$95,0),MATCH(Z$8,'Points - Fielding Bonus'!$A$5:$Z$5,0)))*25)</f>
        <v>0</v>
      </c>
      <c r="AA79" s="452">
        <f t="shared" si="4"/>
        <v>211</v>
      </c>
      <c r="AB79" s="445">
        <f t="shared" si="5"/>
        <v>346</v>
      </c>
      <c r="AC79" s="479">
        <f t="shared" si="6"/>
        <v>0</v>
      </c>
      <c r="AD79" s="453">
        <f t="shared" si="7"/>
        <v>557</v>
      </c>
    </row>
    <row r="80" spans="1:32" ht="18.75" customHeight="1" x14ac:dyDescent="0.25">
      <c r="A80" s="476" t="s">
        <v>40</v>
      </c>
      <c r="B80" s="447" t="s">
        <v>53</v>
      </c>
      <c r="C80" s="448" t="s">
        <v>63</v>
      </c>
      <c r="D80" s="364">
        <f>(INDEX('Points - Runs'!$A$5:$Z$95,MATCH($A80,'Points - Runs'!$A$5:$A$95,0),MATCH(D$8,'Points - Runs'!$A$5:$Z$5,0)))+((INDEX('Points - Runs 50s'!$A$5:$Z$95,MATCH($A80,'Points - Runs 50s'!$A$5:$A$95,0),MATCH(D$8,'Points - Runs 50s'!$A$5:$Z$5,0)))*25)+((INDEX('Points - Runs 100s'!$A$5:$Z$95,MATCH($A80,'Points - Runs 100s'!$A$5:$A$95,0),MATCH(D$8,'Points - Runs 100s'!$A$5:$Z$5,0)))*50)+((INDEX('Points - Wickets'!$A$5:$Z$95,MATCH($A80,'Points - Wickets'!$A$5:$A$95,0),MATCH(D$8,'Points - Wickets'!$A$5:$Z$5,0)))*15)+((INDEX('Points - 4 fers'!$A$5:$Z$95,MATCH($A80,'Points - 4 fers'!$A$5:$A$95,0),MATCH(D$8,'Points - 4 fers'!$A$5:$Z$5,0)))*25)+((INDEX('Points - Hattrick'!$A$5:$Z$95,MATCH($A80,'Points - Hattrick'!$A$5:$A$95,0),MATCH(D$8,'Points - Hattrick'!$A$5:$Z$5,0)))*100)+((INDEX('Points - Fielding'!$A$5:$Z$95,MATCH($A80,'Points - Fielding'!$A$5:$A$95,0),MATCH(D$8,'Points - Fielding'!$A$5:$Z$5,0)))*10)+((INDEX('Points - 7 fers'!$A$5:$Z$95,MATCH($A80,'Points - 7 fers'!$A$5:$A$95,0),MATCH(D$8,'Points - 7 fers'!$A$5:$Z$5,0)))*50)+((INDEX('Points - Fielding Bonus'!$A$5:$Z$95,MATCH($A80,'Points - Fielding Bonus'!$A$5:$A$95,0),MATCH(D$8,'Points - Fielding Bonus'!$A$5:$Z$5,0)))*25)</f>
        <v>30</v>
      </c>
      <c r="E80" s="365">
        <f>(INDEX('Points - Runs'!$A$5:$Z$95,MATCH($A80,'Points - Runs'!$A$5:$A$95,0),MATCH(E$8,'Points - Runs'!$A$5:$Z$5,0)))+((INDEX('Points - Runs 50s'!$A$5:$Z$95,MATCH($A80,'Points - Runs 50s'!$A$5:$A$95,0),MATCH(E$8,'Points - Runs 50s'!$A$5:$Z$5,0)))*25)+((INDEX('Points - Runs 100s'!$A$5:$Z$95,MATCH($A80,'Points - Runs 100s'!$A$5:$A$95,0),MATCH(E$8,'Points - Runs 100s'!$A$5:$Z$5,0)))*50)+((INDEX('Points - Wickets'!$A$5:$Z$95,MATCH($A80,'Points - Wickets'!$A$5:$A$95,0),MATCH(E$8,'Points - Wickets'!$A$5:$Z$5,0)))*15)+((INDEX('Points - 4 fers'!$A$5:$Z$95,MATCH($A80,'Points - 4 fers'!$A$5:$A$95,0),MATCH(E$8,'Points - 4 fers'!$A$5:$Z$5,0)))*25)+((INDEX('Points - Hattrick'!$A$5:$Z$95,MATCH($A80,'Points - Hattrick'!$A$5:$A$95,0),MATCH(E$8,'Points - Hattrick'!$A$5:$Z$5,0)))*100)+((INDEX('Points - Fielding'!$A$5:$Z$95,MATCH($A80,'Points - Fielding'!$A$5:$A$95,0),MATCH(E$8,'Points - Fielding'!$A$5:$Z$5,0)))*10)+((INDEX('Points - 7 fers'!$A$5:$Z$95,MATCH($A80,'Points - 7 fers'!$A$5:$A$95,0),MATCH(E$8,'Points - 7 fers'!$A$5:$Z$5,0)))*50)+((INDEX('Points - Fielding Bonus'!$A$5:$Z$95,MATCH($A80,'Points - Fielding Bonus'!$A$5:$A$95,0),MATCH(E$8,'Points - Fielding Bonus'!$A$5:$Z$5,0)))*25)</f>
        <v>0</v>
      </c>
      <c r="F80" s="365">
        <f>(INDEX('Points - Runs'!$A$5:$Z$95,MATCH($A80,'Points - Runs'!$A$5:$A$95,0),MATCH(F$8,'Points - Runs'!$A$5:$Z$5,0)))+((INDEX('Points - Runs 50s'!$A$5:$Z$95,MATCH($A80,'Points - Runs 50s'!$A$5:$A$95,0),MATCH(F$8,'Points - Runs 50s'!$A$5:$Z$5,0)))*25)+((INDEX('Points - Runs 100s'!$A$5:$Z$95,MATCH($A80,'Points - Runs 100s'!$A$5:$A$95,0),MATCH(F$8,'Points - Runs 100s'!$A$5:$Z$5,0)))*50)+((INDEX('Points - Wickets'!$A$5:$Z$95,MATCH($A80,'Points - Wickets'!$A$5:$A$95,0),MATCH(F$8,'Points - Wickets'!$A$5:$Z$5,0)))*15)+((INDEX('Points - 4 fers'!$A$5:$Z$95,MATCH($A80,'Points - 4 fers'!$A$5:$A$95,0),MATCH(F$8,'Points - 4 fers'!$A$5:$Z$5,0)))*25)+((INDEX('Points - Hattrick'!$A$5:$Z$95,MATCH($A80,'Points - Hattrick'!$A$5:$A$95,0),MATCH(F$8,'Points - Hattrick'!$A$5:$Z$5,0)))*100)+((INDEX('Points - Fielding'!$A$5:$Z$95,MATCH($A80,'Points - Fielding'!$A$5:$A$95,0),MATCH(F$8,'Points - Fielding'!$A$5:$Z$5,0)))*10)+((INDEX('Points - 7 fers'!$A$5:$Z$95,MATCH($A80,'Points - 7 fers'!$A$5:$A$95,0),MATCH(F$8,'Points - 7 fers'!$A$5:$Z$5,0)))*50)+((INDEX('Points - Fielding Bonus'!$A$5:$Z$95,MATCH($A80,'Points - Fielding Bonus'!$A$5:$A$95,0),MATCH(F$8,'Points - Fielding Bonus'!$A$5:$Z$5,0)))*25)</f>
        <v>0</v>
      </c>
      <c r="G80" s="365">
        <f>(INDEX('Points - Runs'!$A$5:$Z$95,MATCH($A80,'Points - Runs'!$A$5:$A$95,0),MATCH(G$8,'Points - Runs'!$A$5:$Z$5,0)))+((INDEX('Points - Runs 50s'!$A$5:$Z$95,MATCH($A80,'Points - Runs 50s'!$A$5:$A$95,0),MATCH(G$8,'Points - Runs 50s'!$A$5:$Z$5,0)))*25)+((INDEX('Points - Runs 100s'!$A$5:$Z$95,MATCH($A80,'Points - Runs 100s'!$A$5:$A$95,0),MATCH(G$8,'Points - Runs 100s'!$A$5:$Z$5,0)))*50)+((INDEX('Points - Wickets'!$A$5:$Z$95,MATCH($A80,'Points - Wickets'!$A$5:$A$95,0),MATCH(G$8,'Points - Wickets'!$A$5:$Z$5,0)))*15)+((INDEX('Points - 4 fers'!$A$5:$Z$95,MATCH($A80,'Points - 4 fers'!$A$5:$A$95,0),MATCH(G$8,'Points - 4 fers'!$A$5:$Z$5,0)))*25)+((INDEX('Points - Hattrick'!$A$5:$Z$95,MATCH($A80,'Points - Hattrick'!$A$5:$A$95,0),MATCH(G$8,'Points - Hattrick'!$A$5:$Z$5,0)))*100)+((INDEX('Points - Fielding'!$A$5:$Z$95,MATCH($A80,'Points - Fielding'!$A$5:$A$95,0),MATCH(G$8,'Points - Fielding'!$A$5:$Z$5,0)))*10)+((INDEX('Points - 7 fers'!$A$5:$Z$95,MATCH($A80,'Points - 7 fers'!$A$5:$A$95,0),MATCH(G$8,'Points - 7 fers'!$A$5:$Z$5,0)))*50)+((INDEX('Points - Fielding Bonus'!$A$5:$Z$95,MATCH($A80,'Points - Fielding Bonus'!$A$5:$A$95,0),MATCH(G$8,'Points - Fielding Bonus'!$A$5:$Z$5,0)))*25)</f>
        <v>15</v>
      </c>
      <c r="H80" s="365">
        <f>(INDEX('Points - Runs'!$A$5:$Z$95,MATCH($A80,'Points - Runs'!$A$5:$A$95,0),MATCH(H$8,'Points - Runs'!$A$5:$Z$5,0)))+((INDEX('Points - Runs 50s'!$A$5:$Z$95,MATCH($A80,'Points - Runs 50s'!$A$5:$A$95,0),MATCH(H$8,'Points - Runs 50s'!$A$5:$Z$5,0)))*25)+((INDEX('Points - Runs 100s'!$A$5:$Z$95,MATCH($A80,'Points - Runs 100s'!$A$5:$A$95,0),MATCH(H$8,'Points - Runs 100s'!$A$5:$Z$5,0)))*50)+((INDEX('Points - Wickets'!$A$5:$Z$95,MATCH($A80,'Points - Wickets'!$A$5:$A$95,0),MATCH(H$8,'Points - Wickets'!$A$5:$Z$5,0)))*15)+((INDEX('Points - 4 fers'!$A$5:$Z$95,MATCH($A80,'Points - 4 fers'!$A$5:$A$95,0),MATCH(H$8,'Points - 4 fers'!$A$5:$Z$5,0)))*25)+((INDEX('Points - Hattrick'!$A$5:$Z$95,MATCH($A80,'Points - Hattrick'!$A$5:$A$95,0),MATCH(H$8,'Points - Hattrick'!$A$5:$Z$5,0)))*100)+((INDEX('Points - Fielding'!$A$5:$Z$95,MATCH($A80,'Points - Fielding'!$A$5:$A$95,0),MATCH(H$8,'Points - Fielding'!$A$5:$Z$5,0)))*10)+((INDEX('Points - 7 fers'!$A$5:$Z$95,MATCH($A80,'Points - 7 fers'!$A$5:$A$95,0),MATCH(H$8,'Points - 7 fers'!$A$5:$Z$5,0)))*50)+((INDEX('Points - Fielding Bonus'!$A$5:$Z$95,MATCH($A80,'Points - Fielding Bonus'!$A$5:$A$95,0),MATCH(H$8,'Points - Fielding Bonus'!$A$5:$Z$5,0)))*25)</f>
        <v>115</v>
      </c>
      <c r="I80" s="365">
        <f>(INDEX('Points - Runs'!$A$5:$Z$95,MATCH($A80,'Points - Runs'!$A$5:$A$95,0),MATCH(I$8,'Points - Runs'!$A$5:$Z$5,0)))+((INDEX('Points - Runs 50s'!$A$5:$Z$95,MATCH($A80,'Points - Runs 50s'!$A$5:$A$95,0),MATCH(I$8,'Points - Runs 50s'!$A$5:$Z$5,0)))*25)+((INDEX('Points - Runs 100s'!$A$5:$Z$95,MATCH($A80,'Points - Runs 100s'!$A$5:$A$95,0),MATCH(I$8,'Points - Runs 100s'!$A$5:$Z$5,0)))*50)+((INDEX('Points - Wickets'!$A$5:$Z$95,MATCH($A80,'Points - Wickets'!$A$5:$A$95,0),MATCH(I$8,'Points - Wickets'!$A$5:$Z$5,0)))*15)+((INDEX('Points - 4 fers'!$A$5:$Z$95,MATCH($A80,'Points - 4 fers'!$A$5:$A$95,0),MATCH(I$8,'Points - 4 fers'!$A$5:$Z$5,0)))*25)+((INDEX('Points - Hattrick'!$A$5:$Z$95,MATCH($A80,'Points - Hattrick'!$A$5:$A$95,0),MATCH(I$8,'Points - Hattrick'!$A$5:$Z$5,0)))*100)+((INDEX('Points - Fielding'!$A$5:$Z$95,MATCH($A80,'Points - Fielding'!$A$5:$A$95,0),MATCH(I$8,'Points - Fielding'!$A$5:$Z$5,0)))*10)+((INDEX('Points - 7 fers'!$A$5:$Z$95,MATCH($A80,'Points - 7 fers'!$A$5:$A$95,0),MATCH(I$8,'Points - 7 fers'!$A$5:$Z$5,0)))*50)+((INDEX('Points - Fielding Bonus'!$A$5:$Z$95,MATCH($A80,'Points - Fielding Bonus'!$A$5:$A$95,0),MATCH(I$8,'Points - Fielding Bonus'!$A$5:$Z$5,0)))*25)</f>
        <v>15</v>
      </c>
      <c r="J80" s="365">
        <f>(INDEX('Points - Runs'!$A$5:$Z$95,MATCH($A80,'Points - Runs'!$A$5:$A$95,0),MATCH(J$8,'Points - Runs'!$A$5:$Z$5,0)))+((INDEX('Points - Runs 50s'!$A$5:$Z$95,MATCH($A80,'Points - Runs 50s'!$A$5:$A$95,0),MATCH(J$8,'Points - Runs 50s'!$A$5:$Z$5,0)))*25)+((INDEX('Points - Runs 100s'!$A$5:$Z$95,MATCH($A80,'Points - Runs 100s'!$A$5:$A$95,0),MATCH(J$8,'Points - Runs 100s'!$A$5:$Z$5,0)))*50)+((INDEX('Points - Wickets'!$A$5:$Z$95,MATCH($A80,'Points - Wickets'!$A$5:$A$95,0),MATCH(J$8,'Points - Wickets'!$A$5:$Z$5,0)))*15)+((INDEX('Points - 4 fers'!$A$5:$Z$95,MATCH($A80,'Points - 4 fers'!$A$5:$A$95,0),MATCH(J$8,'Points - 4 fers'!$A$5:$Z$5,0)))*25)+((INDEX('Points - Hattrick'!$A$5:$Z$95,MATCH($A80,'Points - Hattrick'!$A$5:$A$95,0),MATCH(J$8,'Points - Hattrick'!$A$5:$Z$5,0)))*100)+((INDEX('Points - Fielding'!$A$5:$Z$95,MATCH($A80,'Points - Fielding'!$A$5:$A$95,0),MATCH(J$8,'Points - Fielding'!$A$5:$Z$5,0)))*10)+((INDEX('Points - 7 fers'!$A$5:$Z$95,MATCH($A80,'Points - 7 fers'!$A$5:$A$95,0),MATCH(J$8,'Points - 7 fers'!$A$5:$Z$5,0)))*50)+((INDEX('Points - Fielding Bonus'!$A$5:$Z$95,MATCH($A80,'Points - Fielding Bonus'!$A$5:$A$95,0),MATCH(J$8,'Points - Fielding Bonus'!$A$5:$Z$5,0)))*25)</f>
        <v>0</v>
      </c>
      <c r="K80" s="516">
        <f>(INDEX('Points - Runs'!$A$5:$Z$95,MATCH($A80,'Points - Runs'!$A$5:$A$95,0),MATCH(K$8,'Points - Runs'!$A$5:$Z$5,0)))+((INDEX('Points - Runs 50s'!$A$5:$Z$95,MATCH($A80,'Points - Runs 50s'!$A$5:$A$95,0),MATCH(K$8,'Points - Runs 50s'!$A$5:$Z$5,0)))*25)+((INDEX('Points - Runs 100s'!$A$5:$Z$95,MATCH($A80,'Points - Runs 100s'!$A$5:$A$95,0),MATCH(K$8,'Points - Runs 100s'!$A$5:$Z$5,0)))*50)+((INDEX('Points - Wickets'!$A$5:$Z$95,MATCH($A80,'Points - Wickets'!$A$5:$A$95,0),MATCH(K$8,'Points - Wickets'!$A$5:$Z$5,0)))*15)+((INDEX('Points - 4 fers'!$A$5:$Z$95,MATCH($A80,'Points - 4 fers'!$A$5:$A$95,0),MATCH(K$8,'Points - 4 fers'!$A$5:$Z$5,0)))*25)+((INDEX('Points - Hattrick'!$A$5:$Z$95,MATCH($A80,'Points - Hattrick'!$A$5:$A$95,0),MATCH(K$8,'Points - Hattrick'!$A$5:$Z$5,0)))*100)+((INDEX('Points - Fielding'!$A$5:$Z$95,MATCH($A80,'Points - Fielding'!$A$5:$A$95,0),MATCH(K$8,'Points - Fielding'!$A$5:$Z$5,0)))*10)+((INDEX('Points - 7 fers'!$A$5:$Z$95,MATCH($A80,'Points - 7 fers'!$A$5:$A$95,0),MATCH(K$8,'Points - 7 fers'!$A$5:$Z$5,0)))*50)+((INDEX('Points - Fielding Bonus'!$A$5:$Z$95,MATCH($A80,'Points - Fielding Bonus'!$A$5:$A$95,0),MATCH(K$8,'Points - Fielding Bonus'!$A$5:$Z$5,0)))*25)</f>
        <v>30</v>
      </c>
      <c r="L80" s="364">
        <f>(INDEX('Points - Runs'!$A$5:$Z$95,MATCH($A80,'Points - Runs'!$A$5:$A$95,0),MATCH(L$8,'Points - Runs'!$A$5:$Z$5,0)))+((INDEX('Points - Runs 50s'!$A$5:$Z$95,MATCH($A80,'Points - Runs 50s'!$A$5:$A$95,0),MATCH(L$8,'Points - Runs 50s'!$A$5:$Z$5,0)))*25)+((INDEX('Points - Runs 100s'!$A$5:$Z$95,MATCH($A80,'Points - Runs 100s'!$A$5:$A$95,0),MATCH(L$8,'Points - Runs 100s'!$A$5:$Z$5,0)))*50)+((INDEX('Points - Wickets'!$A$5:$Z$95,MATCH($A80,'Points - Wickets'!$A$5:$A$95,0),MATCH(L$8,'Points - Wickets'!$A$5:$Z$5,0)))*15)+((INDEX('Points - 4 fers'!$A$5:$Z$95,MATCH($A80,'Points - 4 fers'!$A$5:$A$95,0),MATCH(L$8,'Points - 4 fers'!$A$5:$Z$5,0)))*25)+((INDEX('Points - Hattrick'!$A$5:$Z$95,MATCH($A80,'Points - Hattrick'!$A$5:$A$95,0),MATCH(L$8,'Points - Hattrick'!$A$5:$Z$5,0)))*100)+((INDEX('Points - Fielding'!$A$5:$Z$95,MATCH($A80,'Points - Fielding'!$A$5:$A$95,0),MATCH(L$8,'Points - Fielding'!$A$5:$Z$5,0)))*10)+((INDEX('Points - 7 fers'!$A$5:$Z$95,MATCH($A80,'Points - 7 fers'!$A$5:$A$95,0),MATCH(L$8,'Points - 7 fers'!$A$5:$Z$5,0)))*50)+((INDEX('Points - Fielding Bonus'!$A$5:$Z$95,MATCH($A80,'Points - Fielding Bonus'!$A$5:$A$95,0),MATCH(L$8,'Points - Fielding Bonus'!$A$5:$Z$5,0)))*25)</f>
        <v>15</v>
      </c>
      <c r="M80" s="365">
        <f>(INDEX('Points - Runs'!$A$5:$Z$95,MATCH($A80,'Points - Runs'!$A$5:$A$95,0),MATCH(M$8,'Points - Runs'!$A$5:$Z$5,0)))+((INDEX('Points - Runs 50s'!$A$5:$Z$95,MATCH($A80,'Points - Runs 50s'!$A$5:$A$95,0),MATCH(M$8,'Points - Runs 50s'!$A$5:$Z$5,0)))*25)+((INDEX('Points - Runs 100s'!$A$5:$Z$95,MATCH($A80,'Points - Runs 100s'!$A$5:$A$95,0),MATCH(M$8,'Points - Runs 100s'!$A$5:$Z$5,0)))*50)+((INDEX('Points - Wickets'!$A$5:$Z$95,MATCH($A80,'Points - Wickets'!$A$5:$A$95,0),MATCH(M$8,'Points - Wickets'!$A$5:$Z$5,0)))*15)+((INDEX('Points - 4 fers'!$A$5:$Z$95,MATCH($A80,'Points - 4 fers'!$A$5:$A$95,0),MATCH(M$8,'Points - 4 fers'!$A$5:$Z$5,0)))*25)+((INDEX('Points - Hattrick'!$A$5:$Z$95,MATCH($A80,'Points - Hattrick'!$A$5:$A$95,0),MATCH(M$8,'Points - Hattrick'!$A$5:$Z$5,0)))*100)+((INDEX('Points - Fielding'!$A$5:$Z$95,MATCH($A80,'Points - Fielding'!$A$5:$A$95,0),MATCH(M$8,'Points - Fielding'!$A$5:$Z$5,0)))*10)+((INDEX('Points - 7 fers'!$A$5:$Z$95,MATCH($A80,'Points - 7 fers'!$A$5:$A$95,0),MATCH(M$8,'Points - 7 fers'!$A$5:$Z$5,0)))*50)+((INDEX('Points - Fielding Bonus'!$A$5:$Z$95,MATCH($A80,'Points - Fielding Bonus'!$A$5:$A$95,0),MATCH(M$8,'Points - Fielding Bonus'!$A$5:$Z$5,0)))*25)</f>
        <v>100</v>
      </c>
      <c r="N80" s="365">
        <f>(INDEX('Points - Runs'!$A$5:$Z$95,MATCH($A80,'Points - Runs'!$A$5:$A$95,0),MATCH(N$8,'Points - Runs'!$A$5:$Z$5,0)))+((INDEX('Points - Runs 50s'!$A$5:$Z$95,MATCH($A80,'Points - Runs 50s'!$A$5:$A$95,0),MATCH(N$8,'Points - Runs 50s'!$A$5:$Z$5,0)))*25)+((INDEX('Points - Runs 100s'!$A$5:$Z$95,MATCH($A80,'Points - Runs 100s'!$A$5:$A$95,0),MATCH(N$8,'Points - Runs 100s'!$A$5:$Z$5,0)))*50)+((INDEX('Points - Wickets'!$A$5:$Z$95,MATCH($A80,'Points - Wickets'!$A$5:$A$95,0),MATCH(N$8,'Points - Wickets'!$A$5:$Z$5,0)))*15)+((INDEX('Points - 4 fers'!$A$5:$Z$95,MATCH($A80,'Points - 4 fers'!$A$5:$A$95,0),MATCH(N$8,'Points - 4 fers'!$A$5:$Z$5,0)))*25)+((INDEX('Points - Hattrick'!$A$5:$Z$95,MATCH($A80,'Points - Hattrick'!$A$5:$A$95,0),MATCH(N$8,'Points - Hattrick'!$A$5:$Z$5,0)))*100)+((INDEX('Points - Fielding'!$A$5:$Z$95,MATCH($A80,'Points - Fielding'!$A$5:$A$95,0),MATCH(N$8,'Points - Fielding'!$A$5:$Z$5,0)))*10)+((INDEX('Points - 7 fers'!$A$5:$Z$95,MATCH($A80,'Points - 7 fers'!$A$5:$A$95,0),MATCH(N$8,'Points - 7 fers'!$A$5:$Z$5,0)))*50)+((INDEX('Points - Fielding Bonus'!$A$5:$Z$95,MATCH($A80,'Points - Fielding Bonus'!$A$5:$A$95,0),MATCH(N$8,'Points - Fielding Bonus'!$A$5:$Z$5,0)))*25)</f>
        <v>30</v>
      </c>
      <c r="O80" s="365">
        <f>(INDEX('Points - Runs'!$A$5:$Z$95,MATCH($A80,'Points - Runs'!$A$5:$A$95,0),MATCH(O$8,'Points - Runs'!$A$5:$Z$5,0)))+((INDEX('Points - Runs 50s'!$A$5:$Z$95,MATCH($A80,'Points - Runs 50s'!$A$5:$A$95,0),MATCH(O$8,'Points - Runs 50s'!$A$5:$Z$5,0)))*25)+((INDEX('Points - Runs 100s'!$A$5:$Z$95,MATCH($A80,'Points - Runs 100s'!$A$5:$A$95,0),MATCH(O$8,'Points - Runs 100s'!$A$5:$Z$5,0)))*50)+((INDEX('Points - Wickets'!$A$5:$Z$95,MATCH($A80,'Points - Wickets'!$A$5:$A$95,0),MATCH(O$8,'Points - Wickets'!$A$5:$Z$5,0)))*15)+((INDEX('Points - 4 fers'!$A$5:$Z$95,MATCH($A80,'Points - 4 fers'!$A$5:$A$95,0),MATCH(O$8,'Points - 4 fers'!$A$5:$Z$5,0)))*25)+((INDEX('Points - Hattrick'!$A$5:$Z$95,MATCH($A80,'Points - Hattrick'!$A$5:$A$95,0),MATCH(O$8,'Points - Hattrick'!$A$5:$Z$5,0)))*100)+((INDEX('Points - Fielding'!$A$5:$Z$95,MATCH($A80,'Points - Fielding'!$A$5:$A$95,0),MATCH(O$8,'Points - Fielding'!$A$5:$Z$5,0)))*10)+((INDEX('Points - 7 fers'!$A$5:$Z$95,MATCH($A80,'Points - 7 fers'!$A$5:$A$95,0),MATCH(O$8,'Points - 7 fers'!$A$5:$Z$5,0)))*50)+((INDEX('Points - Fielding Bonus'!$A$5:$Z$95,MATCH($A80,'Points - Fielding Bonus'!$A$5:$A$95,0),MATCH(O$8,'Points - Fielding Bonus'!$A$5:$Z$5,0)))*25)</f>
        <v>15</v>
      </c>
      <c r="P80" s="365">
        <f>(INDEX('Points - Runs'!$A$5:$Z$95,MATCH($A80,'Points - Runs'!$A$5:$A$95,0),MATCH(P$8,'Points - Runs'!$A$5:$Z$5,0)))+((INDEX('Points - Runs 50s'!$A$5:$Z$95,MATCH($A80,'Points - Runs 50s'!$A$5:$A$95,0),MATCH(P$8,'Points - Runs 50s'!$A$5:$Z$5,0)))*25)+((INDEX('Points - Runs 100s'!$A$5:$Z$95,MATCH($A80,'Points - Runs 100s'!$A$5:$A$95,0),MATCH(P$8,'Points - Runs 100s'!$A$5:$Z$5,0)))*50)+((INDEX('Points - Wickets'!$A$5:$Z$95,MATCH($A80,'Points - Wickets'!$A$5:$A$95,0),MATCH(P$8,'Points - Wickets'!$A$5:$Z$5,0)))*15)+((INDEX('Points - 4 fers'!$A$5:$Z$95,MATCH($A80,'Points - 4 fers'!$A$5:$A$95,0),MATCH(P$8,'Points - 4 fers'!$A$5:$Z$5,0)))*25)+((INDEX('Points - Hattrick'!$A$5:$Z$95,MATCH($A80,'Points - Hattrick'!$A$5:$A$95,0),MATCH(P$8,'Points - Hattrick'!$A$5:$Z$5,0)))*100)+((INDEX('Points - Fielding'!$A$5:$Z$95,MATCH($A80,'Points - Fielding'!$A$5:$A$95,0),MATCH(P$8,'Points - Fielding'!$A$5:$Z$5,0)))*10)+((INDEX('Points - 7 fers'!$A$5:$Z$95,MATCH($A80,'Points - 7 fers'!$A$5:$A$95,0),MATCH(P$8,'Points - 7 fers'!$A$5:$Z$5,0)))*50)+((INDEX('Points - Fielding Bonus'!$A$5:$Z$95,MATCH($A80,'Points - Fielding Bonus'!$A$5:$A$95,0),MATCH(P$8,'Points - Fielding Bonus'!$A$5:$Z$5,0)))*25)</f>
        <v>0</v>
      </c>
      <c r="Q80" s="365">
        <f>(INDEX('Points - Runs'!$A$5:$Z$95,MATCH($A80,'Points - Runs'!$A$5:$A$95,0),MATCH(Q$8,'Points - Runs'!$A$5:$Z$5,0)))+((INDEX('Points - Runs 50s'!$A$5:$Z$95,MATCH($A80,'Points - Runs 50s'!$A$5:$A$95,0),MATCH(Q$8,'Points - Runs 50s'!$A$5:$Z$5,0)))*25)+((INDEX('Points - Runs 100s'!$A$5:$Z$95,MATCH($A80,'Points - Runs 100s'!$A$5:$A$95,0),MATCH(Q$8,'Points - Runs 100s'!$A$5:$Z$5,0)))*50)+((INDEX('Points - Wickets'!$A$5:$Z$95,MATCH($A80,'Points - Wickets'!$A$5:$A$95,0),MATCH(Q$8,'Points - Wickets'!$A$5:$Z$5,0)))*15)+((INDEX('Points - 4 fers'!$A$5:$Z$95,MATCH($A80,'Points - 4 fers'!$A$5:$A$95,0),MATCH(Q$8,'Points - 4 fers'!$A$5:$Z$5,0)))*25)+((INDEX('Points - Hattrick'!$A$5:$Z$95,MATCH($A80,'Points - Hattrick'!$A$5:$A$95,0),MATCH(Q$8,'Points - Hattrick'!$A$5:$Z$5,0)))*100)+((INDEX('Points - Fielding'!$A$5:$Z$95,MATCH($A80,'Points - Fielding'!$A$5:$A$95,0),MATCH(Q$8,'Points - Fielding'!$A$5:$Z$5,0)))*10)+((INDEX('Points - 7 fers'!$A$5:$Z$95,MATCH($A80,'Points - 7 fers'!$A$5:$A$95,0),MATCH(Q$8,'Points - 7 fers'!$A$5:$Z$5,0)))*50)+((INDEX('Points - Fielding Bonus'!$A$5:$Z$95,MATCH($A80,'Points - Fielding Bonus'!$A$5:$A$95,0),MATCH(Q$8,'Points - Fielding Bonus'!$A$5:$Z$5,0)))*25)</f>
        <v>0</v>
      </c>
      <c r="R80" s="365">
        <f>(INDEX('Points - Runs'!$A$5:$Z$95,MATCH($A80,'Points - Runs'!$A$5:$A$95,0),MATCH(R$8,'Points - Runs'!$A$5:$Z$5,0)))+((INDEX('Points - Runs 50s'!$A$5:$Z$95,MATCH($A80,'Points - Runs 50s'!$A$5:$A$95,0),MATCH(R$8,'Points - Runs 50s'!$A$5:$Z$5,0)))*25)+((INDEX('Points - Runs 100s'!$A$5:$Z$95,MATCH($A80,'Points - Runs 100s'!$A$5:$A$95,0),MATCH(R$8,'Points - Runs 100s'!$A$5:$Z$5,0)))*50)+((INDEX('Points - Wickets'!$A$5:$Z$95,MATCH($A80,'Points - Wickets'!$A$5:$A$95,0),MATCH(R$8,'Points - Wickets'!$A$5:$Z$5,0)))*15)+((INDEX('Points - 4 fers'!$A$5:$Z$95,MATCH($A80,'Points - 4 fers'!$A$5:$A$95,0),MATCH(R$8,'Points - 4 fers'!$A$5:$Z$5,0)))*25)+((INDEX('Points - Hattrick'!$A$5:$Z$95,MATCH($A80,'Points - Hattrick'!$A$5:$A$95,0),MATCH(R$8,'Points - Hattrick'!$A$5:$Z$5,0)))*100)+((INDEX('Points - Fielding'!$A$5:$Z$95,MATCH($A80,'Points - Fielding'!$A$5:$A$95,0),MATCH(R$8,'Points - Fielding'!$A$5:$Z$5,0)))*10)+((INDEX('Points - 7 fers'!$A$5:$Z$95,MATCH($A80,'Points - 7 fers'!$A$5:$A$95,0),MATCH(R$8,'Points - 7 fers'!$A$5:$Z$5,0)))*50)+((INDEX('Points - Fielding Bonus'!$A$5:$Z$95,MATCH($A80,'Points - Fielding Bonus'!$A$5:$A$95,0),MATCH(R$8,'Points - Fielding Bonus'!$A$5:$Z$5,0)))*25)</f>
        <v>0</v>
      </c>
      <c r="S80" s="566">
        <f>(INDEX('Points - Runs'!$A$5:$Z$95,MATCH($A80,'Points - Runs'!$A$5:$A$95,0),MATCH(S$8,'Points - Runs'!$A$5:$Z$5,0)))+((INDEX('Points - Runs 50s'!$A$5:$Z$95,MATCH($A80,'Points - Runs 50s'!$A$5:$A$95,0),MATCH(S$8,'Points - Runs 50s'!$A$5:$Z$5,0)))*25)+((INDEX('Points - Runs 100s'!$A$5:$Z$95,MATCH($A80,'Points - Runs 100s'!$A$5:$A$95,0),MATCH(S$8,'Points - Runs 100s'!$A$5:$Z$5,0)))*50)+((INDEX('Points - Wickets'!$A$5:$Z$95,MATCH($A80,'Points - Wickets'!$A$5:$A$95,0),MATCH(S$8,'Points - Wickets'!$A$5:$Z$5,0)))*15)+((INDEX('Points - 4 fers'!$A$5:$Z$95,MATCH($A80,'Points - 4 fers'!$A$5:$A$95,0),MATCH(S$8,'Points - 4 fers'!$A$5:$Z$5,0)))*25)+((INDEX('Points - Hattrick'!$A$5:$Z$95,MATCH($A80,'Points - Hattrick'!$A$5:$A$95,0),MATCH(S$8,'Points - Hattrick'!$A$5:$Z$5,0)))*100)+((INDEX('Points - Fielding'!$A$5:$Z$95,MATCH($A80,'Points - Fielding'!$A$5:$A$95,0),MATCH(S$8,'Points - Fielding'!$A$5:$Z$5,0)))*10)+((INDEX('Points - 7 fers'!$A$5:$Z$95,MATCH($A80,'Points - 7 fers'!$A$5:$A$95,0),MATCH(S$8,'Points - 7 fers'!$A$5:$Z$5,0)))*50)+((INDEX('Points - Fielding Bonus'!$A$5:$Z$95,MATCH($A80,'Points - Fielding Bonus'!$A$5:$A$95,0),MATCH(S$8,'Points - Fielding Bonus'!$A$5:$Z$5,0)))*25)</f>
        <v>15</v>
      </c>
      <c r="T80" s="571">
        <f>(INDEX('Points - Runs'!$A$5:$Z$95,MATCH($A80,'Points - Runs'!$A$5:$A$95,0),MATCH(T$8,'Points - Runs'!$A$5:$Z$5,0)))+((INDEX('Points - Runs 50s'!$A$5:$Z$95,MATCH($A80,'Points - Runs 50s'!$A$5:$A$95,0),MATCH(T$8,'Points - Runs 50s'!$A$5:$Z$5,0)))*25)+((INDEX('Points - Runs 100s'!$A$5:$Z$95,MATCH($A80,'Points - Runs 100s'!$A$5:$A$95,0),MATCH(T$8,'Points - Runs 100s'!$A$5:$Z$5,0)))*50)+((INDEX('Points - Wickets'!$A$5:$Z$95,MATCH($A80,'Points - Wickets'!$A$5:$A$95,0),MATCH(T$8,'Points - Wickets'!$A$5:$Z$5,0)))*15)+((INDEX('Points - 4 fers'!$A$5:$Z$95,MATCH($A80,'Points - 4 fers'!$A$5:$A$95,0),MATCH(T$8,'Points - 4 fers'!$A$5:$Z$5,0)))*25)+((INDEX('Points - Hattrick'!$A$5:$Z$95,MATCH($A80,'Points - Hattrick'!$A$5:$A$95,0),MATCH(T$8,'Points - Hattrick'!$A$5:$Z$5,0)))*100)+((INDEX('Points - Fielding'!$A$5:$Z$95,MATCH($A80,'Points - Fielding'!$A$5:$A$95,0),MATCH(T$8,'Points - Fielding'!$A$5:$Z$5,0)))*10)+((INDEX('Points - 7 fers'!$A$5:$Z$95,MATCH($A80,'Points - 7 fers'!$A$5:$A$95,0),MATCH(T$8,'Points - 7 fers'!$A$5:$Z$5,0)))*50)+((INDEX('Points - Fielding Bonus'!$A$5:$Z$95,MATCH($A80,'Points - Fielding Bonus'!$A$5:$A$95,0),MATCH(T$8,'Points - Fielding Bonus'!$A$5:$Z$5,0)))*25)</f>
        <v>0</v>
      </c>
      <c r="U80" s="365">
        <f>(INDEX('Points - Runs'!$A$5:$Z$95,MATCH($A80,'Points - Runs'!$A$5:$A$95,0),MATCH(U$8,'Points - Runs'!$A$5:$Z$5,0)))+((INDEX('Points - Runs 50s'!$A$5:$Z$95,MATCH($A80,'Points - Runs 50s'!$A$5:$A$95,0),MATCH(U$8,'Points - Runs 50s'!$A$5:$Z$5,0)))*25)+((INDEX('Points - Runs 100s'!$A$5:$Z$95,MATCH($A80,'Points - Runs 100s'!$A$5:$A$95,0),MATCH(U$8,'Points - Runs 100s'!$A$5:$Z$5,0)))*50)+((INDEX('Points - Wickets'!$A$5:$Z$95,MATCH($A80,'Points - Wickets'!$A$5:$A$95,0),MATCH(U$8,'Points - Wickets'!$A$5:$Z$5,0)))*15)+((INDEX('Points - 4 fers'!$A$5:$Z$95,MATCH($A80,'Points - 4 fers'!$A$5:$A$95,0),MATCH(U$8,'Points - 4 fers'!$A$5:$Z$5,0)))*25)+((INDEX('Points - Hattrick'!$A$5:$Z$95,MATCH($A80,'Points - Hattrick'!$A$5:$A$95,0),MATCH(U$8,'Points - Hattrick'!$A$5:$Z$5,0)))*100)+((INDEX('Points - Fielding'!$A$5:$Z$95,MATCH($A80,'Points - Fielding'!$A$5:$A$95,0),MATCH(U$8,'Points - Fielding'!$A$5:$Z$5,0)))*10)+((INDEX('Points - 7 fers'!$A$5:$Z$95,MATCH($A80,'Points - 7 fers'!$A$5:$A$95,0),MATCH(U$8,'Points - 7 fers'!$A$5:$Z$5,0)))*50)+((INDEX('Points - Fielding Bonus'!$A$5:$Z$95,MATCH($A80,'Points - Fielding Bonus'!$A$5:$A$95,0),MATCH(U$8,'Points - Fielding Bonus'!$A$5:$Z$5,0)))*25)</f>
        <v>0</v>
      </c>
      <c r="V80" s="365">
        <f>(INDEX('Points - Runs'!$A$5:$Z$95,MATCH($A80,'Points - Runs'!$A$5:$A$95,0),MATCH(V$8,'Points - Runs'!$A$5:$Z$5,0)))+((INDEX('Points - Runs 50s'!$A$5:$Z$95,MATCH($A80,'Points - Runs 50s'!$A$5:$A$95,0),MATCH(V$8,'Points - Runs 50s'!$A$5:$Z$5,0)))*25)+((INDEX('Points - Runs 100s'!$A$5:$Z$95,MATCH($A80,'Points - Runs 100s'!$A$5:$A$95,0),MATCH(V$8,'Points - Runs 100s'!$A$5:$Z$5,0)))*50)+((INDEX('Points - Wickets'!$A$5:$Z$95,MATCH($A80,'Points - Wickets'!$A$5:$A$95,0),MATCH(V$8,'Points - Wickets'!$A$5:$Z$5,0)))*15)+((INDEX('Points - 4 fers'!$A$5:$Z$95,MATCH($A80,'Points - 4 fers'!$A$5:$A$95,0),MATCH(V$8,'Points - 4 fers'!$A$5:$Z$5,0)))*25)+((INDEX('Points - Hattrick'!$A$5:$Z$95,MATCH($A80,'Points - Hattrick'!$A$5:$A$95,0),MATCH(V$8,'Points - Hattrick'!$A$5:$Z$5,0)))*100)+((INDEX('Points - Fielding'!$A$5:$Z$95,MATCH($A80,'Points - Fielding'!$A$5:$A$95,0),MATCH(V$8,'Points - Fielding'!$A$5:$Z$5,0)))*10)+((INDEX('Points - 7 fers'!$A$5:$Z$95,MATCH($A80,'Points - 7 fers'!$A$5:$A$95,0),MATCH(V$8,'Points - 7 fers'!$A$5:$Z$5,0)))*50)+((INDEX('Points - Fielding Bonus'!$A$5:$Z$95,MATCH($A80,'Points - Fielding Bonus'!$A$5:$A$95,0),MATCH(V$8,'Points - Fielding Bonus'!$A$5:$Z$5,0)))*25)</f>
        <v>0</v>
      </c>
      <c r="W80" s="365">
        <f>(INDEX('Points - Runs'!$A$5:$Z$95,MATCH($A80,'Points - Runs'!$A$5:$A$95,0),MATCH(W$8,'Points - Runs'!$A$5:$Z$5,0)))+((INDEX('Points - Runs 50s'!$A$5:$Z$95,MATCH($A80,'Points - Runs 50s'!$A$5:$A$95,0),MATCH(W$8,'Points - Runs 50s'!$A$5:$Z$5,0)))*25)+((INDEX('Points - Runs 100s'!$A$5:$Z$95,MATCH($A80,'Points - Runs 100s'!$A$5:$A$95,0),MATCH(W$8,'Points - Runs 100s'!$A$5:$Z$5,0)))*50)+((INDEX('Points - Wickets'!$A$5:$Z$95,MATCH($A80,'Points - Wickets'!$A$5:$A$95,0),MATCH(W$8,'Points - Wickets'!$A$5:$Z$5,0)))*15)+((INDEX('Points - 4 fers'!$A$5:$Z$95,MATCH($A80,'Points - 4 fers'!$A$5:$A$95,0),MATCH(W$8,'Points - 4 fers'!$A$5:$Z$5,0)))*25)+((INDEX('Points - Hattrick'!$A$5:$Z$95,MATCH($A80,'Points - Hattrick'!$A$5:$A$95,0),MATCH(W$8,'Points - Hattrick'!$A$5:$Z$5,0)))*100)+((INDEX('Points - Fielding'!$A$5:$Z$95,MATCH($A80,'Points - Fielding'!$A$5:$A$95,0),MATCH(W$8,'Points - Fielding'!$A$5:$Z$5,0)))*10)+((INDEX('Points - 7 fers'!$A$5:$Z$95,MATCH($A80,'Points - 7 fers'!$A$5:$A$95,0),MATCH(W$8,'Points - 7 fers'!$A$5:$Z$5,0)))*50)+((INDEX('Points - Fielding Bonus'!$A$5:$Z$95,MATCH($A80,'Points - Fielding Bonus'!$A$5:$A$95,0),MATCH(W$8,'Points - Fielding Bonus'!$A$5:$Z$5,0)))*25)</f>
        <v>0</v>
      </c>
      <c r="X80" s="365">
        <f>(INDEX('Points - Runs'!$A$5:$Z$95,MATCH($A80,'Points - Runs'!$A$5:$A$95,0),MATCH(X$8,'Points - Runs'!$A$5:$Z$5,0)))+((INDEX('Points - Runs 50s'!$A$5:$Z$95,MATCH($A80,'Points - Runs 50s'!$A$5:$A$95,0),MATCH(X$8,'Points - Runs 50s'!$A$5:$Z$5,0)))*25)+((INDEX('Points - Runs 100s'!$A$5:$Z$95,MATCH($A80,'Points - Runs 100s'!$A$5:$A$95,0),MATCH(X$8,'Points - Runs 100s'!$A$5:$Z$5,0)))*50)+((INDEX('Points - Wickets'!$A$5:$Z$95,MATCH($A80,'Points - Wickets'!$A$5:$A$95,0),MATCH(X$8,'Points - Wickets'!$A$5:$Z$5,0)))*15)+((INDEX('Points - 4 fers'!$A$5:$Z$95,MATCH($A80,'Points - 4 fers'!$A$5:$A$95,0),MATCH(X$8,'Points - 4 fers'!$A$5:$Z$5,0)))*25)+((INDEX('Points - Hattrick'!$A$5:$Z$95,MATCH($A80,'Points - Hattrick'!$A$5:$A$95,0),MATCH(X$8,'Points - Hattrick'!$A$5:$Z$5,0)))*100)+((INDEX('Points - Fielding'!$A$5:$Z$95,MATCH($A80,'Points - Fielding'!$A$5:$A$95,0),MATCH(X$8,'Points - Fielding'!$A$5:$Z$5,0)))*10)+((INDEX('Points - 7 fers'!$A$5:$Z$95,MATCH($A80,'Points - 7 fers'!$A$5:$A$95,0),MATCH(X$8,'Points - 7 fers'!$A$5:$Z$5,0)))*50)+((INDEX('Points - Fielding Bonus'!$A$5:$Z$95,MATCH($A80,'Points - Fielding Bonus'!$A$5:$A$95,0),MATCH(X$8,'Points - Fielding Bonus'!$A$5:$Z$5,0)))*25)</f>
        <v>0</v>
      </c>
      <c r="Y80" s="365">
        <f>(INDEX('Points - Runs'!$A$5:$Z$95,MATCH($A80,'Points - Runs'!$A$5:$A$95,0),MATCH(Y$8,'Points - Runs'!$A$5:$Z$5,0)))+((INDEX('Points - Runs 50s'!$A$5:$Z$95,MATCH($A80,'Points - Runs 50s'!$A$5:$A$95,0),MATCH(Y$8,'Points - Runs 50s'!$A$5:$Z$5,0)))*25)+((INDEX('Points - Runs 100s'!$A$5:$Z$95,MATCH($A80,'Points - Runs 100s'!$A$5:$A$95,0),MATCH(Y$8,'Points - Runs 100s'!$A$5:$Z$5,0)))*50)+((INDEX('Points - Wickets'!$A$5:$Z$95,MATCH($A80,'Points - Wickets'!$A$5:$A$95,0),MATCH(Y$8,'Points - Wickets'!$A$5:$Z$5,0)))*15)+((INDEX('Points - 4 fers'!$A$5:$Z$95,MATCH($A80,'Points - 4 fers'!$A$5:$A$95,0),MATCH(Y$8,'Points - 4 fers'!$A$5:$Z$5,0)))*25)+((INDEX('Points - Hattrick'!$A$5:$Z$95,MATCH($A80,'Points - Hattrick'!$A$5:$A$95,0),MATCH(Y$8,'Points - Hattrick'!$A$5:$Z$5,0)))*100)+((INDEX('Points - Fielding'!$A$5:$Z$95,MATCH($A80,'Points - Fielding'!$A$5:$A$95,0),MATCH(Y$8,'Points - Fielding'!$A$5:$Z$5,0)))*10)+((INDEX('Points - 7 fers'!$A$5:$Z$95,MATCH($A80,'Points - 7 fers'!$A$5:$A$95,0),MATCH(Y$8,'Points - 7 fers'!$A$5:$Z$5,0)))*50)+((INDEX('Points - Fielding Bonus'!$A$5:$Z$95,MATCH($A80,'Points - Fielding Bonus'!$A$5:$A$95,0),MATCH(Y$8,'Points - Fielding Bonus'!$A$5:$Z$5,0)))*25)</f>
        <v>0</v>
      </c>
      <c r="Z80" s="365">
        <f>(INDEX('Points - Runs'!$A$5:$Z$95,MATCH($A80,'Points - Runs'!$A$5:$A$95,0),MATCH(Z$8,'Points - Runs'!$A$5:$Z$5,0)))+((INDEX('Points - Runs 50s'!$A$5:$Z$95,MATCH($A80,'Points - Runs 50s'!$A$5:$A$95,0),MATCH(Z$8,'Points - Runs 50s'!$A$5:$Z$5,0)))*25)+((INDEX('Points - Runs 100s'!$A$5:$Z$95,MATCH($A80,'Points - Runs 100s'!$A$5:$A$95,0),MATCH(Z$8,'Points - Runs 100s'!$A$5:$Z$5,0)))*50)+((INDEX('Points - Wickets'!$A$5:$Z$95,MATCH($A80,'Points - Wickets'!$A$5:$A$95,0),MATCH(Z$8,'Points - Wickets'!$A$5:$Z$5,0)))*15)+((INDEX('Points - 4 fers'!$A$5:$Z$95,MATCH($A80,'Points - 4 fers'!$A$5:$A$95,0),MATCH(Z$8,'Points - 4 fers'!$A$5:$Z$5,0)))*25)+((INDEX('Points - Hattrick'!$A$5:$Z$95,MATCH($A80,'Points - Hattrick'!$A$5:$A$95,0),MATCH(Z$8,'Points - Hattrick'!$A$5:$Z$5,0)))*100)+((INDEX('Points - Fielding'!$A$5:$Z$95,MATCH($A80,'Points - Fielding'!$A$5:$A$95,0),MATCH(Z$8,'Points - Fielding'!$A$5:$Z$5,0)))*10)+((INDEX('Points - 7 fers'!$A$5:$Z$95,MATCH($A80,'Points - 7 fers'!$A$5:$A$95,0),MATCH(Z$8,'Points - 7 fers'!$A$5:$Z$5,0)))*50)+((INDEX('Points - Fielding Bonus'!$A$5:$Z$95,MATCH($A80,'Points - Fielding Bonus'!$A$5:$A$95,0),MATCH(Z$8,'Points - Fielding Bonus'!$A$5:$Z$5,0)))*25)</f>
        <v>0</v>
      </c>
      <c r="AA80" s="452">
        <f t="shared" si="4"/>
        <v>205</v>
      </c>
      <c r="AB80" s="445">
        <f t="shared" si="5"/>
        <v>175</v>
      </c>
      <c r="AC80" s="479">
        <f t="shared" si="6"/>
        <v>0</v>
      </c>
      <c r="AD80" s="453">
        <f t="shared" si="7"/>
        <v>380</v>
      </c>
    </row>
    <row r="81" spans="1:30" ht="18.75" customHeight="1" x14ac:dyDescent="0.25">
      <c r="A81" s="476" t="s">
        <v>34</v>
      </c>
      <c r="B81" s="447" t="s">
        <v>54</v>
      </c>
      <c r="C81" s="448" t="s">
        <v>63</v>
      </c>
      <c r="D81" s="364">
        <f>(INDEX('Points - Runs'!$A$5:$Z$95,MATCH($A81,'Points - Runs'!$A$5:$A$95,0),MATCH(D$8,'Points - Runs'!$A$5:$Z$5,0)))+((INDEX('Points - Runs 50s'!$A$5:$Z$95,MATCH($A81,'Points - Runs 50s'!$A$5:$A$95,0),MATCH(D$8,'Points - Runs 50s'!$A$5:$Z$5,0)))*25)+((INDEX('Points - Runs 100s'!$A$5:$Z$95,MATCH($A81,'Points - Runs 100s'!$A$5:$A$95,0),MATCH(D$8,'Points - Runs 100s'!$A$5:$Z$5,0)))*50)+((INDEX('Points - Wickets'!$A$5:$Z$95,MATCH($A81,'Points - Wickets'!$A$5:$A$95,0),MATCH(D$8,'Points - Wickets'!$A$5:$Z$5,0)))*15)+((INDEX('Points - 4 fers'!$A$5:$Z$95,MATCH($A81,'Points - 4 fers'!$A$5:$A$95,0),MATCH(D$8,'Points - 4 fers'!$A$5:$Z$5,0)))*25)+((INDEX('Points - Hattrick'!$A$5:$Z$95,MATCH($A81,'Points - Hattrick'!$A$5:$A$95,0),MATCH(D$8,'Points - Hattrick'!$A$5:$Z$5,0)))*100)+((INDEX('Points - Fielding'!$A$5:$Z$95,MATCH($A81,'Points - Fielding'!$A$5:$A$95,0),MATCH(D$8,'Points - Fielding'!$A$5:$Z$5,0)))*10)+((INDEX('Points - 7 fers'!$A$5:$Z$95,MATCH($A81,'Points - 7 fers'!$A$5:$A$95,0),MATCH(D$8,'Points - 7 fers'!$A$5:$Z$5,0)))*50)+((INDEX('Points - Fielding Bonus'!$A$5:$Z$95,MATCH($A81,'Points - Fielding Bonus'!$A$5:$A$95,0),MATCH(D$8,'Points - Fielding Bonus'!$A$5:$Z$5,0)))*25)</f>
        <v>0</v>
      </c>
      <c r="E81" s="365">
        <f>(INDEX('Points - Runs'!$A$5:$Z$95,MATCH($A81,'Points - Runs'!$A$5:$A$95,0),MATCH(E$8,'Points - Runs'!$A$5:$Z$5,0)))+((INDEX('Points - Runs 50s'!$A$5:$Z$95,MATCH($A81,'Points - Runs 50s'!$A$5:$A$95,0),MATCH(E$8,'Points - Runs 50s'!$A$5:$Z$5,0)))*25)+((INDEX('Points - Runs 100s'!$A$5:$Z$95,MATCH($A81,'Points - Runs 100s'!$A$5:$A$95,0),MATCH(E$8,'Points - Runs 100s'!$A$5:$Z$5,0)))*50)+((INDEX('Points - Wickets'!$A$5:$Z$95,MATCH($A81,'Points - Wickets'!$A$5:$A$95,0),MATCH(E$8,'Points - Wickets'!$A$5:$Z$5,0)))*15)+((INDEX('Points - 4 fers'!$A$5:$Z$95,MATCH($A81,'Points - 4 fers'!$A$5:$A$95,0),MATCH(E$8,'Points - 4 fers'!$A$5:$Z$5,0)))*25)+((INDEX('Points - Hattrick'!$A$5:$Z$95,MATCH($A81,'Points - Hattrick'!$A$5:$A$95,0),MATCH(E$8,'Points - Hattrick'!$A$5:$Z$5,0)))*100)+((INDEX('Points - Fielding'!$A$5:$Z$95,MATCH($A81,'Points - Fielding'!$A$5:$A$95,0),MATCH(E$8,'Points - Fielding'!$A$5:$Z$5,0)))*10)+((INDEX('Points - 7 fers'!$A$5:$Z$95,MATCH($A81,'Points - 7 fers'!$A$5:$A$95,0),MATCH(E$8,'Points - 7 fers'!$A$5:$Z$5,0)))*50)+((INDEX('Points - Fielding Bonus'!$A$5:$Z$95,MATCH($A81,'Points - Fielding Bonus'!$A$5:$A$95,0),MATCH(E$8,'Points - Fielding Bonus'!$A$5:$Z$5,0)))*25)</f>
        <v>0</v>
      </c>
      <c r="F81" s="365">
        <f>(INDEX('Points - Runs'!$A$5:$Z$95,MATCH($A81,'Points - Runs'!$A$5:$A$95,0),MATCH(F$8,'Points - Runs'!$A$5:$Z$5,0)))+((INDEX('Points - Runs 50s'!$A$5:$Z$95,MATCH($A81,'Points - Runs 50s'!$A$5:$A$95,0),MATCH(F$8,'Points - Runs 50s'!$A$5:$Z$5,0)))*25)+((INDEX('Points - Runs 100s'!$A$5:$Z$95,MATCH($A81,'Points - Runs 100s'!$A$5:$A$95,0),MATCH(F$8,'Points - Runs 100s'!$A$5:$Z$5,0)))*50)+((INDEX('Points - Wickets'!$A$5:$Z$95,MATCH($A81,'Points - Wickets'!$A$5:$A$95,0),MATCH(F$8,'Points - Wickets'!$A$5:$Z$5,0)))*15)+((INDEX('Points - 4 fers'!$A$5:$Z$95,MATCH($A81,'Points - 4 fers'!$A$5:$A$95,0),MATCH(F$8,'Points - 4 fers'!$A$5:$Z$5,0)))*25)+((INDEX('Points - Hattrick'!$A$5:$Z$95,MATCH($A81,'Points - Hattrick'!$A$5:$A$95,0),MATCH(F$8,'Points - Hattrick'!$A$5:$Z$5,0)))*100)+((INDEX('Points - Fielding'!$A$5:$Z$95,MATCH($A81,'Points - Fielding'!$A$5:$A$95,0),MATCH(F$8,'Points - Fielding'!$A$5:$Z$5,0)))*10)+((INDEX('Points - 7 fers'!$A$5:$Z$95,MATCH($A81,'Points - 7 fers'!$A$5:$A$95,0),MATCH(F$8,'Points - 7 fers'!$A$5:$Z$5,0)))*50)+((INDEX('Points - Fielding Bonus'!$A$5:$Z$95,MATCH($A81,'Points - Fielding Bonus'!$A$5:$A$95,0),MATCH(F$8,'Points - Fielding Bonus'!$A$5:$Z$5,0)))*25)</f>
        <v>0</v>
      </c>
      <c r="G81" s="365">
        <f>(INDEX('Points - Runs'!$A$5:$Z$95,MATCH($A81,'Points - Runs'!$A$5:$A$95,0),MATCH(G$8,'Points - Runs'!$A$5:$Z$5,0)))+((INDEX('Points - Runs 50s'!$A$5:$Z$95,MATCH($A81,'Points - Runs 50s'!$A$5:$A$95,0),MATCH(G$8,'Points - Runs 50s'!$A$5:$Z$5,0)))*25)+((INDEX('Points - Runs 100s'!$A$5:$Z$95,MATCH($A81,'Points - Runs 100s'!$A$5:$A$95,0),MATCH(G$8,'Points - Runs 100s'!$A$5:$Z$5,0)))*50)+((INDEX('Points - Wickets'!$A$5:$Z$95,MATCH($A81,'Points - Wickets'!$A$5:$A$95,0),MATCH(G$8,'Points - Wickets'!$A$5:$Z$5,0)))*15)+((INDEX('Points - 4 fers'!$A$5:$Z$95,MATCH($A81,'Points - 4 fers'!$A$5:$A$95,0),MATCH(G$8,'Points - 4 fers'!$A$5:$Z$5,0)))*25)+((INDEX('Points - Hattrick'!$A$5:$Z$95,MATCH($A81,'Points - Hattrick'!$A$5:$A$95,0),MATCH(G$8,'Points - Hattrick'!$A$5:$Z$5,0)))*100)+((INDEX('Points - Fielding'!$A$5:$Z$95,MATCH($A81,'Points - Fielding'!$A$5:$A$95,0),MATCH(G$8,'Points - Fielding'!$A$5:$Z$5,0)))*10)+((INDEX('Points - 7 fers'!$A$5:$Z$95,MATCH($A81,'Points - 7 fers'!$A$5:$A$95,0),MATCH(G$8,'Points - 7 fers'!$A$5:$Z$5,0)))*50)+((INDEX('Points - Fielding Bonus'!$A$5:$Z$95,MATCH($A81,'Points - Fielding Bonus'!$A$5:$A$95,0),MATCH(G$8,'Points - Fielding Bonus'!$A$5:$Z$5,0)))*25)</f>
        <v>0</v>
      </c>
      <c r="H81" s="365">
        <f>(INDEX('Points - Runs'!$A$5:$Z$95,MATCH($A81,'Points - Runs'!$A$5:$A$95,0),MATCH(H$8,'Points - Runs'!$A$5:$Z$5,0)))+((INDEX('Points - Runs 50s'!$A$5:$Z$95,MATCH($A81,'Points - Runs 50s'!$A$5:$A$95,0),MATCH(H$8,'Points - Runs 50s'!$A$5:$Z$5,0)))*25)+((INDEX('Points - Runs 100s'!$A$5:$Z$95,MATCH($A81,'Points - Runs 100s'!$A$5:$A$95,0),MATCH(H$8,'Points - Runs 100s'!$A$5:$Z$5,0)))*50)+((INDEX('Points - Wickets'!$A$5:$Z$95,MATCH($A81,'Points - Wickets'!$A$5:$A$95,0),MATCH(H$8,'Points - Wickets'!$A$5:$Z$5,0)))*15)+((INDEX('Points - 4 fers'!$A$5:$Z$95,MATCH($A81,'Points - 4 fers'!$A$5:$A$95,0),MATCH(H$8,'Points - 4 fers'!$A$5:$Z$5,0)))*25)+((INDEX('Points - Hattrick'!$A$5:$Z$95,MATCH($A81,'Points - Hattrick'!$A$5:$A$95,0),MATCH(H$8,'Points - Hattrick'!$A$5:$Z$5,0)))*100)+((INDEX('Points - Fielding'!$A$5:$Z$95,MATCH($A81,'Points - Fielding'!$A$5:$A$95,0),MATCH(H$8,'Points - Fielding'!$A$5:$Z$5,0)))*10)+((INDEX('Points - 7 fers'!$A$5:$Z$95,MATCH($A81,'Points - 7 fers'!$A$5:$A$95,0),MATCH(H$8,'Points - 7 fers'!$A$5:$Z$5,0)))*50)+((INDEX('Points - Fielding Bonus'!$A$5:$Z$95,MATCH($A81,'Points - Fielding Bonus'!$A$5:$A$95,0),MATCH(H$8,'Points - Fielding Bonus'!$A$5:$Z$5,0)))*25)</f>
        <v>1</v>
      </c>
      <c r="I81" s="365">
        <f>(INDEX('Points - Runs'!$A$5:$Z$95,MATCH($A81,'Points - Runs'!$A$5:$A$95,0),MATCH(I$8,'Points - Runs'!$A$5:$Z$5,0)))+((INDEX('Points - Runs 50s'!$A$5:$Z$95,MATCH($A81,'Points - Runs 50s'!$A$5:$A$95,0),MATCH(I$8,'Points - Runs 50s'!$A$5:$Z$5,0)))*25)+((INDEX('Points - Runs 100s'!$A$5:$Z$95,MATCH($A81,'Points - Runs 100s'!$A$5:$A$95,0),MATCH(I$8,'Points - Runs 100s'!$A$5:$Z$5,0)))*50)+((INDEX('Points - Wickets'!$A$5:$Z$95,MATCH($A81,'Points - Wickets'!$A$5:$A$95,0),MATCH(I$8,'Points - Wickets'!$A$5:$Z$5,0)))*15)+((INDEX('Points - 4 fers'!$A$5:$Z$95,MATCH($A81,'Points - 4 fers'!$A$5:$A$95,0),MATCH(I$8,'Points - 4 fers'!$A$5:$Z$5,0)))*25)+((INDEX('Points - Hattrick'!$A$5:$Z$95,MATCH($A81,'Points - Hattrick'!$A$5:$A$95,0),MATCH(I$8,'Points - Hattrick'!$A$5:$Z$5,0)))*100)+((INDEX('Points - Fielding'!$A$5:$Z$95,MATCH($A81,'Points - Fielding'!$A$5:$A$95,0),MATCH(I$8,'Points - Fielding'!$A$5:$Z$5,0)))*10)+((INDEX('Points - 7 fers'!$A$5:$Z$95,MATCH($A81,'Points - 7 fers'!$A$5:$A$95,0),MATCH(I$8,'Points - 7 fers'!$A$5:$Z$5,0)))*50)+((INDEX('Points - Fielding Bonus'!$A$5:$Z$95,MATCH($A81,'Points - Fielding Bonus'!$A$5:$A$95,0),MATCH(I$8,'Points - Fielding Bonus'!$A$5:$Z$5,0)))*25)</f>
        <v>0</v>
      </c>
      <c r="J81" s="365">
        <f>(INDEX('Points - Runs'!$A$5:$Z$95,MATCH($A81,'Points - Runs'!$A$5:$A$95,0),MATCH(J$8,'Points - Runs'!$A$5:$Z$5,0)))+((INDEX('Points - Runs 50s'!$A$5:$Z$95,MATCH($A81,'Points - Runs 50s'!$A$5:$A$95,0),MATCH(J$8,'Points - Runs 50s'!$A$5:$Z$5,0)))*25)+((INDEX('Points - Runs 100s'!$A$5:$Z$95,MATCH($A81,'Points - Runs 100s'!$A$5:$A$95,0),MATCH(J$8,'Points - Runs 100s'!$A$5:$Z$5,0)))*50)+((INDEX('Points - Wickets'!$A$5:$Z$95,MATCH($A81,'Points - Wickets'!$A$5:$A$95,0),MATCH(J$8,'Points - Wickets'!$A$5:$Z$5,0)))*15)+((INDEX('Points - 4 fers'!$A$5:$Z$95,MATCH($A81,'Points - 4 fers'!$A$5:$A$95,0),MATCH(J$8,'Points - 4 fers'!$A$5:$Z$5,0)))*25)+((INDEX('Points - Hattrick'!$A$5:$Z$95,MATCH($A81,'Points - Hattrick'!$A$5:$A$95,0),MATCH(J$8,'Points - Hattrick'!$A$5:$Z$5,0)))*100)+((INDEX('Points - Fielding'!$A$5:$Z$95,MATCH($A81,'Points - Fielding'!$A$5:$A$95,0),MATCH(J$8,'Points - Fielding'!$A$5:$Z$5,0)))*10)+((INDEX('Points - 7 fers'!$A$5:$Z$95,MATCH($A81,'Points - 7 fers'!$A$5:$A$95,0),MATCH(J$8,'Points - 7 fers'!$A$5:$Z$5,0)))*50)+((INDEX('Points - Fielding Bonus'!$A$5:$Z$95,MATCH($A81,'Points - Fielding Bonus'!$A$5:$A$95,0),MATCH(J$8,'Points - Fielding Bonus'!$A$5:$Z$5,0)))*25)</f>
        <v>0</v>
      </c>
      <c r="K81" s="516">
        <f>(INDEX('Points - Runs'!$A$5:$Z$95,MATCH($A81,'Points - Runs'!$A$5:$A$95,0),MATCH(K$8,'Points - Runs'!$A$5:$Z$5,0)))+((INDEX('Points - Runs 50s'!$A$5:$Z$95,MATCH($A81,'Points - Runs 50s'!$A$5:$A$95,0),MATCH(K$8,'Points - Runs 50s'!$A$5:$Z$5,0)))*25)+((INDEX('Points - Runs 100s'!$A$5:$Z$95,MATCH($A81,'Points - Runs 100s'!$A$5:$A$95,0),MATCH(K$8,'Points - Runs 100s'!$A$5:$Z$5,0)))*50)+((INDEX('Points - Wickets'!$A$5:$Z$95,MATCH($A81,'Points - Wickets'!$A$5:$A$95,0),MATCH(K$8,'Points - Wickets'!$A$5:$Z$5,0)))*15)+((INDEX('Points - 4 fers'!$A$5:$Z$95,MATCH($A81,'Points - 4 fers'!$A$5:$A$95,0),MATCH(K$8,'Points - 4 fers'!$A$5:$Z$5,0)))*25)+((INDEX('Points - Hattrick'!$A$5:$Z$95,MATCH($A81,'Points - Hattrick'!$A$5:$A$95,0),MATCH(K$8,'Points - Hattrick'!$A$5:$Z$5,0)))*100)+((INDEX('Points - Fielding'!$A$5:$Z$95,MATCH($A81,'Points - Fielding'!$A$5:$A$95,0),MATCH(K$8,'Points - Fielding'!$A$5:$Z$5,0)))*10)+((INDEX('Points - 7 fers'!$A$5:$Z$95,MATCH($A81,'Points - 7 fers'!$A$5:$A$95,0),MATCH(K$8,'Points - 7 fers'!$A$5:$Z$5,0)))*50)+((INDEX('Points - Fielding Bonus'!$A$5:$Z$95,MATCH($A81,'Points - Fielding Bonus'!$A$5:$A$95,0),MATCH(K$8,'Points - Fielding Bonus'!$A$5:$Z$5,0)))*25)</f>
        <v>0</v>
      </c>
      <c r="L81" s="364">
        <f>(INDEX('Points - Runs'!$A$5:$Z$95,MATCH($A81,'Points - Runs'!$A$5:$A$95,0),MATCH(L$8,'Points - Runs'!$A$5:$Z$5,0)))+((INDEX('Points - Runs 50s'!$A$5:$Z$95,MATCH($A81,'Points - Runs 50s'!$A$5:$A$95,0),MATCH(L$8,'Points - Runs 50s'!$A$5:$Z$5,0)))*25)+((INDEX('Points - Runs 100s'!$A$5:$Z$95,MATCH($A81,'Points - Runs 100s'!$A$5:$A$95,0),MATCH(L$8,'Points - Runs 100s'!$A$5:$Z$5,0)))*50)+((INDEX('Points - Wickets'!$A$5:$Z$95,MATCH($A81,'Points - Wickets'!$A$5:$A$95,0),MATCH(L$8,'Points - Wickets'!$A$5:$Z$5,0)))*15)+((INDEX('Points - 4 fers'!$A$5:$Z$95,MATCH($A81,'Points - 4 fers'!$A$5:$A$95,0),MATCH(L$8,'Points - 4 fers'!$A$5:$Z$5,0)))*25)+((INDEX('Points - Hattrick'!$A$5:$Z$95,MATCH($A81,'Points - Hattrick'!$A$5:$A$95,0),MATCH(L$8,'Points - Hattrick'!$A$5:$Z$5,0)))*100)+((INDEX('Points - Fielding'!$A$5:$Z$95,MATCH($A81,'Points - Fielding'!$A$5:$A$95,0),MATCH(L$8,'Points - Fielding'!$A$5:$Z$5,0)))*10)+((INDEX('Points - 7 fers'!$A$5:$Z$95,MATCH($A81,'Points - 7 fers'!$A$5:$A$95,0),MATCH(L$8,'Points - 7 fers'!$A$5:$Z$5,0)))*50)+((INDEX('Points - Fielding Bonus'!$A$5:$Z$95,MATCH($A81,'Points - Fielding Bonus'!$A$5:$A$95,0),MATCH(L$8,'Points - Fielding Bonus'!$A$5:$Z$5,0)))*25)</f>
        <v>0</v>
      </c>
      <c r="M81" s="365">
        <f>(INDEX('Points - Runs'!$A$5:$Z$95,MATCH($A81,'Points - Runs'!$A$5:$A$95,0),MATCH(M$8,'Points - Runs'!$A$5:$Z$5,0)))+((INDEX('Points - Runs 50s'!$A$5:$Z$95,MATCH($A81,'Points - Runs 50s'!$A$5:$A$95,0),MATCH(M$8,'Points - Runs 50s'!$A$5:$Z$5,0)))*25)+((INDEX('Points - Runs 100s'!$A$5:$Z$95,MATCH($A81,'Points - Runs 100s'!$A$5:$A$95,0),MATCH(M$8,'Points - Runs 100s'!$A$5:$Z$5,0)))*50)+((INDEX('Points - Wickets'!$A$5:$Z$95,MATCH($A81,'Points - Wickets'!$A$5:$A$95,0),MATCH(M$8,'Points - Wickets'!$A$5:$Z$5,0)))*15)+((INDEX('Points - 4 fers'!$A$5:$Z$95,MATCH($A81,'Points - 4 fers'!$A$5:$A$95,0),MATCH(M$8,'Points - 4 fers'!$A$5:$Z$5,0)))*25)+((INDEX('Points - Hattrick'!$A$5:$Z$95,MATCH($A81,'Points - Hattrick'!$A$5:$A$95,0),MATCH(M$8,'Points - Hattrick'!$A$5:$Z$5,0)))*100)+((INDEX('Points - Fielding'!$A$5:$Z$95,MATCH($A81,'Points - Fielding'!$A$5:$A$95,0),MATCH(M$8,'Points - Fielding'!$A$5:$Z$5,0)))*10)+((INDEX('Points - 7 fers'!$A$5:$Z$95,MATCH($A81,'Points - 7 fers'!$A$5:$A$95,0),MATCH(M$8,'Points - 7 fers'!$A$5:$Z$5,0)))*50)+((INDEX('Points - Fielding Bonus'!$A$5:$Z$95,MATCH($A81,'Points - Fielding Bonus'!$A$5:$A$95,0),MATCH(M$8,'Points - Fielding Bonus'!$A$5:$Z$5,0)))*25)</f>
        <v>0</v>
      </c>
      <c r="N81" s="365">
        <f>(INDEX('Points - Runs'!$A$5:$Z$95,MATCH($A81,'Points - Runs'!$A$5:$A$95,0),MATCH(N$8,'Points - Runs'!$A$5:$Z$5,0)))+((INDEX('Points - Runs 50s'!$A$5:$Z$95,MATCH($A81,'Points - Runs 50s'!$A$5:$A$95,0),MATCH(N$8,'Points - Runs 50s'!$A$5:$Z$5,0)))*25)+((INDEX('Points - Runs 100s'!$A$5:$Z$95,MATCH($A81,'Points - Runs 100s'!$A$5:$A$95,0),MATCH(N$8,'Points - Runs 100s'!$A$5:$Z$5,0)))*50)+((INDEX('Points - Wickets'!$A$5:$Z$95,MATCH($A81,'Points - Wickets'!$A$5:$A$95,0),MATCH(N$8,'Points - Wickets'!$A$5:$Z$5,0)))*15)+((INDEX('Points - 4 fers'!$A$5:$Z$95,MATCH($A81,'Points - 4 fers'!$A$5:$A$95,0),MATCH(N$8,'Points - 4 fers'!$A$5:$Z$5,0)))*25)+((INDEX('Points - Hattrick'!$A$5:$Z$95,MATCH($A81,'Points - Hattrick'!$A$5:$A$95,0),MATCH(N$8,'Points - Hattrick'!$A$5:$Z$5,0)))*100)+((INDEX('Points - Fielding'!$A$5:$Z$95,MATCH($A81,'Points - Fielding'!$A$5:$A$95,0),MATCH(N$8,'Points - Fielding'!$A$5:$Z$5,0)))*10)+((INDEX('Points - 7 fers'!$A$5:$Z$95,MATCH($A81,'Points - 7 fers'!$A$5:$A$95,0),MATCH(N$8,'Points - 7 fers'!$A$5:$Z$5,0)))*50)+((INDEX('Points - Fielding Bonus'!$A$5:$Z$95,MATCH($A81,'Points - Fielding Bonus'!$A$5:$A$95,0),MATCH(N$8,'Points - Fielding Bonus'!$A$5:$Z$5,0)))*25)</f>
        <v>0</v>
      </c>
      <c r="O81" s="365">
        <f>(INDEX('Points - Runs'!$A$5:$Z$95,MATCH($A81,'Points - Runs'!$A$5:$A$95,0),MATCH(O$8,'Points - Runs'!$A$5:$Z$5,0)))+((INDEX('Points - Runs 50s'!$A$5:$Z$95,MATCH($A81,'Points - Runs 50s'!$A$5:$A$95,0),MATCH(O$8,'Points - Runs 50s'!$A$5:$Z$5,0)))*25)+((INDEX('Points - Runs 100s'!$A$5:$Z$95,MATCH($A81,'Points - Runs 100s'!$A$5:$A$95,0),MATCH(O$8,'Points - Runs 100s'!$A$5:$Z$5,0)))*50)+((INDEX('Points - Wickets'!$A$5:$Z$95,MATCH($A81,'Points - Wickets'!$A$5:$A$95,0),MATCH(O$8,'Points - Wickets'!$A$5:$Z$5,0)))*15)+((INDEX('Points - 4 fers'!$A$5:$Z$95,MATCH($A81,'Points - 4 fers'!$A$5:$A$95,0),MATCH(O$8,'Points - 4 fers'!$A$5:$Z$5,0)))*25)+((INDEX('Points - Hattrick'!$A$5:$Z$95,MATCH($A81,'Points - Hattrick'!$A$5:$A$95,0),MATCH(O$8,'Points - Hattrick'!$A$5:$Z$5,0)))*100)+((INDEX('Points - Fielding'!$A$5:$Z$95,MATCH($A81,'Points - Fielding'!$A$5:$A$95,0),MATCH(O$8,'Points - Fielding'!$A$5:$Z$5,0)))*10)+((INDEX('Points - 7 fers'!$A$5:$Z$95,MATCH($A81,'Points - 7 fers'!$A$5:$A$95,0),MATCH(O$8,'Points - 7 fers'!$A$5:$Z$5,0)))*50)+((INDEX('Points - Fielding Bonus'!$A$5:$Z$95,MATCH($A81,'Points - Fielding Bonus'!$A$5:$A$95,0),MATCH(O$8,'Points - Fielding Bonus'!$A$5:$Z$5,0)))*25)</f>
        <v>0</v>
      </c>
      <c r="P81" s="365">
        <f>(INDEX('Points - Runs'!$A$5:$Z$95,MATCH($A81,'Points - Runs'!$A$5:$A$95,0),MATCH(P$8,'Points - Runs'!$A$5:$Z$5,0)))+((INDEX('Points - Runs 50s'!$A$5:$Z$95,MATCH($A81,'Points - Runs 50s'!$A$5:$A$95,0),MATCH(P$8,'Points - Runs 50s'!$A$5:$Z$5,0)))*25)+((INDEX('Points - Runs 100s'!$A$5:$Z$95,MATCH($A81,'Points - Runs 100s'!$A$5:$A$95,0),MATCH(P$8,'Points - Runs 100s'!$A$5:$Z$5,0)))*50)+((INDEX('Points - Wickets'!$A$5:$Z$95,MATCH($A81,'Points - Wickets'!$A$5:$A$95,0),MATCH(P$8,'Points - Wickets'!$A$5:$Z$5,0)))*15)+((INDEX('Points - 4 fers'!$A$5:$Z$95,MATCH($A81,'Points - 4 fers'!$A$5:$A$95,0),MATCH(P$8,'Points - 4 fers'!$A$5:$Z$5,0)))*25)+((INDEX('Points - Hattrick'!$A$5:$Z$95,MATCH($A81,'Points - Hattrick'!$A$5:$A$95,0),MATCH(P$8,'Points - Hattrick'!$A$5:$Z$5,0)))*100)+((INDEX('Points - Fielding'!$A$5:$Z$95,MATCH($A81,'Points - Fielding'!$A$5:$A$95,0),MATCH(P$8,'Points - Fielding'!$A$5:$Z$5,0)))*10)+((INDEX('Points - 7 fers'!$A$5:$Z$95,MATCH($A81,'Points - 7 fers'!$A$5:$A$95,0),MATCH(P$8,'Points - 7 fers'!$A$5:$Z$5,0)))*50)+((INDEX('Points - Fielding Bonus'!$A$5:$Z$95,MATCH($A81,'Points - Fielding Bonus'!$A$5:$A$95,0),MATCH(P$8,'Points - Fielding Bonus'!$A$5:$Z$5,0)))*25)</f>
        <v>0</v>
      </c>
      <c r="Q81" s="365">
        <f>(INDEX('Points - Runs'!$A$5:$Z$95,MATCH($A81,'Points - Runs'!$A$5:$A$95,0),MATCH(Q$8,'Points - Runs'!$A$5:$Z$5,0)))+((INDEX('Points - Runs 50s'!$A$5:$Z$95,MATCH($A81,'Points - Runs 50s'!$A$5:$A$95,0),MATCH(Q$8,'Points - Runs 50s'!$A$5:$Z$5,0)))*25)+((INDEX('Points - Runs 100s'!$A$5:$Z$95,MATCH($A81,'Points - Runs 100s'!$A$5:$A$95,0),MATCH(Q$8,'Points - Runs 100s'!$A$5:$Z$5,0)))*50)+((INDEX('Points - Wickets'!$A$5:$Z$95,MATCH($A81,'Points - Wickets'!$A$5:$A$95,0),MATCH(Q$8,'Points - Wickets'!$A$5:$Z$5,0)))*15)+((INDEX('Points - 4 fers'!$A$5:$Z$95,MATCH($A81,'Points - 4 fers'!$A$5:$A$95,0),MATCH(Q$8,'Points - 4 fers'!$A$5:$Z$5,0)))*25)+((INDEX('Points - Hattrick'!$A$5:$Z$95,MATCH($A81,'Points - Hattrick'!$A$5:$A$95,0),MATCH(Q$8,'Points - Hattrick'!$A$5:$Z$5,0)))*100)+((INDEX('Points - Fielding'!$A$5:$Z$95,MATCH($A81,'Points - Fielding'!$A$5:$A$95,0),MATCH(Q$8,'Points - Fielding'!$A$5:$Z$5,0)))*10)+((INDEX('Points - 7 fers'!$A$5:$Z$95,MATCH($A81,'Points - 7 fers'!$A$5:$A$95,0),MATCH(Q$8,'Points - 7 fers'!$A$5:$Z$5,0)))*50)+((INDEX('Points - Fielding Bonus'!$A$5:$Z$95,MATCH($A81,'Points - Fielding Bonus'!$A$5:$A$95,0),MATCH(Q$8,'Points - Fielding Bonus'!$A$5:$Z$5,0)))*25)</f>
        <v>0</v>
      </c>
      <c r="R81" s="365">
        <f>(INDEX('Points - Runs'!$A$5:$Z$95,MATCH($A81,'Points - Runs'!$A$5:$A$95,0),MATCH(R$8,'Points - Runs'!$A$5:$Z$5,0)))+((INDEX('Points - Runs 50s'!$A$5:$Z$95,MATCH($A81,'Points - Runs 50s'!$A$5:$A$95,0),MATCH(R$8,'Points - Runs 50s'!$A$5:$Z$5,0)))*25)+((INDEX('Points - Runs 100s'!$A$5:$Z$95,MATCH($A81,'Points - Runs 100s'!$A$5:$A$95,0),MATCH(R$8,'Points - Runs 100s'!$A$5:$Z$5,0)))*50)+((INDEX('Points - Wickets'!$A$5:$Z$95,MATCH($A81,'Points - Wickets'!$A$5:$A$95,0),MATCH(R$8,'Points - Wickets'!$A$5:$Z$5,0)))*15)+((INDEX('Points - 4 fers'!$A$5:$Z$95,MATCH($A81,'Points - 4 fers'!$A$5:$A$95,0),MATCH(R$8,'Points - 4 fers'!$A$5:$Z$5,0)))*25)+((INDEX('Points - Hattrick'!$A$5:$Z$95,MATCH($A81,'Points - Hattrick'!$A$5:$A$95,0),MATCH(R$8,'Points - Hattrick'!$A$5:$Z$5,0)))*100)+((INDEX('Points - Fielding'!$A$5:$Z$95,MATCH($A81,'Points - Fielding'!$A$5:$A$95,0),MATCH(R$8,'Points - Fielding'!$A$5:$Z$5,0)))*10)+((INDEX('Points - 7 fers'!$A$5:$Z$95,MATCH($A81,'Points - 7 fers'!$A$5:$A$95,0),MATCH(R$8,'Points - 7 fers'!$A$5:$Z$5,0)))*50)+((INDEX('Points - Fielding Bonus'!$A$5:$Z$95,MATCH($A81,'Points - Fielding Bonus'!$A$5:$A$95,0),MATCH(R$8,'Points - Fielding Bonus'!$A$5:$Z$5,0)))*25)</f>
        <v>0</v>
      </c>
      <c r="S81" s="566">
        <f>(INDEX('Points - Runs'!$A$5:$Z$95,MATCH($A81,'Points - Runs'!$A$5:$A$95,0),MATCH(S$8,'Points - Runs'!$A$5:$Z$5,0)))+((INDEX('Points - Runs 50s'!$A$5:$Z$95,MATCH($A81,'Points - Runs 50s'!$A$5:$A$95,0),MATCH(S$8,'Points - Runs 50s'!$A$5:$Z$5,0)))*25)+((INDEX('Points - Runs 100s'!$A$5:$Z$95,MATCH($A81,'Points - Runs 100s'!$A$5:$A$95,0),MATCH(S$8,'Points - Runs 100s'!$A$5:$Z$5,0)))*50)+((INDEX('Points - Wickets'!$A$5:$Z$95,MATCH($A81,'Points - Wickets'!$A$5:$A$95,0),MATCH(S$8,'Points - Wickets'!$A$5:$Z$5,0)))*15)+((INDEX('Points - 4 fers'!$A$5:$Z$95,MATCH($A81,'Points - 4 fers'!$A$5:$A$95,0),MATCH(S$8,'Points - 4 fers'!$A$5:$Z$5,0)))*25)+((INDEX('Points - Hattrick'!$A$5:$Z$95,MATCH($A81,'Points - Hattrick'!$A$5:$A$95,0),MATCH(S$8,'Points - Hattrick'!$A$5:$Z$5,0)))*100)+((INDEX('Points - Fielding'!$A$5:$Z$95,MATCH($A81,'Points - Fielding'!$A$5:$A$95,0),MATCH(S$8,'Points - Fielding'!$A$5:$Z$5,0)))*10)+((INDEX('Points - 7 fers'!$A$5:$Z$95,MATCH($A81,'Points - 7 fers'!$A$5:$A$95,0),MATCH(S$8,'Points - 7 fers'!$A$5:$Z$5,0)))*50)+((INDEX('Points - Fielding Bonus'!$A$5:$Z$95,MATCH($A81,'Points - Fielding Bonus'!$A$5:$A$95,0),MATCH(S$8,'Points - Fielding Bonus'!$A$5:$Z$5,0)))*25)</f>
        <v>0</v>
      </c>
      <c r="T81" s="571">
        <f>(INDEX('Points - Runs'!$A$5:$Z$95,MATCH($A81,'Points - Runs'!$A$5:$A$95,0),MATCH(T$8,'Points - Runs'!$A$5:$Z$5,0)))+((INDEX('Points - Runs 50s'!$A$5:$Z$95,MATCH($A81,'Points - Runs 50s'!$A$5:$A$95,0),MATCH(T$8,'Points - Runs 50s'!$A$5:$Z$5,0)))*25)+((INDEX('Points - Runs 100s'!$A$5:$Z$95,MATCH($A81,'Points - Runs 100s'!$A$5:$A$95,0),MATCH(T$8,'Points - Runs 100s'!$A$5:$Z$5,0)))*50)+((INDEX('Points - Wickets'!$A$5:$Z$95,MATCH($A81,'Points - Wickets'!$A$5:$A$95,0),MATCH(T$8,'Points - Wickets'!$A$5:$Z$5,0)))*15)+((INDEX('Points - 4 fers'!$A$5:$Z$95,MATCH($A81,'Points - 4 fers'!$A$5:$A$95,0),MATCH(T$8,'Points - 4 fers'!$A$5:$Z$5,0)))*25)+((INDEX('Points - Hattrick'!$A$5:$Z$95,MATCH($A81,'Points - Hattrick'!$A$5:$A$95,0),MATCH(T$8,'Points - Hattrick'!$A$5:$Z$5,0)))*100)+((INDEX('Points - Fielding'!$A$5:$Z$95,MATCH($A81,'Points - Fielding'!$A$5:$A$95,0),MATCH(T$8,'Points - Fielding'!$A$5:$Z$5,0)))*10)+((INDEX('Points - 7 fers'!$A$5:$Z$95,MATCH($A81,'Points - 7 fers'!$A$5:$A$95,0),MATCH(T$8,'Points - 7 fers'!$A$5:$Z$5,0)))*50)+((INDEX('Points - Fielding Bonus'!$A$5:$Z$95,MATCH($A81,'Points - Fielding Bonus'!$A$5:$A$95,0),MATCH(T$8,'Points - Fielding Bonus'!$A$5:$Z$5,0)))*25)</f>
        <v>0</v>
      </c>
      <c r="U81" s="365">
        <f>(INDEX('Points - Runs'!$A$5:$Z$95,MATCH($A81,'Points - Runs'!$A$5:$A$95,0),MATCH(U$8,'Points - Runs'!$A$5:$Z$5,0)))+((INDEX('Points - Runs 50s'!$A$5:$Z$95,MATCH($A81,'Points - Runs 50s'!$A$5:$A$95,0),MATCH(U$8,'Points - Runs 50s'!$A$5:$Z$5,0)))*25)+((INDEX('Points - Runs 100s'!$A$5:$Z$95,MATCH($A81,'Points - Runs 100s'!$A$5:$A$95,0),MATCH(U$8,'Points - Runs 100s'!$A$5:$Z$5,0)))*50)+((INDEX('Points - Wickets'!$A$5:$Z$95,MATCH($A81,'Points - Wickets'!$A$5:$A$95,0),MATCH(U$8,'Points - Wickets'!$A$5:$Z$5,0)))*15)+((INDEX('Points - 4 fers'!$A$5:$Z$95,MATCH($A81,'Points - 4 fers'!$A$5:$A$95,0),MATCH(U$8,'Points - 4 fers'!$A$5:$Z$5,0)))*25)+((INDEX('Points - Hattrick'!$A$5:$Z$95,MATCH($A81,'Points - Hattrick'!$A$5:$A$95,0),MATCH(U$8,'Points - Hattrick'!$A$5:$Z$5,0)))*100)+((INDEX('Points - Fielding'!$A$5:$Z$95,MATCH($A81,'Points - Fielding'!$A$5:$A$95,0),MATCH(U$8,'Points - Fielding'!$A$5:$Z$5,0)))*10)+((INDEX('Points - 7 fers'!$A$5:$Z$95,MATCH($A81,'Points - 7 fers'!$A$5:$A$95,0),MATCH(U$8,'Points - 7 fers'!$A$5:$Z$5,0)))*50)+((INDEX('Points - Fielding Bonus'!$A$5:$Z$95,MATCH($A81,'Points - Fielding Bonus'!$A$5:$A$95,0),MATCH(U$8,'Points - Fielding Bonus'!$A$5:$Z$5,0)))*25)</f>
        <v>0</v>
      </c>
      <c r="V81" s="365">
        <f>(INDEX('Points - Runs'!$A$5:$Z$95,MATCH($A81,'Points - Runs'!$A$5:$A$95,0),MATCH(V$8,'Points - Runs'!$A$5:$Z$5,0)))+((INDEX('Points - Runs 50s'!$A$5:$Z$95,MATCH($A81,'Points - Runs 50s'!$A$5:$A$95,0),MATCH(V$8,'Points - Runs 50s'!$A$5:$Z$5,0)))*25)+((INDEX('Points - Runs 100s'!$A$5:$Z$95,MATCH($A81,'Points - Runs 100s'!$A$5:$A$95,0),MATCH(V$8,'Points - Runs 100s'!$A$5:$Z$5,0)))*50)+((INDEX('Points - Wickets'!$A$5:$Z$95,MATCH($A81,'Points - Wickets'!$A$5:$A$95,0),MATCH(V$8,'Points - Wickets'!$A$5:$Z$5,0)))*15)+((INDEX('Points - 4 fers'!$A$5:$Z$95,MATCH($A81,'Points - 4 fers'!$A$5:$A$95,0),MATCH(V$8,'Points - 4 fers'!$A$5:$Z$5,0)))*25)+((INDEX('Points - Hattrick'!$A$5:$Z$95,MATCH($A81,'Points - Hattrick'!$A$5:$A$95,0),MATCH(V$8,'Points - Hattrick'!$A$5:$Z$5,0)))*100)+((INDEX('Points - Fielding'!$A$5:$Z$95,MATCH($A81,'Points - Fielding'!$A$5:$A$95,0),MATCH(V$8,'Points - Fielding'!$A$5:$Z$5,0)))*10)+((INDEX('Points - 7 fers'!$A$5:$Z$95,MATCH($A81,'Points - 7 fers'!$A$5:$A$95,0),MATCH(V$8,'Points - 7 fers'!$A$5:$Z$5,0)))*50)+((INDEX('Points - Fielding Bonus'!$A$5:$Z$95,MATCH($A81,'Points - Fielding Bonus'!$A$5:$A$95,0),MATCH(V$8,'Points - Fielding Bonus'!$A$5:$Z$5,0)))*25)</f>
        <v>0</v>
      </c>
      <c r="W81" s="365">
        <f>(INDEX('Points - Runs'!$A$5:$Z$95,MATCH($A81,'Points - Runs'!$A$5:$A$95,0),MATCH(W$8,'Points - Runs'!$A$5:$Z$5,0)))+((INDEX('Points - Runs 50s'!$A$5:$Z$95,MATCH($A81,'Points - Runs 50s'!$A$5:$A$95,0),MATCH(W$8,'Points - Runs 50s'!$A$5:$Z$5,0)))*25)+((INDEX('Points - Runs 100s'!$A$5:$Z$95,MATCH($A81,'Points - Runs 100s'!$A$5:$A$95,0),MATCH(W$8,'Points - Runs 100s'!$A$5:$Z$5,0)))*50)+((INDEX('Points - Wickets'!$A$5:$Z$95,MATCH($A81,'Points - Wickets'!$A$5:$A$95,0),MATCH(W$8,'Points - Wickets'!$A$5:$Z$5,0)))*15)+((INDEX('Points - 4 fers'!$A$5:$Z$95,MATCH($A81,'Points - 4 fers'!$A$5:$A$95,0),MATCH(W$8,'Points - 4 fers'!$A$5:$Z$5,0)))*25)+((INDEX('Points - Hattrick'!$A$5:$Z$95,MATCH($A81,'Points - Hattrick'!$A$5:$A$95,0),MATCH(W$8,'Points - Hattrick'!$A$5:$Z$5,0)))*100)+((INDEX('Points - Fielding'!$A$5:$Z$95,MATCH($A81,'Points - Fielding'!$A$5:$A$95,0),MATCH(W$8,'Points - Fielding'!$A$5:$Z$5,0)))*10)+((INDEX('Points - 7 fers'!$A$5:$Z$95,MATCH($A81,'Points - 7 fers'!$A$5:$A$95,0),MATCH(W$8,'Points - 7 fers'!$A$5:$Z$5,0)))*50)+((INDEX('Points - Fielding Bonus'!$A$5:$Z$95,MATCH($A81,'Points - Fielding Bonus'!$A$5:$A$95,0),MATCH(W$8,'Points - Fielding Bonus'!$A$5:$Z$5,0)))*25)</f>
        <v>0</v>
      </c>
      <c r="X81" s="365">
        <f>(INDEX('Points - Runs'!$A$5:$Z$95,MATCH($A81,'Points - Runs'!$A$5:$A$95,0),MATCH(X$8,'Points - Runs'!$A$5:$Z$5,0)))+((INDEX('Points - Runs 50s'!$A$5:$Z$95,MATCH($A81,'Points - Runs 50s'!$A$5:$A$95,0),MATCH(X$8,'Points - Runs 50s'!$A$5:$Z$5,0)))*25)+((INDEX('Points - Runs 100s'!$A$5:$Z$95,MATCH($A81,'Points - Runs 100s'!$A$5:$A$95,0),MATCH(X$8,'Points - Runs 100s'!$A$5:$Z$5,0)))*50)+((INDEX('Points - Wickets'!$A$5:$Z$95,MATCH($A81,'Points - Wickets'!$A$5:$A$95,0),MATCH(X$8,'Points - Wickets'!$A$5:$Z$5,0)))*15)+((INDEX('Points - 4 fers'!$A$5:$Z$95,MATCH($A81,'Points - 4 fers'!$A$5:$A$95,0),MATCH(X$8,'Points - 4 fers'!$A$5:$Z$5,0)))*25)+((INDEX('Points - Hattrick'!$A$5:$Z$95,MATCH($A81,'Points - Hattrick'!$A$5:$A$95,0),MATCH(X$8,'Points - Hattrick'!$A$5:$Z$5,0)))*100)+((INDEX('Points - Fielding'!$A$5:$Z$95,MATCH($A81,'Points - Fielding'!$A$5:$A$95,0),MATCH(X$8,'Points - Fielding'!$A$5:$Z$5,0)))*10)+((INDEX('Points - 7 fers'!$A$5:$Z$95,MATCH($A81,'Points - 7 fers'!$A$5:$A$95,0),MATCH(X$8,'Points - 7 fers'!$A$5:$Z$5,0)))*50)+((INDEX('Points - Fielding Bonus'!$A$5:$Z$95,MATCH($A81,'Points - Fielding Bonus'!$A$5:$A$95,0),MATCH(X$8,'Points - Fielding Bonus'!$A$5:$Z$5,0)))*25)</f>
        <v>0</v>
      </c>
      <c r="Y81" s="365">
        <f>(INDEX('Points - Runs'!$A$5:$Z$95,MATCH($A81,'Points - Runs'!$A$5:$A$95,0),MATCH(Y$8,'Points - Runs'!$A$5:$Z$5,0)))+((INDEX('Points - Runs 50s'!$A$5:$Z$95,MATCH($A81,'Points - Runs 50s'!$A$5:$A$95,0),MATCH(Y$8,'Points - Runs 50s'!$A$5:$Z$5,0)))*25)+((INDEX('Points - Runs 100s'!$A$5:$Z$95,MATCH($A81,'Points - Runs 100s'!$A$5:$A$95,0),MATCH(Y$8,'Points - Runs 100s'!$A$5:$Z$5,0)))*50)+((INDEX('Points - Wickets'!$A$5:$Z$95,MATCH($A81,'Points - Wickets'!$A$5:$A$95,0),MATCH(Y$8,'Points - Wickets'!$A$5:$Z$5,0)))*15)+((INDEX('Points - 4 fers'!$A$5:$Z$95,MATCH($A81,'Points - 4 fers'!$A$5:$A$95,0),MATCH(Y$8,'Points - 4 fers'!$A$5:$Z$5,0)))*25)+((INDEX('Points - Hattrick'!$A$5:$Z$95,MATCH($A81,'Points - Hattrick'!$A$5:$A$95,0),MATCH(Y$8,'Points - Hattrick'!$A$5:$Z$5,0)))*100)+((INDEX('Points - Fielding'!$A$5:$Z$95,MATCH($A81,'Points - Fielding'!$A$5:$A$95,0),MATCH(Y$8,'Points - Fielding'!$A$5:$Z$5,0)))*10)+((INDEX('Points - 7 fers'!$A$5:$Z$95,MATCH($A81,'Points - 7 fers'!$A$5:$A$95,0),MATCH(Y$8,'Points - 7 fers'!$A$5:$Z$5,0)))*50)+((INDEX('Points - Fielding Bonus'!$A$5:$Z$95,MATCH($A81,'Points - Fielding Bonus'!$A$5:$A$95,0),MATCH(Y$8,'Points - Fielding Bonus'!$A$5:$Z$5,0)))*25)</f>
        <v>0</v>
      </c>
      <c r="Z81" s="365">
        <f>(INDEX('Points - Runs'!$A$5:$Z$95,MATCH($A81,'Points - Runs'!$A$5:$A$95,0),MATCH(Z$8,'Points - Runs'!$A$5:$Z$5,0)))+((INDEX('Points - Runs 50s'!$A$5:$Z$95,MATCH($A81,'Points - Runs 50s'!$A$5:$A$95,0),MATCH(Z$8,'Points - Runs 50s'!$A$5:$Z$5,0)))*25)+((INDEX('Points - Runs 100s'!$A$5:$Z$95,MATCH($A81,'Points - Runs 100s'!$A$5:$A$95,0),MATCH(Z$8,'Points - Runs 100s'!$A$5:$Z$5,0)))*50)+((INDEX('Points - Wickets'!$A$5:$Z$95,MATCH($A81,'Points - Wickets'!$A$5:$A$95,0),MATCH(Z$8,'Points - Wickets'!$A$5:$Z$5,0)))*15)+((INDEX('Points - 4 fers'!$A$5:$Z$95,MATCH($A81,'Points - 4 fers'!$A$5:$A$95,0),MATCH(Z$8,'Points - 4 fers'!$A$5:$Z$5,0)))*25)+((INDEX('Points - Hattrick'!$A$5:$Z$95,MATCH($A81,'Points - Hattrick'!$A$5:$A$95,0),MATCH(Z$8,'Points - Hattrick'!$A$5:$Z$5,0)))*100)+((INDEX('Points - Fielding'!$A$5:$Z$95,MATCH($A81,'Points - Fielding'!$A$5:$A$95,0),MATCH(Z$8,'Points - Fielding'!$A$5:$Z$5,0)))*10)+((INDEX('Points - 7 fers'!$A$5:$Z$95,MATCH($A81,'Points - 7 fers'!$A$5:$A$95,0),MATCH(Z$8,'Points - 7 fers'!$A$5:$Z$5,0)))*50)+((INDEX('Points - Fielding Bonus'!$A$5:$Z$95,MATCH($A81,'Points - Fielding Bonus'!$A$5:$A$95,0),MATCH(Z$8,'Points - Fielding Bonus'!$A$5:$Z$5,0)))*25)</f>
        <v>0</v>
      </c>
      <c r="AA81" s="452">
        <f t="shared" si="4"/>
        <v>1</v>
      </c>
      <c r="AB81" s="445">
        <f t="shared" si="5"/>
        <v>0</v>
      </c>
      <c r="AC81" s="479">
        <f t="shared" si="6"/>
        <v>0</v>
      </c>
      <c r="AD81" s="453">
        <f t="shared" si="7"/>
        <v>1</v>
      </c>
    </row>
    <row r="82" spans="1:30" ht="18.75" customHeight="1" x14ac:dyDescent="0.25">
      <c r="A82" s="476" t="s">
        <v>31</v>
      </c>
      <c r="B82" s="447" t="s">
        <v>54</v>
      </c>
      <c r="C82" s="448" t="s">
        <v>63</v>
      </c>
      <c r="D82" s="364">
        <f>(INDEX('Points - Runs'!$A$5:$Z$95,MATCH($A82,'Points - Runs'!$A$5:$A$95,0),MATCH(D$8,'Points - Runs'!$A$5:$Z$5,0)))+((INDEX('Points - Runs 50s'!$A$5:$Z$95,MATCH($A82,'Points - Runs 50s'!$A$5:$A$95,0),MATCH(D$8,'Points - Runs 50s'!$A$5:$Z$5,0)))*25)+((INDEX('Points - Runs 100s'!$A$5:$Z$95,MATCH($A82,'Points - Runs 100s'!$A$5:$A$95,0),MATCH(D$8,'Points - Runs 100s'!$A$5:$Z$5,0)))*50)+((INDEX('Points - Wickets'!$A$5:$Z$95,MATCH($A82,'Points - Wickets'!$A$5:$A$95,0),MATCH(D$8,'Points - Wickets'!$A$5:$Z$5,0)))*15)+((INDEX('Points - 4 fers'!$A$5:$Z$95,MATCH($A82,'Points - 4 fers'!$A$5:$A$95,0),MATCH(D$8,'Points - 4 fers'!$A$5:$Z$5,0)))*25)+((INDEX('Points - Hattrick'!$A$5:$Z$95,MATCH($A82,'Points - Hattrick'!$A$5:$A$95,0),MATCH(D$8,'Points - Hattrick'!$A$5:$Z$5,0)))*100)+((INDEX('Points - Fielding'!$A$5:$Z$95,MATCH($A82,'Points - Fielding'!$A$5:$A$95,0),MATCH(D$8,'Points - Fielding'!$A$5:$Z$5,0)))*10)+((INDEX('Points - 7 fers'!$A$5:$Z$95,MATCH($A82,'Points - 7 fers'!$A$5:$A$95,0),MATCH(D$8,'Points - 7 fers'!$A$5:$Z$5,0)))*50)+((INDEX('Points - Fielding Bonus'!$A$5:$Z$95,MATCH($A82,'Points - Fielding Bonus'!$A$5:$A$95,0),MATCH(D$8,'Points - Fielding Bonus'!$A$5:$Z$5,0)))*25)</f>
        <v>30</v>
      </c>
      <c r="E82" s="365">
        <f>(INDEX('Points - Runs'!$A$5:$Z$95,MATCH($A82,'Points - Runs'!$A$5:$A$95,0),MATCH(E$8,'Points - Runs'!$A$5:$Z$5,0)))+((INDEX('Points - Runs 50s'!$A$5:$Z$95,MATCH($A82,'Points - Runs 50s'!$A$5:$A$95,0),MATCH(E$8,'Points - Runs 50s'!$A$5:$Z$5,0)))*25)+((INDEX('Points - Runs 100s'!$A$5:$Z$95,MATCH($A82,'Points - Runs 100s'!$A$5:$A$95,0),MATCH(E$8,'Points - Runs 100s'!$A$5:$Z$5,0)))*50)+((INDEX('Points - Wickets'!$A$5:$Z$95,MATCH($A82,'Points - Wickets'!$A$5:$A$95,0),MATCH(E$8,'Points - Wickets'!$A$5:$Z$5,0)))*15)+((INDEX('Points - 4 fers'!$A$5:$Z$95,MATCH($A82,'Points - 4 fers'!$A$5:$A$95,0),MATCH(E$8,'Points - 4 fers'!$A$5:$Z$5,0)))*25)+((INDEX('Points - Hattrick'!$A$5:$Z$95,MATCH($A82,'Points - Hattrick'!$A$5:$A$95,0),MATCH(E$8,'Points - Hattrick'!$A$5:$Z$5,0)))*100)+((INDEX('Points - Fielding'!$A$5:$Z$95,MATCH($A82,'Points - Fielding'!$A$5:$A$95,0),MATCH(E$8,'Points - Fielding'!$A$5:$Z$5,0)))*10)+((INDEX('Points - 7 fers'!$A$5:$Z$95,MATCH($A82,'Points - 7 fers'!$A$5:$A$95,0),MATCH(E$8,'Points - 7 fers'!$A$5:$Z$5,0)))*50)+((INDEX('Points - Fielding Bonus'!$A$5:$Z$95,MATCH($A82,'Points - Fielding Bonus'!$A$5:$A$95,0),MATCH(E$8,'Points - Fielding Bonus'!$A$5:$Z$5,0)))*25)</f>
        <v>0</v>
      </c>
      <c r="F82" s="365">
        <f>(INDEX('Points - Runs'!$A$5:$Z$95,MATCH($A82,'Points - Runs'!$A$5:$A$95,0),MATCH(F$8,'Points - Runs'!$A$5:$Z$5,0)))+((INDEX('Points - Runs 50s'!$A$5:$Z$95,MATCH($A82,'Points - Runs 50s'!$A$5:$A$95,0),MATCH(F$8,'Points - Runs 50s'!$A$5:$Z$5,0)))*25)+((INDEX('Points - Runs 100s'!$A$5:$Z$95,MATCH($A82,'Points - Runs 100s'!$A$5:$A$95,0),MATCH(F$8,'Points - Runs 100s'!$A$5:$Z$5,0)))*50)+((INDEX('Points - Wickets'!$A$5:$Z$95,MATCH($A82,'Points - Wickets'!$A$5:$A$95,0),MATCH(F$8,'Points - Wickets'!$A$5:$Z$5,0)))*15)+((INDEX('Points - 4 fers'!$A$5:$Z$95,MATCH($A82,'Points - 4 fers'!$A$5:$A$95,0),MATCH(F$8,'Points - 4 fers'!$A$5:$Z$5,0)))*25)+((INDEX('Points - Hattrick'!$A$5:$Z$95,MATCH($A82,'Points - Hattrick'!$A$5:$A$95,0),MATCH(F$8,'Points - Hattrick'!$A$5:$Z$5,0)))*100)+((INDEX('Points - Fielding'!$A$5:$Z$95,MATCH($A82,'Points - Fielding'!$A$5:$A$95,0),MATCH(F$8,'Points - Fielding'!$A$5:$Z$5,0)))*10)+((INDEX('Points - 7 fers'!$A$5:$Z$95,MATCH($A82,'Points - 7 fers'!$A$5:$A$95,0),MATCH(F$8,'Points - 7 fers'!$A$5:$Z$5,0)))*50)+((INDEX('Points - Fielding Bonus'!$A$5:$Z$95,MATCH($A82,'Points - Fielding Bonus'!$A$5:$A$95,0),MATCH(F$8,'Points - Fielding Bonus'!$A$5:$Z$5,0)))*25)</f>
        <v>45</v>
      </c>
      <c r="G82" s="365">
        <f>(INDEX('Points - Runs'!$A$5:$Z$95,MATCH($A82,'Points - Runs'!$A$5:$A$95,0),MATCH(G$8,'Points - Runs'!$A$5:$Z$5,0)))+((INDEX('Points - Runs 50s'!$A$5:$Z$95,MATCH($A82,'Points - Runs 50s'!$A$5:$A$95,0),MATCH(G$8,'Points - Runs 50s'!$A$5:$Z$5,0)))*25)+((INDEX('Points - Runs 100s'!$A$5:$Z$95,MATCH($A82,'Points - Runs 100s'!$A$5:$A$95,0),MATCH(G$8,'Points - Runs 100s'!$A$5:$Z$5,0)))*50)+((INDEX('Points - Wickets'!$A$5:$Z$95,MATCH($A82,'Points - Wickets'!$A$5:$A$95,0),MATCH(G$8,'Points - Wickets'!$A$5:$Z$5,0)))*15)+((INDEX('Points - 4 fers'!$A$5:$Z$95,MATCH($A82,'Points - 4 fers'!$A$5:$A$95,0),MATCH(G$8,'Points - 4 fers'!$A$5:$Z$5,0)))*25)+((INDEX('Points - Hattrick'!$A$5:$Z$95,MATCH($A82,'Points - Hattrick'!$A$5:$A$95,0),MATCH(G$8,'Points - Hattrick'!$A$5:$Z$5,0)))*100)+((INDEX('Points - Fielding'!$A$5:$Z$95,MATCH($A82,'Points - Fielding'!$A$5:$A$95,0),MATCH(G$8,'Points - Fielding'!$A$5:$Z$5,0)))*10)+((INDEX('Points - 7 fers'!$A$5:$Z$95,MATCH($A82,'Points - 7 fers'!$A$5:$A$95,0),MATCH(G$8,'Points - 7 fers'!$A$5:$Z$5,0)))*50)+((INDEX('Points - Fielding Bonus'!$A$5:$Z$95,MATCH($A82,'Points - Fielding Bonus'!$A$5:$A$95,0),MATCH(G$8,'Points - Fielding Bonus'!$A$5:$Z$5,0)))*25)</f>
        <v>20</v>
      </c>
      <c r="H82" s="365">
        <f>(INDEX('Points - Runs'!$A$5:$Z$95,MATCH($A82,'Points - Runs'!$A$5:$A$95,0),MATCH(H$8,'Points - Runs'!$A$5:$Z$5,0)))+((INDEX('Points - Runs 50s'!$A$5:$Z$95,MATCH($A82,'Points - Runs 50s'!$A$5:$A$95,0),MATCH(H$8,'Points - Runs 50s'!$A$5:$Z$5,0)))*25)+((INDEX('Points - Runs 100s'!$A$5:$Z$95,MATCH($A82,'Points - Runs 100s'!$A$5:$A$95,0),MATCH(H$8,'Points - Runs 100s'!$A$5:$Z$5,0)))*50)+((INDEX('Points - Wickets'!$A$5:$Z$95,MATCH($A82,'Points - Wickets'!$A$5:$A$95,0),MATCH(H$8,'Points - Wickets'!$A$5:$Z$5,0)))*15)+((INDEX('Points - 4 fers'!$A$5:$Z$95,MATCH($A82,'Points - 4 fers'!$A$5:$A$95,0),MATCH(H$8,'Points - 4 fers'!$A$5:$Z$5,0)))*25)+((INDEX('Points - Hattrick'!$A$5:$Z$95,MATCH($A82,'Points - Hattrick'!$A$5:$A$95,0),MATCH(H$8,'Points - Hattrick'!$A$5:$Z$5,0)))*100)+((INDEX('Points - Fielding'!$A$5:$Z$95,MATCH($A82,'Points - Fielding'!$A$5:$A$95,0),MATCH(H$8,'Points - Fielding'!$A$5:$Z$5,0)))*10)+((INDEX('Points - 7 fers'!$A$5:$Z$95,MATCH($A82,'Points - 7 fers'!$A$5:$A$95,0),MATCH(H$8,'Points - 7 fers'!$A$5:$Z$5,0)))*50)+((INDEX('Points - Fielding Bonus'!$A$5:$Z$95,MATCH($A82,'Points - Fielding Bonus'!$A$5:$A$95,0),MATCH(H$8,'Points - Fielding Bonus'!$A$5:$Z$5,0)))*25)</f>
        <v>55</v>
      </c>
      <c r="I82" s="365">
        <f>(INDEX('Points - Runs'!$A$5:$Z$95,MATCH($A82,'Points - Runs'!$A$5:$A$95,0),MATCH(I$8,'Points - Runs'!$A$5:$Z$5,0)))+((INDEX('Points - Runs 50s'!$A$5:$Z$95,MATCH($A82,'Points - Runs 50s'!$A$5:$A$95,0),MATCH(I$8,'Points - Runs 50s'!$A$5:$Z$5,0)))*25)+((INDEX('Points - Runs 100s'!$A$5:$Z$95,MATCH($A82,'Points - Runs 100s'!$A$5:$A$95,0),MATCH(I$8,'Points - Runs 100s'!$A$5:$Z$5,0)))*50)+((INDEX('Points - Wickets'!$A$5:$Z$95,MATCH($A82,'Points - Wickets'!$A$5:$A$95,0),MATCH(I$8,'Points - Wickets'!$A$5:$Z$5,0)))*15)+((INDEX('Points - 4 fers'!$A$5:$Z$95,MATCH($A82,'Points - 4 fers'!$A$5:$A$95,0),MATCH(I$8,'Points - 4 fers'!$A$5:$Z$5,0)))*25)+((INDEX('Points - Hattrick'!$A$5:$Z$95,MATCH($A82,'Points - Hattrick'!$A$5:$A$95,0),MATCH(I$8,'Points - Hattrick'!$A$5:$Z$5,0)))*100)+((INDEX('Points - Fielding'!$A$5:$Z$95,MATCH($A82,'Points - Fielding'!$A$5:$A$95,0),MATCH(I$8,'Points - Fielding'!$A$5:$Z$5,0)))*10)+((INDEX('Points - 7 fers'!$A$5:$Z$95,MATCH($A82,'Points - 7 fers'!$A$5:$A$95,0),MATCH(I$8,'Points - 7 fers'!$A$5:$Z$5,0)))*50)+((INDEX('Points - Fielding Bonus'!$A$5:$Z$95,MATCH($A82,'Points - Fielding Bonus'!$A$5:$A$95,0),MATCH(I$8,'Points - Fielding Bonus'!$A$5:$Z$5,0)))*25)</f>
        <v>0</v>
      </c>
      <c r="J82" s="365">
        <f>(INDEX('Points - Runs'!$A$5:$Z$95,MATCH($A82,'Points - Runs'!$A$5:$A$95,0),MATCH(J$8,'Points - Runs'!$A$5:$Z$5,0)))+((INDEX('Points - Runs 50s'!$A$5:$Z$95,MATCH($A82,'Points - Runs 50s'!$A$5:$A$95,0),MATCH(J$8,'Points - Runs 50s'!$A$5:$Z$5,0)))*25)+((INDEX('Points - Runs 100s'!$A$5:$Z$95,MATCH($A82,'Points - Runs 100s'!$A$5:$A$95,0),MATCH(J$8,'Points - Runs 100s'!$A$5:$Z$5,0)))*50)+((INDEX('Points - Wickets'!$A$5:$Z$95,MATCH($A82,'Points - Wickets'!$A$5:$A$95,0),MATCH(J$8,'Points - Wickets'!$A$5:$Z$5,0)))*15)+((INDEX('Points - 4 fers'!$A$5:$Z$95,MATCH($A82,'Points - 4 fers'!$A$5:$A$95,0),MATCH(J$8,'Points - 4 fers'!$A$5:$Z$5,0)))*25)+((INDEX('Points - Hattrick'!$A$5:$Z$95,MATCH($A82,'Points - Hattrick'!$A$5:$A$95,0),MATCH(J$8,'Points - Hattrick'!$A$5:$Z$5,0)))*100)+((INDEX('Points - Fielding'!$A$5:$Z$95,MATCH($A82,'Points - Fielding'!$A$5:$A$95,0),MATCH(J$8,'Points - Fielding'!$A$5:$Z$5,0)))*10)+((INDEX('Points - 7 fers'!$A$5:$Z$95,MATCH($A82,'Points - 7 fers'!$A$5:$A$95,0),MATCH(J$8,'Points - 7 fers'!$A$5:$Z$5,0)))*50)+((INDEX('Points - Fielding Bonus'!$A$5:$Z$95,MATCH($A82,'Points - Fielding Bonus'!$A$5:$A$95,0),MATCH(J$8,'Points - Fielding Bonus'!$A$5:$Z$5,0)))*25)</f>
        <v>45</v>
      </c>
      <c r="K82" s="516">
        <f>(INDEX('Points - Runs'!$A$5:$Z$95,MATCH($A82,'Points - Runs'!$A$5:$A$95,0),MATCH(K$8,'Points - Runs'!$A$5:$Z$5,0)))+((INDEX('Points - Runs 50s'!$A$5:$Z$95,MATCH($A82,'Points - Runs 50s'!$A$5:$A$95,0),MATCH(K$8,'Points - Runs 50s'!$A$5:$Z$5,0)))*25)+((INDEX('Points - Runs 100s'!$A$5:$Z$95,MATCH($A82,'Points - Runs 100s'!$A$5:$A$95,0),MATCH(K$8,'Points - Runs 100s'!$A$5:$Z$5,0)))*50)+((INDEX('Points - Wickets'!$A$5:$Z$95,MATCH($A82,'Points - Wickets'!$A$5:$A$95,0),MATCH(K$8,'Points - Wickets'!$A$5:$Z$5,0)))*15)+((INDEX('Points - 4 fers'!$A$5:$Z$95,MATCH($A82,'Points - 4 fers'!$A$5:$A$95,0),MATCH(K$8,'Points - 4 fers'!$A$5:$Z$5,0)))*25)+((INDEX('Points - Hattrick'!$A$5:$Z$95,MATCH($A82,'Points - Hattrick'!$A$5:$A$95,0),MATCH(K$8,'Points - Hattrick'!$A$5:$Z$5,0)))*100)+((INDEX('Points - Fielding'!$A$5:$Z$95,MATCH($A82,'Points - Fielding'!$A$5:$A$95,0),MATCH(K$8,'Points - Fielding'!$A$5:$Z$5,0)))*10)+((INDEX('Points - 7 fers'!$A$5:$Z$95,MATCH($A82,'Points - 7 fers'!$A$5:$A$95,0),MATCH(K$8,'Points - 7 fers'!$A$5:$Z$5,0)))*50)+((INDEX('Points - Fielding Bonus'!$A$5:$Z$95,MATCH($A82,'Points - Fielding Bonus'!$A$5:$A$95,0),MATCH(K$8,'Points - Fielding Bonus'!$A$5:$Z$5,0)))*25)</f>
        <v>0</v>
      </c>
      <c r="L82" s="364">
        <f>(INDEX('Points - Runs'!$A$5:$Z$95,MATCH($A82,'Points - Runs'!$A$5:$A$95,0),MATCH(L$8,'Points - Runs'!$A$5:$Z$5,0)))+((INDEX('Points - Runs 50s'!$A$5:$Z$95,MATCH($A82,'Points - Runs 50s'!$A$5:$A$95,0),MATCH(L$8,'Points - Runs 50s'!$A$5:$Z$5,0)))*25)+((INDEX('Points - Runs 100s'!$A$5:$Z$95,MATCH($A82,'Points - Runs 100s'!$A$5:$A$95,0),MATCH(L$8,'Points - Runs 100s'!$A$5:$Z$5,0)))*50)+((INDEX('Points - Wickets'!$A$5:$Z$95,MATCH($A82,'Points - Wickets'!$A$5:$A$95,0),MATCH(L$8,'Points - Wickets'!$A$5:$Z$5,0)))*15)+((INDEX('Points - 4 fers'!$A$5:$Z$95,MATCH($A82,'Points - 4 fers'!$A$5:$A$95,0),MATCH(L$8,'Points - 4 fers'!$A$5:$Z$5,0)))*25)+((INDEX('Points - Hattrick'!$A$5:$Z$95,MATCH($A82,'Points - Hattrick'!$A$5:$A$95,0),MATCH(L$8,'Points - Hattrick'!$A$5:$Z$5,0)))*100)+((INDEX('Points - Fielding'!$A$5:$Z$95,MATCH($A82,'Points - Fielding'!$A$5:$A$95,0),MATCH(L$8,'Points - Fielding'!$A$5:$Z$5,0)))*10)+((INDEX('Points - 7 fers'!$A$5:$Z$95,MATCH($A82,'Points - 7 fers'!$A$5:$A$95,0),MATCH(L$8,'Points - 7 fers'!$A$5:$Z$5,0)))*50)+((INDEX('Points - Fielding Bonus'!$A$5:$Z$95,MATCH($A82,'Points - Fielding Bonus'!$A$5:$A$95,0),MATCH(L$8,'Points - Fielding Bonus'!$A$5:$Z$5,0)))*25)</f>
        <v>0</v>
      </c>
      <c r="M82" s="365">
        <f>(INDEX('Points - Runs'!$A$5:$Z$95,MATCH($A82,'Points - Runs'!$A$5:$A$95,0),MATCH(M$8,'Points - Runs'!$A$5:$Z$5,0)))+((INDEX('Points - Runs 50s'!$A$5:$Z$95,MATCH($A82,'Points - Runs 50s'!$A$5:$A$95,0),MATCH(M$8,'Points - Runs 50s'!$A$5:$Z$5,0)))*25)+((INDEX('Points - Runs 100s'!$A$5:$Z$95,MATCH($A82,'Points - Runs 100s'!$A$5:$A$95,0),MATCH(M$8,'Points - Runs 100s'!$A$5:$Z$5,0)))*50)+((INDEX('Points - Wickets'!$A$5:$Z$95,MATCH($A82,'Points - Wickets'!$A$5:$A$95,0),MATCH(M$8,'Points - Wickets'!$A$5:$Z$5,0)))*15)+((INDEX('Points - 4 fers'!$A$5:$Z$95,MATCH($A82,'Points - 4 fers'!$A$5:$A$95,0),MATCH(M$8,'Points - 4 fers'!$A$5:$Z$5,0)))*25)+((INDEX('Points - Hattrick'!$A$5:$Z$95,MATCH($A82,'Points - Hattrick'!$A$5:$A$95,0),MATCH(M$8,'Points - Hattrick'!$A$5:$Z$5,0)))*100)+((INDEX('Points - Fielding'!$A$5:$Z$95,MATCH($A82,'Points - Fielding'!$A$5:$A$95,0),MATCH(M$8,'Points - Fielding'!$A$5:$Z$5,0)))*10)+((INDEX('Points - 7 fers'!$A$5:$Z$95,MATCH($A82,'Points - 7 fers'!$A$5:$A$95,0),MATCH(M$8,'Points - 7 fers'!$A$5:$Z$5,0)))*50)+((INDEX('Points - Fielding Bonus'!$A$5:$Z$95,MATCH($A82,'Points - Fielding Bonus'!$A$5:$A$95,0),MATCH(M$8,'Points - Fielding Bonus'!$A$5:$Z$5,0)))*25)</f>
        <v>30</v>
      </c>
      <c r="N82" s="365">
        <f>(INDEX('Points - Runs'!$A$5:$Z$95,MATCH($A82,'Points - Runs'!$A$5:$A$95,0),MATCH(N$8,'Points - Runs'!$A$5:$Z$5,0)))+((INDEX('Points - Runs 50s'!$A$5:$Z$95,MATCH($A82,'Points - Runs 50s'!$A$5:$A$95,0),MATCH(N$8,'Points - Runs 50s'!$A$5:$Z$5,0)))*25)+((INDEX('Points - Runs 100s'!$A$5:$Z$95,MATCH($A82,'Points - Runs 100s'!$A$5:$A$95,0),MATCH(N$8,'Points - Runs 100s'!$A$5:$Z$5,0)))*50)+((INDEX('Points - Wickets'!$A$5:$Z$95,MATCH($A82,'Points - Wickets'!$A$5:$A$95,0),MATCH(N$8,'Points - Wickets'!$A$5:$Z$5,0)))*15)+((INDEX('Points - 4 fers'!$A$5:$Z$95,MATCH($A82,'Points - 4 fers'!$A$5:$A$95,0),MATCH(N$8,'Points - 4 fers'!$A$5:$Z$5,0)))*25)+((INDEX('Points - Hattrick'!$A$5:$Z$95,MATCH($A82,'Points - Hattrick'!$A$5:$A$95,0),MATCH(N$8,'Points - Hattrick'!$A$5:$Z$5,0)))*100)+((INDEX('Points - Fielding'!$A$5:$Z$95,MATCH($A82,'Points - Fielding'!$A$5:$A$95,0),MATCH(N$8,'Points - Fielding'!$A$5:$Z$5,0)))*10)+((INDEX('Points - 7 fers'!$A$5:$Z$95,MATCH($A82,'Points - 7 fers'!$A$5:$A$95,0),MATCH(N$8,'Points - 7 fers'!$A$5:$Z$5,0)))*50)+((INDEX('Points - Fielding Bonus'!$A$5:$Z$95,MATCH($A82,'Points - Fielding Bonus'!$A$5:$A$95,0),MATCH(N$8,'Points - Fielding Bonus'!$A$5:$Z$5,0)))*25)</f>
        <v>19</v>
      </c>
      <c r="O82" s="365">
        <f>(INDEX('Points - Runs'!$A$5:$Z$95,MATCH($A82,'Points - Runs'!$A$5:$A$95,0),MATCH(O$8,'Points - Runs'!$A$5:$Z$5,0)))+((INDEX('Points - Runs 50s'!$A$5:$Z$95,MATCH($A82,'Points - Runs 50s'!$A$5:$A$95,0),MATCH(O$8,'Points - Runs 50s'!$A$5:$Z$5,0)))*25)+((INDEX('Points - Runs 100s'!$A$5:$Z$95,MATCH($A82,'Points - Runs 100s'!$A$5:$A$95,0),MATCH(O$8,'Points - Runs 100s'!$A$5:$Z$5,0)))*50)+((INDEX('Points - Wickets'!$A$5:$Z$95,MATCH($A82,'Points - Wickets'!$A$5:$A$95,0),MATCH(O$8,'Points - Wickets'!$A$5:$Z$5,0)))*15)+((INDEX('Points - 4 fers'!$A$5:$Z$95,MATCH($A82,'Points - 4 fers'!$A$5:$A$95,0),MATCH(O$8,'Points - 4 fers'!$A$5:$Z$5,0)))*25)+((INDEX('Points - Hattrick'!$A$5:$Z$95,MATCH($A82,'Points - Hattrick'!$A$5:$A$95,0),MATCH(O$8,'Points - Hattrick'!$A$5:$Z$5,0)))*100)+((INDEX('Points - Fielding'!$A$5:$Z$95,MATCH($A82,'Points - Fielding'!$A$5:$A$95,0),MATCH(O$8,'Points - Fielding'!$A$5:$Z$5,0)))*10)+((INDEX('Points - 7 fers'!$A$5:$Z$95,MATCH($A82,'Points - 7 fers'!$A$5:$A$95,0),MATCH(O$8,'Points - 7 fers'!$A$5:$Z$5,0)))*50)+((INDEX('Points - Fielding Bonus'!$A$5:$Z$95,MATCH($A82,'Points - Fielding Bonus'!$A$5:$A$95,0),MATCH(O$8,'Points - Fielding Bonus'!$A$5:$Z$5,0)))*25)</f>
        <v>19</v>
      </c>
      <c r="P82" s="365">
        <f>(INDEX('Points - Runs'!$A$5:$Z$95,MATCH($A82,'Points - Runs'!$A$5:$A$95,0),MATCH(P$8,'Points - Runs'!$A$5:$Z$5,0)))+((INDEX('Points - Runs 50s'!$A$5:$Z$95,MATCH($A82,'Points - Runs 50s'!$A$5:$A$95,0),MATCH(P$8,'Points - Runs 50s'!$A$5:$Z$5,0)))*25)+((INDEX('Points - Runs 100s'!$A$5:$Z$95,MATCH($A82,'Points - Runs 100s'!$A$5:$A$95,0),MATCH(P$8,'Points - Runs 100s'!$A$5:$Z$5,0)))*50)+((INDEX('Points - Wickets'!$A$5:$Z$95,MATCH($A82,'Points - Wickets'!$A$5:$A$95,0),MATCH(P$8,'Points - Wickets'!$A$5:$Z$5,0)))*15)+((INDEX('Points - 4 fers'!$A$5:$Z$95,MATCH($A82,'Points - 4 fers'!$A$5:$A$95,0),MATCH(P$8,'Points - 4 fers'!$A$5:$Z$5,0)))*25)+((INDEX('Points - Hattrick'!$A$5:$Z$95,MATCH($A82,'Points - Hattrick'!$A$5:$A$95,0),MATCH(P$8,'Points - Hattrick'!$A$5:$Z$5,0)))*100)+((INDEX('Points - Fielding'!$A$5:$Z$95,MATCH($A82,'Points - Fielding'!$A$5:$A$95,0),MATCH(P$8,'Points - Fielding'!$A$5:$Z$5,0)))*10)+((INDEX('Points - 7 fers'!$A$5:$Z$95,MATCH($A82,'Points - 7 fers'!$A$5:$A$95,0),MATCH(P$8,'Points - 7 fers'!$A$5:$Z$5,0)))*50)+((INDEX('Points - Fielding Bonus'!$A$5:$Z$95,MATCH($A82,'Points - Fielding Bonus'!$A$5:$A$95,0),MATCH(P$8,'Points - Fielding Bonus'!$A$5:$Z$5,0)))*25)</f>
        <v>0</v>
      </c>
      <c r="Q82" s="365">
        <f>(INDEX('Points - Runs'!$A$5:$Z$95,MATCH($A82,'Points - Runs'!$A$5:$A$95,0),MATCH(Q$8,'Points - Runs'!$A$5:$Z$5,0)))+((INDEX('Points - Runs 50s'!$A$5:$Z$95,MATCH($A82,'Points - Runs 50s'!$A$5:$A$95,0),MATCH(Q$8,'Points - Runs 50s'!$A$5:$Z$5,0)))*25)+((INDEX('Points - Runs 100s'!$A$5:$Z$95,MATCH($A82,'Points - Runs 100s'!$A$5:$A$95,0),MATCH(Q$8,'Points - Runs 100s'!$A$5:$Z$5,0)))*50)+((INDEX('Points - Wickets'!$A$5:$Z$95,MATCH($A82,'Points - Wickets'!$A$5:$A$95,0),MATCH(Q$8,'Points - Wickets'!$A$5:$Z$5,0)))*15)+((INDEX('Points - 4 fers'!$A$5:$Z$95,MATCH($A82,'Points - 4 fers'!$A$5:$A$95,0),MATCH(Q$8,'Points - 4 fers'!$A$5:$Z$5,0)))*25)+((INDEX('Points - Hattrick'!$A$5:$Z$95,MATCH($A82,'Points - Hattrick'!$A$5:$A$95,0),MATCH(Q$8,'Points - Hattrick'!$A$5:$Z$5,0)))*100)+((INDEX('Points - Fielding'!$A$5:$Z$95,MATCH($A82,'Points - Fielding'!$A$5:$A$95,0),MATCH(Q$8,'Points - Fielding'!$A$5:$Z$5,0)))*10)+((INDEX('Points - 7 fers'!$A$5:$Z$95,MATCH($A82,'Points - 7 fers'!$A$5:$A$95,0),MATCH(Q$8,'Points - 7 fers'!$A$5:$Z$5,0)))*50)+((INDEX('Points - Fielding Bonus'!$A$5:$Z$95,MATCH($A82,'Points - Fielding Bonus'!$A$5:$A$95,0),MATCH(Q$8,'Points - Fielding Bonus'!$A$5:$Z$5,0)))*25)</f>
        <v>0</v>
      </c>
      <c r="R82" s="365">
        <f>(INDEX('Points - Runs'!$A$5:$Z$95,MATCH($A82,'Points - Runs'!$A$5:$A$95,0),MATCH(R$8,'Points - Runs'!$A$5:$Z$5,0)))+((INDEX('Points - Runs 50s'!$A$5:$Z$95,MATCH($A82,'Points - Runs 50s'!$A$5:$A$95,0),MATCH(R$8,'Points - Runs 50s'!$A$5:$Z$5,0)))*25)+((INDEX('Points - Runs 100s'!$A$5:$Z$95,MATCH($A82,'Points - Runs 100s'!$A$5:$A$95,0),MATCH(R$8,'Points - Runs 100s'!$A$5:$Z$5,0)))*50)+((INDEX('Points - Wickets'!$A$5:$Z$95,MATCH($A82,'Points - Wickets'!$A$5:$A$95,0),MATCH(R$8,'Points - Wickets'!$A$5:$Z$5,0)))*15)+((INDEX('Points - 4 fers'!$A$5:$Z$95,MATCH($A82,'Points - 4 fers'!$A$5:$A$95,0),MATCH(R$8,'Points - 4 fers'!$A$5:$Z$5,0)))*25)+((INDEX('Points - Hattrick'!$A$5:$Z$95,MATCH($A82,'Points - Hattrick'!$A$5:$A$95,0),MATCH(R$8,'Points - Hattrick'!$A$5:$Z$5,0)))*100)+((INDEX('Points - Fielding'!$A$5:$Z$95,MATCH($A82,'Points - Fielding'!$A$5:$A$95,0),MATCH(R$8,'Points - Fielding'!$A$5:$Z$5,0)))*10)+((INDEX('Points - 7 fers'!$A$5:$Z$95,MATCH($A82,'Points - 7 fers'!$A$5:$A$95,0),MATCH(R$8,'Points - 7 fers'!$A$5:$Z$5,0)))*50)+((INDEX('Points - Fielding Bonus'!$A$5:$Z$95,MATCH($A82,'Points - Fielding Bonus'!$A$5:$A$95,0),MATCH(R$8,'Points - Fielding Bonus'!$A$5:$Z$5,0)))*25)</f>
        <v>0</v>
      </c>
      <c r="S82" s="566">
        <f>(INDEX('Points - Runs'!$A$5:$Z$95,MATCH($A82,'Points - Runs'!$A$5:$A$95,0),MATCH(S$8,'Points - Runs'!$A$5:$Z$5,0)))+((INDEX('Points - Runs 50s'!$A$5:$Z$95,MATCH($A82,'Points - Runs 50s'!$A$5:$A$95,0),MATCH(S$8,'Points - Runs 50s'!$A$5:$Z$5,0)))*25)+((INDEX('Points - Runs 100s'!$A$5:$Z$95,MATCH($A82,'Points - Runs 100s'!$A$5:$A$95,0),MATCH(S$8,'Points - Runs 100s'!$A$5:$Z$5,0)))*50)+((INDEX('Points - Wickets'!$A$5:$Z$95,MATCH($A82,'Points - Wickets'!$A$5:$A$95,0),MATCH(S$8,'Points - Wickets'!$A$5:$Z$5,0)))*15)+((INDEX('Points - 4 fers'!$A$5:$Z$95,MATCH($A82,'Points - 4 fers'!$A$5:$A$95,0),MATCH(S$8,'Points - 4 fers'!$A$5:$Z$5,0)))*25)+((INDEX('Points - Hattrick'!$A$5:$Z$95,MATCH($A82,'Points - Hattrick'!$A$5:$A$95,0),MATCH(S$8,'Points - Hattrick'!$A$5:$Z$5,0)))*100)+((INDEX('Points - Fielding'!$A$5:$Z$95,MATCH($A82,'Points - Fielding'!$A$5:$A$95,0),MATCH(S$8,'Points - Fielding'!$A$5:$Z$5,0)))*10)+((INDEX('Points - 7 fers'!$A$5:$Z$95,MATCH($A82,'Points - 7 fers'!$A$5:$A$95,0),MATCH(S$8,'Points - 7 fers'!$A$5:$Z$5,0)))*50)+((INDEX('Points - Fielding Bonus'!$A$5:$Z$95,MATCH($A82,'Points - Fielding Bonus'!$A$5:$A$95,0),MATCH(S$8,'Points - Fielding Bonus'!$A$5:$Z$5,0)))*25)</f>
        <v>100</v>
      </c>
      <c r="T82" s="571">
        <f>(INDEX('Points - Runs'!$A$5:$Z$95,MATCH($A82,'Points - Runs'!$A$5:$A$95,0),MATCH(T$8,'Points - Runs'!$A$5:$Z$5,0)))+((INDEX('Points - Runs 50s'!$A$5:$Z$95,MATCH($A82,'Points - Runs 50s'!$A$5:$A$95,0),MATCH(T$8,'Points - Runs 50s'!$A$5:$Z$5,0)))*25)+((INDEX('Points - Runs 100s'!$A$5:$Z$95,MATCH($A82,'Points - Runs 100s'!$A$5:$A$95,0),MATCH(T$8,'Points - Runs 100s'!$A$5:$Z$5,0)))*50)+((INDEX('Points - Wickets'!$A$5:$Z$95,MATCH($A82,'Points - Wickets'!$A$5:$A$95,0),MATCH(T$8,'Points - Wickets'!$A$5:$Z$5,0)))*15)+((INDEX('Points - 4 fers'!$A$5:$Z$95,MATCH($A82,'Points - 4 fers'!$A$5:$A$95,0),MATCH(T$8,'Points - 4 fers'!$A$5:$Z$5,0)))*25)+((INDEX('Points - Hattrick'!$A$5:$Z$95,MATCH($A82,'Points - Hattrick'!$A$5:$A$95,0),MATCH(T$8,'Points - Hattrick'!$A$5:$Z$5,0)))*100)+((INDEX('Points - Fielding'!$A$5:$Z$95,MATCH($A82,'Points - Fielding'!$A$5:$A$95,0),MATCH(T$8,'Points - Fielding'!$A$5:$Z$5,0)))*10)+((INDEX('Points - 7 fers'!$A$5:$Z$95,MATCH($A82,'Points - 7 fers'!$A$5:$A$95,0),MATCH(T$8,'Points - 7 fers'!$A$5:$Z$5,0)))*50)+((INDEX('Points - Fielding Bonus'!$A$5:$Z$95,MATCH($A82,'Points - Fielding Bonus'!$A$5:$A$95,0),MATCH(T$8,'Points - Fielding Bonus'!$A$5:$Z$5,0)))*25)</f>
        <v>0</v>
      </c>
      <c r="U82" s="365">
        <f>(INDEX('Points - Runs'!$A$5:$Z$95,MATCH($A82,'Points - Runs'!$A$5:$A$95,0),MATCH(U$8,'Points - Runs'!$A$5:$Z$5,0)))+((INDEX('Points - Runs 50s'!$A$5:$Z$95,MATCH($A82,'Points - Runs 50s'!$A$5:$A$95,0),MATCH(U$8,'Points - Runs 50s'!$A$5:$Z$5,0)))*25)+((INDEX('Points - Runs 100s'!$A$5:$Z$95,MATCH($A82,'Points - Runs 100s'!$A$5:$A$95,0),MATCH(U$8,'Points - Runs 100s'!$A$5:$Z$5,0)))*50)+((INDEX('Points - Wickets'!$A$5:$Z$95,MATCH($A82,'Points - Wickets'!$A$5:$A$95,0),MATCH(U$8,'Points - Wickets'!$A$5:$Z$5,0)))*15)+((INDEX('Points - 4 fers'!$A$5:$Z$95,MATCH($A82,'Points - 4 fers'!$A$5:$A$95,0),MATCH(U$8,'Points - 4 fers'!$A$5:$Z$5,0)))*25)+((INDEX('Points - Hattrick'!$A$5:$Z$95,MATCH($A82,'Points - Hattrick'!$A$5:$A$95,0),MATCH(U$8,'Points - Hattrick'!$A$5:$Z$5,0)))*100)+((INDEX('Points - Fielding'!$A$5:$Z$95,MATCH($A82,'Points - Fielding'!$A$5:$A$95,0),MATCH(U$8,'Points - Fielding'!$A$5:$Z$5,0)))*10)+((INDEX('Points - 7 fers'!$A$5:$Z$95,MATCH($A82,'Points - 7 fers'!$A$5:$A$95,0),MATCH(U$8,'Points - 7 fers'!$A$5:$Z$5,0)))*50)+((INDEX('Points - Fielding Bonus'!$A$5:$Z$95,MATCH($A82,'Points - Fielding Bonus'!$A$5:$A$95,0),MATCH(U$8,'Points - Fielding Bonus'!$A$5:$Z$5,0)))*25)</f>
        <v>0</v>
      </c>
      <c r="V82" s="365">
        <f>(INDEX('Points - Runs'!$A$5:$Z$95,MATCH($A82,'Points - Runs'!$A$5:$A$95,0),MATCH(V$8,'Points - Runs'!$A$5:$Z$5,0)))+((INDEX('Points - Runs 50s'!$A$5:$Z$95,MATCH($A82,'Points - Runs 50s'!$A$5:$A$95,0),MATCH(V$8,'Points - Runs 50s'!$A$5:$Z$5,0)))*25)+((INDEX('Points - Runs 100s'!$A$5:$Z$95,MATCH($A82,'Points - Runs 100s'!$A$5:$A$95,0),MATCH(V$8,'Points - Runs 100s'!$A$5:$Z$5,0)))*50)+((INDEX('Points - Wickets'!$A$5:$Z$95,MATCH($A82,'Points - Wickets'!$A$5:$A$95,0),MATCH(V$8,'Points - Wickets'!$A$5:$Z$5,0)))*15)+((INDEX('Points - 4 fers'!$A$5:$Z$95,MATCH($A82,'Points - 4 fers'!$A$5:$A$95,0),MATCH(V$8,'Points - 4 fers'!$A$5:$Z$5,0)))*25)+((INDEX('Points - Hattrick'!$A$5:$Z$95,MATCH($A82,'Points - Hattrick'!$A$5:$A$95,0),MATCH(V$8,'Points - Hattrick'!$A$5:$Z$5,0)))*100)+((INDEX('Points - Fielding'!$A$5:$Z$95,MATCH($A82,'Points - Fielding'!$A$5:$A$95,0),MATCH(V$8,'Points - Fielding'!$A$5:$Z$5,0)))*10)+((INDEX('Points - 7 fers'!$A$5:$Z$95,MATCH($A82,'Points - 7 fers'!$A$5:$A$95,0),MATCH(V$8,'Points - 7 fers'!$A$5:$Z$5,0)))*50)+((INDEX('Points - Fielding Bonus'!$A$5:$Z$95,MATCH($A82,'Points - Fielding Bonus'!$A$5:$A$95,0),MATCH(V$8,'Points - Fielding Bonus'!$A$5:$Z$5,0)))*25)</f>
        <v>0</v>
      </c>
      <c r="W82" s="365">
        <f>(INDEX('Points - Runs'!$A$5:$Z$95,MATCH($A82,'Points - Runs'!$A$5:$A$95,0),MATCH(W$8,'Points - Runs'!$A$5:$Z$5,0)))+((INDEX('Points - Runs 50s'!$A$5:$Z$95,MATCH($A82,'Points - Runs 50s'!$A$5:$A$95,0),MATCH(W$8,'Points - Runs 50s'!$A$5:$Z$5,0)))*25)+((INDEX('Points - Runs 100s'!$A$5:$Z$95,MATCH($A82,'Points - Runs 100s'!$A$5:$A$95,0),MATCH(W$8,'Points - Runs 100s'!$A$5:$Z$5,0)))*50)+((INDEX('Points - Wickets'!$A$5:$Z$95,MATCH($A82,'Points - Wickets'!$A$5:$A$95,0),MATCH(W$8,'Points - Wickets'!$A$5:$Z$5,0)))*15)+((INDEX('Points - 4 fers'!$A$5:$Z$95,MATCH($A82,'Points - 4 fers'!$A$5:$A$95,0),MATCH(W$8,'Points - 4 fers'!$A$5:$Z$5,0)))*25)+((INDEX('Points - Hattrick'!$A$5:$Z$95,MATCH($A82,'Points - Hattrick'!$A$5:$A$95,0),MATCH(W$8,'Points - Hattrick'!$A$5:$Z$5,0)))*100)+((INDEX('Points - Fielding'!$A$5:$Z$95,MATCH($A82,'Points - Fielding'!$A$5:$A$95,0),MATCH(W$8,'Points - Fielding'!$A$5:$Z$5,0)))*10)+((INDEX('Points - 7 fers'!$A$5:$Z$95,MATCH($A82,'Points - 7 fers'!$A$5:$A$95,0),MATCH(W$8,'Points - 7 fers'!$A$5:$Z$5,0)))*50)+((INDEX('Points - Fielding Bonus'!$A$5:$Z$95,MATCH($A82,'Points - Fielding Bonus'!$A$5:$A$95,0),MATCH(W$8,'Points - Fielding Bonus'!$A$5:$Z$5,0)))*25)</f>
        <v>0</v>
      </c>
      <c r="X82" s="365">
        <f>(INDEX('Points - Runs'!$A$5:$Z$95,MATCH($A82,'Points - Runs'!$A$5:$A$95,0),MATCH(X$8,'Points - Runs'!$A$5:$Z$5,0)))+((INDEX('Points - Runs 50s'!$A$5:$Z$95,MATCH($A82,'Points - Runs 50s'!$A$5:$A$95,0),MATCH(X$8,'Points - Runs 50s'!$A$5:$Z$5,0)))*25)+((INDEX('Points - Runs 100s'!$A$5:$Z$95,MATCH($A82,'Points - Runs 100s'!$A$5:$A$95,0),MATCH(X$8,'Points - Runs 100s'!$A$5:$Z$5,0)))*50)+((INDEX('Points - Wickets'!$A$5:$Z$95,MATCH($A82,'Points - Wickets'!$A$5:$A$95,0),MATCH(X$8,'Points - Wickets'!$A$5:$Z$5,0)))*15)+((INDEX('Points - 4 fers'!$A$5:$Z$95,MATCH($A82,'Points - 4 fers'!$A$5:$A$95,0),MATCH(X$8,'Points - 4 fers'!$A$5:$Z$5,0)))*25)+((INDEX('Points - Hattrick'!$A$5:$Z$95,MATCH($A82,'Points - Hattrick'!$A$5:$A$95,0),MATCH(X$8,'Points - Hattrick'!$A$5:$Z$5,0)))*100)+((INDEX('Points - Fielding'!$A$5:$Z$95,MATCH($A82,'Points - Fielding'!$A$5:$A$95,0),MATCH(X$8,'Points - Fielding'!$A$5:$Z$5,0)))*10)+((INDEX('Points - 7 fers'!$A$5:$Z$95,MATCH($A82,'Points - 7 fers'!$A$5:$A$95,0),MATCH(X$8,'Points - 7 fers'!$A$5:$Z$5,0)))*50)+((INDEX('Points - Fielding Bonus'!$A$5:$Z$95,MATCH($A82,'Points - Fielding Bonus'!$A$5:$A$95,0),MATCH(X$8,'Points - Fielding Bonus'!$A$5:$Z$5,0)))*25)</f>
        <v>0</v>
      </c>
      <c r="Y82" s="365">
        <f>(INDEX('Points - Runs'!$A$5:$Z$95,MATCH($A82,'Points - Runs'!$A$5:$A$95,0),MATCH(Y$8,'Points - Runs'!$A$5:$Z$5,0)))+((INDEX('Points - Runs 50s'!$A$5:$Z$95,MATCH($A82,'Points - Runs 50s'!$A$5:$A$95,0),MATCH(Y$8,'Points - Runs 50s'!$A$5:$Z$5,0)))*25)+((INDEX('Points - Runs 100s'!$A$5:$Z$95,MATCH($A82,'Points - Runs 100s'!$A$5:$A$95,0),MATCH(Y$8,'Points - Runs 100s'!$A$5:$Z$5,0)))*50)+((INDEX('Points - Wickets'!$A$5:$Z$95,MATCH($A82,'Points - Wickets'!$A$5:$A$95,0),MATCH(Y$8,'Points - Wickets'!$A$5:$Z$5,0)))*15)+((INDEX('Points - 4 fers'!$A$5:$Z$95,MATCH($A82,'Points - 4 fers'!$A$5:$A$95,0),MATCH(Y$8,'Points - 4 fers'!$A$5:$Z$5,0)))*25)+((INDEX('Points - Hattrick'!$A$5:$Z$95,MATCH($A82,'Points - Hattrick'!$A$5:$A$95,0),MATCH(Y$8,'Points - Hattrick'!$A$5:$Z$5,0)))*100)+((INDEX('Points - Fielding'!$A$5:$Z$95,MATCH($A82,'Points - Fielding'!$A$5:$A$95,0),MATCH(Y$8,'Points - Fielding'!$A$5:$Z$5,0)))*10)+((INDEX('Points - 7 fers'!$A$5:$Z$95,MATCH($A82,'Points - 7 fers'!$A$5:$A$95,0),MATCH(Y$8,'Points - 7 fers'!$A$5:$Z$5,0)))*50)+((INDEX('Points - Fielding Bonus'!$A$5:$Z$95,MATCH($A82,'Points - Fielding Bonus'!$A$5:$A$95,0),MATCH(Y$8,'Points - Fielding Bonus'!$A$5:$Z$5,0)))*25)</f>
        <v>0</v>
      </c>
      <c r="Z82" s="365">
        <f>(INDEX('Points - Runs'!$A$5:$Z$95,MATCH($A82,'Points - Runs'!$A$5:$A$95,0),MATCH(Z$8,'Points - Runs'!$A$5:$Z$5,0)))+((INDEX('Points - Runs 50s'!$A$5:$Z$95,MATCH($A82,'Points - Runs 50s'!$A$5:$A$95,0),MATCH(Z$8,'Points - Runs 50s'!$A$5:$Z$5,0)))*25)+((INDEX('Points - Runs 100s'!$A$5:$Z$95,MATCH($A82,'Points - Runs 100s'!$A$5:$A$95,0),MATCH(Z$8,'Points - Runs 100s'!$A$5:$Z$5,0)))*50)+((INDEX('Points - Wickets'!$A$5:$Z$95,MATCH($A82,'Points - Wickets'!$A$5:$A$95,0),MATCH(Z$8,'Points - Wickets'!$A$5:$Z$5,0)))*15)+((INDEX('Points - 4 fers'!$A$5:$Z$95,MATCH($A82,'Points - 4 fers'!$A$5:$A$95,0),MATCH(Z$8,'Points - 4 fers'!$A$5:$Z$5,0)))*25)+((INDEX('Points - Hattrick'!$A$5:$Z$95,MATCH($A82,'Points - Hattrick'!$A$5:$A$95,0),MATCH(Z$8,'Points - Hattrick'!$A$5:$Z$5,0)))*100)+((INDEX('Points - Fielding'!$A$5:$Z$95,MATCH($A82,'Points - Fielding'!$A$5:$A$95,0),MATCH(Z$8,'Points - Fielding'!$A$5:$Z$5,0)))*10)+((INDEX('Points - 7 fers'!$A$5:$Z$95,MATCH($A82,'Points - 7 fers'!$A$5:$A$95,0),MATCH(Z$8,'Points - 7 fers'!$A$5:$Z$5,0)))*50)+((INDEX('Points - Fielding Bonus'!$A$5:$Z$95,MATCH($A82,'Points - Fielding Bonus'!$A$5:$A$95,0),MATCH(Z$8,'Points - Fielding Bonus'!$A$5:$Z$5,0)))*25)</f>
        <v>0</v>
      </c>
      <c r="AA82" s="452">
        <f t="shared" si="4"/>
        <v>195</v>
      </c>
      <c r="AB82" s="445">
        <f t="shared" si="5"/>
        <v>168</v>
      </c>
      <c r="AC82" s="479">
        <f t="shared" si="6"/>
        <v>0</v>
      </c>
      <c r="AD82" s="453">
        <f t="shared" si="7"/>
        <v>363</v>
      </c>
    </row>
    <row r="83" spans="1:30" ht="18.75" customHeight="1" x14ac:dyDescent="0.25">
      <c r="A83" s="476" t="s">
        <v>190</v>
      </c>
      <c r="B83" s="447" t="s">
        <v>251</v>
      </c>
      <c r="C83" s="448" t="s">
        <v>63</v>
      </c>
      <c r="D83" s="364">
        <f>(INDEX('Points - Runs'!$A$5:$Z$95,MATCH($A83,'Points - Runs'!$A$5:$A$95,0),MATCH(D$8,'Points - Runs'!$A$5:$Z$5,0)))+((INDEX('Points - Runs 50s'!$A$5:$Z$95,MATCH($A83,'Points - Runs 50s'!$A$5:$A$95,0),MATCH(D$8,'Points - Runs 50s'!$A$5:$Z$5,0)))*25)+((INDEX('Points - Runs 100s'!$A$5:$Z$95,MATCH($A83,'Points - Runs 100s'!$A$5:$A$95,0),MATCH(D$8,'Points - Runs 100s'!$A$5:$Z$5,0)))*50)+((INDEX('Points - Wickets'!$A$5:$Z$95,MATCH($A83,'Points - Wickets'!$A$5:$A$95,0),MATCH(D$8,'Points - Wickets'!$A$5:$Z$5,0)))*15)+((INDEX('Points - 4 fers'!$A$5:$Z$95,MATCH($A83,'Points - 4 fers'!$A$5:$A$95,0),MATCH(D$8,'Points - 4 fers'!$A$5:$Z$5,0)))*25)+((INDEX('Points - Hattrick'!$A$5:$Z$95,MATCH($A83,'Points - Hattrick'!$A$5:$A$95,0),MATCH(D$8,'Points - Hattrick'!$A$5:$Z$5,0)))*100)+((INDEX('Points - Fielding'!$A$5:$Z$95,MATCH($A83,'Points - Fielding'!$A$5:$A$95,0),MATCH(D$8,'Points - Fielding'!$A$5:$Z$5,0)))*10)+((INDEX('Points - 7 fers'!$A$5:$Z$95,MATCH($A83,'Points - 7 fers'!$A$5:$A$95,0),MATCH(D$8,'Points - 7 fers'!$A$5:$Z$5,0)))*50)+((INDEX('Points - Fielding Bonus'!$A$5:$Z$95,MATCH($A83,'Points - Fielding Bonus'!$A$5:$A$95,0),MATCH(D$8,'Points - Fielding Bonus'!$A$5:$Z$5,0)))*25)</f>
        <v>0</v>
      </c>
      <c r="E83" s="365">
        <f>(INDEX('Points - Runs'!$A$5:$Z$95,MATCH($A83,'Points - Runs'!$A$5:$A$95,0),MATCH(E$8,'Points - Runs'!$A$5:$Z$5,0)))+((INDEX('Points - Runs 50s'!$A$5:$Z$95,MATCH($A83,'Points - Runs 50s'!$A$5:$A$95,0),MATCH(E$8,'Points - Runs 50s'!$A$5:$Z$5,0)))*25)+((INDEX('Points - Runs 100s'!$A$5:$Z$95,MATCH($A83,'Points - Runs 100s'!$A$5:$A$95,0),MATCH(E$8,'Points - Runs 100s'!$A$5:$Z$5,0)))*50)+((INDEX('Points - Wickets'!$A$5:$Z$95,MATCH($A83,'Points - Wickets'!$A$5:$A$95,0),MATCH(E$8,'Points - Wickets'!$A$5:$Z$5,0)))*15)+((INDEX('Points - 4 fers'!$A$5:$Z$95,MATCH($A83,'Points - 4 fers'!$A$5:$A$95,0),MATCH(E$8,'Points - 4 fers'!$A$5:$Z$5,0)))*25)+((INDEX('Points - Hattrick'!$A$5:$Z$95,MATCH($A83,'Points - Hattrick'!$A$5:$A$95,0),MATCH(E$8,'Points - Hattrick'!$A$5:$Z$5,0)))*100)+((INDEX('Points - Fielding'!$A$5:$Z$95,MATCH($A83,'Points - Fielding'!$A$5:$A$95,0),MATCH(E$8,'Points - Fielding'!$A$5:$Z$5,0)))*10)+((INDEX('Points - 7 fers'!$A$5:$Z$95,MATCH($A83,'Points - 7 fers'!$A$5:$A$95,0),MATCH(E$8,'Points - 7 fers'!$A$5:$Z$5,0)))*50)+((INDEX('Points - Fielding Bonus'!$A$5:$Z$95,MATCH($A83,'Points - Fielding Bonus'!$A$5:$A$95,0),MATCH(E$8,'Points - Fielding Bonus'!$A$5:$Z$5,0)))*25)</f>
        <v>0</v>
      </c>
      <c r="F83" s="365">
        <f>(INDEX('Points - Runs'!$A$5:$Z$95,MATCH($A83,'Points - Runs'!$A$5:$A$95,0),MATCH(F$8,'Points - Runs'!$A$5:$Z$5,0)))+((INDEX('Points - Runs 50s'!$A$5:$Z$95,MATCH($A83,'Points - Runs 50s'!$A$5:$A$95,0),MATCH(F$8,'Points - Runs 50s'!$A$5:$Z$5,0)))*25)+((INDEX('Points - Runs 100s'!$A$5:$Z$95,MATCH($A83,'Points - Runs 100s'!$A$5:$A$95,0),MATCH(F$8,'Points - Runs 100s'!$A$5:$Z$5,0)))*50)+((INDEX('Points - Wickets'!$A$5:$Z$95,MATCH($A83,'Points - Wickets'!$A$5:$A$95,0),MATCH(F$8,'Points - Wickets'!$A$5:$Z$5,0)))*15)+((INDEX('Points - 4 fers'!$A$5:$Z$95,MATCH($A83,'Points - 4 fers'!$A$5:$A$95,0),MATCH(F$8,'Points - 4 fers'!$A$5:$Z$5,0)))*25)+((INDEX('Points - Hattrick'!$A$5:$Z$95,MATCH($A83,'Points - Hattrick'!$A$5:$A$95,0),MATCH(F$8,'Points - Hattrick'!$A$5:$Z$5,0)))*100)+((INDEX('Points - Fielding'!$A$5:$Z$95,MATCH($A83,'Points - Fielding'!$A$5:$A$95,0),MATCH(F$8,'Points - Fielding'!$A$5:$Z$5,0)))*10)+((INDEX('Points - 7 fers'!$A$5:$Z$95,MATCH($A83,'Points - 7 fers'!$A$5:$A$95,0),MATCH(F$8,'Points - 7 fers'!$A$5:$Z$5,0)))*50)+((INDEX('Points - Fielding Bonus'!$A$5:$Z$95,MATCH($A83,'Points - Fielding Bonus'!$A$5:$A$95,0),MATCH(F$8,'Points - Fielding Bonus'!$A$5:$Z$5,0)))*25)</f>
        <v>0</v>
      </c>
      <c r="G83" s="365">
        <f>(INDEX('Points - Runs'!$A$5:$Z$95,MATCH($A83,'Points - Runs'!$A$5:$A$95,0),MATCH(G$8,'Points - Runs'!$A$5:$Z$5,0)))+((INDEX('Points - Runs 50s'!$A$5:$Z$95,MATCH($A83,'Points - Runs 50s'!$A$5:$A$95,0),MATCH(G$8,'Points - Runs 50s'!$A$5:$Z$5,0)))*25)+((INDEX('Points - Runs 100s'!$A$5:$Z$95,MATCH($A83,'Points - Runs 100s'!$A$5:$A$95,0),MATCH(G$8,'Points - Runs 100s'!$A$5:$Z$5,0)))*50)+((INDEX('Points - Wickets'!$A$5:$Z$95,MATCH($A83,'Points - Wickets'!$A$5:$A$95,0),MATCH(G$8,'Points - Wickets'!$A$5:$Z$5,0)))*15)+((INDEX('Points - 4 fers'!$A$5:$Z$95,MATCH($A83,'Points - 4 fers'!$A$5:$A$95,0),MATCH(G$8,'Points - 4 fers'!$A$5:$Z$5,0)))*25)+((INDEX('Points - Hattrick'!$A$5:$Z$95,MATCH($A83,'Points - Hattrick'!$A$5:$A$95,0),MATCH(G$8,'Points - Hattrick'!$A$5:$Z$5,0)))*100)+((INDEX('Points - Fielding'!$A$5:$Z$95,MATCH($A83,'Points - Fielding'!$A$5:$A$95,0),MATCH(G$8,'Points - Fielding'!$A$5:$Z$5,0)))*10)+((INDEX('Points - 7 fers'!$A$5:$Z$95,MATCH($A83,'Points - 7 fers'!$A$5:$A$95,0),MATCH(G$8,'Points - 7 fers'!$A$5:$Z$5,0)))*50)+((INDEX('Points - Fielding Bonus'!$A$5:$Z$95,MATCH($A83,'Points - Fielding Bonus'!$A$5:$A$95,0),MATCH(G$8,'Points - Fielding Bonus'!$A$5:$Z$5,0)))*25)</f>
        <v>0</v>
      </c>
      <c r="H83" s="365">
        <f>(INDEX('Points - Runs'!$A$5:$Z$95,MATCH($A83,'Points - Runs'!$A$5:$A$95,0),MATCH(H$8,'Points - Runs'!$A$5:$Z$5,0)))+((INDEX('Points - Runs 50s'!$A$5:$Z$95,MATCH($A83,'Points - Runs 50s'!$A$5:$A$95,0),MATCH(H$8,'Points - Runs 50s'!$A$5:$Z$5,0)))*25)+((INDEX('Points - Runs 100s'!$A$5:$Z$95,MATCH($A83,'Points - Runs 100s'!$A$5:$A$95,0),MATCH(H$8,'Points - Runs 100s'!$A$5:$Z$5,0)))*50)+((INDEX('Points - Wickets'!$A$5:$Z$95,MATCH($A83,'Points - Wickets'!$A$5:$A$95,0),MATCH(H$8,'Points - Wickets'!$A$5:$Z$5,0)))*15)+((INDEX('Points - 4 fers'!$A$5:$Z$95,MATCH($A83,'Points - 4 fers'!$A$5:$A$95,0),MATCH(H$8,'Points - 4 fers'!$A$5:$Z$5,0)))*25)+((INDEX('Points - Hattrick'!$A$5:$Z$95,MATCH($A83,'Points - Hattrick'!$A$5:$A$95,0),MATCH(H$8,'Points - Hattrick'!$A$5:$Z$5,0)))*100)+((INDEX('Points - Fielding'!$A$5:$Z$95,MATCH($A83,'Points - Fielding'!$A$5:$A$95,0),MATCH(H$8,'Points - Fielding'!$A$5:$Z$5,0)))*10)+((INDEX('Points - 7 fers'!$A$5:$Z$95,MATCH($A83,'Points - 7 fers'!$A$5:$A$95,0),MATCH(H$8,'Points - 7 fers'!$A$5:$Z$5,0)))*50)+((INDEX('Points - Fielding Bonus'!$A$5:$Z$95,MATCH($A83,'Points - Fielding Bonus'!$A$5:$A$95,0),MATCH(H$8,'Points - Fielding Bonus'!$A$5:$Z$5,0)))*25)</f>
        <v>0</v>
      </c>
      <c r="I83" s="365">
        <f>(INDEX('Points - Runs'!$A$5:$Z$95,MATCH($A83,'Points - Runs'!$A$5:$A$95,0),MATCH(I$8,'Points - Runs'!$A$5:$Z$5,0)))+((INDEX('Points - Runs 50s'!$A$5:$Z$95,MATCH($A83,'Points - Runs 50s'!$A$5:$A$95,0),MATCH(I$8,'Points - Runs 50s'!$A$5:$Z$5,0)))*25)+((INDEX('Points - Runs 100s'!$A$5:$Z$95,MATCH($A83,'Points - Runs 100s'!$A$5:$A$95,0),MATCH(I$8,'Points - Runs 100s'!$A$5:$Z$5,0)))*50)+((INDEX('Points - Wickets'!$A$5:$Z$95,MATCH($A83,'Points - Wickets'!$A$5:$A$95,0),MATCH(I$8,'Points - Wickets'!$A$5:$Z$5,0)))*15)+((INDEX('Points - 4 fers'!$A$5:$Z$95,MATCH($A83,'Points - 4 fers'!$A$5:$A$95,0),MATCH(I$8,'Points - 4 fers'!$A$5:$Z$5,0)))*25)+((INDEX('Points - Hattrick'!$A$5:$Z$95,MATCH($A83,'Points - Hattrick'!$A$5:$A$95,0),MATCH(I$8,'Points - Hattrick'!$A$5:$Z$5,0)))*100)+((INDEX('Points - Fielding'!$A$5:$Z$95,MATCH($A83,'Points - Fielding'!$A$5:$A$95,0),MATCH(I$8,'Points - Fielding'!$A$5:$Z$5,0)))*10)+((INDEX('Points - 7 fers'!$A$5:$Z$95,MATCH($A83,'Points - 7 fers'!$A$5:$A$95,0),MATCH(I$8,'Points - 7 fers'!$A$5:$Z$5,0)))*50)+((INDEX('Points - Fielding Bonus'!$A$5:$Z$95,MATCH($A83,'Points - Fielding Bonus'!$A$5:$A$95,0),MATCH(I$8,'Points - Fielding Bonus'!$A$5:$Z$5,0)))*25)</f>
        <v>9</v>
      </c>
      <c r="J83" s="365">
        <f>(INDEX('Points - Runs'!$A$5:$Z$95,MATCH($A83,'Points - Runs'!$A$5:$A$95,0),MATCH(J$8,'Points - Runs'!$A$5:$Z$5,0)))+((INDEX('Points - Runs 50s'!$A$5:$Z$95,MATCH($A83,'Points - Runs 50s'!$A$5:$A$95,0),MATCH(J$8,'Points - Runs 50s'!$A$5:$Z$5,0)))*25)+((INDEX('Points - Runs 100s'!$A$5:$Z$95,MATCH($A83,'Points - Runs 100s'!$A$5:$A$95,0),MATCH(J$8,'Points - Runs 100s'!$A$5:$Z$5,0)))*50)+((INDEX('Points - Wickets'!$A$5:$Z$95,MATCH($A83,'Points - Wickets'!$A$5:$A$95,0),MATCH(J$8,'Points - Wickets'!$A$5:$Z$5,0)))*15)+((INDEX('Points - 4 fers'!$A$5:$Z$95,MATCH($A83,'Points - 4 fers'!$A$5:$A$95,0),MATCH(J$8,'Points - 4 fers'!$A$5:$Z$5,0)))*25)+((INDEX('Points - Hattrick'!$A$5:$Z$95,MATCH($A83,'Points - Hattrick'!$A$5:$A$95,0),MATCH(J$8,'Points - Hattrick'!$A$5:$Z$5,0)))*100)+((INDEX('Points - Fielding'!$A$5:$Z$95,MATCH($A83,'Points - Fielding'!$A$5:$A$95,0),MATCH(J$8,'Points - Fielding'!$A$5:$Z$5,0)))*10)+((INDEX('Points - 7 fers'!$A$5:$Z$95,MATCH($A83,'Points - 7 fers'!$A$5:$A$95,0),MATCH(J$8,'Points - 7 fers'!$A$5:$Z$5,0)))*50)+((INDEX('Points - Fielding Bonus'!$A$5:$Z$95,MATCH($A83,'Points - Fielding Bonus'!$A$5:$A$95,0),MATCH(J$8,'Points - Fielding Bonus'!$A$5:$Z$5,0)))*25)</f>
        <v>0</v>
      </c>
      <c r="K83" s="516">
        <f>(INDEX('Points - Runs'!$A$5:$Z$95,MATCH($A83,'Points - Runs'!$A$5:$A$95,0),MATCH(K$8,'Points - Runs'!$A$5:$Z$5,0)))+((INDEX('Points - Runs 50s'!$A$5:$Z$95,MATCH($A83,'Points - Runs 50s'!$A$5:$A$95,0),MATCH(K$8,'Points - Runs 50s'!$A$5:$Z$5,0)))*25)+((INDEX('Points - Runs 100s'!$A$5:$Z$95,MATCH($A83,'Points - Runs 100s'!$A$5:$A$95,0),MATCH(K$8,'Points - Runs 100s'!$A$5:$Z$5,0)))*50)+((INDEX('Points - Wickets'!$A$5:$Z$95,MATCH($A83,'Points - Wickets'!$A$5:$A$95,0),MATCH(K$8,'Points - Wickets'!$A$5:$Z$5,0)))*15)+((INDEX('Points - 4 fers'!$A$5:$Z$95,MATCH($A83,'Points - 4 fers'!$A$5:$A$95,0),MATCH(K$8,'Points - 4 fers'!$A$5:$Z$5,0)))*25)+((INDEX('Points - Hattrick'!$A$5:$Z$95,MATCH($A83,'Points - Hattrick'!$A$5:$A$95,0),MATCH(K$8,'Points - Hattrick'!$A$5:$Z$5,0)))*100)+((INDEX('Points - Fielding'!$A$5:$Z$95,MATCH($A83,'Points - Fielding'!$A$5:$A$95,0),MATCH(K$8,'Points - Fielding'!$A$5:$Z$5,0)))*10)+((INDEX('Points - 7 fers'!$A$5:$Z$95,MATCH($A83,'Points - 7 fers'!$A$5:$A$95,0),MATCH(K$8,'Points - 7 fers'!$A$5:$Z$5,0)))*50)+((INDEX('Points - Fielding Bonus'!$A$5:$Z$95,MATCH($A83,'Points - Fielding Bonus'!$A$5:$A$95,0),MATCH(K$8,'Points - Fielding Bonus'!$A$5:$Z$5,0)))*25)</f>
        <v>0</v>
      </c>
      <c r="L83" s="364">
        <f>(INDEX('Points - Runs'!$A$5:$Z$95,MATCH($A83,'Points - Runs'!$A$5:$A$95,0),MATCH(L$8,'Points - Runs'!$A$5:$Z$5,0)))+((INDEX('Points - Runs 50s'!$A$5:$Z$95,MATCH($A83,'Points - Runs 50s'!$A$5:$A$95,0),MATCH(L$8,'Points - Runs 50s'!$A$5:$Z$5,0)))*25)+((INDEX('Points - Runs 100s'!$A$5:$Z$95,MATCH($A83,'Points - Runs 100s'!$A$5:$A$95,0),MATCH(L$8,'Points - Runs 100s'!$A$5:$Z$5,0)))*50)+((INDEX('Points - Wickets'!$A$5:$Z$95,MATCH($A83,'Points - Wickets'!$A$5:$A$95,0),MATCH(L$8,'Points - Wickets'!$A$5:$Z$5,0)))*15)+((INDEX('Points - 4 fers'!$A$5:$Z$95,MATCH($A83,'Points - 4 fers'!$A$5:$A$95,0),MATCH(L$8,'Points - 4 fers'!$A$5:$Z$5,0)))*25)+((INDEX('Points - Hattrick'!$A$5:$Z$95,MATCH($A83,'Points - Hattrick'!$A$5:$A$95,0),MATCH(L$8,'Points - Hattrick'!$A$5:$Z$5,0)))*100)+((INDEX('Points - Fielding'!$A$5:$Z$95,MATCH($A83,'Points - Fielding'!$A$5:$A$95,0),MATCH(L$8,'Points - Fielding'!$A$5:$Z$5,0)))*10)+((INDEX('Points - 7 fers'!$A$5:$Z$95,MATCH($A83,'Points - 7 fers'!$A$5:$A$95,0),MATCH(L$8,'Points - 7 fers'!$A$5:$Z$5,0)))*50)+((INDEX('Points - Fielding Bonus'!$A$5:$Z$95,MATCH($A83,'Points - Fielding Bonus'!$A$5:$A$95,0),MATCH(L$8,'Points - Fielding Bonus'!$A$5:$Z$5,0)))*25)</f>
        <v>0</v>
      </c>
      <c r="M83" s="365">
        <f>(INDEX('Points - Runs'!$A$5:$Z$95,MATCH($A83,'Points - Runs'!$A$5:$A$95,0),MATCH(M$8,'Points - Runs'!$A$5:$Z$5,0)))+((INDEX('Points - Runs 50s'!$A$5:$Z$95,MATCH($A83,'Points - Runs 50s'!$A$5:$A$95,0),MATCH(M$8,'Points - Runs 50s'!$A$5:$Z$5,0)))*25)+((INDEX('Points - Runs 100s'!$A$5:$Z$95,MATCH($A83,'Points - Runs 100s'!$A$5:$A$95,0),MATCH(M$8,'Points - Runs 100s'!$A$5:$Z$5,0)))*50)+((INDEX('Points - Wickets'!$A$5:$Z$95,MATCH($A83,'Points - Wickets'!$A$5:$A$95,0),MATCH(M$8,'Points - Wickets'!$A$5:$Z$5,0)))*15)+((INDEX('Points - 4 fers'!$A$5:$Z$95,MATCH($A83,'Points - 4 fers'!$A$5:$A$95,0),MATCH(M$8,'Points - 4 fers'!$A$5:$Z$5,0)))*25)+((INDEX('Points - Hattrick'!$A$5:$Z$95,MATCH($A83,'Points - Hattrick'!$A$5:$A$95,0),MATCH(M$8,'Points - Hattrick'!$A$5:$Z$5,0)))*100)+((INDEX('Points - Fielding'!$A$5:$Z$95,MATCH($A83,'Points - Fielding'!$A$5:$A$95,0),MATCH(M$8,'Points - Fielding'!$A$5:$Z$5,0)))*10)+((INDEX('Points - 7 fers'!$A$5:$Z$95,MATCH($A83,'Points - 7 fers'!$A$5:$A$95,0),MATCH(M$8,'Points - 7 fers'!$A$5:$Z$5,0)))*50)+((INDEX('Points - Fielding Bonus'!$A$5:$Z$95,MATCH($A83,'Points - Fielding Bonus'!$A$5:$A$95,0),MATCH(M$8,'Points - Fielding Bonus'!$A$5:$Z$5,0)))*25)</f>
        <v>0</v>
      </c>
      <c r="N83" s="365">
        <f>(INDEX('Points - Runs'!$A$5:$Z$95,MATCH($A83,'Points - Runs'!$A$5:$A$95,0),MATCH(N$8,'Points - Runs'!$A$5:$Z$5,0)))+((INDEX('Points - Runs 50s'!$A$5:$Z$95,MATCH($A83,'Points - Runs 50s'!$A$5:$A$95,0),MATCH(N$8,'Points - Runs 50s'!$A$5:$Z$5,0)))*25)+((INDEX('Points - Runs 100s'!$A$5:$Z$95,MATCH($A83,'Points - Runs 100s'!$A$5:$A$95,0),MATCH(N$8,'Points - Runs 100s'!$A$5:$Z$5,0)))*50)+((INDEX('Points - Wickets'!$A$5:$Z$95,MATCH($A83,'Points - Wickets'!$A$5:$A$95,0),MATCH(N$8,'Points - Wickets'!$A$5:$Z$5,0)))*15)+((INDEX('Points - 4 fers'!$A$5:$Z$95,MATCH($A83,'Points - 4 fers'!$A$5:$A$95,0),MATCH(N$8,'Points - 4 fers'!$A$5:$Z$5,0)))*25)+((INDEX('Points - Hattrick'!$A$5:$Z$95,MATCH($A83,'Points - Hattrick'!$A$5:$A$95,0),MATCH(N$8,'Points - Hattrick'!$A$5:$Z$5,0)))*100)+((INDEX('Points - Fielding'!$A$5:$Z$95,MATCH($A83,'Points - Fielding'!$A$5:$A$95,0),MATCH(N$8,'Points - Fielding'!$A$5:$Z$5,0)))*10)+((INDEX('Points - 7 fers'!$A$5:$Z$95,MATCH($A83,'Points - 7 fers'!$A$5:$A$95,0),MATCH(N$8,'Points - 7 fers'!$A$5:$Z$5,0)))*50)+((INDEX('Points - Fielding Bonus'!$A$5:$Z$95,MATCH($A83,'Points - Fielding Bonus'!$A$5:$A$95,0),MATCH(N$8,'Points - Fielding Bonus'!$A$5:$Z$5,0)))*25)</f>
        <v>0</v>
      </c>
      <c r="O83" s="365">
        <f>(INDEX('Points - Runs'!$A$5:$Z$95,MATCH($A83,'Points - Runs'!$A$5:$A$95,0),MATCH(O$8,'Points - Runs'!$A$5:$Z$5,0)))+((INDEX('Points - Runs 50s'!$A$5:$Z$95,MATCH($A83,'Points - Runs 50s'!$A$5:$A$95,0),MATCH(O$8,'Points - Runs 50s'!$A$5:$Z$5,0)))*25)+((INDEX('Points - Runs 100s'!$A$5:$Z$95,MATCH($A83,'Points - Runs 100s'!$A$5:$A$95,0),MATCH(O$8,'Points - Runs 100s'!$A$5:$Z$5,0)))*50)+((INDEX('Points - Wickets'!$A$5:$Z$95,MATCH($A83,'Points - Wickets'!$A$5:$A$95,0),MATCH(O$8,'Points - Wickets'!$A$5:$Z$5,0)))*15)+((INDEX('Points - 4 fers'!$A$5:$Z$95,MATCH($A83,'Points - 4 fers'!$A$5:$A$95,0),MATCH(O$8,'Points - 4 fers'!$A$5:$Z$5,0)))*25)+((INDEX('Points - Hattrick'!$A$5:$Z$95,MATCH($A83,'Points - Hattrick'!$A$5:$A$95,0),MATCH(O$8,'Points - Hattrick'!$A$5:$Z$5,0)))*100)+((INDEX('Points - Fielding'!$A$5:$Z$95,MATCH($A83,'Points - Fielding'!$A$5:$A$95,0),MATCH(O$8,'Points - Fielding'!$A$5:$Z$5,0)))*10)+((INDEX('Points - 7 fers'!$A$5:$Z$95,MATCH($A83,'Points - 7 fers'!$A$5:$A$95,0),MATCH(O$8,'Points - 7 fers'!$A$5:$Z$5,0)))*50)+((INDEX('Points - Fielding Bonus'!$A$5:$Z$95,MATCH($A83,'Points - Fielding Bonus'!$A$5:$A$95,0),MATCH(O$8,'Points - Fielding Bonus'!$A$5:$Z$5,0)))*25)</f>
        <v>26</v>
      </c>
      <c r="P83" s="365">
        <f>(INDEX('Points - Runs'!$A$5:$Z$95,MATCH($A83,'Points - Runs'!$A$5:$A$95,0),MATCH(P$8,'Points - Runs'!$A$5:$Z$5,0)))+((INDEX('Points - Runs 50s'!$A$5:$Z$95,MATCH($A83,'Points - Runs 50s'!$A$5:$A$95,0),MATCH(P$8,'Points - Runs 50s'!$A$5:$Z$5,0)))*25)+((INDEX('Points - Runs 100s'!$A$5:$Z$95,MATCH($A83,'Points - Runs 100s'!$A$5:$A$95,0),MATCH(P$8,'Points - Runs 100s'!$A$5:$Z$5,0)))*50)+((INDEX('Points - Wickets'!$A$5:$Z$95,MATCH($A83,'Points - Wickets'!$A$5:$A$95,0),MATCH(P$8,'Points - Wickets'!$A$5:$Z$5,0)))*15)+((INDEX('Points - 4 fers'!$A$5:$Z$95,MATCH($A83,'Points - 4 fers'!$A$5:$A$95,0),MATCH(P$8,'Points - 4 fers'!$A$5:$Z$5,0)))*25)+((INDEX('Points - Hattrick'!$A$5:$Z$95,MATCH($A83,'Points - Hattrick'!$A$5:$A$95,0),MATCH(P$8,'Points - Hattrick'!$A$5:$Z$5,0)))*100)+((INDEX('Points - Fielding'!$A$5:$Z$95,MATCH($A83,'Points - Fielding'!$A$5:$A$95,0),MATCH(P$8,'Points - Fielding'!$A$5:$Z$5,0)))*10)+((INDEX('Points - 7 fers'!$A$5:$Z$95,MATCH($A83,'Points - 7 fers'!$A$5:$A$95,0),MATCH(P$8,'Points - 7 fers'!$A$5:$Z$5,0)))*50)+((INDEX('Points - Fielding Bonus'!$A$5:$Z$95,MATCH($A83,'Points - Fielding Bonus'!$A$5:$A$95,0),MATCH(P$8,'Points - Fielding Bonus'!$A$5:$Z$5,0)))*25)</f>
        <v>5</v>
      </c>
      <c r="Q83" s="365">
        <f>(INDEX('Points - Runs'!$A$5:$Z$95,MATCH($A83,'Points - Runs'!$A$5:$A$95,0),MATCH(Q$8,'Points - Runs'!$A$5:$Z$5,0)))+((INDEX('Points - Runs 50s'!$A$5:$Z$95,MATCH($A83,'Points - Runs 50s'!$A$5:$A$95,0),MATCH(Q$8,'Points - Runs 50s'!$A$5:$Z$5,0)))*25)+((INDEX('Points - Runs 100s'!$A$5:$Z$95,MATCH($A83,'Points - Runs 100s'!$A$5:$A$95,0),MATCH(Q$8,'Points - Runs 100s'!$A$5:$Z$5,0)))*50)+((INDEX('Points - Wickets'!$A$5:$Z$95,MATCH($A83,'Points - Wickets'!$A$5:$A$95,0),MATCH(Q$8,'Points - Wickets'!$A$5:$Z$5,0)))*15)+((INDEX('Points - 4 fers'!$A$5:$Z$95,MATCH($A83,'Points - 4 fers'!$A$5:$A$95,0),MATCH(Q$8,'Points - 4 fers'!$A$5:$Z$5,0)))*25)+((INDEX('Points - Hattrick'!$A$5:$Z$95,MATCH($A83,'Points - Hattrick'!$A$5:$A$95,0),MATCH(Q$8,'Points - Hattrick'!$A$5:$Z$5,0)))*100)+((INDEX('Points - Fielding'!$A$5:$Z$95,MATCH($A83,'Points - Fielding'!$A$5:$A$95,0),MATCH(Q$8,'Points - Fielding'!$A$5:$Z$5,0)))*10)+((INDEX('Points - 7 fers'!$A$5:$Z$95,MATCH($A83,'Points - 7 fers'!$A$5:$A$95,0),MATCH(Q$8,'Points - 7 fers'!$A$5:$Z$5,0)))*50)+((INDEX('Points - Fielding Bonus'!$A$5:$Z$95,MATCH($A83,'Points - Fielding Bonus'!$A$5:$A$95,0),MATCH(Q$8,'Points - Fielding Bonus'!$A$5:$Z$5,0)))*25)</f>
        <v>2</v>
      </c>
      <c r="R83" s="365">
        <f>(INDEX('Points - Runs'!$A$5:$Z$95,MATCH($A83,'Points - Runs'!$A$5:$A$95,0),MATCH(R$8,'Points - Runs'!$A$5:$Z$5,0)))+((INDEX('Points - Runs 50s'!$A$5:$Z$95,MATCH($A83,'Points - Runs 50s'!$A$5:$A$95,0),MATCH(R$8,'Points - Runs 50s'!$A$5:$Z$5,0)))*25)+((INDEX('Points - Runs 100s'!$A$5:$Z$95,MATCH($A83,'Points - Runs 100s'!$A$5:$A$95,0),MATCH(R$8,'Points - Runs 100s'!$A$5:$Z$5,0)))*50)+((INDEX('Points - Wickets'!$A$5:$Z$95,MATCH($A83,'Points - Wickets'!$A$5:$A$95,0),MATCH(R$8,'Points - Wickets'!$A$5:$Z$5,0)))*15)+((INDEX('Points - 4 fers'!$A$5:$Z$95,MATCH($A83,'Points - 4 fers'!$A$5:$A$95,0),MATCH(R$8,'Points - 4 fers'!$A$5:$Z$5,0)))*25)+((INDEX('Points - Hattrick'!$A$5:$Z$95,MATCH($A83,'Points - Hattrick'!$A$5:$A$95,0),MATCH(R$8,'Points - Hattrick'!$A$5:$Z$5,0)))*100)+((INDEX('Points - Fielding'!$A$5:$Z$95,MATCH($A83,'Points - Fielding'!$A$5:$A$95,0),MATCH(R$8,'Points - Fielding'!$A$5:$Z$5,0)))*10)+((INDEX('Points - 7 fers'!$A$5:$Z$95,MATCH($A83,'Points - 7 fers'!$A$5:$A$95,0),MATCH(R$8,'Points - 7 fers'!$A$5:$Z$5,0)))*50)+((INDEX('Points - Fielding Bonus'!$A$5:$Z$95,MATCH($A83,'Points - Fielding Bonus'!$A$5:$A$95,0),MATCH(R$8,'Points - Fielding Bonus'!$A$5:$Z$5,0)))*25)</f>
        <v>0</v>
      </c>
      <c r="S83" s="566">
        <f>(INDEX('Points - Runs'!$A$5:$Z$95,MATCH($A83,'Points - Runs'!$A$5:$A$95,0),MATCH(S$8,'Points - Runs'!$A$5:$Z$5,0)))+((INDEX('Points - Runs 50s'!$A$5:$Z$95,MATCH($A83,'Points - Runs 50s'!$A$5:$A$95,0),MATCH(S$8,'Points - Runs 50s'!$A$5:$Z$5,0)))*25)+((INDEX('Points - Runs 100s'!$A$5:$Z$95,MATCH($A83,'Points - Runs 100s'!$A$5:$A$95,0),MATCH(S$8,'Points - Runs 100s'!$A$5:$Z$5,0)))*50)+((INDEX('Points - Wickets'!$A$5:$Z$95,MATCH($A83,'Points - Wickets'!$A$5:$A$95,0),MATCH(S$8,'Points - Wickets'!$A$5:$Z$5,0)))*15)+((INDEX('Points - 4 fers'!$A$5:$Z$95,MATCH($A83,'Points - 4 fers'!$A$5:$A$95,0),MATCH(S$8,'Points - 4 fers'!$A$5:$Z$5,0)))*25)+((INDEX('Points - Hattrick'!$A$5:$Z$95,MATCH($A83,'Points - Hattrick'!$A$5:$A$95,0),MATCH(S$8,'Points - Hattrick'!$A$5:$Z$5,0)))*100)+((INDEX('Points - Fielding'!$A$5:$Z$95,MATCH($A83,'Points - Fielding'!$A$5:$A$95,0),MATCH(S$8,'Points - Fielding'!$A$5:$Z$5,0)))*10)+((INDEX('Points - 7 fers'!$A$5:$Z$95,MATCH($A83,'Points - 7 fers'!$A$5:$A$95,0),MATCH(S$8,'Points - 7 fers'!$A$5:$Z$5,0)))*50)+((INDEX('Points - Fielding Bonus'!$A$5:$Z$95,MATCH($A83,'Points - Fielding Bonus'!$A$5:$A$95,0),MATCH(S$8,'Points - Fielding Bonus'!$A$5:$Z$5,0)))*25)</f>
        <v>30</v>
      </c>
      <c r="T83" s="571">
        <f>(INDEX('Points - Runs'!$A$5:$Z$95,MATCH($A83,'Points - Runs'!$A$5:$A$95,0),MATCH(T$8,'Points - Runs'!$A$5:$Z$5,0)))+((INDEX('Points - Runs 50s'!$A$5:$Z$95,MATCH($A83,'Points - Runs 50s'!$A$5:$A$95,0),MATCH(T$8,'Points - Runs 50s'!$A$5:$Z$5,0)))*25)+((INDEX('Points - Runs 100s'!$A$5:$Z$95,MATCH($A83,'Points - Runs 100s'!$A$5:$A$95,0),MATCH(T$8,'Points - Runs 100s'!$A$5:$Z$5,0)))*50)+((INDEX('Points - Wickets'!$A$5:$Z$95,MATCH($A83,'Points - Wickets'!$A$5:$A$95,0),MATCH(T$8,'Points - Wickets'!$A$5:$Z$5,0)))*15)+((INDEX('Points - 4 fers'!$A$5:$Z$95,MATCH($A83,'Points - 4 fers'!$A$5:$A$95,0),MATCH(T$8,'Points - 4 fers'!$A$5:$Z$5,0)))*25)+((INDEX('Points - Hattrick'!$A$5:$Z$95,MATCH($A83,'Points - Hattrick'!$A$5:$A$95,0),MATCH(T$8,'Points - Hattrick'!$A$5:$Z$5,0)))*100)+((INDEX('Points - Fielding'!$A$5:$Z$95,MATCH($A83,'Points - Fielding'!$A$5:$A$95,0),MATCH(T$8,'Points - Fielding'!$A$5:$Z$5,0)))*10)+((INDEX('Points - 7 fers'!$A$5:$Z$95,MATCH($A83,'Points - 7 fers'!$A$5:$A$95,0),MATCH(T$8,'Points - 7 fers'!$A$5:$Z$5,0)))*50)+((INDEX('Points - Fielding Bonus'!$A$5:$Z$95,MATCH($A83,'Points - Fielding Bonus'!$A$5:$A$95,0),MATCH(T$8,'Points - Fielding Bonus'!$A$5:$Z$5,0)))*25)</f>
        <v>0</v>
      </c>
      <c r="U83" s="365">
        <f>(INDEX('Points - Runs'!$A$5:$Z$95,MATCH($A83,'Points - Runs'!$A$5:$A$95,0),MATCH(U$8,'Points - Runs'!$A$5:$Z$5,0)))+((INDEX('Points - Runs 50s'!$A$5:$Z$95,MATCH($A83,'Points - Runs 50s'!$A$5:$A$95,0),MATCH(U$8,'Points - Runs 50s'!$A$5:$Z$5,0)))*25)+((INDEX('Points - Runs 100s'!$A$5:$Z$95,MATCH($A83,'Points - Runs 100s'!$A$5:$A$95,0),MATCH(U$8,'Points - Runs 100s'!$A$5:$Z$5,0)))*50)+((INDEX('Points - Wickets'!$A$5:$Z$95,MATCH($A83,'Points - Wickets'!$A$5:$A$95,0),MATCH(U$8,'Points - Wickets'!$A$5:$Z$5,0)))*15)+((INDEX('Points - 4 fers'!$A$5:$Z$95,MATCH($A83,'Points - 4 fers'!$A$5:$A$95,0),MATCH(U$8,'Points - 4 fers'!$A$5:$Z$5,0)))*25)+((INDEX('Points - Hattrick'!$A$5:$Z$95,MATCH($A83,'Points - Hattrick'!$A$5:$A$95,0),MATCH(U$8,'Points - Hattrick'!$A$5:$Z$5,0)))*100)+((INDEX('Points - Fielding'!$A$5:$Z$95,MATCH($A83,'Points - Fielding'!$A$5:$A$95,0),MATCH(U$8,'Points - Fielding'!$A$5:$Z$5,0)))*10)+((INDEX('Points - 7 fers'!$A$5:$Z$95,MATCH($A83,'Points - 7 fers'!$A$5:$A$95,0),MATCH(U$8,'Points - 7 fers'!$A$5:$Z$5,0)))*50)+((INDEX('Points - Fielding Bonus'!$A$5:$Z$95,MATCH($A83,'Points - Fielding Bonus'!$A$5:$A$95,0),MATCH(U$8,'Points - Fielding Bonus'!$A$5:$Z$5,0)))*25)</f>
        <v>0</v>
      </c>
      <c r="V83" s="365">
        <f>(INDEX('Points - Runs'!$A$5:$Z$95,MATCH($A83,'Points - Runs'!$A$5:$A$95,0),MATCH(V$8,'Points - Runs'!$A$5:$Z$5,0)))+((INDEX('Points - Runs 50s'!$A$5:$Z$95,MATCH($A83,'Points - Runs 50s'!$A$5:$A$95,0),MATCH(V$8,'Points - Runs 50s'!$A$5:$Z$5,0)))*25)+((INDEX('Points - Runs 100s'!$A$5:$Z$95,MATCH($A83,'Points - Runs 100s'!$A$5:$A$95,0),MATCH(V$8,'Points - Runs 100s'!$A$5:$Z$5,0)))*50)+((INDEX('Points - Wickets'!$A$5:$Z$95,MATCH($A83,'Points - Wickets'!$A$5:$A$95,0),MATCH(V$8,'Points - Wickets'!$A$5:$Z$5,0)))*15)+((INDEX('Points - 4 fers'!$A$5:$Z$95,MATCH($A83,'Points - 4 fers'!$A$5:$A$95,0),MATCH(V$8,'Points - 4 fers'!$A$5:$Z$5,0)))*25)+((INDEX('Points - Hattrick'!$A$5:$Z$95,MATCH($A83,'Points - Hattrick'!$A$5:$A$95,0),MATCH(V$8,'Points - Hattrick'!$A$5:$Z$5,0)))*100)+((INDEX('Points - Fielding'!$A$5:$Z$95,MATCH($A83,'Points - Fielding'!$A$5:$A$95,0),MATCH(V$8,'Points - Fielding'!$A$5:$Z$5,0)))*10)+((INDEX('Points - 7 fers'!$A$5:$Z$95,MATCH($A83,'Points - 7 fers'!$A$5:$A$95,0),MATCH(V$8,'Points - 7 fers'!$A$5:$Z$5,0)))*50)+((INDEX('Points - Fielding Bonus'!$A$5:$Z$95,MATCH($A83,'Points - Fielding Bonus'!$A$5:$A$95,0),MATCH(V$8,'Points - Fielding Bonus'!$A$5:$Z$5,0)))*25)</f>
        <v>0</v>
      </c>
      <c r="W83" s="365">
        <f>(INDEX('Points - Runs'!$A$5:$Z$95,MATCH($A83,'Points - Runs'!$A$5:$A$95,0),MATCH(W$8,'Points - Runs'!$A$5:$Z$5,0)))+((INDEX('Points - Runs 50s'!$A$5:$Z$95,MATCH($A83,'Points - Runs 50s'!$A$5:$A$95,0),MATCH(W$8,'Points - Runs 50s'!$A$5:$Z$5,0)))*25)+((INDEX('Points - Runs 100s'!$A$5:$Z$95,MATCH($A83,'Points - Runs 100s'!$A$5:$A$95,0),MATCH(W$8,'Points - Runs 100s'!$A$5:$Z$5,0)))*50)+((INDEX('Points - Wickets'!$A$5:$Z$95,MATCH($A83,'Points - Wickets'!$A$5:$A$95,0),MATCH(W$8,'Points - Wickets'!$A$5:$Z$5,0)))*15)+((INDEX('Points - 4 fers'!$A$5:$Z$95,MATCH($A83,'Points - 4 fers'!$A$5:$A$95,0),MATCH(W$8,'Points - 4 fers'!$A$5:$Z$5,0)))*25)+((INDEX('Points - Hattrick'!$A$5:$Z$95,MATCH($A83,'Points - Hattrick'!$A$5:$A$95,0),MATCH(W$8,'Points - Hattrick'!$A$5:$Z$5,0)))*100)+((INDEX('Points - Fielding'!$A$5:$Z$95,MATCH($A83,'Points - Fielding'!$A$5:$A$95,0),MATCH(W$8,'Points - Fielding'!$A$5:$Z$5,0)))*10)+((INDEX('Points - 7 fers'!$A$5:$Z$95,MATCH($A83,'Points - 7 fers'!$A$5:$A$95,0),MATCH(W$8,'Points - 7 fers'!$A$5:$Z$5,0)))*50)+((INDEX('Points - Fielding Bonus'!$A$5:$Z$95,MATCH($A83,'Points - Fielding Bonus'!$A$5:$A$95,0),MATCH(W$8,'Points - Fielding Bonus'!$A$5:$Z$5,0)))*25)</f>
        <v>0</v>
      </c>
      <c r="X83" s="365">
        <f>(INDEX('Points - Runs'!$A$5:$Z$95,MATCH($A83,'Points - Runs'!$A$5:$A$95,0),MATCH(X$8,'Points - Runs'!$A$5:$Z$5,0)))+((INDEX('Points - Runs 50s'!$A$5:$Z$95,MATCH($A83,'Points - Runs 50s'!$A$5:$A$95,0),MATCH(X$8,'Points - Runs 50s'!$A$5:$Z$5,0)))*25)+((INDEX('Points - Runs 100s'!$A$5:$Z$95,MATCH($A83,'Points - Runs 100s'!$A$5:$A$95,0),MATCH(X$8,'Points - Runs 100s'!$A$5:$Z$5,0)))*50)+((INDEX('Points - Wickets'!$A$5:$Z$95,MATCH($A83,'Points - Wickets'!$A$5:$A$95,0),MATCH(X$8,'Points - Wickets'!$A$5:$Z$5,0)))*15)+((INDEX('Points - 4 fers'!$A$5:$Z$95,MATCH($A83,'Points - 4 fers'!$A$5:$A$95,0),MATCH(X$8,'Points - 4 fers'!$A$5:$Z$5,0)))*25)+((INDEX('Points - Hattrick'!$A$5:$Z$95,MATCH($A83,'Points - Hattrick'!$A$5:$A$95,0),MATCH(X$8,'Points - Hattrick'!$A$5:$Z$5,0)))*100)+((INDEX('Points - Fielding'!$A$5:$Z$95,MATCH($A83,'Points - Fielding'!$A$5:$A$95,0),MATCH(X$8,'Points - Fielding'!$A$5:$Z$5,0)))*10)+((INDEX('Points - 7 fers'!$A$5:$Z$95,MATCH($A83,'Points - 7 fers'!$A$5:$A$95,0),MATCH(X$8,'Points - 7 fers'!$A$5:$Z$5,0)))*50)+((INDEX('Points - Fielding Bonus'!$A$5:$Z$95,MATCH($A83,'Points - Fielding Bonus'!$A$5:$A$95,0),MATCH(X$8,'Points - Fielding Bonus'!$A$5:$Z$5,0)))*25)</f>
        <v>0</v>
      </c>
      <c r="Y83" s="365">
        <f>(INDEX('Points - Runs'!$A$5:$Z$95,MATCH($A83,'Points - Runs'!$A$5:$A$95,0),MATCH(Y$8,'Points - Runs'!$A$5:$Z$5,0)))+((INDEX('Points - Runs 50s'!$A$5:$Z$95,MATCH($A83,'Points - Runs 50s'!$A$5:$A$95,0),MATCH(Y$8,'Points - Runs 50s'!$A$5:$Z$5,0)))*25)+((INDEX('Points - Runs 100s'!$A$5:$Z$95,MATCH($A83,'Points - Runs 100s'!$A$5:$A$95,0),MATCH(Y$8,'Points - Runs 100s'!$A$5:$Z$5,0)))*50)+((INDEX('Points - Wickets'!$A$5:$Z$95,MATCH($A83,'Points - Wickets'!$A$5:$A$95,0),MATCH(Y$8,'Points - Wickets'!$A$5:$Z$5,0)))*15)+((INDEX('Points - 4 fers'!$A$5:$Z$95,MATCH($A83,'Points - 4 fers'!$A$5:$A$95,0),MATCH(Y$8,'Points - 4 fers'!$A$5:$Z$5,0)))*25)+((INDEX('Points - Hattrick'!$A$5:$Z$95,MATCH($A83,'Points - Hattrick'!$A$5:$A$95,0),MATCH(Y$8,'Points - Hattrick'!$A$5:$Z$5,0)))*100)+((INDEX('Points - Fielding'!$A$5:$Z$95,MATCH($A83,'Points - Fielding'!$A$5:$A$95,0),MATCH(Y$8,'Points - Fielding'!$A$5:$Z$5,0)))*10)+((INDEX('Points - 7 fers'!$A$5:$Z$95,MATCH($A83,'Points - 7 fers'!$A$5:$A$95,0),MATCH(Y$8,'Points - 7 fers'!$A$5:$Z$5,0)))*50)+((INDEX('Points - Fielding Bonus'!$A$5:$Z$95,MATCH($A83,'Points - Fielding Bonus'!$A$5:$A$95,0),MATCH(Y$8,'Points - Fielding Bonus'!$A$5:$Z$5,0)))*25)</f>
        <v>0</v>
      </c>
      <c r="Z83" s="365">
        <f>(INDEX('Points - Runs'!$A$5:$Z$95,MATCH($A83,'Points - Runs'!$A$5:$A$95,0),MATCH(Z$8,'Points - Runs'!$A$5:$Z$5,0)))+((INDEX('Points - Runs 50s'!$A$5:$Z$95,MATCH($A83,'Points - Runs 50s'!$A$5:$A$95,0),MATCH(Z$8,'Points - Runs 50s'!$A$5:$Z$5,0)))*25)+((INDEX('Points - Runs 100s'!$A$5:$Z$95,MATCH($A83,'Points - Runs 100s'!$A$5:$A$95,0),MATCH(Z$8,'Points - Runs 100s'!$A$5:$Z$5,0)))*50)+((INDEX('Points - Wickets'!$A$5:$Z$95,MATCH($A83,'Points - Wickets'!$A$5:$A$95,0),MATCH(Z$8,'Points - Wickets'!$A$5:$Z$5,0)))*15)+((INDEX('Points - 4 fers'!$A$5:$Z$95,MATCH($A83,'Points - 4 fers'!$A$5:$A$95,0),MATCH(Z$8,'Points - 4 fers'!$A$5:$Z$5,0)))*25)+((INDEX('Points - Hattrick'!$A$5:$Z$95,MATCH($A83,'Points - Hattrick'!$A$5:$A$95,0),MATCH(Z$8,'Points - Hattrick'!$A$5:$Z$5,0)))*100)+((INDEX('Points - Fielding'!$A$5:$Z$95,MATCH($A83,'Points - Fielding'!$A$5:$A$95,0),MATCH(Z$8,'Points - Fielding'!$A$5:$Z$5,0)))*10)+((INDEX('Points - 7 fers'!$A$5:$Z$95,MATCH($A83,'Points - 7 fers'!$A$5:$A$95,0),MATCH(Z$8,'Points - 7 fers'!$A$5:$Z$5,0)))*50)+((INDEX('Points - Fielding Bonus'!$A$5:$Z$95,MATCH($A83,'Points - Fielding Bonus'!$A$5:$A$95,0),MATCH(Z$8,'Points - Fielding Bonus'!$A$5:$Z$5,0)))*25)</f>
        <v>0</v>
      </c>
      <c r="AA83" s="452">
        <f t="shared" si="4"/>
        <v>9</v>
      </c>
      <c r="AB83" s="445">
        <f t="shared" si="5"/>
        <v>63</v>
      </c>
      <c r="AC83" s="479">
        <f t="shared" si="6"/>
        <v>0</v>
      </c>
      <c r="AD83" s="453">
        <f t="shared" si="7"/>
        <v>72</v>
      </c>
    </row>
    <row r="84" spans="1:30" ht="18.75" customHeight="1" x14ac:dyDescent="0.25">
      <c r="A84" s="476" t="s">
        <v>39</v>
      </c>
      <c r="B84" s="447" t="s">
        <v>251</v>
      </c>
      <c r="C84" s="448" t="s">
        <v>63</v>
      </c>
      <c r="D84" s="364">
        <f>(INDEX('Points - Runs'!$A$5:$Z$95,MATCH($A84,'Points - Runs'!$A$5:$A$95,0),MATCH(D$8,'Points - Runs'!$A$5:$Z$5,0)))+((INDEX('Points - Runs 50s'!$A$5:$Z$95,MATCH($A84,'Points - Runs 50s'!$A$5:$A$95,0),MATCH(D$8,'Points - Runs 50s'!$A$5:$Z$5,0)))*25)+((INDEX('Points - Runs 100s'!$A$5:$Z$95,MATCH($A84,'Points - Runs 100s'!$A$5:$A$95,0),MATCH(D$8,'Points - Runs 100s'!$A$5:$Z$5,0)))*50)+((INDEX('Points - Wickets'!$A$5:$Z$95,MATCH($A84,'Points - Wickets'!$A$5:$A$95,0),MATCH(D$8,'Points - Wickets'!$A$5:$Z$5,0)))*15)+((INDEX('Points - 4 fers'!$A$5:$Z$95,MATCH($A84,'Points - 4 fers'!$A$5:$A$95,0),MATCH(D$8,'Points - 4 fers'!$A$5:$Z$5,0)))*25)+((INDEX('Points - Hattrick'!$A$5:$Z$95,MATCH($A84,'Points - Hattrick'!$A$5:$A$95,0),MATCH(D$8,'Points - Hattrick'!$A$5:$Z$5,0)))*100)+((INDEX('Points - Fielding'!$A$5:$Z$95,MATCH($A84,'Points - Fielding'!$A$5:$A$95,0),MATCH(D$8,'Points - Fielding'!$A$5:$Z$5,0)))*10)+((INDEX('Points - 7 fers'!$A$5:$Z$95,MATCH($A84,'Points - 7 fers'!$A$5:$A$95,0),MATCH(D$8,'Points - 7 fers'!$A$5:$Z$5,0)))*50)+((INDEX('Points - Fielding Bonus'!$A$5:$Z$95,MATCH($A84,'Points - Fielding Bonus'!$A$5:$A$95,0),MATCH(D$8,'Points - Fielding Bonus'!$A$5:$Z$5,0)))*25)</f>
        <v>0</v>
      </c>
      <c r="E84" s="365">
        <f>(INDEX('Points - Runs'!$A$5:$Z$95,MATCH($A84,'Points - Runs'!$A$5:$A$95,0),MATCH(E$8,'Points - Runs'!$A$5:$Z$5,0)))+((INDEX('Points - Runs 50s'!$A$5:$Z$95,MATCH($A84,'Points - Runs 50s'!$A$5:$A$95,0),MATCH(E$8,'Points - Runs 50s'!$A$5:$Z$5,0)))*25)+((INDEX('Points - Runs 100s'!$A$5:$Z$95,MATCH($A84,'Points - Runs 100s'!$A$5:$A$95,0),MATCH(E$8,'Points - Runs 100s'!$A$5:$Z$5,0)))*50)+((INDEX('Points - Wickets'!$A$5:$Z$95,MATCH($A84,'Points - Wickets'!$A$5:$A$95,0),MATCH(E$8,'Points - Wickets'!$A$5:$Z$5,0)))*15)+((INDEX('Points - 4 fers'!$A$5:$Z$95,MATCH($A84,'Points - 4 fers'!$A$5:$A$95,0),MATCH(E$8,'Points - 4 fers'!$A$5:$Z$5,0)))*25)+((INDEX('Points - Hattrick'!$A$5:$Z$95,MATCH($A84,'Points - Hattrick'!$A$5:$A$95,0),MATCH(E$8,'Points - Hattrick'!$A$5:$Z$5,0)))*100)+((INDEX('Points - Fielding'!$A$5:$Z$95,MATCH($A84,'Points - Fielding'!$A$5:$A$95,0),MATCH(E$8,'Points - Fielding'!$A$5:$Z$5,0)))*10)+((INDEX('Points - 7 fers'!$A$5:$Z$95,MATCH($A84,'Points - 7 fers'!$A$5:$A$95,0),MATCH(E$8,'Points - 7 fers'!$A$5:$Z$5,0)))*50)+((INDEX('Points - Fielding Bonus'!$A$5:$Z$95,MATCH($A84,'Points - Fielding Bonus'!$A$5:$A$95,0),MATCH(E$8,'Points - Fielding Bonus'!$A$5:$Z$5,0)))*25)</f>
        <v>0</v>
      </c>
      <c r="F84" s="365">
        <f>(INDEX('Points - Runs'!$A$5:$Z$95,MATCH($A84,'Points - Runs'!$A$5:$A$95,0),MATCH(F$8,'Points - Runs'!$A$5:$Z$5,0)))+((INDEX('Points - Runs 50s'!$A$5:$Z$95,MATCH($A84,'Points - Runs 50s'!$A$5:$A$95,0),MATCH(F$8,'Points - Runs 50s'!$A$5:$Z$5,0)))*25)+((INDEX('Points - Runs 100s'!$A$5:$Z$95,MATCH($A84,'Points - Runs 100s'!$A$5:$A$95,0),MATCH(F$8,'Points - Runs 100s'!$A$5:$Z$5,0)))*50)+((INDEX('Points - Wickets'!$A$5:$Z$95,MATCH($A84,'Points - Wickets'!$A$5:$A$95,0),MATCH(F$8,'Points - Wickets'!$A$5:$Z$5,0)))*15)+((INDEX('Points - 4 fers'!$A$5:$Z$95,MATCH($A84,'Points - 4 fers'!$A$5:$A$95,0),MATCH(F$8,'Points - 4 fers'!$A$5:$Z$5,0)))*25)+((INDEX('Points - Hattrick'!$A$5:$Z$95,MATCH($A84,'Points - Hattrick'!$A$5:$A$95,0),MATCH(F$8,'Points - Hattrick'!$A$5:$Z$5,0)))*100)+((INDEX('Points - Fielding'!$A$5:$Z$95,MATCH($A84,'Points - Fielding'!$A$5:$A$95,0),MATCH(F$8,'Points - Fielding'!$A$5:$Z$5,0)))*10)+((INDEX('Points - 7 fers'!$A$5:$Z$95,MATCH($A84,'Points - 7 fers'!$A$5:$A$95,0),MATCH(F$8,'Points - 7 fers'!$A$5:$Z$5,0)))*50)+((INDEX('Points - Fielding Bonus'!$A$5:$Z$95,MATCH($A84,'Points - Fielding Bonus'!$A$5:$A$95,0),MATCH(F$8,'Points - Fielding Bonus'!$A$5:$Z$5,0)))*25)</f>
        <v>0</v>
      </c>
      <c r="G84" s="365">
        <f>(INDEX('Points - Runs'!$A$5:$Z$95,MATCH($A84,'Points - Runs'!$A$5:$A$95,0),MATCH(G$8,'Points - Runs'!$A$5:$Z$5,0)))+((INDEX('Points - Runs 50s'!$A$5:$Z$95,MATCH($A84,'Points - Runs 50s'!$A$5:$A$95,0),MATCH(G$8,'Points - Runs 50s'!$A$5:$Z$5,0)))*25)+((INDEX('Points - Runs 100s'!$A$5:$Z$95,MATCH($A84,'Points - Runs 100s'!$A$5:$A$95,0),MATCH(G$8,'Points - Runs 100s'!$A$5:$Z$5,0)))*50)+((INDEX('Points - Wickets'!$A$5:$Z$95,MATCH($A84,'Points - Wickets'!$A$5:$A$95,0),MATCH(G$8,'Points - Wickets'!$A$5:$Z$5,0)))*15)+((INDEX('Points - 4 fers'!$A$5:$Z$95,MATCH($A84,'Points - 4 fers'!$A$5:$A$95,0),MATCH(G$8,'Points - 4 fers'!$A$5:$Z$5,0)))*25)+((INDEX('Points - Hattrick'!$A$5:$Z$95,MATCH($A84,'Points - Hattrick'!$A$5:$A$95,0),MATCH(G$8,'Points - Hattrick'!$A$5:$Z$5,0)))*100)+((INDEX('Points - Fielding'!$A$5:$Z$95,MATCH($A84,'Points - Fielding'!$A$5:$A$95,0),MATCH(G$8,'Points - Fielding'!$A$5:$Z$5,0)))*10)+((INDEX('Points - 7 fers'!$A$5:$Z$95,MATCH($A84,'Points - 7 fers'!$A$5:$A$95,0),MATCH(G$8,'Points - 7 fers'!$A$5:$Z$5,0)))*50)+((INDEX('Points - Fielding Bonus'!$A$5:$Z$95,MATCH($A84,'Points - Fielding Bonus'!$A$5:$A$95,0),MATCH(G$8,'Points - Fielding Bonus'!$A$5:$Z$5,0)))*25)</f>
        <v>0</v>
      </c>
      <c r="H84" s="365">
        <f>(INDEX('Points - Runs'!$A$5:$Z$95,MATCH($A84,'Points - Runs'!$A$5:$A$95,0),MATCH(H$8,'Points - Runs'!$A$5:$Z$5,0)))+((INDEX('Points - Runs 50s'!$A$5:$Z$95,MATCH($A84,'Points - Runs 50s'!$A$5:$A$95,0),MATCH(H$8,'Points - Runs 50s'!$A$5:$Z$5,0)))*25)+((INDEX('Points - Runs 100s'!$A$5:$Z$95,MATCH($A84,'Points - Runs 100s'!$A$5:$A$95,0),MATCH(H$8,'Points - Runs 100s'!$A$5:$Z$5,0)))*50)+((INDEX('Points - Wickets'!$A$5:$Z$95,MATCH($A84,'Points - Wickets'!$A$5:$A$95,0),MATCH(H$8,'Points - Wickets'!$A$5:$Z$5,0)))*15)+((INDEX('Points - 4 fers'!$A$5:$Z$95,MATCH($A84,'Points - 4 fers'!$A$5:$A$95,0),MATCH(H$8,'Points - 4 fers'!$A$5:$Z$5,0)))*25)+((INDEX('Points - Hattrick'!$A$5:$Z$95,MATCH($A84,'Points - Hattrick'!$A$5:$A$95,0),MATCH(H$8,'Points - Hattrick'!$A$5:$Z$5,0)))*100)+((INDEX('Points - Fielding'!$A$5:$Z$95,MATCH($A84,'Points - Fielding'!$A$5:$A$95,0),MATCH(H$8,'Points - Fielding'!$A$5:$Z$5,0)))*10)+((INDEX('Points - 7 fers'!$A$5:$Z$95,MATCH($A84,'Points - 7 fers'!$A$5:$A$95,0),MATCH(H$8,'Points - 7 fers'!$A$5:$Z$5,0)))*50)+((INDEX('Points - Fielding Bonus'!$A$5:$Z$95,MATCH($A84,'Points - Fielding Bonus'!$A$5:$A$95,0),MATCH(H$8,'Points - Fielding Bonus'!$A$5:$Z$5,0)))*25)</f>
        <v>0</v>
      </c>
      <c r="I84" s="365">
        <f>(INDEX('Points - Runs'!$A$5:$Z$95,MATCH($A84,'Points - Runs'!$A$5:$A$95,0),MATCH(I$8,'Points - Runs'!$A$5:$Z$5,0)))+((INDEX('Points - Runs 50s'!$A$5:$Z$95,MATCH($A84,'Points - Runs 50s'!$A$5:$A$95,0),MATCH(I$8,'Points - Runs 50s'!$A$5:$Z$5,0)))*25)+((INDEX('Points - Runs 100s'!$A$5:$Z$95,MATCH($A84,'Points - Runs 100s'!$A$5:$A$95,0),MATCH(I$8,'Points - Runs 100s'!$A$5:$Z$5,0)))*50)+((INDEX('Points - Wickets'!$A$5:$Z$95,MATCH($A84,'Points - Wickets'!$A$5:$A$95,0),MATCH(I$8,'Points - Wickets'!$A$5:$Z$5,0)))*15)+((INDEX('Points - 4 fers'!$A$5:$Z$95,MATCH($A84,'Points - 4 fers'!$A$5:$A$95,0),MATCH(I$8,'Points - 4 fers'!$A$5:$Z$5,0)))*25)+((INDEX('Points - Hattrick'!$A$5:$Z$95,MATCH($A84,'Points - Hattrick'!$A$5:$A$95,0),MATCH(I$8,'Points - Hattrick'!$A$5:$Z$5,0)))*100)+((INDEX('Points - Fielding'!$A$5:$Z$95,MATCH($A84,'Points - Fielding'!$A$5:$A$95,0),MATCH(I$8,'Points - Fielding'!$A$5:$Z$5,0)))*10)+((INDEX('Points - 7 fers'!$A$5:$Z$95,MATCH($A84,'Points - 7 fers'!$A$5:$A$95,0),MATCH(I$8,'Points - 7 fers'!$A$5:$Z$5,0)))*50)+((INDEX('Points - Fielding Bonus'!$A$5:$Z$95,MATCH($A84,'Points - Fielding Bonus'!$A$5:$A$95,0),MATCH(I$8,'Points - Fielding Bonus'!$A$5:$Z$5,0)))*25)</f>
        <v>0</v>
      </c>
      <c r="J84" s="365">
        <f>(INDEX('Points - Runs'!$A$5:$Z$95,MATCH($A84,'Points - Runs'!$A$5:$A$95,0),MATCH(J$8,'Points - Runs'!$A$5:$Z$5,0)))+((INDEX('Points - Runs 50s'!$A$5:$Z$95,MATCH($A84,'Points - Runs 50s'!$A$5:$A$95,0),MATCH(J$8,'Points - Runs 50s'!$A$5:$Z$5,0)))*25)+((INDEX('Points - Runs 100s'!$A$5:$Z$95,MATCH($A84,'Points - Runs 100s'!$A$5:$A$95,0),MATCH(J$8,'Points - Runs 100s'!$A$5:$Z$5,0)))*50)+((INDEX('Points - Wickets'!$A$5:$Z$95,MATCH($A84,'Points - Wickets'!$A$5:$A$95,0),MATCH(J$8,'Points - Wickets'!$A$5:$Z$5,0)))*15)+((INDEX('Points - 4 fers'!$A$5:$Z$95,MATCH($A84,'Points - 4 fers'!$A$5:$A$95,0),MATCH(J$8,'Points - 4 fers'!$A$5:$Z$5,0)))*25)+((INDEX('Points - Hattrick'!$A$5:$Z$95,MATCH($A84,'Points - Hattrick'!$A$5:$A$95,0),MATCH(J$8,'Points - Hattrick'!$A$5:$Z$5,0)))*100)+((INDEX('Points - Fielding'!$A$5:$Z$95,MATCH($A84,'Points - Fielding'!$A$5:$A$95,0),MATCH(J$8,'Points - Fielding'!$A$5:$Z$5,0)))*10)+((INDEX('Points - 7 fers'!$A$5:$Z$95,MATCH($A84,'Points - 7 fers'!$A$5:$A$95,0),MATCH(J$8,'Points - 7 fers'!$A$5:$Z$5,0)))*50)+((INDEX('Points - Fielding Bonus'!$A$5:$Z$95,MATCH($A84,'Points - Fielding Bonus'!$A$5:$A$95,0),MATCH(J$8,'Points - Fielding Bonus'!$A$5:$Z$5,0)))*25)</f>
        <v>0</v>
      </c>
      <c r="K84" s="516">
        <f>(INDEX('Points - Runs'!$A$5:$Z$95,MATCH($A84,'Points - Runs'!$A$5:$A$95,0),MATCH(K$8,'Points - Runs'!$A$5:$Z$5,0)))+((INDEX('Points - Runs 50s'!$A$5:$Z$95,MATCH($A84,'Points - Runs 50s'!$A$5:$A$95,0),MATCH(K$8,'Points - Runs 50s'!$A$5:$Z$5,0)))*25)+((INDEX('Points - Runs 100s'!$A$5:$Z$95,MATCH($A84,'Points - Runs 100s'!$A$5:$A$95,0),MATCH(K$8,'Points - Runs 100s'!$A$5:$Z$5,0)))*50)+((INDEX('Points - Wickets'!$A$5:$Z$95,MATCH($A84,'Points - Wickets'!$A$5:$A$95,0),MATCH(K$8,'Points - Wickets'!$A$5:$Z$5,0)))*15)+((INDEX('Points - 4 fers'!$A$5:$Z$95,MATCH($A84,'Points - 4 fers'!$A$5:$A$95,0),MATCH(K$8,'Points - 4 fers'!$A$5:$Z$5,0)))*25)+((INDEX('Points - Hattrick'!$A$5:$Z$95,MATCH($A84,'Points - Hattrick'!$A$5:$A$95,0),MATCH(K$8,'Points - Hattrick'!$A$5:$Z$5,0)))*100)+((INDEX('Points - Fielding'!$A$5:$Z$95,MATCH($A84,'Points - Fielding'!$A$5:$A$95,0),MATCH(K$8,'Points - Fielding'!$A$5:$Z$5,0)))*10)+((INDEX('Points - 7 fers'!$A$5:$Z$95,MATCH($A84,'Points - 7 fers'!$A$5:$A$95,0),MATCH(K$8,'Points - 7 fers'!$A$5:$Z$5,0)))*50)+((INDEX('Points - Fielding Bonus'!$A$5:$Z$95,MATCH($A84,'Points - Fielding Bonus'!$A$5:$A$95,0),MATCH(K$8,'Points - Fielding Bonus'!$A$5:$Z$5,0)))*25)</f>
        <v>0</v>
      </c>
      <c r="L84" s="364">
        <f>(INDEX('Points - Runs'!$A$5:$Z$95,MATCH($A84,'Points - Runs'!$A$5:$A$95,0),MATCH(L$8,'Points - Runs'!$A$5:$Z$5,0)))+((INDEX('Points - Runs 50s'!$A$5:$Z$95,MATCH($A84,'Points - Runs 50s'!$A$5:$A$95,0),MATCH(L$8,'Points - Runs 50s'!$A$5:$Z$5,0)))*25)+((INDEX('Points - Runs 100s'!$A$5:$Z$95,MATCH($A84,'Points - Runs 100s'!$A$5:$A$95,0),MATCH(L$8,'Points - Runs 100s'!$A$5:$Z$5,0)))*50)+((INDEX('Points - Wickets'!$A$5:$Z$95,MATCH($A84,'Points - Wickets'!$A$5:$A$95,0),MATCH(L$8,'Points - Wickets'!$A$5:$Z$5,0)))*15)+((INDEX('Points - 4 fers'!$A$5:$Z$95,MATCH($A84,'Points - 4 fers'!$A$5:$A$95,0),MATCH(L$8,'Points - 4 fers'!$A$5:$Z$5,0)))*25)+((INDEX('Points - Hattrick'!$A$5:$Z$95,MATCH($A84,'Points - Hattrick'!$A$5:$A$95,0),MATCH(L$8,'Points - Hattrick'!$A$5:$Z$5,0)))*100)+((INDEX('Points - Fielding'!$A$5:$Z$95,MATCH($A84,'Points - Fielding'!$A$5:$A$95,0),MATCH(L$8,'Points - Fielding'!$A$5:$Z$5,0)))*10)+((INDEX('Points - 7 fers'!$A$5:$Z$95,MATCH($A84,'Points - 7 fers'!$A$5:$A$95,0),MATCH(L$8,'Points - 7 fers'!$A$5:$Z$5,0)))*50)+((INDEX('Points - Fielding Bonus'!$A$5:$Z$95,MATCH($A84,'Points - Fielding Bonus'!$A$5:$A$95,0),MATCH(L$8,'Points - Fielding Bonus'!$A$5:$Z$5,0)))*25)</f>
        <v>0</v>
      </c>
      <c r="M84" s="365">
        <f>(INDEX('Points - Runs'!$A$5:$Z$95,MATCH($A84,'Points - Runs'!$A$5:$A$95,0),MATCH(M$8,'Points - Runs'!$A$5:$Z$5,0)))+((INDEX('Points - Runs 50s'!$A$5:$Z$95,MATCH($A84,'Points - Runs 50s'!$A$5:$A$95,0),MATCH(M$8,'Points - Runs 50s'!$A$5:$Z$5,0)))*25)+((INDEX('Points - Runs 100s'!$A$5:$Z$95,MATCH($A84,'Points - Runs 100s'!$A$5:$A$95,0),MATCH(M$8,'Points - Runs 100s'!$A$5:$Z$5,0)))*50)+((INDEX('Points - Wickets'!$A$5:$Z$95,MATCH($A84,'Points - Wickets'!$A$5:$A$95,0),MATCH(M$8,'Points - Wickets'!$A$5:$Z$5,0)))*15)+((INDEX('Points - 4 fers'!$A$5:$Z$95,MATCH($A84,'Points - 4 fers'!$A$5:$A$95,0),MATCH(M$8,'Points - 4 fers'!$A$5:$Z$5,0)))*25)+((INDEX('Points - Hattrick'!$A$5:$Z$95,MATCH($A84,'Points - Hattrick'!$A$5:$A$95,0),MATCH(M$8,'Points - Hattrick'!$A$5:$Z$5,0)))*100)+((INDEX('Points - Fielding'!$A$5:$Z$95,MATCH($A84,'Points - Fielding'!$A$5:$A$95,0),MATCH(M$8,'Points - Fielding'!$A$5:$Z$5,0)))*10)+((INDEX('Points - 7 fers'!$A$5:$Z$95,MATCH($A84,'Points - 7 fers'!$A$5:$A$95,0),MATCH(M$8,'Points - 7 fers'!$A$5:$Z$5,0)))*50)+((INDEX('Points - Fielding Bonus'!$A$5:$Z$95,MATCH($A84,'Points - Fielding Bonus'!$A$5:$A$95,0),MATCH(M$8,'Points - Fielding Bonus'!$A$5:$Z$5,0)))*25)</f>
        <v>0</v>
      </c>
      <c r="N84" s="365">
        <f>(INDEX('Points - Runs'!$A$5:$Z$95,MATCH($A84,'Points - Runs'!$A$5:$A$95,0),MATCH(N$8,'Points - Runs'!$A$5:$Z$5,0)))+((INDEX('Points - Runs 50s'!$A$5:$Z$95,MATCH($A84,'Points - Runs 50s'!$A$5:$A$95,0),MATCH(N$8,'Points - Runs 50s'!$A$5:$Z$5,0)))*25)+((INDEX('Points - Runs 100s'!$A$5:$Z$95,MATCH($A84,'Points - Runs 100s'!$A$5:$A$95,0),MATCH(N$8,'Points - Runs 100s'!$A$5:$Z$5,0)))*50)+((INDEX('Points - Wickets'!$A$5:$Z$95,MATCH($A84,'Points - Wickets'!$A$5:$A$95,0),MATCH(N$8,'Points - Wickets'!$A$5:$Z$5,0)))*15)+((INDEX('Points - 4 fers'!$A$5:$Z$95,MATCH($A84,'Points - 4 fers'!$A$5:$A$95,0),MATCH(N$8,'Points - 4 fers'!$A$5:$Z$5,0)))*25)+((INDEX('Points - Hattrick'!$A$5:$Z$95,MATCH($A84,'Points - Hattrick'!$A$5:$A$95,0),MATCH(N$8,'Points - Hattrick'!$A$5:$Z$5,0)))*100)+((INDEX('Points - Fielding'!$A$5:$Z$95,MATCH($A84,'Points - Fielding'!$A$5:$A$95,0),MATCH(N$8,'Points - Fielding'!$A$5:$Z$5,0)))*10)+((INDEX('Points - 7 fers'!$A$5:$Z$95,MATCH($A84,'Points - 7 fers'!$A$5:$A$95,0),MATCH(N$8,'Points - 7 fers'!$A$5:$Z$5,0)))*50)+((INDEX('Points - Fielding Bonus'!$A$5:$Z$95,MATCH($A84,'Points - Fielding Bonus'!$A$5:$A$95,0),MATCH(N$8,'Points - Fielding Bonus'!$A$5:$Z$5,0)))*25)</f>
        <v>0</v>
      </c>
      <c r="O84" s="365">
        <f>(INDEX('Points - Runs'!$A$5:$Z$95,MATCH($A84,'Points - Runs'!$A$5:$A$95,0),MATCH(O$8,'Points - Runs'!$A$5:$Z$5,0)))+((INDEX('Points - Runs 50s'!$A$5:$Z$95,MATCH($A84,'Points - Runs 50s'!$A$5:$A$95,0),MATCH(O$8,'Points - Runs 50s'!$A$5:$Z$5,0)))*25)+((INDEX('Points - Runs 100s'!$A$5:$Z$95,MATCH($A84,'Points - Runs 100s'!$A$5:$A$95,0),MATCH(O$8,'Points - Runs 100s'!$A$5:$Z$5,0)))*50)+((INDEX('Points - Wickets'!$A$5:$Z$95,MATCH($A84,'Points - Wickets'!$A$5:$A$95,0),MATCH(O$8,'Points - Wickets'!$A$5:$Z$5,0)))*15)+((INDEX('Points - 4 fers'!$A$5:$Z$95,MATCH($A84,'Points - 4 fers'!$A$5:$A$95,0),MATCH(O$8,'Points - 4 fers'!$A$5:$Z$5,0)))*25)+((INDEX('Points - Hattrick'!$A$5:$Z$95,MATCH($A84,'Points - Hattrick'!$A$5:$A$95,0),MATCH(O$8,'Points - Hattrick'!$A$5:$Z$5,0)))*100)+((INDEX('Points - Fielding'!$A$5:$Z$95,MATCH($A84,'Points - Fielding'!$A$5:$A$95,0),MATCH(O$8,'Points - Fielding'!$A$5:$Z$5,0)))*10)+((INDEX('Points - 7 fers'!$A$5:$Z$95,MATCH($A84,'Points - 7 fers'!$A$5:$A$95,0),MATCH(O$8,'Points - 7 fers'!$A$5:$Z$5,0)))*50)+((INDEX('Points - Fielding Bonus'!$A$5:$Z$95,MATCH($A84,'Points - Fielding Bonus'!$A$5:$A$95,0),MATCH(O$8,'Points - Fielding Bonus'!$A$5:$Z$5,0)))*25)</f>
        <v>0</v>
      </c>
      <c r="P84" s="365">
        <f>(INDEX('Points - Runs'!$A$5:$Z$95,MATCH($A84,'Points - Runs'!$A$5:$A$95,0),MATCH(P$8,'Points - Runs'!$A$5:$Z$5,0)))+((INDEX('Points - Runs 50s'!$A$5:$Z$95,MATCH($A84,'Points - Runs 50s'!$A$5:$A$95,0),MATCH(P$8,'Points - Runs 50s'!$A$5:$Z$5,0)))*25)+((INDEX('Points - Runs 100s'!$A$5:$Z$95,MATCH($A84,'Points - Runs 100s'!$A$5:$A$95,0),MATCH(P$8,'Points - Runs 100s'!$A$5:$Z$5,0)))*50)+((INDEX('Points - Wickets'!$A$5:$Z$95,MATCH($A84,'Points - Wickets'!$A$5:$A$95,0),MATCH(P$8,'Points - Wickets'!$A$5:$Z$5,0)))*15)+((INDEX('Points - 4 fers'!$A$5:$Z$95,MATCH($A84,'Points - 4 fers'!$A$5:$A$95,0),MATCH(P$8,'Points - 4 fers'!$A$5:$Z$5,0)))*25)+((INDEX('Points - Hattrick'!$A$5:$Z$95,MATCH($A84,'Points - Hattrick'!$A$5:$A$95,0),MATCH(P$8,'Points - Hattrick'!$A$5:$Z$5,0)))*100)+((INDEX('Points - Fielding'!$A$5:$Z$95,MATCH($A84,'Points - Fielding'!$A$5:$A$95,0),MATCH(P$8,'Points - Fielding'!$A$5:$Z$5,0)))*10)+((INDEX('Points - 7 fers'!$A$5:$Z$95,MATCH($A84,'Points - 7 fers'!$A$5:$A$95,0),MATCH(P$8,'Points - 7 fers'!$A$5:$Z$5,0)))*50)+((INDEX('Points - Fielding Bonus'!$A$5:$Z$95,MATCH($A84,'Points - Fielding Bonus'!$A$5:$A$95,0),MATCH(P$8,'Points - Fielding Bonus'!$A$5:$Z$5,0)))*25)</f>
        <v>0</v>
      </c>
      <c r="Q84" s="365">
        <f>(INDEX('Points - Runs'!$A$5:$Z$95,MATCH($A84,'Points - Runs'!$A$5:$A$95,0),MATCH(Q$8,'Points - Runs'!$A$5:$Z$5,0)))+((INDEX('Points - Runs 50s'!$A$5:$Z$95,MATCH($A84,'Points - Runs 50s'!$A$5:$A$95,0),MATCH(Q$8,'Points - Runs 50s'!$A$5:$Z$5,0)))*25)+((INDEX('Points - Runs 100s'!$A$5:$Z$95,MATCH($A84,'Points - Runs 100s'!$A$5:$A$95,0),MATCH(Q$8,'Points - Runs 100s'!$A$5:$Z$5,0)))*50)+((INDEX('Points - Wickets'!$A$5:$Z$95,MATCH($A84,'Points - Wickets'!$A$5:$A$95,0),MATCH(Q$8,'Points - Wickets'!$A$5:$Z$5,0)))*15)+((INDEX('Points - 4 fers'!$A$5:$Z$95,MATCH($A84,'Points - 4 fers'!$A$5:$A$95,0),MATCH(Q$8,'Points - 4 fers'!$A$5:$Z$5,0)))*25)+((INDEX('Points - Hattrick'!$A$5:$Z$95,MATCH($A84,'Points - Hattrick'!$A$5:$A$95,0),MATCH(Q$8,'Points - Hattrick'!$A$5:$Z$5,0)))*100)+((INDEX('Points - Fielding'!$A$5:$Z$95,MATCH($A84,'Points - Fielding'!$A$5:$A$95,0),MATCH(Q$8,'Points - Fielding'!$A$5:$Z$5,0)))*10)+((INDEX('Points - 7 fers'!$A$5:$Z$95,MATCH($A84,'Points - 7 fers'!$A$5:$A$95,0),MATCH(Q$8,'Points - 7 fers'!$A$5:$Z$5,0)))*50)+((INDEX('Points - Fielding Bonus'!$A$5:$Z$95,MATCH($A84,'Points - Fielding Bonus'!$A$5:$A$95,0),MATCH(Q$8,'Points - Fielding Bonus'!$A$5:$Z$5,0)))*25)</f>
        <v>0</v>
      </c>
      <c r="R84" s="365">
        <f>(INDEX('Points - Runs'!$A$5:$Z$95,MATCH($A84,'Points - Runs'!$A$5:$A$95,0),MATCH(R$8,'Points - Runs'!$A$5:$Z$5,0)))+((INDEX('Points - Runs 50s'!$A$5:$Z$95,MATCH($A84,'Points - Runs 50s'!$A$5:$A$95,0),MATCH(R$8,'Points - Runs 50s'!$A$5:$Z$5,0)))*25)+((INDEX('Points - Runs 100s'!$A$5:$Z$95,MATCH($A84,'Points - Runs 100s'!$A$5:$A$95,0),MATCH(R$8,'Points - Runs 100s'!$A$5:$Z$5,0)))*50)+((INDEX('Points - Wickets'!$A$5:$Z$95,MATCH($A84,'Points - Wickets'!$A$5:$A$95,0),MATCH(R$8,'Points - Wickets'!$A$5:$Z$5,0)))*15)+((INDEX('Points - 4 fers'!$A$5:$Z$95,MATCH($A84,'Points - 4 fers'!$A$5:$A$95,0),MATCH(R$8,'Points - 4 fers'!$A$5:$Z$5,0)))*25)+((INDEX('Points - Hattrick'!$A$5:$Z$95,MATCH($A84,'Points - Hattrick'!$A$5:$A$95,0),MATCH(R$8,'Points - Hattrick'!$A$5:$Z$5,0)))*100)+((INDEX('Points - Fielding'!$A$5:$Z$95,MATCH($A84,'Points - Fielding'!$A$5:$A$95,0),MATCH(R$8,'Points - Fielding'!$A$5:$Z$5,0)))*10)+((INDEX('Points - 7 fers'!$A$5:$Z$95,MATCH($A84,'Points - 7 fers'!$A$5:$A$95,0),MATCH(R$8,'Points - 7 fers'!$A$5:$Z$5,0)))*50)+((INDEX('Points - Fielding Bonus'!$A$5:$Z$95,MATCH($A84,'Points - Fielding Bonus'!$A$5:$A$95,0),MATCH(R$8,'Points - Fielding Bonus'!$A$5:$Z$5,0)))*25)</f>
        <v>0</v>
      </c>
      <c r="S84" s="566">
        <f>(INDEX('Points - Runs'!$A$5:$Z$95,MATCH($A84,'Points - Runs'!$A$5:$A$95,0),MATCH(S$8,'Points - Runs'!$A$5:$Z$5,0)))+((INDEX('Points - Runs 50s'!$A$5:$Z$95,MATCH($A84,'Points - Runs 50s'!$A$5:$A$95,0),MATCH(S$8,'Points - Runs 50s'!$A$5:$Z$5,0)))*25)+((INDEX('Points - Runs 100s'!$A$5:$Z$95,MATCH($A84,'Points - Runs 100s'!$A$5:$A$95,0),MATCH(S$8,'Points - Runs 100s'!$A$5:$Z$5,0)))*50)+((INDEX('Points - Wickets'!$A$5:$Z$95,MATCH($A84,'Points - Wickets'!$A$5:$A$95,0),MATCH(S$8,'Points - Wickets'!$A$5:$Z$5,0)))*15)+((INDEX('Points - 4 fers'!$A$5:$Z$95,MATCH($A84,'Points - 4 fers'!$A$5:$A$95,0),MATCH(S$8,'Points - 4 fers'!$A$5:$Z$5,0)))*25)+((INDEX('Points - Hattrick'!$A$5:$Z$95,MATCH($A84,'Points - Hattrick'!$A$5:$A$95,0),MATCH(S$8,'Points - Hattrick'!$A$5:$Z$5,0)))*100)+((INDEX('Points - Fielding'!$A$5:$Z$95,MATCH($A84,'Points - Fielding'!$A$5:$A$95,0),MATCH(S$8,'Points - Fielding'!$A$5:$Z$5,0)))*10)+((INDEX('Points - 7 fers'!$A$5:$Z$95,MATCH($A84,'Points - 7 fers'!$A$5:$A$95,0),MATCH(S$8,'Points - 7 fers'!$A$5:$Z$5,0)))*50)+((INDEX('Points - Fielding Bonus'!$A$5:$Z$95,MATCH($A84,'Points - Fielding Bonus'!$A$5:$A$95,0),MATCH(S$8,'Points - Fielding Bonus'!$A$5:$Z$5,0)))*25)</f>
        <v>0</v>
      </c>
      <c r="T84" s="571">
        <f>(INDEX('Points - Runs'!$A$5:$Z$95,MATCH($A84,'Points - Runs'!$A$5:$A$95,0),MATCH(T$8,'Points - Runs'!$A$5:$Z$5,0)))+((INDEX('Points - Runs 50s'!$A$5:$Z$95,MATCH($A84,'Points - Runs 50s'!$A$5:$A$95,0),MATCH(T$8,'Points - Runs 50s'!$A$5:$Z$5,0)))*25)+((INDEX('Points - Runs 100s'!$A$5:$Z$95,MATCH($A84,'Points - Runs 100s'!$A$5:$A$95,0),MATCH(T$8,'Points - Runs 100s'!$A$5:$Z$5,0)))*50)+((INDEX('Points - Wickets'!$A$5:$Z$95,MATCH($A84,'Points - Wickets'!$A$5:$A$95,0),MATCH(T$8,'Points - Wickets'!$A$5:$Z$5,0)))*15)+((INDEX('Points - 4 fers'!$A$5:$Z$95,MATCH($A84,'Points - 4 fers'!$A$5:$A$95,0),MATCH(T$8,'Points - 4 fers'!$A$5:$Z$5,0)))*25)+((INDEX('Points - Hattrick'!$A$5:$Z$95,MATCH($A84,'Points - Hattrick'!$A$5:$A$95,0),MATCH(T$8,'Points - Hattrick'!$A$5:$Z$5,0)))*100)+((INDEX('Points - Fielding'!$A$5:$Z$95,MATCH($A84,'Points - Fielding'!$A$5:$A$95,0),MATCH(T$8,'Points - Fielding'!$A$5:$Z$5,0)))*10)+((INDEX('Points - 7 fers'!$A$5:$Z$95,MATCH($A84,'Points - 7 fers'!$A$5:$A$95,0),MATCH(T$8,'Points - 7 fers'!$A$5:$Z$5,0)))*50)+((INDEX('Points - Fielding Bonus'!$A$5:$Z$95,MATCH($A84,'Points - Fielding Bonus'!$A$5:$A$95,0),MATCH(T$8,'Points - Fielding Bonus'!$A$5:$Z$5,0)))*25)</f>
        <v>0</v>
      </c>
      <c r="U84" s="365">
        <f>(INDEX('Points - Runs'!$A$5:$Z$95,MATCH($A84,'Points - Runs'!$A$5:$A$95,0),MATCH(U$8,'Points - Runs'!$A$5:$Z$5,0)))+((INDEX('Points - Runs 50s'!$A$5:$Z$95,MATCH($A84,'Points - Runs 50s'!$A$5:$A$95,0),MATCH(U$8,'Points - Runs 50s'!$A$5:$Z$5,0)))*25)+((INDEX('Points - Runs 100s'!$A$5:$Z$95,MATCH($A84,'Points - Runs 100s'!$A$5:$A$95,0),MATCH(U$8,'Points - Runs 100s'!$A$5:$Z$5,0)))*50)+((INDEX('Points - Wickets'!$A$5:$Z$95,MATCH($A84,'Points - Wickets'!$A$5:$A$95,0),MATCH(U$8,'Points - Wickets'!$A$5:$Z$5,0)))*15)+((INDEX('Points - 4 fers'!$A$5:$Z$95,MATCH($A84,'Points - 4 fers'!$A$5:$A$95,0),MATCH(U$8,'Points - 4 fers'!$A$5:$Z$5,0)))*25)+((INDEX('Points - Hattrick'!$A$5:$Z$95,MATCH($A84,'Points - Hattrick'!$A$5:$A$95,0),MATCH(U$8,'Points - Hattrick'!$A$5:$Z$5,0)))*100)+((INDEX('Points - Fielding'!$A$5:$Z$95,MATCH($A84,'Points - Fielding'!$A$5:$A$95,0),MATCH(U$8,'Points - Fielding'!$A$5:$Z$5,0)))*10)+((INDEX('Points - 7 fers'!$A$5:$Z$95,MATCH($A84,'Points - 7 fers'!$A$5:$A$95,0),MATCH(U$8,'Points - 7 fers'!$A$5:$Z$5,0)))*50)+((INDEX('Points - Fielding Bonus'!$A$5:$Z$95,MATCH($A84,'Points - Fielding Bonus'!$A$5:$A$95,0),MATCH(U$8,'Points - Fielding Bonus'!$A$5:$Z$5,0)))*25)</f>
        <v>0</v>
      </c>
      <c r="V84" s="365">
        <f>(INDEX('Points - Runs'!$A$5:$Z$95,MATCH($A84,'Points - Runs'!$A$5:$A$95,0),MATCH(V$8,'Points - Runs'!$A$5:$Z$5,0)))+((INDEX('Points - Runs 50s'!$A$5:$Z$95,MATCH($A84,'Points - Runs 50s'!$A$5:$A$95,0),MATCH(V$8,'Points - Runs 50s'!$A$5:$Z$5,0)))*25)+((INDEX('Points - Runs 100s'!$A$5:$Z$95,MATCH($A84,'Points - Runs 100s'!$A$5:$A$95,0),MATCH(V$8,'Points - Runs 100s'!$A$5:$Z$5,0)))*50)+((INDEX('Points - Wickets'!$A$5:$Z$95,MATCH($A84,'Points - Wickets'!$A$5:$A$95,0),MATCH(V$8,'Points - Wickets'!$A$5:$Z$5,0)))*15)+((INDEX('Points - 4 fers'!$A$5:$Z$95,MATCH($A84,'Points - 4 fers'!$A$5:$A$95,0),MATCH(V$8,'Points - 4 fers'!$A$5:$Z$5,0)))*25)+((INDEX('Points - Hattrick'!$A$5:$Z$95,MATCH($A84,'Points - Hattrick'!$A$5:$A$95,0),MATCH(V$8,'Points - Hattrick'!$A$5:$Z$5,0)))*100)+((INDEX('Points - Fielding'!$A$5:$Z$95,MATCH($A84,'Points - Fielding'!$A$5:$A$95,0),MATCH(V$8,'Points - Fielding'!$A$5:$Z$5,0)))*10)+((INDEX('Points - 7 fers'!$A$5:$Z$95,MATCH($A84,'Points - 7 fers'!$A$5:$A$95,0),MATCH(V$8,'Points - 7 fers'!$A$5:$Z$5,0)))*50)+((INDEX('Points - Fielding Bonus'!$A$5:$Z$95,MATCH($A84,'Points - Fielding Bonus'!$A$5:$A$95,0),MATCH(V$8,'Points - Fielding Bonus'!$A$5:$Z$5,0)))*25)</f>
        <v>0</v>
      </c>
      <c r="W84" s="365">
        <f>(INDEX('Points - Runs'!$A$5:$Z$95,MATCH($A84,'Points - Runs'!$A$5:$A$95,0),MATCH(W$8,'Points - Runs'!$A$5:$Z$5,0)))+((INDEX('Points - Runs 50s'!$A$5:$Z$95,MATCH($A84,'Points - Runs 50s'!$A$5:$A$95,0),MATCH(W$8,'Points - Runs 50s'!$A$5:$Z$5,0)))*25)+((INDEX('Points - Runs 100s'!$A$5:$Z$95,MATCH($A84,'Points - Runs 100s'!$A$5:$A$95,0),MATCH(W$8,'Points - Runs 100s'!$A$5:$Z$5,0)))*50)+((INDEX('Points - Wickets'!$A$5:$Z$95,MATCH($A84,'Points - Wickets'!$A$5:$A$95,0),MATCH(W$8,'Points - Wickets'!$A$5:$Z$5,0)))*15)+((INDEX('Points - 4 fers'!$A$5:$Z$95,MATCH($A84,'Points - 4 fers'!$A$5:$A$95,0),MATCH(W$8,'Points - 4 fers'!$A$5:$Z$5,0)))*25)+((INDEX('Points - Hattrick'!$A$5:$Z$95,MATCH($A84,'Points - Hattrick'!$A$5:$A$95,0),MATCH(W$8,'Points - Hattrick'!$A$5:$Z$5,0)))*100)+((INDEX('Points - Fielding'!$A$5:$Z$95,MATCH($A84,'Points - Fielding'!$A$5:$A$95,0),MATCH(W$8,'Points - Fielding'!$A$5:$Z$5,0)))*10)+((INDEX('Points - 7 fers'!$A$5:$Z$95,MATCH($A84,'Points - 7 fers'!$A$5:$A$95,0),MATCH(W$8,'Points - 7 fers'!$A$5:$Z$5,0)))*50)+((INDEX('Points - Fielding Bonus'!$A$5:$Z$95,MATCH($A84,'Points - Fielding Bonus'!$A$5:$A$95,0),MATCH(W$8,'Points - Fielding Bonus'!$A$5:$Z$5,0)))*25)</f>
        <v>0</v>
      </c>
      <c r="X84" s="365">
        <f>(INDEX('Points - Runs'!$A$5:$Z$95,MATCH($A84,'Points - Runs'!$A$5:$A$95,0),MATCH(X$8,'Points - Runs'!$A$5:$Z$5,0)))+((INDEX('Points - Runs 50s'!$A$5:$Z$95,MATCH($A84,'Points - Runs 50s'!$A$5:$A$95,0),MATCH(X$8,'Points - Runs 50s'!$A$5:$Z$5,0)))*25)+((INDEX('Points - Runs 100s'!$A$5:$Z$95,MATCH($A84,'Points - Runs 100s'!$A$5:$A$95,0),MATCH(X$8,'Points - Runs 100s'!$A$5:$Z$5,0)))*50)+((INDEX('Points - Wickets'!$A$5:$Z$95,MATCH($A84,'Points - Wickets'!$A$5:$A$95,0),MATCH(X$8,'Points - Wickets'!$A$5:$Z$5,0)))*15)+((INDEX('Points - 4 fers'!$A$5:$Z$95,MATCH($A84,'Points - 4 fers'!$A$5:$A$95,0),MATCH(X$8,'Points - 4 fers'!$A$5:$Z$5,0)))*25)+((INDEX('Points - Hattrick'!$A$5:$Z$95,MATCH($A84,'Points - Hattrick'!$A$5:$A$95,0),MATCH(X$8,'Points - Hattrick'!$A$5:$Z$5,0)))*100)+((INDEX('Points - Fielding'!$A$5:$Z$95,MATCH($A84,'Points - Fielding'!$A$5:$A$95,0),MATCH(X$8,'Points - Fielding'!$A$5:$Z$5,0)))*10)+((INDEX('Points - 7 fers'!$A$5:$Z$95,MATCH($A84,'Points - 7 fers'!$A$5:$A$95,0),MATCH(X$8,'Points - 7 fers'!$A$5:$Z$5,0)))*50)+((INDEX('Points - Fielding Bonus'!$A$5:$Z$95,MATCH($A84,'Points - Fielding Bonus'!$A$5:$A$95,0),MATCH(X$8,'Points - Fielding Bonus'!$A$5:$Z$5,0)))*25)</f>
        <v>0</v>
      </c>
      <c r="Y84" s="365">
        <f>(INDEX('Points - Runs'!$A$5:$Z$95,MATCH($A84,'Points - Runs'!$A$5:$A$95,0),MATCH(Y$8,'Points - Runs'!$A$5:$Z$5,0)))+((INDEX('Points - Runs 50s'!$A$5:$Z$95,MATCH($A84,'Points - Runs 50s'!$A$5:$A$95,0),MATCH(Y$8,'Points - Runs 50s'!$A$5:$Z$5,0)))*25)+((INDEX('Points - Runs 100s'!$A$5:$Z$95,MATCH($A84,'Points - Runs 100s'!$A$5:$A$95,0),MATCH(Y$8,'Points - Runs 100s'!$A$5:$Z$5,0)))*50)+((INDEX('Points - Wickets'!$A$5:$Z$95,MATCH($A84,'Points - Wickets'!$A$5:$A$95,0),MATCH(Y$8,'Points - Wickets'!$A$5:$Z$5,0)))*15)+((INDEX('Points - 4 fers'!$A$5:$Z$95,MATCH($A84,'Points - 4 fers'!$A$5:$A$95,0),MATCH(Y$8,'Points - 4 fers'!$A$5:$Z$5,0)))*25)+((INDEX('Points - Hattrick'!$A$5:$Z$95,MATCH($A84,'Points - Hattrick'!$A$5:$A$95,0),MATCH(Y$8,'Points - Hattrick'!$A$5:$Z$5,0)))*100)+((INDEX('Points - Fielding'!$A$5:$Z$95,MATCH($A84,'Points - Fielding'!$A$5:$A$95,0),MATCH(Y$8,'Points - Fielding'!$A$5:$Z$5,0)))*10)+((INDEX('Points - 7 fers'!$A$5:$Z$95,MATCH($A84,'Points - 7 fers'!$A$5:$A$95,0),MATCH(Y$8,'Points - 7 fers'!$A$5:$Z$5,0)))*50)+((INDEX('Points - Fielding Bonus'!$A$5:$Z$95,MATCH($A84,'Points - Fielding Bonus'!$A$5:$A$95,0),MATCH(Y$8,'Points - Fielding Bonus'!$A$5:$Z$5,0)))*25)</f>
        <v>0</v>
      </c>
      <c r="Z84" s="365">
        <f>(INDEX('Points - Runs'!$A$5:$Z$95,MATCH($A84,'Points - Runs'!$A$5:$A$95,0),MATCH(Z$8,'Points - Runs'!$A$5:$Z$5,0)))+((INDEX('Points - Runs 50s'!$A$5:$Z$95,MATCH($A84,'Points - Runs 50s'!$A$5:$A$95,0),MATCH(Z$8,'Points - Runs 50s'!$A$5:$Z$5,0)))*25)+((INDEX('Points - Runs 100s'!$A$5:$Z$95,MATCH($A84,'Points - Runs 100s'!$A$5:$A$95,0),MATCH(Z$8,'Points - Runs 100s'!$A$5:$Z$5,0)))*50)+((INDEX('Points - Wickets'!$A$5:$Z$95,MATCH($A84,'Points - Wickets'!$A$5:$A$95,0),MATCH(Z$8,'Points - Wickets'!$A$5:$Z$5,0)))*15)+((INDEX('Points - 4 fers'!$A$5:$Z$95,MATCH($A84,'Points - 4 fers'!$A$5:$A$95,0),MATCH(Z$8,'Points - 4 fers'!$A$5:$Z$5,0)))*25)+((INDEX('Points - Hattrick'!$A$5:$Z$95,MATCH($A84,'Points - Hattrick'!$A$5:$A$95,0),MATCH(Z$8,'Points - Hattrick'!$A$5:$Z$5,0)))*100)+((INDEX('Points - Fielding'!$A$5:$Z$95,MATCH($A84,'Points - Fielding'!$A$5:$A$95,0),MATCH(Z$8,'Points - Fielding'!$A$5:$Z$5,0)))*10)+((INDEX('Points - 7 fers'!$A$5:$Z$95,MATCH($A84,'Points - 7 fers'!$A$5:$A$95,0),MATCH(Z$8,'Points - 7 fers'!$A$5:$Z$5,0)))*50)+((INDEX('Points - Fielding Bonus'!$A$5:$Z$95,MATCH($A84,'Points - Fielding Bonus'!$A$5:$A$95,0),MATCH(Z$8,'Points - Fielding Bonus'!$A$5:$Z$5,0)))*25)</f>
        <v>0</v>
      </c>
      <c r="AA84" s="452">
        <f t="shared" si="4"/>
        <v>0</v>
      </c>
      <c r="AB84" s="445">
        <f t="shared" si="5"/>
        <v>0</v>
      </c>
      <c r="AC84" s="479">
        <f t="shared" si="6"/>
        <v>0</v>
      </c>
      <c r="AD84" s="453">
        <f t="shared" si="7"/>
        <v>0</v>
      </c>
    </row>
    <row r="85" spans="1:30" ht="18.75" customHeight="1" x14ac:dyDescent="0.25">
      <c r="A85" s="476" t="s">
        <v>275</v>
      </c>
      <c r="B85" s="447" t="s">
        <v>251</v>
      </c>
      <c r="C85" s="448" t="s">
        <v>63</v>
      </c>
      <c r="D85" s="364">
        <f>(INDEX('Points - Runs'!$A$5:$Z$95,MATCH($A85,'Points - Runs'!$A$5:$A$95,0),MATCH(D$8,'Points - Runs'!$A$5:$Z$5,0)))+((INDEX('Points - Runs 50s'!$A$5:$Z$95,MATCH($A85,'Points - Runs 50s'!$A$5:$A$95,0),MATCH(D$8,'Points - Runs 50s'!$A$5:$Z$5,0)))*25)+((INDEX('Points - Runs 100s'!$A$5:$Z$95,MATCH($A85,'Points - Runs 100s'!$A$5:$A$95,0),MATCH(D$8,'Points - Runs 100s'!$A$5:$Z$5,0)))*50)+((INDEX('Points - Wickets'!$A$5:$Z$95,MATCH($A85,'Points - Wickets'!$A$5:$A$95,0),MATCH(D$8,'Points - Wickets'!$A$5:$Z$5,0)))*15)+((INDEX('Points - 4 fers'!$A$5:$Z$95,MATCH($A85,'Points - 4 fers'!$A$5:$A$95,0),MATCH(D$8,'Points - 4 fers'!$A$5:$Z$5,0)))*25)+((INDEX('Points - Hattrick'!$A$5:$Z$95,MATCH($A85,'Points - Hattrick'!$A$5:$A$95,0),MATCH(D$8,'Points - Hattrick'!$A$5:$Z$5,0)))*100)+((INDEX('Points - Fielding'!$A$5:$Z$95,MATCH($A85,'Points - Fielding'!$A$5:$A$95,0),MATCH(D$8,'Points - Fielding'!$A$5:$Z$5,0)))*10)+((INDEX('Points - 7 fers'!$A$5:$Z$95,MATCH($A85,'Points - 7 fers'!$A$5:$A$95,0),MATCH(D$8,'Points - 7 fers'!$A$5:$Z$5,0)))*50)+((INDEX('Points - Fielding Bonus'!$A$5:$Z$95,MATCH($A85,'Points - Fielding Bonus'!$A$5:$A$95,0),MATCH(D$8,'Points - Fielding Bonus'!$A$5:$Z$5,0)))*25)</f>
        <v>0</v>
      </c>
      <c r="E85" s="365">
        <f>(INDEX('Points - Runs'!$A$5:$Z$95,MATCH($A85,'Points - Runs'!$A$5:$A$95,0),MATCH(E$8,'Points - Runs'!$A$5:$Z$5,0)))+((INDEX('Points - Runs 50s'!$A$5:$Z$95,MATCH($A85,'Points - Runs 50s'!$A$5:$A$95,0),MATCH(E$8,'Points - Runs 50s'!$A$5:$Z$5,0)))*25)+((INDEX('Points - Runs 100s'!$A$5:$Z$95,MATCH($A85,'Points - Runs 100s'!$A$5:$A$95,0),MATCH(E$8,'Points - Runs 100s'!$A$5:$Z$5,0)))*50)+((INDEX('Points - Wickets'!$A$5:$Z$95,MATCH($A85,'Points - Wickets'!$A$5:$A$95,0),MATCH(E$8,'Points - Wickets'!$A$5:$Z$5,0)))*15)+((INDEX('Points - 4 fers'!$A$5:$Z$95,MATCH($A85,'Points - 4 fers'!$A$5:$A$95,0),MATCH(E$8,'Points - 4 fers'!$A$5:$Z$5,0)))*25)+((INDEX('Points - Hattrick'!$A$5:$Z$95,MATCH($A85,'Points - Hattrick'!$A$5:$A$95,0),MATCH(E$8,'Points - Hattrick'!$A$5:$Z$5,0)))*100)+((INDEX('Points - Fielding'!$A$5:$Z$95,MATCH($A85,'Points - Fielding'!$A$5:$A$95,0),MATCH(E$8,'Points - Fielding'!$A$5:$Z$5,0)))*10)+((INDEX('Points - 7 fers'!$A$5:$Z$95,MATCH($A85,'Points - 7 fers'!$A$5:$A$95,0),MATCH(E$8,'Points - 7 fers'!$A$5:$Z$5,0)))*50)+((INDEX('Points - Fielding Bonus'!$A$5:$Z$95,MATCH($A85,'Points - Fielding Bonus'!$A$5:$A$95,0),MATCH(E$8,'Points - Fielding Bonus'!$A$5:$Z$5,0)))*25)</f>
        <v>0</v>
      </c>
      <c r="F85" s="365">
        <f>(INDEX('Points - Runs'!$A$5:$Z$95,MATCH($A85,'Points - Runs'!$A$5:$A$95,0),MATCH(F$8,'Points - Runs'!$A$5:$Z$5,0)))+((INDEX('Points - Runs 50s'!$A$5:$Z$95,MATCH($A85,'Points - Runs 50s'!$A$5:$A$95,0),MATCH(F$8,'Points - Runs 50s'!$A$5:$Z$5,0)))*25)+((INDEX('Points - Runs 100s'!$A$5:$Z$95,MATCH($A85,'Points - Runs 100s'!$A$5:$A$95,0),MATCH(F$8,'Points - Runs 100s'!$A$5:$Z$5,0)))*50)+((INDEX('Points - Wickets'!$A$5:$Z$95,MATCH($A85,'Points - Wickets'!$A$5:$A$95,0),MATCH(F$8,'Points - Wickets'!$A$5:$Z$5,0)))*15)+((INDEX('Points - 4 fers'!$A$5:$Z$95,MATCH($A85,'Points - 4 fers'!$A$5:$A$95,0),MATCH(F$8,'Points - 4 fers'!$A$5:$Z$5,0)))*25)+((INDEX('Points - Hattrick'!$A$5:$Z$95,MATCH($A85,'Points - Hattrick'!$A$5:$A$95,0),MATCH(F$8,'Points - Hattrick'!$A$5:$Z$5,0)))*100)+((INDEX('Points - Fielding'!$A$5:$Z$95,MATCH($A85,'Points - Fielding'!$A$5:$A$95,0),MATCH(F$8,'Points - Fielding'!$A$5:$Z$5,0)))*10)+((INDEX('Points - 7 fers'!$A$5:$Z$95,MATCH($A85,'Points - 7 fers'!$A$5:$A$95,0),MATCH(F$8,'Points - 7 fers'!$A$5:$Z$5,0)))*50)+((INDEX('Points - Fielding Bonus'!$A$5:$Z$95,MATCH($A85,'Points - Fielding Bonus'!$A$5:$A$95,0),MATCH(F$8,'Points - Fielding Bonus'!$A$5:$Z$5,0)))*25)</f>
        <v>0</v>
      </c>
      <c r="G85" s="365">
        <f>(INDEX('Points - Runs'!$A$5:$Z$95,MATCH($A85,'Points - Runs'!$A$5:$A$95,0),MATCH(G$8,'Points - Runs'!$A$5:$Z$5,0)))+((INDEX('Points - Runs 50s'!$A$5:$Z$95,MATCH($A85,'Points - Runs 50s'!$A$5:$A$95,0),MATCH(G$8,'Points - Runs 50s'!$A$5:$Z$5,0)))*25)+((INDEX('Points - Runs 100s'!$A$5:$Z$95,MATCH($A85,'Points - Runs 100s'!$A$5:$A$95,0),MATCH(G$8,'Points - Runs 100s'!$A$5:$Z$5,0)))*50)+((INDEX('Points - Wickets'!$A$5:$Z$95,MATCH($A85,'Points - Wickets'!$A$5:$A$95,0),MATCH(G$8,'Points - Wickets'!$A$5:$Z$5,0)))*15)+((INDEX('Points - 4 fers'!$A$5:$Z$95,MATCH($A85,'Points - 4 fers'!$A$5:$A$95,0),MATCH(G$8,'Points - 4 fers'!$A$5:$Z$5,0)))*25)+((INDEX('Points - Hattrick'!$A$5:$Z$95,MATCH($A85,'Points - Hattrick'!$A$5:$A$95,0),MATCH(G$8,'Points - Hattrick'!$A$5:$Z$5,0)))*100)+((INDEX('Points - Fielding'!$A$5:$Z$95,MATCH($A85,'Points - Fielding'!$A$5:$A$95,0),MATCH(G$8,'Points - Fielding'!$A$5:$Z$5,0)))*10)+((INDEX('Points - 7 fers'!$A$5:$Z$95,MATCH($A85,'Points - 7 fers'!$A$5:$A$95,0),MATCH(G$8,'Points - 7 fers'!$A$5:$Z$5,0)))*50)+((INDEX('Points - Fielding Bonus'!$A$5:$Z$95,MATCH($A85,'Points - Fielding Bonus'!$A$5:$A$95,0),MATCH(G$8,'Points - Fielding Bonus'!$A$5:$Z$5,0)))*25)</f>
        <v>16</v>
      </c>
      <c r="H85" s="365">
        <f>(INDEX('Points - Runs'!$A$5:$Z$95,MATCH($A85,'Points - Runs'!$A$5:$A$95,0),MATCH(H$8,'Points - Runs'!$A$5:$Z$5,0)))+((INDEX('Points - Runs 50s'!$A$5:$Z$95,MATCH($A85,'Points - Runs 50s'!$A$5:$A$95,0),MATCH(H$8,'Points - Runs 50s'!$A$5:$Z$5,0)))*25)+((INDEX('Points - Runs 100s'!$A$5:$Z$95,MATCH($A85,'Points - Runs 100s'!$A$5:$A$95,0),MATCH(H$8,'Points - Runs 100s'!$A$5:$Z$5,0)))*50)+((INDEX('Points - Wickets'!$A$5:$Z$95,MATCH($A85,'Points - Wickets'!$A$5:$A$95,0),MATCH(H$8,'Points - Wickets'!$A$5:$Z$5,0)))*15)+((INDEX('Points - 4 fers'!$A$5:$Z$95,MATCH($A85,'Points - 4 fers'!$A$5:$A$95,0),MATCH(H$8,'Points - 4 fers'!$A$5:$Z$5,0)))*25)+((INDEX('Points - Hattrick'!$A$5:$Z$95,MATCH($A85,'Points - Hattrick'!$A$5:$A$95,0),MATCH(H$8,'Points - Hattrick'!$A$5:$Z$5,0)))*100)+((INDEX('Points - Fielding'!$A$5:$Z$95,MATCH($A85,'Points - Fielding'!$A$5:$A$95,0),MATCH(H$8,'Points - Fielding'!$A$5:$Z$5,0)))*10)+((INDEX('Points - 7 fers'!$A$5:$Z$95,MATCH($A85,'Points - 7 fers'!$A$5:$A$95,0),MATCH(H$8,'Points - 7 fers'!$A$5:$Z$5,0)))*50)+((INDEX('Points - Fielding Bonus'!$A$5:$Z$95,MATCH($A85,'Points - Fielding Bonus'!$A$5:$A$95,0),MATCH(H$8,'Points - Fielding Bonus'!$A$5:$Z$5,0)))*25)</f>
        <v>0</v>
      </c>
      <c r="I85" s="365">
        <f>(INDEX('Points - Runs'!$A$5:$Z$95,MATCH($A85,'Points - Runs'!$A$5:$A$95,0),MATCH(I$8,'Points - Runs'!$A$5:$Z$5,0)))+((INDEX('Points - Runs 50s'!$A$5:$Z$95,MATCH($A85,'Points - Runs 50s'!$A$5:$A$95,0),MATCH(I$8,'Points - Runs 50s'!$A$5:$Z$5,0)))*25)+((INDEX('Points - Runs 100s'!$A$5:$Z$95,MATCH($A85,'Points - Runs 100s'!$A$5:$A$95,0),MATCH(I$8,'Points - Runs 100s'!$A$5:$Z$5,0)))*50)+((INDEX('Points - Wickets'!$A$5:$Z$95,MATCH($A85,'Points - Wickets'!$A$5:$A$95,0),MATCH(I$8,'Points - Wickets'!$A$5:$Z$5,0)))*15)+((INDEX('Points - 4 fers'!$A$5:$Z$95,MATCH($A85,'Points - 4 fers'!$A$5:$A$95,0),MATCH(I$8,'Points - 4 fers'!$A$5:$Z$5,0)))*25)+((INDEX('Points - Hattrick'!$A$5:$Z$95,MATCH($A85,'Points - Hattrick'!$A$5:$A$95,0),MATCH(I$8,'Points - Hattrick'!$A$5:$Z$5,0)))*100)+((INDEX('Points - Fielding'!$A$5:$Z$95,MATCH($A85,'Points - Fielding'!$A$5:$A$95,0),MATCH(I$8,'Points - Fielding'!$A$5:$Z$5,0)))*10)+((INDEX('Points - 7 fers'!$A$5:$Z$95,MATCH($A85,'Points - 7 fers'!$A$5:$A$95,0),MATCH(I$8,'Points - 7 fers'!$A$5:$Z$5,0)))*50)+((INDEX('Points - Fielding Bonus'!$A$5:$Z$95,MATCH($A85,'Points - Fielding Bonus'!$A$5:$A$95,0),MATCH(I$8,'Points - Fielding Bonus'!$A$5:$Z$5,0)))*25)</f>
        <v>4</v>
      </c>
      <c r="J85" s="365">
        <f>(INDEX('Points - Runs'!$A$5:$Z$95,MATCH($A85,'Points - Runs'!$A$5:$A$95,0),MATCH(J$8,'Points - Runs'!$A$5:$Z$5,0)))+((INDEX('Points - Runs 50s'!$A$5:$Z$95,MATCH($A85,'Points - Runs 50s'!$A$5:$A$95,0),MATCH(J$8,'Points - Runs 50s'!$A$5:$Z$5,0)))*25)+((INDEX('Points - Runs 100s'!$A$5:$Z$95,MATCH($A85,'Points - Runs 100s'!$A$5:$A$95,0),MATCH(J$8,'Points - Runs 100s'!$A$5:$Z$5,0)))*50)+((INDEX('Points - Wickets'!$A$5:$Z$95,MATCH($A85,'Points - Wickets'!$A$5:$A$95,0),MATCH(J$8,'Points - Wickets'!$A$5:$Z$5,0)))*15)+((INDEX('Points - 4 fers'!$A$5:$Z$95,MATCH($A85,'Points - 4 fers'!$A$5:$A$95,0),MATCH(J$8,'Points - 4 fers'!$A$5:$Z$5,0)))*25)+((INDEX('Points - Hattrick'!$A$5:$Z$95,MATCH($A85,'Points - Hattrick'!$A$5:$A$95,0),MATCH(J$8,'Points - Hattrick'!$A$5:$Z$5,0)))*100)+((INDEX('Points - Fielding'!$A$5:$Z$95,MATCH($A85,'Points - Fielding'!$A$5:$A$95,0),MATCH(J$8,'Points - Fielding'!$A$5:$Z$5,0)))*10)+((INDEX('Points - 7 fers'!$A$5:$Z$95,MATCH($A85,'Points - 7 fers'!$A$5:$A$95,0),MATCH(J$8,'Points - 7 fers'!$A$5:$Z$5,0)))*50)+((INDEX('Points - Fielding Bonus'!$A$5:$Z$95,MATCH($A85,'Points - Fielding Bonus'!$A$5:$A$95,0),MATCH(J$8,'Points - Fielding Bonus'!$A$5:$Z$5,0)))*25)</f>
        <v>1</v>
      </c>
      <c r="K85" s="516">
        <f>(INDEX('Points - Runs'!$A$5:$Z$95,MATCH($A85,'Points - Runs'!$A$5:$A$95,0),MATCH(K$8,'Points - Runs'!$A$5:$Z$5,0)))+((INDEX('Points - Runs 50s'!$A$5:$Z$95,MATCH($A85,'Points - Runs 50s'!$A$5:$A$95,0),MATCH(K$8,'Points - Runs 50s'!$A$5:$Z$5,0)))*25)+((INDEX('Points - Runs 100s'!$A$5:$Z$95,MATCH($A85,'Points - Runs 100s'!$A$5:$A$95,0),MATCH(K$8,'Points - Runs 100s'!$A$5:$Z$5,0)))*50)+((INDEX('Points - Wickets'!$A$5:$Z$95,MATCH($A85,'Points - Wickets'!$A$5:$A$95,0),MATCH(K$8,'Points - Wickets'!$A$5:$Z$5,0)))*15)+((INDEX('Points - 4 fers'!$A$5:$Z$95,MATCH($A85,'Points - 4 fers'!$A$5:$A$95,0),MATCH(K$8,'Points - 4 fers'!$A$5:$Z$5,0)))*25)+((INDEX('Points - Hattrick'!$A$5:$Z$95,MATCH($A85,'Points - Hattrick'!$A$5:$A$95,0),MATCH(K$8,'Points - Hattrick'!$A$5:$Z$5,0)))*100)+((INDEX('Points - Fielding'!$A$5:$Z$95,MATCH($A85,'Points - Fielding'!$A$5:$A$95,0),MATCH(K$8,'Points - Fielding'!$A$5:$Z$5,0)))*10)+((INDEX('Points - 7 fers'!$A$5:$Z$95,MATCH($A85,'Points - 7 fers'!$A$5:$A$95,0),MATCH(K$8,'Points - 7 fers'!$A$5:$Z$5,0)))*50)+((INDEX('Points - Fielding Bonus'!$A$5:$Z$95,MATCH($A85,'Points - Fielding Bonus'!$A$5:$A$95,0),MATCH(K$8,'Points - Fielding Bonus'!$A$5:$Z$5,0)))*25)</f>
        <v>0</v>
      </c>
      <c r="L85" s="364">
        <f>(INDEX('Points - Runs'!$A$5:$Z$95,MATCH($A85,'Points - Runs'!$A$5:$A$95,0),MATCH(L$8,'Points - Runs'!$A$5:$Z$5,0)))+((INDEX('Points - Runs 50s'!$A$5:$Z$95,MATCH($A85,'Points - Runs 50s'!$A$5:$A$95,0),MATCH(L$8,'Points - Runs 50s'!$A$5:$Z$5,0)))*25)+((INDEX('Points - Runs 100s'!$A$5:$Z$95,MATCH($A85,'Points - Runs 100s'!$A$5:$A$95,0),MATCH(L$8,'Points - Runs 100s'!$A$5:$Z$5,0)))*50)+((INDEX('Points - Wickets'!$A$5:$Z$95,MATCH($A85,'Points - Wickets'!$A$5:$A$95,0),MATCH(L$8,'Points - Wickets'!$A$5:$Z$5,0)))*15)+((INDEX('Points - 4 fers'!$A$5:$Z$95,MATCH($A85,'Points - 4 fers'!$A$5:$A$95,0),MATCH(L$8,'Points - 4 fers'!$A$5:$Z$5,0)))*25)+((INDEX('Points - Hattrick'!$A$5:$Z$95,MATCH($A85,'Points - Hattrick'!$A$5:$A$95,0),MATCH(L$8,'Points - Hattrick'!$A$5:$Z$5,0)))*100)+((INDEX('Points - Fielding'!$A$5:$Z$95,MATCH($A85,'Points - Fielding'!$A$5:$A$95,0),MATCH(L$8,'Points - Fielding'!$A$5:$Z$5,0)))*10)+((INDEX('Points - 7 fers'!$A$5:$Z$95,MATCH($A85,'Points - 7 fers'!$A$5:$A$95,0),MATCH(L$8,'Points - 7 fers'!$A$5:$Z$5,0)))*50)+((INDEX('Points - Fielding Bonus'!$A$5:$Z$95,MATCH($A85,'Points - Fielding Bonus'!$A$5:$A$95,0),MATCH(L$8,'Points - Fielding Bonus'!$A$5:$Z$5,0)))*25)</f>
        <v>0</v>
      </c>
      <c r="M85" s="365">
        <f>(INDEX('Points - Runs'!$A$5:$Z$95,MATCH($A85,'Points - Runs'!$A$5:$A$95,0),MATCH(M$8,'Points - Runs'!$A$5:$Z$5,0)))+((INDEX('Points - Runs 50s'!$A$5:$Z$95,MATCH($A85,'Points - Runs 50s'!$A$5:$A$95,0),MATCH(M$8,'Points - Runs 50s'!$A$5:$Z$5,0)))*25)+((INDEX('Points - Runs 100s'!$A$5:$Z$95,MATCH($A85,'Points - Runs 100s'!$A$5:$A$95,0),MATCH(M$8,'Points - Runs 100s'!$A$5:$Z$5,0)))*50)+((INDEX('Points - Wickets'!$A$5:$Z$95,MATCH($A85,'Points - Wickets'!$A$5:$A$95,0),MATCH(M$8,'Points - Wickets'!$A$5:$Z$5,0)))*15)+((INDEX('Points - 4 fers'!$A$5:$Z$95,MATCH($A85,'Points - 4 fers'!$A$5:$A$95,0),MATCH(M$8,'Points - 4 fers'!$A$5:$Z$5,0)))*25)+((INDEX('Points - Hattrick'!$A$5:$Z$95,MATCH($A85,'Points - Hattrick'!$A$5:$A$95,0),MATCH(M$8,'Points - Hattrick'!$A$5:$Z$5,0)))*100)+((INDEX('Points - Fielding'!$A$5:$Z$95,MATCH($A85,'Points - Fielding'!$A$5:$A$95,0),MATCH(M$8,'Points - Fielding'!$A$5:$Z$5,0)))*10)+((INDEX('Points - 7 fers'!$A$5:$Z$95,MATCH($A85,'Points - 7 fers'!$A$5:$A$95,0),MATCH(M$8,'Points - 7 fers'!$A$5:$Z$5,0)))*50)+((INDEX('Points - Fielding Bonus'!$A$5:$Z$95,MATCH($A85,'Points - Fielding Bonus'!$A$5:$A$95,0),MATCH(M$8,'Points - Fielding Bonus'!$A$5:$Z$5,0)))*25)</f>
        <v>0</v>
      </c>
      <c r="N85" s="365">
        <f>(INDEX('Points - Runs'!$A$5:$Z$95,MATCH($A85,'Points - Runs'!$A$5:$A$95,0),MATCH(N$8,'Points - Runs'!$A$5:$Z$5,0)))+((INDEX('Points - Runs 50s'!$A$5:$Z$95,MATCH($A85,'Points - Runs 50s'!$A$5:$A$95,0),MATCH(N$8,'Points - Runs 50s'!$A$5:$Z$5,0)))*25)+((INDEX('Points - Runs 100s'!$A$5:$Z$95,MATCH($A85,'Points - Runs 100s'!$A$5:$A$95,0),MATCH(N$8,'Points - Runs 100s'!$A$5:$Z$5,0)))*50)+((INDEX('Points - Wickets'!$A$5:$Z$95,MATCH($A85,'Points - Wickets'!$A$5:$A$95,0),MATCH(N$8,'Points - Wickets'!$A$5:$Z$5,0)))*15)+((INDEX('Points - 4 fers'!$A$5:$Z$95,MATCH($A85,'Points - 4 fers'!$A$5:$A$95,0),MATCH(N$8,'Points - 4 fers'!$A$5:$Z$5,0)))*25)+((INDEX('Points - Hattrick'!$A$5:$Z$95,MATCH($A85,'Points - Hattrick'!$A$5:$A$95,0),MATCH(N$8,'Points - Hattrick'!$A$5:$Z$5,0)))*100)+((INDEX('Points - Fielding'!$A$5:$Z$95,MATCH($A85,'Points - Fielding'!$A$5:$A$95,0),MATCH(N$8,'Points - Fielding'!$A$5:$Z$5,0)))*10)+((INDEX('Points - 7 fers'!$A$5:$Z$95,MATCH($A85,'Points - 7 fers'!$A$5:$A$95,0),MATCH(N$8,'Points - 7 fers'!$A$5:$Z$5,0)))*50)+((INDEX('Points - Fielding Bonus'!$A$5:$Z$95,MATCH($A85,'Points - Fielding Bonus'!$A$5:$A$95,0),MATCH(N$8,'Points - Fielding Bonus'!$A$5:$Z$5,0)))*25)</f>
        <v>10</v>
      </c>
      <c r="O85" s="365">
        <f>(INDEX('Points - Runs'!$A$5:$Z$95,MATCH($A85,'Points - Runs'!$A$5:$A$95,0),MATCH(O$8,'Points - Runs'!$A$5:$Z$5,0)))+((INDEX('Points - Runs 50s'!$A$5:$Z$95,MATCH($A85,'Points - Runs 50s'!$A$5:$A$95,0),MATCH(O$8,'Points - Runs 50s'!$A$5:$Z$5,0)))*25)+((INDEX('Points - Runs 100s'!$A$5:$Z$95,MATCH($A85,'Points - Runs 100s'!$A$5:$A$95,0),MATCH(O$8,'Points - Runs 100s'!$A$5:$Z$5,0)))*50)+((INDEX('Points - Wickets'!$A$5:$Z$95,MATCH($A85,'Points - Wickets'!$A$5:$A$95,0),MATCH(O$8,'Points - Wickets'!$A$5:$Z$5,0)))*15)+((INDEX('Points - 4 fers'!$A$5:$Z$95,MATCH($A85,'Points - 4 fers'!$A$5:$A$95,0),MATCH(O$8,'Points - 4 fers'!$A$5:$Z$5,0)))*25)+((INDEX('Points - Hattrick'!$A$5:$Z$95,MATCH($A85,'Points - Hattrick'!$A$5:$A$95,0),MATCH(O$8,'Points - Hattrick'!$A$5:$Z$5,0)))*100)+((INDEX('Points - Fielding'!$A$5:$Z$95,MATCH($A85,'Points - Fielding'!$A$5:$A$95,0),MATCH(O$8,'Points - Fielding'!$A$5:$Z$5,0)))*10)+((INDEX('Points - 7 fers'!$A$5:$Z$95,MATCH($A85,'Points - 7 fers'!$A$5:$A$95,0),MATCH(O$8,'Points - 7 fers'!$A$5:$Z$5,0)))*50)+((INDEX('Points - Fielding Bonus'!$A$5:$Z$95,MATCH($A85,'Points - Fielding Bonus'!$A$5:$A$95,0),MATCH(O$8,'Points - Fielding Bonus'!$A$5:$Z$5,0)))*25)</f>
        <v>50</v>
      </c>
      <c r="P85" s="365">
        <f>(INDEX('Points - Runs'!$A$5:$Z$95,MATCH($A85,'Points - Runs'!$A$5:$A$95,0),MATCH(P$8,'Points - Runs'!$A$5:$Z$5,0)))+((INDEX('Points - Runs 50s'!$A$5:$Z$95,MATCH($A85,'Points - Runs 50s'!$A$5:$A$95,0),MATCH(P$8,'Points - Runs 50s'!$A$5:$Z$5,0)))*25)+((INDEX('Points - Runs 100s'!$A$5:$Z$95,MATCH($A85,'Points - Runs 100s'!$A$5:$A$95,0),MATCH(P$8,'Points - Runs 100s'!$A$5:$Z$5,0)))*50)+((INDEX('Points - Wickets'!$A$5:$Z$95,MATCH($A85,'Points - Wickets'!$A$5:$A$95,0),MATCH(P$8,'Points - Wickets'!$A$5:$Z$5,0)))*15)+((INDEX('Points - 4 fers'!$A$5:$Z$95,MATCH($A85,'Points - 4 fers'!$A$5:$A$95,0),MATCH(P$8,'Points - 4 fers'!$A$5:$Z$5,0)))*25)+((INDEX('Points - Hattrick'!$A$5:$Z$95,MATCH($A85,'Points - Hattrick'!$A$5:$A$95,0),MATCH(P$8,'Points - Hattrick'!$A$5:$Z$5,0)))*100)+((INDEX('Points - Fielding'!$A$5:$Z$95,MATCH($A85,'Points - Fielding'!$A$5:$A$95,0),MATCH(P$8,'Points - Fielding'!$A$5:$Z$5,0)))*10)+((INDEX('Points - 7 fers'!$A$5:$Z$95,MATCH($A85,'Points - 7 fers'!$A$5:$A$95,0),MATCH(P$8,'Points - 7 fers'!$A$5:$Z$5,0)))*50)+((INDEX('Points - Fielding Bonus'!$A$5:$Z$95,MATCH($A85,'Points - Fielding Bonus'!$A$5:$A$95,0),MATCH(P$8,'Points - Fielding Bonus'!$A$5:$Z$5,0)))*25)</f>
        <v>0</v>
      </c>
      <c r="Q85" s="365">
        <f>(INDEX('Points - Runs'!$A$5:$Z$95,MATCH($A85,'Points - Runs'!$A$5:$A$95,0),MATCH(Q$8,'Points - Runs'!$A$5:$Z$5,0)))+((INDEX('Points - Runs 50s'!$A$5:$Z$95,MATCH($A85,'Points - Runs 50s'!$A$5:$A$95,0),MATCH(Q$8,'Points - Runs 50s'!$A$5:$Z$5,0)))*25)+((INDEX('Points - Runs 100s'!$A$5:$Z$95,MATCH($A85,'Points - Runs 100s'!$A$5:$A$95,0),MATCH(Q$8,'Points - Runs 100s'!$A$5:$Z$5,0)))*50)+((INDEX('Points - Wickets'!$A$5:$Z$95,MATCH($A85,'Points - Wickets'!$A$5:$A$95,0),MATCH(Q$8,'Points - Wickets'!$A$5:$Z$5,0)))*15)+((INDEX('Points - 4 fers'!$A$5:$Z$95,MATCH($A85,'Points - 4 fers'!$A$5:$A$95,0),MATCH(Q$8,'Points - 4 fers'!$A$5:$Z$5,0)))*25)+((INDEX('Points - Hattrick'!$A$5:$Z$95,MATCH($A85,'Points - Hattrick'!$A$5:$A$95,0),MATCH(Q$8,'Points - Hattrick'!$A$5:$Z$5,0)))*100)+((INDEX('Points - Fielding'!$A$5:$Z$95,MATCH($A85,'Points - Fielding'!$A$5:$A$95,0),MATCH(Q$8,'Points - Fielding'!$A$5:$Z$5,0)))*10)+((INDEX('Points - 7 fers'!$A$5:$Z$95,MATCH($A85,'Points - 7 fers'!$A$5:$A$95,0),MATCH(Q$8,'Points - 7 fers'!$A$5:$Z$5,0)))*50)+((INDEX('Points - Fielding Bonus'!$A$5:$Z$95,MATCH($A85,'Points - Fielding Bonus'!$A$5:$A$95,0),MATCH(Q$8,'Points - Fielding Bonus'!$A$5:$Z$5,0)))*25)</f>
        <v>0</v>
      </c>
      <c r="R85" s="365">
        <f>(INDEX('Points - Runs'!$A$5:$Z$95,MATCH($A85,'Points - Runs'!$A$5:$A$95,0),MATCH(R$8,'Points - Runs'!$A$5:$Z$5,0)))+((INDEX('Points - Runs 50s'!$A$5:$Z$95,MATCH($A85,'Points - Runs 50s'!$A$5:$A$95,0),MATCH(R$8,'Points - Runs 50s'!$A$5:$Z$5,0)))*25)+((INDEX('Points - Runs 100s'!$A$5:$Z$95,MATCH($A85,'Points - Runs 100s'!$A$5:$A$95,0),MATCH(R$8,'Points - Runs 100s'!$A$5:$Z$5,0)))*50)+((INDEX('Points - Wickets'!$A$5:$Z$95,MATCH($A85,'Points - Wickets'!$A$5:$A$95,0),MATCH(R$8,'Points - Wickets'!$A$5:$Z$5,0)))*15)+((INDEX('Points - 4 fers'!$A$5:$Z$95,MATCH($A85,'Points - 4 fers'!$A$5:$A$95,0),MATCH(R$8,'Points - 4 fers'!$A$5:$Z$5,0)))*25)+((INDEX('Points - Hattrick'!$A$5:$Z$95,MATCH($A85,'Points - Hattrick'!$A$5:$A$95,0),MATCH(R$8,'Points - Hattrick'!$A$5:$Z$5,0)))*100)+((INDEX('Points - Fielding'!$A$5:$Z$95,MATCH($A85,'Points - Fielding'!$A$5:$A$95,0),MATCH(R$8,'Points - Fielding'!$A$5:$Z$5,0)))*10)+((INDEX('Points - 7 fers'!$A$5:$Z$95,MATCH($A85,'Points - 7 fers'!$A$5:$A$95,0),MATCH(R$8,'Points - 7 fers'!$A$5:$Z$5,0)))*50)+((INDEX('Points - Fielding Bonus'!$A$5:$Z$95,MATCH($A85,'Points - Fielding Bonus'!$A$5:$A$95,0),MATCH(R$8,'Points - Fielding Bonus'!$A$5:$Z$5,0)))*25)</f>
        <v>0</v>
      </c>
      <c r="S85" s="566">
        <f>(INDEX('Points - Runs'!$A$5:$Z$95,MATCH($A85,'Points - Runs'!$A$5:$A$95,0),MATCH(S$8,'Points - Runs'!$A$5:$Z$5,0)))+((INDEX('Points - Runs 50s'!$A$5:$Z$95,MATCH($A85,'Points - Runs 50s'!$A$5:$A$95,0),MATCH(S$8,'Points - Runs 50s'!$A$5:$Z$5,0)))*25)+((INDEX('Points - Runs 100s'!$A$5:$Z$95,MATCH($A85,'Points - Runs 100s'!$A$5:$A$95,0),MATCH(S$8,'Points - Runs 100s'!$A$5:$Z$5,0)))*50)+((INDEX('Points - Wickets'!$A$5:$Z$95,MATCH($A85,'Points - Wickets'!$A$5:$A$95,0),MATCH(S$8,'Points - Wickets'!$A$5:$Z$5,0)))*15)+((INDEX('Points - 4 fers'!$A$5:$Z$95,MATCH($A85,'Points - 4 fers'!$A$5:$A$95,0),MATCH(S$8,'Points - 4 fers'!$A$5:$Z$5,0)))*25)+((INDEX('Points - Hattrick'!$A$5:$Z$95,MATCH($A85,'Points - Hattrick'!$A$5:$A$95,0),MATCH(S$8,'Points - Hattrick'!$A$5:$Z$5,0)))*100)+((INDEX('Points - Fielding'!$A$5:$Z$95,MATCH($A85,'Points - Fielding'!$A$5:$A$95,0),MATCH(S$8,'Points - Fielding'!$A$5:$Z$5,0)))*10)+((INDEX('Points - 7 fers'!$A$5:$Z$95,MATCH($A85,'Points - 7 fers'!$A$5:$A$95,0),MATCH(S$8,'Points - 7 fers'!$A$5:$Z$5,0)))*50)+((INDEX('Points - Fielding Bonus'!$A$5:$Z$95,MATCH($A85,'Points - Fielding Bonus'!$A$5:$A$95,0),MATCH(S$8,'Points - Fielding Bonus'!$A$5:$Z$5,0)))*25)</f>
        <v>0</v>
      </c>
      <c r="T85" s="571">
        <f>(INDEX('Points - Runs'!$A$5:$Z$95,MATCH($A85,'Points - Runs'!$A$5:$A$95,0),MATCH(T$8,'Points - Runs'!$A$5:$Z$5,0)))+((INDEX('Points - Runs 50s'!$A$5:$Z$95,MATCH($A85,'Points - Runs 50s'!$A$5:$A$95,0),MATCH(T$8,'Points - Runs 50s'!$A$5:$Z$5,0)))*25)+((INDEX('Points - Runs 100s'!$A$5:$Z$95,MATCH($A85,'Points - Runs 100s'!$A$5:$A$95,0),MATCH(T$8,'Points - Runs 100s'!$A$5:$Z$5,0)))*50)+((INDEX('Points - Wickets'!$A$5:$Z$95,MATCH($A85,'Points - Wickets'!$A$5:$A$95,0),MATCH(T$8,'Points - Wickets'!$A$5:$Z$5,0)))*15)+((INDEX('Points - 4 fers'!$A$5:$Z$95,MATCH($A85,'Points - 4 fers'!$A$5:$A$95,0),MATCH(T$8,'Points - 4 fers'!$A$5:$Z$5,0)))*25)+((INDEX('Points - Hattrick'!$A$5:$Z$95,MATCH($A85,'Points - Hattrick'!$A$5:$A$95,0),MATCH(T$8,'Points - Hattrick'!$A$5:$Z$5,0)))*100)+((INDEX('Points - Fielding'!$A$5:$Z$95,MATCH($A85,'Points - Fielding'!$A$5:$A$95,0),MATCH(T$8,'Points - Fielding'!$A$5:$Z$5,0)))*10)+((INDEX('Points - 7 fers'!$A$5:$Z$95,MATCH($A85,'Points - 7 fers'!$A$5:$A$95,0),MATCH(T$8,'Points - 7 fers'!$A$5:$Z$5,0)))*50)+((INDEX('Points - Fielding Bonus'!$A$5:$Z$95,MATCH($A85,'Points - Fielding Bonus'!$A$5:$A$95,0),MATCH(T$8,'Points - Fielding Bonus'!$A$5:$Z$5,0)))*25)</f>
        <v>0</v>
      </c>
      <c r="U85" s="365">
        <f>(INDEX('Points - Runs'!$A$5:$Z$95,MATCH($A85,'Points - Runs'!$A$5:$A$95,0),MATCH(U$8,'Points - Runs'!$A$5:$Z$5,0)))+((INDEX('Points - Runs 50s'!$A$5:$Z$95,MATCH($A85,'Points - Runs 50s'!$A$5:$A$95,0),MATCH(U$8,'Points - Runs 50s'!$A$5:$Z$5,0)))*25)+((INDEX('Points - Runs 100s'!$A$5:$Z$95,MATCH($A85,'Points - Runs 100s'!$A$5:$A$95,0),MATCH(U$8,'Points - Runs 100s'!$A$5:$Z$5,0)))*50)+((INDEX('Points - Wickets'!$A$5:$Z$95,MATCH($A85,'Points - Wickets'!$A$5:$A$95,0),MATCH(U$8,'Points - Wickets'!$A$5:$Z$5,0)))*15)+((INDEX('Points - 4 fers'!$A$5:$Z$95,MATCH($A85,'Points - 4 fers'!$A$5:$A$95,0),MATCH(U$8,'Points - 4 fers'!$A$5:$Z$5,0)))*25)+((INDEX('Points - Hattrick'!$A$5:$Z$95,MATCH($A85,'Points - Hattrick'!$A$5:$A$95,0),MATCH(U$8,'Points - Hattrick'!$A$5:$Z$5,0)))*100)+((INDEX('Points - Fielding'!$A$5:$Z$95,MATCH($A85,'Points - Fielding'!$A$5:$A$95,0),MATCH(U$8,'Points - Fielding'!$A$5:$Z$5,0)))*10)+((INDEX('Points - 7 fers'!$A$5:$Z$95,MATCH($A85,'Points - 7 fers'!$A$5:$A$95,0),MATCH(U$8,'Points - 7 fers'!$A$5:$Z$5,0)))*50)+((INDEX('Points - Fielding Bonus'!$A$5:$Z$95,MATCH($A85,'Points - Fielding Bonus'!$A$5:$A$95,0),MATCH(U$8,'Points - Fielding Bonus'!$A$5:$Z$5,0)))*25)</f>
        <v>0</v>
      </c>
      <c r="V85" s="365">
        <f>(INDEX('Points - Runs'!$A$5:$Z$95,MATCH($A85,'Points - Runs'!$A$5:$A$95,0),MATCH(V$8,'Points - Runs'!$A$5:$Z$5,0)))+((INDEX('Points - Runs 50s'!$A$5:$Z$95,MATCH($A85,'Points - Runs 50s'!$A$5:$A$95,0),MATCH(V$8,'Points - Runs 50s'!$A$5:$Z$5,0)))*25)+((INDEX('Points - Runs 100s'!$A$5:$Z$95,MATCH($A85,'Points - Runs 100s'!$A$5:$A$95,0),MATCH(V$8,'Points - Runs 100s'!$A$5:$Z$5,0)))*50)+((INDEX('Points - Wickets'!$A$5:$Z$95,MATCH($A85,'Points - Wickets'!$A$5:$A$95,0),MATCH(V$8,'Points - Wickets'!$A$5:$Z$5,0)))*15)+((INDEX('Points - 4 fers'!$A$5:$Z$95,MATCH($A85,'Points - 4 fers'!$A$5:$A$95,0),MATCH(V$8,'Points - 4 fers'!$A$5:$Z$5,0)))*25)+((INDEX('Points - Hattrick'!$A$5:$Z$95,MATCH($A85,'Points - Hattrick'!$A$5:$A$95,0),MATCH(V$8,'Points - Hattrick'!$A$5:$Z$5,0)))*100)+((INDEX('Points - Fielding'!$A$5:$Z$95,MATCH($A85,'Points - Fielding'!$A$5:$A$95,0),MATCH(V$8,'Points - Fielding'!$A$5:$Z$5,0)))*10)+((INDEX('Points - 7 fers'!$A$5:$Z$95,MATCH($A85,'Points - 7 fers'!$A$5:$A$95,0),MATCH(V$8,'Points - 7 fers'!$A$5:$Z$5,0)))*50)+((INDEX('Points - Fielding Bonus'!$A$5:$Z$95,MATCH($A85,'Points - Fielding Bonus'!$A$5:$A$95,0),MATCH(V$8,'Points - Fielding Bonus'!$A$5:$Z$5,0)))*25)</f>
        <v>0</v>
      </c>
      <c r="W85" s="365">
        <f>(INDEX('Points - Runs'!$A$5:$Z$95,MATCH($A85,'Points - Runs'!$A$5:$A$95,0),MATCH(W$8,'Points - Runs'!$A$5:$Z$5,0)))+((INDEX('Points - Runs 50s'!$A$5:$Z$95,MATCH($A85,'Points - Runs 50s'!$A$5:$A$95,0),MATCH(W$8,'Points - Runs 50s'!$A$5:$Z$5,0)))*25)+((INDEX('Points - Runs 100s'!$A$5:$Z$95,MATCH($A85,'Points - Runs 100s'!$A$5:$A$95,0),MATCH(W$8,'Points - Runs 100s'!$A$5:$Z$5,0)))*50)+((INDEX('Points - Wickets'!$A$5:$Z$95,MATCH($A85,'Points - Wickets'!$A$5:$A$95,0),MATCH(W$8,'Points - Wickets'!$A$5:$Z$5,0)))*15)+((INDEX('Points - 4 fers'!$A$5:$Z$95,MATCH($A85,'Points - 4 fers'!$A$5:$A$95,0),MATCH(W$8,'Points - 4 fers'!$A$5:$Z$5,0)))*25)+((INDEX('Points - Hattrick'!$A$5:$Z$95,MATCH($A85,'Points - Hattrick'!$A$5:$A$95,0),MATCH(W$8,'Points - Hattrick'!$A$5:$Z$5,0)))*100)+((INDEX('Points - Fielding'!$A$5:$Z$95,MATCH($A85,'Points - Fielding'!$A$5:$A$95,0),MATCH(W$8,'Points - Fielding'!$A$5:$Z$5,0)))*10)+((INDEX('Points - 7 fers'!$A$5:$Z$95,MATCH($A85,'Points - 7 fers'!$A$5:$A$95,0),MATCH(W$8,'Points - 7 fers'!$A$5:$Z$5,0)))*50)+((INDEX('Points - Fielding Bonus'!$A$5:$Z$95,MATCH($A85,'Points - Fielding Bonus'!$A$5:$A$95,0),MATCH(W$8,'Points - Fielding Bonus'!$A$5:$Z$5,0)))*25)</f>
        <v>0</v>
      </c>
      <c r="X85" s="365">
        <f>(INDEX('Points - Runs'!$A$5:$Z$95,MATCH($A85,'Points - Runs'!$A$5:$A$95,0),MATCH(X$8,'Points - Runs'!$A$5:$Z$5,0)))+((INDEX('Points - Runs 50s'!$A$5:$Z$95,MATCH($A85,'Points - Runs 50s'!$A$5:$A$95,0),MATCH(X$8,'Points - Runs 50s'!$A$5:$Z$5,0)))*25)+((INDEX('Points - Runs 100s'!$A$5:$Z$95,MATCH($A85,'Points - Runs 100s'!$A$5:$A$95,0),MATCH(X$8,'Points - Runs 100s'!$A$5:$Z$5,0)))*50)+((INDEX('Points - Wickets'!$A$5:$Z$95,MATCH($A85,'Points - Wickets'!$A$5:$A$95,0),MATCH(X$8,'Points - Wickets'!$A$5:$Z$5,0)))*15)+((INDEX('Points - 4 fers'!$A$5:$Z$95,MATCH($A85,'Points - 4 fers'!$A$5:$A$95,0),MATCH(X$8,'Points - 4 fers'!$A$5:$Z$5,0)))*25)+((INDEX('Points - Hattrick'!$A$5:$Z$95,MATCH($A85,'Points - Hattrick'!$A$5:$A$95,0),MATCH(X$8,'Points - Hattrick'!$A$5:$Z$5,0)))*100)+((INDEX('Points - Fielding'!$A$5:$Z$95,MATCH($A85,'Points - Fielding'!$A$5:$A$95,0),MATCH(X$8,'Points - Fielding'!$A$5:$Z$5,0)))*10)+((INDEX('Points - 7 fers'!$A$5:$Z$95,MATCH($A85,'Points - 7 fers'!$A$5:$A$95,0),MATCH(X$8,'Points - 7 fers'!$A$5:$Z$5,0)))*50)+((INDEX('Points - Fielding Bonus'!$A$5:$Z$95,MATCH($A85,'Points - Fielding Bonus'!$A$5:$A$95,0),MATCH(X$8,'Points - Fielding Bonus'!$A$5:$Z$5,0)))*25)</f>
        <v>0</v>
      </c>
      <c r="Y85" s="365">
        <f>(INDEX('Points - Runs'!$A$5:$Z$95,MATCH($A85,'Points - Runs'!$A$5:$A$95,0),MATCH(Y$8,'Points - Runs'!$A$5:$Z$5,0)))+((INDEX('Points - Runs 50s'!$A$5:$Z$95,MATCH($A85,'Points - Runs 50s'!$A$5:$A$95,0),MATCH(Y$8,'Points - Runs 50s'!$A$5:$Z$5,0)))*25)+((INDEX('Points - Runs 100s'!$A$5:$Z$95,MATCH($A85,'Points - Runs 100s'!$A$5:$A$95,0),MATCH(Y$8,'Points - Runs 100s'!$A$5:$Z$5,0)))*50)+((INDEX('Points - Wickets'!$A$5:$Z$95,MATCH($A85,'Points - Wickets'!$A$5:$A$95,0),MATCH(Y$8,'Points - Wickets'!$A$5:$Z$5,0)))*15)+((INDEX('Points - 4 fers'!$A$5:$Z$95,MATCH($A85,'Points - 4 fers'!$A$5:$A$95,0),MATCH(Y$8,'Points - 4 fers'!$A$5:$Z$5,0)))*25)+((INDEX('Points - Hattrick'!$A$5:$Z$95,MATCH($A85,'Points - Hattrick'!$A$5:$A$95,0),MATCH(Y$8,'Points - Hattrick'!$A$5:$Z$5,0)))*100)+((INDEX('Points - Fielding'!$A$5:$Z$95,MATCH($A85,'Points - Fielding'!$A$5:$A$95,0),MATCH(Y$8,'Points - Fielding'!$A$5:$Z$5,0)))*10)+((INDEX('Points - 7 fers'!$A$5:$Z$95,MATCH($A85,'Points - 7 fers'!$A$5:$A$95,0),MATCH(Y$8,'Points - 7 fers'!$A$5:$Z$5,0)))*50)+((INDEX('Points - Fielding Bonus'!$A$5:$Z$95,MATCH($A85,'Points - Fielding Bonus'!$A$5:$A$95,0),MATCH(Y$8,'Points - Fielding Bonus'!$A$5:$Z$5,0)))*25)</f>
        <v>0</v>
      </c>
      <c r="Z85" s="365">
        <f>(INDEX('Points - Runs'!$A$5:$Z$95,MATCH($A85,'Points - Runs'!$A$5:$A$95,0),MATCH(Z$8,'Points - Runs'!$A$5:$Z$5,0)))+((INDEX('Points - Runs 50s'!$A$5:$Z$95,MATCH($A85,'Points - Runs 50s'!$A$5:$A$95,0),MATCH(Z$8,'Points - Runs 50s'!$A$5:$Z$5,0)))*25)+((INDEX('Points - Runs 100s'!$A$5:$Z$95,MATCH($A85,'Points - Runs 100s'!$A$5:$A$95,0),MATCH(Z$8,'Points - Runs 100s'!$A$5:$Z$5,0)))*50)+((INDEX('Points - Wickets'!$A$5:$Z$95,MATCH($A85,'Points - Wickets'!$A$5:$A$95,0),MATCH(Z$8,'Points - Wickets'!$A$5:$Z$5,0)))*15)+((INDEX('Points - 4 fers'!$A$5:$Z$95,MATCH($A85,'Points - 4 fers'!$A$5:$A$95,0),MATCH(Z$8,'Points - 4 fers'!$A$5:$Z$5,0)))*25)+((INDEX('Points - Hattrick'!$A$5:$Z$95,MATCH($A85,'Points - Hattrick'!$A$5:$A$95,0),MATCH(Z$8,'Points - Hattrick'!$A$5:$Z$5,0)))*100)+((INDEX('Points - Fielding'!$A$5:$Z$95,MATCH($A85,'Points - Fielding'!$A$5:$A$95,0),MATCH(Z$8,'Points - Fielding'!$A$5:$Z$5,0)))*10)+((INDEX('Points - 7 fers'!$A$5:$Z$95,MATCH($A85,'Points - 7 fers'!$A$5:$A$95,0),MATCH(Z$8,'Points - 7 fers'!$A$5:$Z$5,0)))*50)+((INDEX('Points - Fielding Bonus'!$A$5:$Z$95,MATCH($A85,'Points - Fielding Bonus'!$A$5:$A$95,0),MATCH(Z$8,'Points - Fielding Bonus'!$A$5:$Z$5,0)))*25)</f>
        <v>0</v>
      </c>
      <c r="AA85" s="452">
        <f t="shared" si="4"/>
        <v>21</v>
      </c>
      <c r="AB85" s="445">
        <f t="shared" si="5"/>
        <v>60</v>
      </c>
      <c r="AC85" s="479">
        <f t="shared" si="6"/>
        <v>0</v>
      </c>
      <c r="AD85" s="453">
        <f t="shared" si="7"/>
        <v>81</v>
      </c>
    </row>
    <row r="86" spans="1:30" ht="18.75" customHeight="1" x14ac:dyDescent="0.25">
      <c r="A86" s="476" t="s">
        <v>277</v>
      </c>
      <c r="B86" s="447" t="s">
        <v>251</v>
      </c>
      <c r="C86" s="448" t="s">
        <v>63</v>
      </c>
      <c r="D86" s="364">
        <f>(INDEX('Points - Runs'!$A$5:$Z$95,MATCH($A86,'Points - Runs'!$A$5:$A$95,0),MATCH(D$8,'Points - Runs'!$A$5:$Z$5,0)))+((INDEX('Points - Runs 50s'!$A$5:$Z$95,MATCH($A86,'Points - Runs 50s'!$A$5:$A$95,0),MATCH(D$8,'Points - Runs 50s'!$A$5:$Z$5,0)))*25)+((INDEX('Points - Runs 100s'!$A$5:$Z$95,MATCH($A86,'Points - Runs 100s'!$A$5:$A$95,0),MATCH(D$8,'Points - Runs 100s'!$A$5:$Z$5,0)))*50)+((INDEX('Points - Wickets'!$A$5:$Z$95,MATCH($A86,'Points - Wickets'!$A$5:$A$95,0),MATCH(D$8,'Points - Wickets'!$A$5:$Z$5,0)))*15)+((INDEX('Points - 4 fers'!$A$5:$Z$95,MATCH($A86,'Points - 4 fers'!$A$5:$A$95,0),MATCH(D$8,'Points - 4 fers'!$A$5:$Z$5,0)))*25)+((INDEX('Points - Hattrick'!$A$5:$Z$95,MATCH($A86,'Points - Hattrick'!$A$5:$A$95,0),MATCH(D$8,'Points - Hattrick'!$A$5:$Z$5,0)))*100)+((INDEX('Points - Fielding'!$A$5:$Z$95,MATCH($A86,'Points - Fielding'!$A$5:$A$95,0),MATCH(D$8,'Points - Fielding'!$A$5:$Z$5,0)))*10)+((INDEX('Points - 7 fers'!$A$5:$Z$95,MATCH($A86,'Points - 7 fers'!$A$5:$A$95,0),MATCH(D$8,'Points - 7 fers'!$A$5:$Z$5,0)))*50)+((INDEX('Points - Fielding Bonus'!$A$5:$Z$95,MATCH($A86,'Points - Fielding Bonus'!$A$5:$A$95,0),MATCH(D$8,'Points - Fielding Bonus'!$A$5:$Z$5,0)))*25)</f>
        <v>0</v>
      </c>
      <c r="E86" s="365">
        <f>(INDEX('Points - Runs'!$A$5:$Z$95,MATCH($A86,'Points - Runs'!$A$5:$A$95,0),MATCH(E$8,'Points - Runs'!$A$5:$Z$5,0)))+((INDEX('Points - Runs 50s'!$A$5:$Z$95,MATCH($A86,'Points - Runs 50s'!$A$5:$A$95,0),MATCH(E$8,'Points - Runs 50s'!$A$5:$Z$5,0)))*25)+((INDEX('Points - Runs 100s'!$A$5:$Z$95,MATCH($A86,'Points - Runs 100s'!$A$5:$A$95,0),MATCH(E$8,'Points - Runs 100s'!$A$5:$Z$5,0)))*50)+((INDEX('Points - Wickets'!$A$5:$Z$95,MATCH($A86,'Points - Wickets'!$A$5:$A$95,0),MATCH(E$8,'Points - Wickets'!$A$5:$Z$5,0)))*15)+((INDEX('Points - 4 fers'!$A$5:$Z$95,MATCH($A86,'Points - 4 fers'!$A$5:$A$95,0),MATCH(E$8,'Points - 4 fers'!$A$5:$Z$5,0)))*25)+((INDEX('Points - Hattrick'!$A$5:$Z$95,MATCH($A86,'Points - Hattrick'!$A$5:$A$95,0),MATCH(E$8,'Points - Hattrick'!$A$5:$Z$5,0)))*100)+((INDEX('Points - Fielding'!$A$5:$Z$95,MATCH($A86,'Points - Fielding'!$A$5:$A$95,0),MATCH(E$8,'Points - Fielding'!$A$5:$Z$5,0)))*10)+((INDEX('Points - 7 fers'!$A$5:$Z$95,MATCH($A86,'Points - 7 fers'!$A$5:$A$95,0),MATCH(E$8,'Points - 7 fers'!$A$5:$Z$5,0)))*50)+((INDEX('Points - Fielding Bonus'!$A$5:$Z$95,MATCH($A86,'Points - Fielding Bonus'!$A$5:$A$95,0),MATCH(E$8,'Points - Fielding Bonus'!$A$5:$Z$5,0)))*25)</f>
        <v>0</v>
      </c>
      <c r="F86" s="365">
        <f>(INDEX('Points - Runs'!$A$5:$Z$95,MATCH($A86,'Points - Runs'!$A$5:$A$95,0),MATCH(F$8,'Points - Runs'!$A$5:$Z$5,0)))+((INDEX('Points - Runs 50s'!$A$5:$Z$95,MATCH($A86,'Points - Runs 50s'!$A$5:$A$95,0),MATCH(F$8,'Points - Runs 50s'!$A$5:$Z$5,0)))*25)+((INDEX('Points - Runs 100s'!$A$5:$Z$95,MATCH($A86,'Points - Runs 100s'!$A$5:$A$95,0),MATCH(F$8,'Points - Runs 100s'!$A$5:$Z$5,0)))*50)+((INDEX('Points - Wickets'!$A$5:$Z$95,MATCH($A86,'Points - Wickets'!$A$5:$A$95,0),MATCH(F$8,'Points - Wickets'!$A$5:$Z$5,0)))*15)+((INDEX('Points - 4 fers'!$A$5:$Z$95,MATCH($A86,'Points - 4 fers'!$A$5:$A$95,0),MATCH(F$8,'Points - 4 fers'!$A$5:$Z$5,0)))*25)+((INDEX('Points - Hattrick'!$A$5:$Z$95,MATCH($A86,'Points - Hattrick'!$A$5:$A$95,0),MATCH(F$8,'Points - Hattrick'!$A$5:$Z$5,0)))*100)+((INDEX('Points - Fielding'!$A$5:$Z$95,MATCH($A86,'Points - Fielding'!$A$5:$A$95,0),MATCH(F$8,'Points - Fielding'!$A$5:$Z$5,0)))*10)+((INDEX('Points - 7 fers'!$A$5:$Z$95,MATCH($A86,'Points - 7 fers'!$A$5:$A$95,0),MATCH(F$8,'Points - 7 fers'!$A$5:$Z$5,0)))*50)+((INDEX('Points - Fielding Bonus'!$A$5:$Z$95,MATCH($A86,'Points - Fielding Bonus'!$A$5:$A$95,0),MATCH(F$8,'Points - Fielding Bonus'!$A$5:$Z$5,0)))*25)</f>
        <v>30</v>
      </c>
      <c r="G86" s="365">
        <f>(INDEX('Points - Runs'!$A$5:$Z$95,MATCH($A86,'Points - Runs'!$A$5:$A$95,0),MATCH(G$8,'Points - Runs'!$A$5:$Z$5,0)))+((INDEX('Points - Runs 50s'!$A$5:$Z$95,MATCH($A86,'Points - Runs 50s'!$A$5:$A$95,0),MATCH(G$8,'Points - Runs 50s'!$A$5:$Z$5,0)))*25)+((INDEX('Points - Runs 100s'!$A$5:$Z$95,MATCH($A86,'Points - Runs 100s'!$A$5:$A$95,0),MATCH(G$8,'Points - Runs 100s'!$A$5:$Z$5,0)))*50)+((INDEX('Points - Wickets'!$A$5:$Z$95,MATCH($A86,'Points - Wickets'!$A$5:$A$95,0),MATCH(G$8,'Points - Wickets'!$A$5:$Z$5,0)))*15)+((INDEX('Points - 4 fers'!$A$5:$Z$95,MATCH($A86,'Points - 4 fers'!$A$5:$A$95,0),MATCH(G$8,'Points - 4 fers'!$A$5:$Z$5,0)))*25)+((INDEX('Points - Hattrick'!$A$5:$Z$95,MATCH($A86,'Points - Hattrick'!$A$5:$A$95,0),MATCH(G$8,'Points - Hattrick'!$A$5:$Z$5,0)))*100)+((INDEX('Points - Fielding'!$A$5:$Z$95,MATCH($A86,'Points - Fielding'!$A$5:$A$95,0),MATCH(G$8,'Points - Fielding'!$A$5:$Z$5,0)))*10)+((INDEX('Points - 7 fers'!$A$5:$Z$95,MATCH($A86,'Points - 7 fers'!$A$5:$A$95,0),MATCH(G$8,'Points - 7 fers'!$A$5:$Z$5,0)))*50)+((INDEX('Points - Fielding Bonus'!$A$5:$Z$95,MATCH($A86,'Points - Fielding Bonus'!$A$5:$A$95,0),MATCH(G$8,'Points - Fielding Bonus'!$A$5:$Z$5,0)))*25)</f>
        <v>15</v>
      </c>
      <c r="H86" s="365">
        <f>(INDEX('Points - Runs'!$A$5:$Z$95,MATCH($A86,'Points - Runs'!$A$5:$A$95,0),MATCH(H$8,'Points - Runs'!$A$5:$Z$5,0)))+((INDEX('Points - Runs 50s'!$A$5:$Z$95,MATCH($A86,'Points - Runs 50s'!$A$5:$A$95,0),MATCH(H$8,'Points - Runs 50s'!$A$5:$Z$5,0)))*25)+((INDEX('Points - Runs 100s'!$A$5:$Z$95,MATCH($A86,'Points - Runs 100s'!$A$5:$A$95,0),MATCH(H$8,'Points - Runs 100s'!$A$5:$Z$5,0)))*50)+((INDEX('Points - Wickets'!$A$5:$Z$95,MATCH($A86,'Points - Wickets'!$A$5:$A$95,0),MATCH(H$8,'Points - Wickets'!$A$5:$Z$5,0)))*15)+((INDEX('Points - 4 fers'!$A$5:$Z$95,MATCH($A86,'Points - 4 fers'!$A$5:$A$95,0),MATCH(H$8,'Points - 4 fers'!$A$5:$Z$5,0)))*25)+((INDEX('Points - Hattrick'!$A$5:$Z$95,MATCH($A86,'Points - Hattrick'!$A$5:$A$95,0),MATCH(H$8,'Points - Hattrick'!$A$5:$Z$5,0)))*100)+((INDEX('Points - Fielding'!$A$5:$Z$95,MATCH($A86,'Points - Fielding'!$A$5:$A$95,0),MATCH(H$8,'Points - Fielding'!$A$5:$Z$5,0)))*10)+((INDEX('Points - 7 fers'!$A$5:$Z$95,MATCH($A86,'Points - 7 fers'!$A$5:$A$95,0),MATCH(H$8,'Points - 7 fers'!$A$5:$Z$5,0)))*50)+((INDEX('Points - Fielding Bonus'!$A$5:$Z$95,MATCH($A86,'Points - Fielding Bonus'!$A$5:$A$95,0),MATCH(H$8,'Points - Fielding Bonus'!$A$5:$Z$5,0)))*25)</f>
        <v>0</v>
      </c>
      <c r="I86" s="365">
        <f>(INDEX('Points - Runs'!$A$5:$Z$95,MATCH($A86,'Points - Runs'!$A$5:$A$95,0),MATCH(I$8,'Points - Runs'!$A$5:$Z$5,0)))+((INDEX('Points - Runs 50s'!$A$5:$Z$95,MATCH($A86,'Points - Runs 50s'!$A$5:$A$95,0),MATCH(I$8,'Points - Runs 50s'!$A$5:$Z$5,0)))*25)+((INDEX('Points - Runs 100s'!$A$5:$Z$95,MATCH($A86,'Points - Runs 100s'!$A$5:$A$95,0),MATCH(I$8,'Points - Runs 100s'!$A$5:$Z$5,0)))*50)+((INDEX('Points - Wickets'!$A$5:$Z$95,MATCH($A86,'Points - Wickets'!$A$5:$A$95,0),MATCH(I$8,'Points - Wickets'!$A$5:$Z$5,0)))*15)+((INDEX('Points - 4 fers'!$A$5:$Z$95,MATCH($A86,'Points - 4 fers'!$A$5:$A$95,0),MATCH(I$8,'Points - 4 fers'!$A$5:$Z$5,0)))*25)+((INDEX('Points - Hattrick'!$A$5:$Z$95,MATCH($A86,'Points - Hattrick'!$A$5:$A$95,0),MATCH(I$8,'Points - Hattrick'!$A$5:$Z$5,0)))*100)+((INDEX('Points - Fielding'!$A$5:$Z$95,MATCH($A86,'Points - Fielding'!$A$5:$A$95,0),MATCH(I$8,'Points - Fielding'!$A$5:$Z$5,0)))*10)+((INDEX('Points - 7 fers'!$A$5:$Z$95,MATCH($A86,'Points - 7 fers'!$A$5:$A$95,0),MATCH(I$8,'Points - 7 fers'!$A$5:$Z$5,0)))*50)+((INDEX('Points - Fielding Bonus'!$A$5:$Z$95,MATCH($A86,'Points - Fielding Bonus'!$A$5:$A$95,0),MATCH(I$8,'Points - Fielding Bonus'!$A$5:$Z$5,0)))*25)</f>
        <v>0</v>
      </c>
      <c r="J86" s="365">
        <f>(INDEX('Points - Runs'!$A$5:$Z$95,MATCH($A86,'Points - Runs'!$A$5:$A$95,0),MATCH(J$8,'Points - Runs'!$A$5:$Z$5,0)))+((INDEX('Points - Runs 50s'!$A$5:$Z$95,MATCH($A86,'Points - Runs 50s'!$A$5:$A$95,0),MATCH(J$8,'Points - Runs 50s'!$A$5:$Z$5,0)))*25)+((INDEX('Points - Runs 100s'!$A$5:$Z$95,MATCH($A86,'Points - Runs 100s'!$A$5:$A$95,0),MATCH(J$8,'Points - Runs 100s'!$A$5:$Z$5,0)))*50)+((INDEX('Points - Wickets'!$A$5:$Z$95,MATCH($A86,'Points - Wickets'!$A$5:$A$95,0),MATCH(J$8,'Points - Wickets'!$A$5:$Z$5,0)))*15)+((INDEX('Points - 4 fers'!$A$5:$Z$95,MATCH($A86,'Points - 4 fers'!$A$5:$A$95,0),MATCH(J$8,'Points - 4 fers'!$A$5:$Z$5,0)))*25)+((INDEX('Points - Hattrick'!$A$5:$Z$95,MATCH($A86,'Points - Hattrick'!$A$5:$A$95,0),MATCH(J$8,'Points - Hattrick'!$A$5:$Z$5,0)))*100)+((INDEX('Points - Fielding'!$A$5:$Z$95,MATCH($A86,'Points - Fielding'!$A$5:$A$95,0),MATCH(J$8,'Points - Fielding'!$A$5:$Z$5,0)))*10)+((INDEX('Points - 7 fers'!$A$5:$Z$95,MATCH($A86,'Points - 7 fers'!$A$5:$A$95,0),MATCH(J$8,'Points - 7 fers'!$A$5:$Z$5,0)))*50)+((INDEX('Points - Fielding Bonus'!$A$5:$Z$95,MATCH($A86,'Points - Fielding Bonus'!$A$5:$A$95,0),MATCH(J$8,'Points - Fielding Bonus'!$A$5:$Z$5,0)))*25)</f>
        <v>0</v>
      </c>
      <c r="K86" s="516">
        <f>(INDEX('Points - Runs'!$A$5:$Z$95,MATCH($A86,'Points - Runs'!$A$5:$A$95,0),MATCH(K$8,'Points - Runs'!$A$5:$Z$5,0)))+((INDEX('Points - Runs 50s'!$A$5:$Z$95,MATCH($A86,'Points - Runs 50s'!$A$5:$A$95,0),MATCH(K$8,'Points - Runs 50s'!$A$5:$Z$5,0)))*25)+((INDEX('Points - Runs 100s'!$A$5:$Z$95,MATCH($A86,'Points - Runs 100s'!$A$5:$A$95,0),MATCH(K$8,'Points - Runs 100s'!$A$5:$Z$5,0)))*50)+((INDEX('Points - Wickets'!$A$5:$Z$95,MATCH($A86,'Points - Wickets'!$A$5:$A$95,0),MATCH(K$8,'Points - Wickets'!$A$5:$Z$5,0)))*15)+((INDEX('Points - 4 fers'!$A$5:$Z$95,MATCH($A86,'Points - 4 fers'!$A$5:$A$95,0),MATCH(K$8,'Points - 4 fers'!$A$5:$Z$5,0)))*25)+((INDEX('Points - Hattrick'!$A$5:$Z$95,MATCH($A86,'Points - Hattrick'!$A$5:$A$95,0),MATCH(K$8,'Points - Hattrick'!$A$5:$Z$5,0)))*100)+((INDEX('Points - Fielding'!$A$5:$Z$95,MATCH($A86,'Points - Fielding'!$A$5:$A$95,0),MATCH(K$8,'Points - Fielding'!$A$5:$Z$5,0)))*10)+((INDEX('Points - 7 fers'!$A$5:$Z$95,MATCH($A86,'Points - 7 fers'!$A$5:$A$95,0),MATCH(K$8,'Points - 7 fers'!$A$5:$Z$5,0)))*50)+((INDEX('Points - Fielding Bonus'!$A$5:$Z$95,MATCH($A86,'Points - Fielding Bonus'!$A$5:$A$95,0),MATCH(K$8,'Points - Fielding Bonus'!$A$5:$Z$5,0)))*25)</f>
        <v>0</v>
      </c>
      <c r="L86" s="364">
        <f>(INDEX('Points - Runs'!$A$5:$Z$95,MATCH($A86,'Points - Runs'!$A$5:$A$95,0),MATCH(L$8,'Points - Runs'!$A$5:$Z$5,0)))+((INDEX('Points - Runs 50s'!$A$5:$Z$95,MATCH($A86,'Points - Runs 50s'!$A$5:$A$95,0),MATCH(L$8,'Points - Runs 50s'!$A$5:$Z$5,0)))*25)+((INDEX('Points - Runs 100s'!$A$5:$Z$95,MATCH($A86,'Points - Runs 100s'!$A$5:$A$95,0),MATCH(L$8,'Points - Runs 100s'!$A$5:$Z$5,0)))*50)+((INDEX('Points - Wickets'!$A$5:$Z$95,MATCH($A86,'Points - Wickets'!$A$5:$A$95,0),MATCH(L$8,'Points - Wickets'!$A$5:$Z$5,0)))*15)+((INDEX('Points - 4 fers'!$A$5:$Z$95,MATCH($A86,'Points - 4 fers'!$A$5:$A$95,0),MATCH(L$8,'Points - 4 fers'!$A$5:$Z$5,0)))*25)+((INDEX('Points - Hattrick'!$A$5:$Z$95,MATCH($A86,'Points - Hattrick'!$A$5:$A$95,0),MATCH(L$8,'Points - Hattrick'!$A$5:$Z$5,0)))*100)+((INDEX('Points - Fielding'!$A$5:$Z$95,MATCH($A86,'Points - Fielding'!$A$5:$A$95,0),MATCH(L$8,'Points - Fielding'!$A$5:$Z$5,0)))*10)+((INDEX('Points - 7 fers'!$A$5:$Z$95,MATCH($A86,'Points - 7 fers'!$A$5:$A$95,0),MATCH(L$8,'Points - 7 fers'!$A$5:$Z$5,0)))*50)+((INDEX('Points - Fielding Bonus'!$A$5:$Z$95,MATCH($A86,'Points - Fielding Bonus'!$A$5:$A$95,0),MATCH(L$8,'Points - Fielding Bonus'!$A$5:$Z$5,0)))*25)</f>
        <v>0</v>
      </c>
      <c r="M86" s="365">
        <f>(INDEX('Points - Runs'!$A$5:$Z$95,MATCH($A86,'Points - Runs'!$A$5:$A$95,0),MATCH(M$8,'Points - Runs'!$A$5:$Z$5,0)))+((INDEX('Points - Runs 50s'!$A$5:$Z$95,MATCH($A86,'Points - Runs 50s'!$A$5:$A$95,0),MATCH(M$8,'Points - Runs 50s'!$A$5:$Z$5,0)))*25)+((INDEX('Points - Runs 100s'!$A$5:$Z$95,MATCH($A86,'Points - Runs 100s'!$A$5:$A$95,0),MATCH(M$8,'Points - Runs 100s'!$A$5:$Z$5,0)))*50)+((INDEX('Points - Wickets'!$A$5:$Z$95,MATCH($A86,'Points - Wickets'!$A$5:$A$95,0),MATCH(M$8,'Points - Wickets'!$A$5:$Z$5,0)))*15)+((INDEX('Points - 4 fers'!$A$5:$Z$95,MATCH($A86,'Points - 4 fers'!$A$5:$A$95,0),MATCH(M$8,'Points - 4 fers'!$A$5:$Z$5,0)))*25)+((INDEX('Points - Hattrick'!$A$5:$Z$95,MATCH($A86,'Points - Hattrick'!$A$5:$A$95,0),MATCH(M$8,'Points - Hattrick'!$A$5:$Z$5,0)))*100)+((INDEX('Points - Fielding'!$A$5:$Z$95,MATCH($A86,'Points - Fielding'!$A$5:$A$95,0),MATCH(M$8,'Points - Fielding'!$A$5:$Z$5,0)))*10)+((INDEX('Points - 7 fers'!$A$5:$Z$95,MATCH($A86,'Points - 7 fers'!$A$5:$A$95,0),MATCH(M$8,'Points - 7 fers'!$A$5:$Z$5,0)))*50)+((INDEX('Points - Fielding Bonus'!$A$5:$Z$95,MATCH($A86,'Points - Fielding Bonus'!$A$5:$A$95,0),MATCH(M$8,'Points - Fielding Bonus'!$A$5:$Z$5,0)))*25)</f>
        <v>0</v>
      </c>
      <c r="N86" s="365">
        <f>(INDEX('Points - Runs'!$A$5:$Z$95,MATCH($A86,'Points - Runs'!$A$5:$A$95,0),MATCH(N$8,'Points - Runs'!$A$5:$Z$5,0)))+((INDEX('Points - Runs 50s'!$A$5:$Z$95,MATCH($A86,'Points - Runs 50s'!$A$5:$A$95,0),MATCH(N$8,'Points - Runs 50s'!$A$5:$Z$5,0)))*25)+((INDEX('Points - Runs 100s'!$A$5:$Z$95,MATCH($A86,'Points - Runs 100s'!$A$5:$A$95,0),MATCH(N$8,'Points - Runs 100s'!$A$5:$Z$5,0)))*50)+((INDEX('Points - Wickets'!$A$5:$Z$95,MATCH($A86,'Points - Wickets'!$A$5:$A$95,0),MATCH(N$8,'Points - Wickets'!$A$5:$Z$5,0)))*15)+((INDEX('Points - 4 fers'!$A$5:$Z$95,MATCH($A86,'Points - 4 fers'!$A$5:$A$95,0),MATCH(N$8,'Points - 4 fers'!$A$5:$Z$5,0)))*25)+((INDEX('Points - Hattrick'!$A$5:$Z$95,MATCH($A86,'Points - Hattrick'!$A$5:$A$95,0),MATCH(N$8,'Points - Hattrick'!$A$5:$Z$5,0)))*100)+((INDEX('Points - Fielding'!$A$5:$Z$95,MATCH($A86,'Points - Fielding'!$A$5:$A$95,0),MATCH(N$8,'Points - Fielding'!$A$5:$Z$5,0)))*10)+((INDEX('Points - 7 fers'!$A$5:$Z$95,MATCH($A86,'Points - 7 fers'!$A$5:$A$95,0),MATCH(N$8,'Points - 7 fers'!$A$5:$Z$5,0)))*50)+((INDEX('Points - Fielding Bonus'!$A$5:$Z$95,MATCH($A86,'Points - Fielding Bonus'!$A$5:$A$95,0),MATCH(N$8,'Points - Fielding Bonus'!$A$5:$Z$5,0)))*25)</f>
        <v>0</v>
      </c>
      <c r="O86" s="365">
        <f>(INDEX('Points - Runs'!$A$5:$Z$95,MATCH($A86,'Points - Runs'!$A$5:$A$95,0),MATCH(O$8,'Points - Runs'!$A$5:$Z$5,0)))+((INDEX('Points - Runs 50s'!$A$5:$Z$95,MATCH($A86,'Points - Runs 50s'!$A$5:$A$95,0),MATCH(O$8,'Points - Runs 50s'!$A$5:$Z$5,0)))*25)+((INDEX('Points - Runs 100s'!$A$5:$Z$95,MATCH($A86,'Points - Runs 100s'!$A$5:$A$95,0),MATCH(O$8,'Points - Runs 100s'!$A$5:$Z$5,0)))*50)+((INDEX('Points - Wickets'!$A$5:$Z$95,MATCH($A86,'Points - Wickets'!$A$5:$A$95,0),MATCH(O$8,'Points - Wickets'!$A$5:$Z$5,0)))*15)+((INDEX('Points - 4 fers'!$A$5:$Z$95,MATCH($A86,'Points - 4 fers'!$A$5:$A$95,0),MATCH(O$8,'Points - 4 fers'!$A$5:$Z$5,0)))*25)+((INDEX('Points - Hattrick'!$A$5:$Z$95,MATCH($A86,'Points - Hattrick'!$A$5:$A$95,0),MATCH(O$8,'Points - Hattrick'!$A$5:$Z$5,0)))*100)+((INDEX('Points - Fielding'!$A$5:$Z$95,MATCH($A86,'Points - Fielding'!$A$5:$A$95,0),MATCH(O$8,'Points - Fielding'!$A$5:$Z$5,0)))*10)+((INDEX('Points - 7 fers'!$A$5:$Z$95,MATCH($A86,'Points - 7 fers'!$A$5:$A$95,0),MATCH(O$8,'Points - 7 fers'!$A$5:$Z$5,0)))*50)+((INDEX('Points - Fielding Bonus'!$A$5:$Z$95,MATCH($A86,'Points - Fielding Bonus'!$A$5:$A$95,0),MATCH(O$8,'Points - Fielding Bonus'!$A$5:$Z$5,0)))*25)</f>
        <v>0</v>
      </c>
      <c r="P86" s="365">
        <f>(INDEX('Points - Runs'!$A$5:$Z$95,MATCH($A86,'Points - Runs'!$A$5:$A$95,0),MATCH(P$8,'Points - Runs'!$A$5:$Z$5,0)))+((INDEX('Points - Runs 50s'!$A$5:$Z$95,MATCH($A86,'Points - Runs 50s'!$A$5:$A$95,0),MATCH(P$8,'Points - Runs 50s'!$A$5:$Z$5,0)))*25)+((INDEX('Points - Runs 100s'!$A$5:$Z$95,MATCH($A86,'Points - Runs 100s'!$A$5:$A$95,0),MATCH(P$8,'Points - Runs 100s'!$A$5:$Z$5,0)))*50)+((INDEX('Points - Wickets'!$A$5:$Z$95,MATCH($A86,'Points - Wickets'!$A$5:$A$95,0),MATCH(P$8,'Points - Wickets'!$A$5:$Z$5,0)))*15)+((INDEX('Points - 4 fers'!$A$5:$Z$95,MATCH($A86,'Points - 4 fers'!$A$5:$A$95,0),MATCH(P$8,'Points - 4 fers'!$A$5:$Z$5,0)))*25)+((INDEX('Points - Hattrick'!$A$5:$Z$95,MATCH($A86,'Points - Hattrick'!$A$5:$A$95,0),MATCH(P$8,'Points - Hattrick'!$A$5:$Z$5,0)))*100)+((INDEX('Points - Fielding'!$A$5:$Z$95,MATCH($A86,'Points - Fielding'!$A$5:$A$95,0),MATCH(P$8,'Points - Fielding'!$A$5:$Z$5,0)))*10)+((INDEX('Points - 7 fers'!$A$5:$Z$95,MATCH($A86,'Points - 7 fers'!$A$5:$A$95,0),MATCH(P$8,'Points - 7 fers'!$A$5:$Z$5,0)))*50)+((INDEX('Points - Fielding Bonus'!$A$5:$Z$95,MATCH($A86,'Points - Fielding Bonus'!$A$5:$A$95,0),MATCH(P$8,'Points - Fielding Bonus'!$A$5:$Z$5,0)))*25)</f>
        <v>0</v>
      </c>
      <c r="Q86" s="365">
        <f>(INDEX('Points - Runs'!$A$5:$Z$95,MATCH($A86,'Points - Runs'!$A$5:$A$95,0),MATCH(Q$8,'Points - Runs'!$A$5:$Z$5,0)))+((INDEX('Points - Runs 50s'!$A$5:$Z$95,MATCH($A86,'Points - Runs 50s'!$A$5:$A$95,0),MATCH(Q$8,'Points - Runs 50s'!$A$5:$Z$5,0)))*25)+((INDEX('Points - Runs 100s'!$A$5:$Z$95,MATCH($A86,'Points - Runs 100s'!$A$5:$A$95,0),MATCH(Q$8,'Points - Runs 100s'!$A$5:$Z$5,0)))*50)+((INDEX('Points - Wickets'!$A$5:$Z$95,MATCH($A86,'Points - Wickets'!$A$5:$A$95,0),MATCH(Q$8,'Points - Wickets'!$A$5:$Z$5,0)))*15)+((INDEX('Points - 4 fers'!$A$5:$Z$95,MATCH($A86,'Points - 4 fers'!$A$5:$A$95,0),MATCH(Q$8,'Points - 4 fers'!$A$5:$Z$5,0)))*25)+((INDEX('Points - Hattrick'!$A$5:$Z$95,MATCH($A86,'Points - Hattrick'!$A$5:$A$95,0),MATCH(Q$8,'Points - Hattrick'!$A$5:$Z$5,0)))*100)+((INDEX('Points - Fielding'!$A$5:$Z$95,MATCH($A86,'Points - Fielding'!$A$5:$A$95,0),MATCH(Q$8,'Points - Fielding'!$A$5:$Z$5,0)))*10)+((INDEX('Points - 7 fers'!$A$5:$Z$95,MATCH($A86,'Points - 7 fers'!$A$5:$A$95,0),MATCH(Q$8,'Points - 7 fers'!$A$5:$Z$5,0)))*50)+((INDEX('Points - Fielding Bonus'!$A$5:$Z$95,MATCH($A86,'Points - Fielding Bonus'!$A$5:$A$95,0),MATCH(Q$8,'Points - Fielding Bonus'!$A$5:$Z$5,0)))*25)</f>
        <v>0</v>
      </c>
      <c r="R86" s="365">
        <f>(INDEX('Points - Runs'!$A$5:$Z$95,MATCH($A86,'Points - Runs'!$A$5:$A$95,0),MATCH(R$8,'Points - Runs'!$A$5:$Z$5,0)))+((INDEX('Points - Runs 50s'!$A$5:$Z$95,MATCH($A86,'Points - Runs 50s'!$A$5:$A$95,0),MATCH(R$8,'Points - Runs 50s'!$A$5:$Z$5,0)))*25)+((INDEX('Points - Runs 100s'!$A$5:$Z$95,MATCH($A86,'Points - Runs 100s'!$A$5:$A$95,0),MATCH(R$8,'Points - Runs 100s'!$A$5:$Z$5,0)))*50)+((INDEX('Points - Wickets'!$A$5:$Z$95,MATCH($A86,'Points - Wickets'!$A$5:$A$95,0),MATCH(R$8,'Points - Wickets'!$A$5:$Z$5,0)))*15)+((INDEX('Points - 4 fers'!$A$5:$Z$95,MATCH($A86,'Points - 4 fers'!$A$5:$A$95,0),MATCH(R$8,'Points - 4 fers'!$A$5:$Z$5,0)))*25)+((INDEX('Points - Hattrick'!$A$5:$Z$95,MATCH($A86,'Points - Hattrick'!$A$5:$A$95,0),MATCH(R$8,'Points - Hattrick'!$A$5:$Z$5,0)))*100)+((INDEX('Points - Fielding'!$A$5:$Z$95,MATCH($A86,'Points - Fielding'!$A$5:$A$95,0),MATCH(R$8,'Points - Fielding'!$A$5:$Z$5,0)))*10)+((INDEX('Points - 7 fers'!$A$5:$Z$95,MATCH($A86,'Points - 7 fers'!$A$5:$A$95,0),MATCH(R$8,'Points - 7 fers'!$A$5:$Z$5,0)))*50)+((INDEX('Points - Fielding Bonus'!$A$5:$Z$95,MATCH($A86,'Points - Fielding Bonus'!$A$5:$A$95,0),MATCH(R$8,'Points - Fielding Bonus'!$A$5:$Z$5,0)))*25)</f>
        <v>0</v>
      </c>
      <c r="S86" s="566">
        <f>(INDEX('Points - Runs'!$A$5:$Z$95,MATCH($A86,'Points - Runs'!$A$5:$A$95,0),MATCH(S$8,'Points - Runs'!$A$5:$Z$5,0)))+((INDEX('Points - Runs 50s'!$A$5:$Z$95,MATCH($A86,'Points - Runs 50s'!$A$5:$A$95,0),MATCH(S$8,'Points - Runs 50s'!$A$5:$Z$5,0)))*25)+((INDEX('Points - Runs 100s'!$A$5:$Z$95,MATCH($A86,'Points - Runs 100s'!$A$5:$A$95,0),MATCH(S$8,'Points - Runs 100s'!$A$5:$Z$5,0)))*50)+((INDEX('Points - Wickets'!$A$5:$Z$95,MATCH($A86,'Points - Wickets'!$A$5:$A$95,0),MATCH(S$8,'Points - Wickets'!$A$5:$Z$5,0)))*15)+((INDEX('Points - 4 fers'!$A$5:$Z$95,MATCH($A86,'Points - 4 fers'!$A$5:$A$95,0),MATCH(S$8,'Points - 4 fers'!$A$5:$Z$5,0)))*25)+((INDEX('Points - Hattrick'!$A$5:$Z$95,MATCH($A86,'Points - Hattrick'!$A$5:$A$95,0),MATCH(S$8,'Points - Hattrick'!$A$5:$Z$5,0)))*100)+((INDEX('Points - Fielding'!$A$5:$Z$95,MATCH($A86,'Points - Fielding'!$A$5:$A$95,0),MATCH(S$8,'Points - Fielding'!$A$5:$Z$5,0)))*10)+((INDEX('Points - 7 fers'!$A$5:$Z$95,MATCH($A86,'Points - 7 fers'!$A$5:$A$95,0),MATCH(S$8,'Points - 7 fers'!$A$5:$Z$5,0)))*50)+((INDEX('Points - Fielding Bonus'!$A$5:$Z$95,MATCH($A86,'Points - Fielding Bonus'!$A$5:$A$95,0),MATCH(S$8,'Points - Fielding Bonus'!$A$5:$Z$5,0)))*25)</f>
        <v>0</v>
      </c>
      <c r="T86" s="571">
        <f>(INDEX('Points - Runs'!$A$5:$Z$95,MATCH($A86,'Points - Runs'!$A$5:$A$95,0),MATCH(T$8,'Points - Runs'!$A$5:$Z$5,0)))+((INDEX('Points - Runs 50s'!$A$5:$Z$95,MATCH($A86,'Points - Runs 50s'!$A$5:$A$95,0),MATCH(T$8,'Points - Runs 50s'!$A$5:$Z$5,0)))*25)+((INDEX('Points - Runs 100s'!$A$5:$Z$95,MATCH($A86,'Points - Runs 100s'!$A$5:$A$95,0),MATCH(T$8,'Points - Runs 100s'!$A$5:$Z$5,0)))*50)+((INDEX('Points - Wickets'!$A$5:$Z$95,MATCH($A86,'Points - Wickets'!$A$5:$A$95,0),MATCH(T$8,'Points - Wickets'!$A$5:$Z$5,0)))*15)+((INDEX('Points - 4 fers'!$A$5:$Z$95,MATCH($A86,'Points - 4 fers'!$A$5:$A$95,0),MATCH(T$8,'Points - 4 fers'!$A$5:$Z$5,0)))*25)+((INDEX('Points - Hattrick'!$A$5:$Z$95,MATCH($A86,'Points - Hattrick'!$A$5:$A$95,0),MATCH(T$8,'Points - Hattrick'!$A$5:$Z$5,0)))*100)+((INDEX('Points - Fielding'!$A$5:$Z$95,MATCH($A86,'Points - Fielding'!$A$5:$A$95,0),MATCH(T$8,'Points - Fielding'!$A$5:$Z$5,0)))*10)+((INDEX('Points - 7 fers'!$A$5:$Z$95,MATCH($A86,'Points - 7 fers'!$A$5:$A$95,0),MATCH(T$8,'Points - 7 fers'!$A$5:$Z$5,0)))*50)+((INDEX('Points - Fielding Bonus'!$A$5:$Z$95,MATCH($A86,'Points - Fielding Bonus'!$A$5:$A$95,0),MATCH(T$8,'Points - Fielding Bonus'!$A$5:$Z$5,0)))*25)</f>
        <v>0</v>
      </c>
      <c r="U86" s="365">
        <f>(INDEX('Points - Runs'!$A$5:$Z$95,MATCH($A86,'Points - Runs'!$A$5:$A$95,0),MATCH(U$8,'Points - Runs'!$A$5:$Z$5,0)))+((INDEX('Points - Runs 50s'!$A$5:$Z$95,MATCH($A86,'Points - Runs 50s'!$A$5:$A$95,0),MATCH(U$8,'Points - Runs 50s'!$A$5:$Z$5,0)))*25)+((INDEX('Points - Runs 100s'!$A$5:$Z$95,MATCH($A86,'Points - Runs 100s'!$A$5:$A$95,0),MATCH(U$8,'Points - Runs 100s'!$A$5:$Z$5,0)))*50)+((INDEX('Points - Wickets'!$A$5:$Z$95,MATCH($A86,'Points - Wickets'!$A$5:$A$95,0),MATCH(U$8,'Points - Wickets'!$A$5:$Z$5,0)))*15)+((INDEX('Points - 4 fers'!$A$5:$Z$95,MATCH($A86,'Points - 4 fers'!$A$5:$A$95,0),MATCH(U$8,'Points - 4 fers'!$A$5:$Z$5,0)))*25)+((INDEX('Points - Hattrick'!$A$5:$Z$95,MATCH($A86,'Points - Hattrick'!$A$5:$A$95,0),MATCH(U$8,'Points - Hattrick'!$A$5:$Z$5,0)))*100)+((INDEX('Points - Fielding'!$A$5:$Z$95,MATCH($A86,'Points - Fielding'!$A$5:$A$95,0),MATCH(U$8,'Points - Fielding'!$A$5:$Z$5,0)))*10)+((INDEX('Points - 7 fers'!$A$5:$Z$95,MATCH($A86,'Points - 7 fers'!$A$5:$A$95,0),MATCH(U$8,'Points - 7 fers'!$A$5:$Z$5,0)))*50)+((INDEX('Points - Fielding Bonus'!$A$5:$Z$95,MATCH($A86,'Points - Fielding Bonus'!$A$5:$A$95,0),MATCH(U$8,'Points - Fielding Bonus'!$A$5:$Z$5,0)))*25)</f>
        <v>0</v>
      </c>
      <c r="V86" s="365">
        <f>(INDEX('Points - Runs'!$A$5:$Z$95,MATCH($A86,'Points - Runs'!$A$5:$A$95,0),MATCH(V$8,'Points - Runs'!$A$5:$Z$5,0)))+((INDEX('Points - Runs 50s'!$A$5:$Z$95,MATCH($A86,'Points - Runs 50s'!$A$5:$A$95,0),MATCH(V$8,'Points - Runs 50s'!$A$5:$Z$5,0)))*25)+((INDEX('Points - Runs 100s'!$A$5:$Z$95,MATCH($A86,'Points - Runs 100s'!$A$5:$A$95,0),MATCH(V$8,'Points - Runs 100s'!$A$5:$Z$5,0)))*50)+((INDEX('Points - Wickets'!$A$5:$Z$95,MATCH($A86,'Points - Wickets'!$A$5:$A$95,0),MATCH(V$8,'Points - Wickets'!$A$5:$Z$5,0)))*15)+((INDEX('Points - 4 fers'!$A$5:$Z$95,MATCH($A86,'Points - 4 fers'!$A$5:$A$95,0),MATCH(V$8,'Points - 4 fers'!$A$5:$Z$5,0)))*25)+((INDEX('Points - Hattrick'!$A$5:$Z$95,MATCH($A86,'Points - Hattrick'!$A$5:$A$95,0),MATCH(V$8,'Points - Hattrick'!$A$5:$Z$5,0)))*100)+((INDEX('Points - Fielding'!$A$5:$Z$95,MATCH($A86,'Points - Fielding'!$A$5:$A$95,0),MATCH(V$8,'Points - Fielding'!$A$5:$Z$5,0)))*10)+((INDEX('Points - 7 fers'!$A$5:$Z$95,MATCH($A86,'Points - 7 fers'!$A$5:$A$95,0),MATCH(V$8,'Points - 7 fers'!$A$5:$Z$5,0)))*50)+((INDEX('Points - Fielding Bonus'!$A$5:$Z$95,MATCH($A86,'Points - Fielding Bonus'!$A$5:$A$95,0),MATCH(V$8,'Points - Fielding Bonus'!$A$5:$Z$5,0)))*25)</f>
        <v>0</v>
      </c>
      <c r="W86" s="365">
        <f>(INDEX('Points - Runs'!$A$5:$Z$95,MATCH($A86,'Points - Runs'!$A$5:$A$95,0),MATCH(W$8,'Points - Runs'!$A$5:$Z$5,0)))+((INDEX('Points - Runs 50s'!$A$5:$Z$95,MATCH($A86,'Points - Runs 50s'!$A$5:$A$95,0),MATCH(W$8,'Points - Runs 50s'!$A$5:$Z$5,0)))*25)+((INDEX('Points - Runs 100s'!$A$5:$Z$95,MATCH($A86,'Points - Runs 100s'!$A$5:$A$95,0),MATCH(W$8,'Points - Runs 100s'!$A$5:$Z$5,0)))*50)+((INDEX('Points - Wickets'!$A$5:$Z$95,MATCH($A86,'Points - Wickets'!$A$5:$A$95,0),MATCH(W$8,'Points - Wickets'!$A$5:$Z$5,0)))*15)+((INDEX('Points - 4 fers'!$A$5:$Z$95,MATCH($A86,'Points - 4 fers'!$A$5:$A$95,0),MATCH(W$8,'Points - 4 fers'!$A$5:$Z$5,0)))*25)+((INDEX('Points - Hattrick'!$A$5:$Z$95,MATCH($A86,'Points - Hattrick'!$A$5:$A$95,0),MATCH(W$8,'Points - Hattrick'!$A$5:$Z$5,0)))*100)+((INDEX('Points - Fielding'!$A$5:$Z$95,MATCH($A86,'Points - Fielding'!$A$5:$A$95,0),MATCH(W$8,'Points - Fielding'!$A$5:$Z$5,0)))*10)+((INDEX('Points - 7 fers'!$A$5:$Z$95,MATCH($A86,'Points - 7 fers'!$A$5:$A$95,0),MATCH(W$8,'Points - 7 fers'!$A$5:$Z$5,0)))*50)+((INDEX('Points - Fielding Bonus'!$A$5:$Z$95,MATCH($A86,'Points - Fielding Bonus'!$A$5:$A$95,0),MATCH(W$8,'Points - Fielding Bonus'!$A$5:$Z$5,0)))*25)</f>
        <v>0</v>
      </c>
      <c r="X86" s="365">
        <f>(INDEX('Points - Runs'!$A$5:$Z$95,MATCH($A86,'Points - Runs'!$A$5:$A$95,0),MATCH(X$8,'Points - Runs'!$A$5:$Z$5,0)))+((INDEX('Points - Runs 50s'!$A$5:$Z$95,MATCH($A86,'Points - Runs 50s'!$A$5:$A$95,0),MATCH(X$8,'Points - Runs 50s'!$A$5:$Z$5,0)))*25)+((INDEX('Points - Runs 100s'!$A$5:$Z$95,MATCH($A86,'Points - Runs 100s'!$A$5:$A$95,0),MATCH(X$8,'Points - Runs 100s'!$A$5:$Z$5,0)))*50)+((INDEX('Points - Wickets'!$A$5:$Z$95,MATCH($A86,'Points - Wickets'!$A$5:$A$95,0),MATCH(X$8,'Points - Wickets'!$A$5:$Z$5,0)))*15)+((INDEX('Points - 4 fers'!$A$5:$Z$95,MATCH($A86,'Points - 4 fers'!$A$5:$A$95,0),MATCH(X$8,'Points - 4 fers'!$A$5:$Z$5,0)))*25)+((INDEX('Points - Hattrick'!$A$5:$Z$95,MATCH($A86,'Points - Hattrick'!$A$5:$A$95,0),MATCH(X$8,'Points - Hattrick'!$A$5:$Z$5,0)))*100)+((INDEX('Points - Fielding'!$A$5:$Z$95,MATCH($A86,'Points - Fielding'!$A$5:$A$95,0),MATCH(X$8,'Points - Fielding'!$A$5:$Z$5,0)))*10)+((INDEX('Points - 7 fers'!$A$5:$Z$95,MATCH($A86,'Points - 7 fers'!$A$5:$A$95,0),MATCH(X$8,'Points - 7 fers'!$A$5:$Z$5,0)))*50)+((INDEX('Points - Fielding Bonus'!$A$5:$Z$95,MATCH($A86,'Points - Fielding Bonus'!$A$5:$A$95,0),MATCH(X$8,'Points - Fielding Bonus'!$A$5:$Z$5,0)))*25)</f>
        <v>0</v>
      </c>
      <c r="Y86" s="365">
        <f>(INDEX('Points - Runs'!$A$5:$Z$95,MATCH($A86,'Points - Runs'!$A$5:$A$95,0),MATCH(Y$8,'Points - Runs'!$A$5:$Z$5,0)))+((INDEX('Points - Runs 50s'!$A$5:$Z$95,MATCH($A86,'Points - Runs 50s'!$A$5:$A$95,0),MATCH(Y$8,'Points - Runs 50s'!$A$5:$Z$5,0)))*25)+((INDEX('Points - Runs 100s'!$A$5:$Z$95,MATCH($A86,'Points - Runs 100s'!$A$5:$A$95,0),MATCH(Y$8,'Points - Runs 100s'!$A$5:$Z$5,0)))*50)+((INDEX('Points - Wickets'!$A$5:$Z$95,MATCH($A86,'Points - Wickets'!$A$5:$A$95,0),MATCH(Y$8,'Points - Wickets'!$A$5:$Z$5,0)))*15)+((INDEX('Points - 4 fers'!$A$5:$Z$95,MATCH($A86,'Points - 4 fers'!$A$5:$A$95,0),MATCH(Y$8,'Points - 4 fers'!$A$5:$Z$5,0)))*25)+((INDEX('Points - Hattrick'!$A$5:$Z$95,MATCH($A86,'Points - Hattrick'!$A$5:$A$95,0),MATCH(Y$8,'Points - Hattrick'!$A$5:$Z$5,0)))*100)+((INDEX('Points - Fielding'!$A$5:$Z$95,MATCH($A86,'Points - Fielding'!$A$5:$A$95,0),MATCH(Y$8,'Points - Fielding'!$A$5:$Z$5,0)))*10)+((INDEX('Points - 7 fers'!$A$5:$Z$95,MATCH($A86,'Points - 7 fers'!$A$5:$A$95,0),MATCH(Y$8,'Points - 7 fers'!$A$5:$Z$5,0)))*50)+((INDEX('Points - Fielding Bonus'!$A$5:$Z$95,MATCH($A86,'Points - Fielding Bonus'!$A$5:$A$95,0),MATCH(Y$8,'Points - Fielding Bonus'!$A$5:$Z$5,0)))*25)</f>
        <v>0</v>
      </c>
      <c r="Z86" s="365">
        <f>(INDEX('Points - Runs'!$A$5:$Z$95,MATCH($A86,'Points - Runs'!$A$5:$A$95,0),MATCH(Z$8,'Points - Runs'!$A$5:$Z$5,0)))+((INDEX('Points - Runs 50s'!$A$5:$Z$95,MATCH($A86,'Points - Runs 50s'!$A$5:$A$95,0),MATCH(Z$8,'Points - Runs 50s'!$A$5:$Z$5,0)))*25)+((INDEX('Points - Runs 100s'!$A$5:$Z$95,MATCH($A86,'Points - Runs 100s'!$A$5:$A$95,0),MATCH(Z$8,'Points - Runs 100s'!$A$5:$Z$5,0)))*50)+((INDEX('Points - Wickets'!$A$5:$Z$95,MATCH($A86,'Points - Wickets'!$A$5:$A$95,0),MATCH(Z$8,'Points - Wickets'!$A$5:$Z$5,0)))*15)+((INDEX('Points - 4 fers'!$A$5:$Z$95,MATCH($A86,'Points - 4 fers'!$A$5:$A$95,0),MATCH(Z$8,'Points - 4 fers'!$A$5:$Z$5,0)))*25)+((INDEX('Points - Hattrick'!$A$5:$Z$95,MATCH($A86,'Points - Hattrick'!$A$5:$A$95,0),MATCH(Z$8,'Points - Hattrick'!$A$5:$Z$5,0)))*100)+((INDEX('Points - Fielding'!$A$5:$Z$95,MATCH($A86,'Points - Fielding'!$A$5:$A$95,0),MATCH(Z$8,'Points - Fielding'!$A$5:$Z$5,0)))*10)+((INDEX('Points - 7 fers'!$A$5:$Z$95,MATCH($A86,'Points - 7 fers'!$A$5:$A$95,0),MATCH(Z$8,'Points - 7 fers'!$A$5:$Z$5,0)))*50)+((INDEX('Points - Fielding Bonus'!$A$5:$Z$95,MATCH($A86,'Points - Fielding Bonus'!$A$5:$A$95,0),MATCH(Z$8,'Points - Fielding Bonus'!$A$5:$Z$5,0)))*25)</f>
        <v>0</v>
      </c>
      <c r="AA86" s="452">
        <f t="shared" si="4"/>
        <v>45</v>
      </c>
      <c r="AB86" s="445">
        <f t="shared" si="5"/>
        <v>0</v>
      </c>
      <c r="AC86" s="479">
        <f t="shared" si="6"/>
        <v>0</v>
      </c>
      <c r="AD86" s="453">
        <f t="shared" si="7"/>
        <v>45</v>
      </c>
    </row>
    <row r="87" spans="1:30" ht="18.75" customHeight="1" x14ac:dyDescent="0.25">
      <c r="A87" s="476" t="s">
        <v>228</v>
      </c>
      <c r="B87" s="447" t="s">
        <v>251</v>
      </c>
      <c r="C87" s="448" t="s">
        <v>63</v>
      </c>
      <c r="D87" s="364">
        <f>(INDEX('Points - Runs'!$A$5:$Z$95,MATCH($A87,'Points - Runs'!$A$5:$A$95,0),MATCH(D$8,'Points - Runs'!$A$5:$Z$5,0)))+((INDEX('Points - Runs 50s'!$A$5:$Z$95,MATCH($A87,'Points - Runs 50s'!$A$5:$A$95,0),MATCH(D$8,'Points - Runs 50s'!$A$5:$Z$5,0)))*25)+((INDEX('Points - Runs 100s'!$A$5:$Z$95,MATCH($A87,'Points - Runs 100s'!$A$5:$A$95,0),MATCH(D$8,'Points - Runs 100s'!$A$5:$Z$5,0)))*50)+((INDEX('Points - Wickets'!$A$5:$Z$95,MATCH($A87,'Points - Wickets'!$A$5:$A$95,0),MATCH(D$8,'Points - Wickets'!$A$5:$Z$5,0)))*15)+((INDEX('Points - 4 fers'!$A$5:$Z$95,MATCH($A87,'Points - 4 fers'!$A$5:$A$95,0),MATCH(D$8,'Points - 4 fers'!$A$5:$Z$5,0)))*25)+((INDEX('Points - Hattrick'!$A$5:$Z$95,MATCH($A87,'Points - Hattrick'!$A$5:$A$95,0),MATCH(D$8,'Points - Hattrick'!$A$5:$Z$5,0)))*100)+((INDEX('Points - Fielding'!$A$5:$Z$95,MATCH($A87,'Points - Fielding'!$A$5:$A$95,0),MATCH(D$8,'Points - Fielding'!$A$5:$Z$5,0)))*10)+((INDEX('Points - 7 fers'!$A$5:$Z$95,MATCH($A87,'Points - 7 fers'!$A$5:$A$95,0),MATCH(D$8,'Points - 7 fers'!$A$5:$Z$5,0)))*50)+((INDEX('Points - Fielding Bonus'!$A$5:$Z$95,MATCH($A87,'Points - Fielding Bonus'!$A$5:$A$95,0),MATCH(D$8,'Points - Fielding Bonus'!$A$5:$Z$5,0)))*25)</f>
        <v>0</v>
      </c>
      <c r="E87" s="365">
        <f>(INDEX('Points - Runs'!$A$5:$Z$95,MATCH($A87,'Points - Runs'!$A$5:$A$95,0),MATCH(E$8,'Points - Runs'!$A$5:$Z$5,0)))+((INDEX('Points - Runs 50s'!$A$5:$Z$95,MATCH($A87,'Points - Runs 50s'!$A$5:$A$95,0),MATCH(E$8,'Points - Runs 50s'!$A$5:$Z$5,0)))*25)+((INDEX('Points - Runs 100s'!$A$5:$Z$95,MATCH($A87,'Points - Runs 100s'!$A$5:$A$95,0),MATCH(E$8,'Points - Runs 100s'!$A$5:$Z$5,0)))*50)+((INDEX('Points - Wickets'!$A$5:$Z$95,MATCH($A87,'Points - Wickets'!$A$5:$A$95,0),MATCH(E$8,'Points - Wickets'!$A$5:$Z$5,0)))*15)+((INDEX('Points - 4 fers'!$A$5:$Z$95,MATCH($A87,'Points - 4 fers'!$A$5:$A$95,0),MATCH(E$8,'Points - 4 fers'!$A$5:$Z$5,0)))*25)+((INDEX('Points - Hattrick'!$A$5:$Z$95,MATCH($A87,'Points - Hattrick'!$A$5:$A$95,0),MATCH(E$8,'Points - Hattrick'!$A$5:$Z$5,0)))*100)+((INDEX('Points - Fielding'!$A$5:$Z$95,MATCH($A87,'Points - Fielding'!$A$5:$A$95,0),MATCH(E$8,'Points - Fielding'!$A$5:$Z$5,0)))*10)+((INDEX('Points - 7 fers'!$A$5:$Z$95,MATCH($A87,'Points - 7 fers'!$A$5:$A$95,0),MATCH(E$8,'Points - 7 fers'!$A$5:$Z$5,0)))*50)+((INDEX('Points - Fielding Bonus'!$A$5:$Z$95,MATCH($A87,'Points - Fielding Bonus'!$A$5:$A$95,0),MATCH(E$8,'Points - Fielding Bonus'!$A$5:$Z$5,0)))*25)</f>
        <v>0</v>
      </c>
      <c r="F87" s="365">
        <f>(INDEX('Points - Runs'!$A$5:$Z$95,MATCH($A87,'Points - Runs'!$A$5:$A$95,0),MATCH(F$8,'Points - Runs'!$A$5:$Z$5,0)))+((INDEX('Points - Runs 50s'!$A$5:$Z$95,MATCH($A87,'Points - Runs 50s'!$A$5:$A$95,0),MATCH(F$8,'Points - Runs 50s'!$A$5:$Z$5,0)))*25)+((INDEX('Points - Runs 100s'!$A$5:$Z$95,MATCH($A87,'Points - Runs 100s'!$A$5:$A$95,0),MATCH(F$8,'Points - Runs 100s'!$A$5:$Z$5,0)))*50)+((INDEX('Points - Wickets'!$A$5:$Z$95,MATCH($A87,'Points - Wickets'!$A$5:$A$95,0),MATCH(F$8,'Points - Wickets'!$A$5:$Z$5,0)))*15)+((INDEX('Points - 4 fers'!$A$5:$Z$95,MATCH($A87,'Points - 4 fers'!$A$5:$A$95,0),MATCH(F$8,'Points - 4 fers'!$A$5:$Z$5,0)))*25)+((INDEX('Points - Hattrick'!$A$5:$Z$95,MATCH($A87,'Points - Hattrick'!$A$5:$A$95,0),MATCH(F$8,'Points - Hattrick'!$A$5:$Z$5,0)))*100)+((INDEX('Points - Fielding'!$A$5:$Z$95,MATCH($A87,'Points - Fielding'!$A$5:$A$95,0),MATCH(F$8,'Points - Fielding'!$A$5:$Z$5,0)))*10)+((INDEX('Points - 7 fers'!$A$5:$Z$95,MATCH($A87,'Points - 7 fers'!$A$5:$A$95,0),MATCH(F$8,'Points - 7 fers'!$A$5:$Z$5,0)))*50)+((INDEX('Points - Fielding Bonus'!$A$5:$Z$95,MATCH($A87,'Points - Fielding Bonus'!$A$5:$A$95,0),MATCH(F$8,'Points - Fielding Bonus'!$A$5:$Z$5,0)))*25)</f>
        <v>0</v>
      </c>
      <c r="G87" s="365">
        <f>(INDEX('Points - Runs'!$A$5:$Z$95,MATCH($A87,'Points - Runs'!$A$5:$A$95,0),MATCH(G$8,'Points - Runs'!$A$5:$Z$5,0)))+((INDEX('Points - Runs 50s'!$A$5:$Z$95,MATCH($A87,'Points - Runs 50s'!$A$5:$A$95,0),MATCH(G$8,'Points - Runs 50s'!$A$5:$Z$5,0)))*25)+((INDEX('Points - Runs 100s'!$A$5:$Z$95,MATCH($A87,'Points - Runs 100s'!$A$5:$A$95,0),MATCH(G$8,'Points - Runs 100s'!$A$5:$Z$5,0)))*50)+((INDEX('Points - Wickets'!$A$5:$Z$95,MATCH($A87,'Points - Wickets'!$A$5:$A$95,0),MATCH(G$8,'Points - Wickets'!$A$5:$Z$5,0)))*15)+((INDEX('Points - 4 fers'!$A$5:$Z$95,MATCH($A87,'Points - 4 fers'!$A$5:$A$95,0),MATCH(G$8,'Points - 4 fers'!$A$5:$Z$5,0)))*25)+((INDEX('Points - Hattrick'!$A$5:$Z$95,MATCH($A87,'Points - Hattrick'!$A$5:$A$95,0),MATCH(G$8,'Points - Hattrick'!$A$5:$Z$5,0)))*100)+((INDEX('Points - Fielding'!$A$5:$Z$95,MATCH($A87,'Points - Fielding'!$A$5:$A$95,0),MATCH(G$8,'Points - Fielding'!$A$5:$Z$5,0)))*10)+((INDEX('Points - 7 fers'!$A$5:$Z$95,MATCH($A87,'Points - 7 fers'!$A$5:$A$95,0),MATCH(G$8,'Points - 7 fers'!$A$5:$Z$5,0)))*50)+((INDEX('Points - Fielding Bonus'!$A$5:$Z$95,MATCH($A87,'Points - Fielding Bonus'!$A$5:$A$95,0),MATCH(G$8,'Points - Fielding Bonus'!$A$5:$Z$5,0)))*25)</f>
        <v>0</v>
      </c>
      <c r="H87" s="365">
        <f>(INDEX('Points - Runs'!$A$5:$Z$95,MATCH($A87,'Points - Runs'!$A$5:$A$95,0),MATCH(H$8,'Points - Runs'!$A$5:$Z$5,0)))+((INDEX('Points - Runs 50s'!$A$5:$Z$95,MATCH($A87,'Points - Runs 50s'!$A$5:$A$95,0),MATCH(H$8,'Points - Runs 50s'!$A$5:$Z$5,0)))*25)+((INDEX('Points - Runs 100s'!$A$5:$Z$95,MATCH($A87,'Points - Runs 100s'!$A$5:$A$95,0),MATCH(H$8,'Points - Runs 100s'!$A$5:$Z$5,0)))*50)+((INDEX('Points - Wickets'!$A$5:$Z$95,MATCH($A87,'Points - Wickets'!$A$5:$A$95,0),MATCH(H$8,'Points - Wickets'!$A$5:$Z$5,0)))*15)+((INDEX('Points - 4 fers'!$A$5:$Z$95,MATCH($A87,'Points - 4 fers'!$A$5:$A$95,0),MATCH(H$8,'Points - 4 fers'!$A$5:$Z$5,0)))*25)+((INDEX('Points - Hattrick'!$A$5:$Z$95,MATCH($A87,'Points - Hattrick'!$A$5:$A$95,0),MATCH(H$8,'Points - Hattrick'!$A$5:$Z$5,0)))*100)+((INDEX('Points - Fielding'!$A$5:$Z$95,MATCH($A87,'Points - Fielding'!$A$5:$A$95,0),MATCH(H$8,'Points - Fielding'!$A$5:$Z$5,0)))*10)+((INDEX('Points - 7 fers'!$A$5:$Z$95,MATCH($A87,'Points - 7 fers'!$A$5:$A$95,0),MATCH(H$8,'Points - 7 fers'!$A$5:$Z$5,0)))*50)+((INDEX('Points - Fielding Bonus'!$A$5:$Z$95,MATCH($A87,'Points - Fielding Bonus'!$A$5:$A$95,0),MATCH(H$8,'Points - Fielding Bonus'!$A$5:$Z$5,0)))*25)</f>
        <v>0</v>
      </c>
      <c r="I87" s="365">
        <f>(INDEX('Points - Runs'!$A$5:$Z$95,MATCH($A87,'Points - Runs'!$A$5:$A$95,0),MATCH(I$8,'Points - Runs'!$A$5:$Z$5,0)))+((INDEX('Points - Runs 50s'!$A$5:$Z$95,MATCH($A87,'Points - Runs 50s'!$A$5:$A$95,0),MATCH(I$8,'Points - Runs 50s'!$A$5:$Z$5,0)))*25)+((INDEX('Points - Runs 100s'!$A$5:$Z$95,MATCH($A87,'Points - Runs 100s'!$A$5:$A$95,0),MATCH(I$8,'Points - Runs 100s'!$A$5:$Z$5,0)))*50)+((INDEX('Points - Wickets'!$A$5:$Z$95,MATCH($A87,'Points - Wickets'!$A$5:$A$95,0),MATCH(I$8,'Points - Wickets'!$A$5:$Z$5,0)))*15)+((INDEX('Points - 4 fers'!$A$5:$Z$95,MATCH($A87,'Points - 4 fers'!$A$5:$A$95,0),MATCH(I$8,'Points - 4 fers'!$A$5:$Z$5,0)))*25)+((INDEX('Points - Hattrick'!$A$5:$Z$95,MATCH($A87,'Points - Hattrick'!$A$5:$A$95,0),MATCH(I$8,'Points - Hattrick'!$A$5:$Z$5,0)))*100)+((INDEX('Points - Fielding'!$A$5:$Z$95,MATCH($A87,'Points - Fielding'!$A$5:$A$95,0),MATCH(I$8,'Points - Fielding'!$A$5:$Z$5,0)))*10)+((INDEX('Points - 7 fers'!$A$5:$Z$95,MATCH($A87,'Points - 7 fers'!$A$5:$A$95,0),MATCH(I$8,'Points - 7 fers'!$A$5:$Z$5,0)))*50)+((INDEX('Points - Fielding Bonus'!$A$5:$Z$95,MATCH($A87,'Points - Fielding Bonus'!$A$5:$A$95,0),MATCH(I$8,'Points - Fielding Bonus'!$A$5:$Z$5,0)))*25)</f>
        <v>0</v>
      </c>
      <c r="J87" s="365">
        <f>(INDEX('Points - Runs'!$A$5:$Z$95,MATCH($A87,'Points - Runs'!$A$5:$A$95,0),MATCH(J$8,'Points - Runs'!$A$5:$Z$5,0)))+((INDEX('Points - Runs 50s'!$A$5:$Z$95,MATCH($A87,'Points - Runs 50s'!$A$5:$A$95,0),MATCH(J$8,'Points - Runs 50s'!$A$5:$Z$5,0)))*25)+((INDEX('Points - Runs 100s'!$A$5:$Z$95,MATCH($A87,'Points - Runs 100s'!$A$5:$A$95,0),MATCH(J$8,'Points - Runs 100s'!$A$5:$Z$5,0)))*50)+((INDEX('Points - Wickets'!$A$5:$Z$95,MATCH($A87,'Points - Wickets'!$A$5:$A$95,0),MATCH(J$8,'Points - Wickets'!$A$5:$Z$5,0)))*15)+((INDEX('Points - 4 fers'!$A$5:$Z$95,MATCH($A87,'Points - 4 fers'!$A$5:$A$95,0),MATCH(J$8,'Points - 4 fers'!$A$5:$Z$5,0)))*25)+((INDEX('Points - Hattrick'!$A$5:$Z$95,MATCH($A87,'Points - Hattrick'!$A$5:$A$95,0),MATCH(J$8,'Points - Hattrick'!$A$5:$Z$5,0)))*100)+((INDEX('Points - Fielding'!$A$5:$Z$95,MATCH($A87,'Points - Fielding'!$A$5:$A$95,0),MATCH(J$8,'Points - Fielding'!$A$5:$Z$5,0)))*10)+((INDEX('Points - 7 fers'!$A$5:$Z$95,MATCH($A87,'Points - 7 fers'!$A$5:$A$95,0),MATCH(J$8,'Points - 7 fers'!$A$5:$Z$5,0)))*50)+((INDEX('Points - Fielding Bonus'!$A$5:$Z$95,MATCH($A87,'Points - Fielding Bonus'!$A$5:$A$95,0),MATCH(J$8,'Points - Fielding Bonus'!$A$5:$Z$5,0)))*25)</f>
        <v>0</v>
      </c>
      <c r="K87" s="516">
        <f>(INDEX('Points - Runs'!$A$5:$Z$95,MATCH($A87,'Points - Runs'!$A$5:$A$95,0),MATCH(K$8,'Points - Runs'!$A$5:$Z$5,0)))+((INDEX('Points - Runs 50s'!$A$5:$Z$95,MATCH($A87,'Points - Runs 50s'!$A$5:$A$95,0),MATCH(K$8,'Points - Runs 50s'!$A$5:$Z$5,0)))*25)+((INDEX('Points - Runs 100s'!$A$5:$Z$95,MATCH($A87,'Points - Runs 100s'!$A$5:$A$95,0),MATCH(K$8,'Points - Runs 100s'!$A$5:$Z$5,0)))*50)+((INDEX('Points - Wickets'!$A$5:$Z$95,MATCH($A87,'Points - Wickets'!$A$5:$A$95,0),MATCH(K$8,'Points - Wickets'!$A$5:$Z$5,0)))*15)+((INDEX('Points - 4 fers'!$A$5:$Z$95,MATCH($A87,'Points - 4 fers'!$A$5:$A$95,0),MATCH(K$8,'Points - 4 fers'!$A$5:$Z$5,0)))*25)+((INDEX('Points - Hattrick'!$A$5:$Z$95,MATCH($A87,'Points - Hattrick'!$A$5:$A$95,0),MATCH(K$8,'Points - Hattrick'!$A$5:$Z$5,0)))*100)+((INDEX('Points - Fielding'!$A$5:$Z$95,MATCH($A87,'Points - Fielding'!$A$5:$A$95,0),MATCH(K$8,'Points - Fielding'!$A$5:$Z$5,0)))*10)+((INDEX('Points - 7 fers'!$A$5:$Z$95,MATCH($A87,'Points - 7 fers'!$A$5:$A$95,0),MATCH(K$8,'Points - 7 fers'!$A$5:$Z$5,0)))*50)+((INDEX('Points - Fielding Bonus'!$A$5:$Z$95,MATCH($A87,'Points - Fielding Bonus'!$A$5:$A$95,0),MATCH(K$8,'Points - Fielding Bonus'!$A$5:$Z$5,0)))*25)</f>
        <v>0</v>
      </c>
      <c r="L87" s="364">
        <f>(INDEX('Points - Runs'!$A$5:$Z$95,MATCH($A87,'Points - Runs'!$A$5:$A$95,0),MATCH(L$8,'Points - Runs'!$A$5:$Z$5,0)))+((INDEX('Points - Runs 50s'!$A$5:$Z$95,MATCH($A87,'Points - Runs 50s'!$A$5:$A$95,0),MATCH(L$8,'Points - Runs 50s'!$A$5:$Z$5,0)))*25)+((INDEX('Points - Runs 100s'!$A$5:$Z$95,MATCH($A87,'Points - Runs 100s'!$A$5:$A$95,0),MATCH(L$8,'Points - Runs 100s'!$A$5:$Z$5,0)))*50)+((INDEX('Points - Wickets'!$A$5:$Z$95,MATCH($A87,'Points - Wickets'!$A$5:$A$95,0),MATCH(L$8,'Points - Wickets'!$A$5:$Z$5,0)))*15)+((INDEX('Points - 4 fers'!$A$5:$Z$95,MATCH($A87,'Points - 4 fers'!$A$5:$A$95,0),MATCH(L$8,'Points - 4 fers'!$A$5:$Z$5,0)))*25)+((INDEX('Points - Hattrick'!$A$5:$Z$95,MATCH($A87,'Points - Hattrick'!$A$5:$A$95,0),MATCH(L$8,'Points - Hattrick'!$A$5:$Z$5,0)))*100)+((INDEX('Points - Fielding'!$A$5:$Z$95,MATCH($A87,'Points - Fielding'!$A$5:$A$95,0),MATCH(L$8,'Points - Fielding'!$A$5:$Z$5,0)))*10)+((INDEX('Points - 7 fers'!$A$5:$Z$95,MATCH($A87,'Points - 7 fers'!$A$5:$A$95,0),MATCH(L$8,'Points - 7 fers'!$A$5:$Z$5,0)))*50)+((INDEX('Points - Fielding Bonus'!$A$5:$Z$95,MATCH($A87,'Points - Fielding Bonus'!$A$5:$A$95,0),MATCH(L$8,'Points - Fielding Bonus'!$A$5:$Z$5,0)))*25)</f>
        <v>0</v>
      </c>
      <c r="M87" s="365">
        <f>(INDEX('Points - Runs'!$A$5:$Z$95,MATCH($A87,'Points - Runs'!$A$5:$A$95,0),MATCH(M$8,'Points - Runs'!$A$5:$Z$5,0)))+((INDEX('Points - Runs 50s'!$A$5:$Z$95,MATCH($A87,'Points - Runs 50s'!$A$5:$A$95,0),MATCH(M$8,'Points - Runs 50s'!$A$5:$Z$5,0)))*25)+((INDEX('Points - Runs 100s'!$A$5:$Z$95,MATCH($A87,'Points - Runs 100s'!$A$5:$A$95,0),MATCH(M$8,'Points - Runs 100s'!$A$5:$Z$5,0)))*50)+((INDEX('Points - Wickets'!$A$5:$Z$95,MATCH($A87,'Points - Wickets'!$A$5:$A$95,0),MATCH(M$8,'Points - Wickets'!$A$5:$Z$5,0)))*15)+((INDEX('Points - 4 fers'!$A$5:$Z$95,MATCH($A87,'Points - 4 fers'!$A$5:$A$95,0),MATCH(M$8,'Points - 4 fers'!$A$5:$Z$5,0)))*25)+((INDEX('Points - Hattrick'!$A$5:$Z$95,MATCH($A87,'Points - Hattrick'!$A$5:$A$95,0),MATCH(M$8,'Points - Hattrick'!$A$5:$Z$5,0)))*100)+((INDEX('Points - Fielding'!$A$5:$Z$95,MATCH($A87,'Points - Fielding'!$A$5:$A$95,0),MATCH(M$8,'Points - Fielding'!$A$5:$Z$5,0)))*10)+((INDEX('Points - 7 fers'!$A$5:$Z$95,MATCH($A87,'Points - 7 fers'!$A$5:$A$95,0),MATCH(M$8,'Points - 7 fers'!$A$5:$Z$5,0)))*50)+((INDEX('Points - Fielding Bonus'!$A$5:$Z$95,MATCH($A87,'Points - Fielding Bonus'!$A$5:$A$95,0),MATCH(M$8,'Points - Fielding Bonus'!$A$5:$Z$5,0)))*25)</f>
        <v>0</v>
      </c>
      <c r="N87" s="365">
        <f>(INDEX('Points - Runs'!$A$5:$Z$95,MATCH($A87,'Points - Runs'!$A$5:$A$95,0),MATCH(N$8,'Points - Runs'!$A$5:$Z$5,0)))+((INDEX('Points - Runs 50s'!$A$5:$Z$95,MATCH($A87,'Points - Runs 50s'!$A$5:$A$95,0),MATCH(N$8,'Points - Runs 50s'!$A$5:$Z$5,0)))*25)+((INDEX('Points - Runs 100s'!$A$5:$Z$95,MATCH($A87,'Points - Runs 100s'!$A$5:$A$95,0),MATCH(N$8,'Points - Runs 100s'!$A$5:$Z$5,0)))*50)+((INDEX('Points - Wickets'!$A$5:$Z$95,MATCH($A87,'Points - Wickets'!$A$5:$A$95,0),MATCH(N$8,'Points - Wickets'!$A$5:$Z$5,0)))*15)+((INDEX('Points - 4 fers'!$A$5:$Z$95,MATCH($A87,'Points - 4 fers'!$A$5:$A$95,0),MATCH(N$8,'Points - 4 fers'!$A$5:$Z$5,0)))*25)+((INDEX('Points - Hattrick'!$A$5:$Z$95,MATCH($A87,'Points - Hattrick'!$A$5:$A$95,0),MATCH(N$8,'Points - Hattrick'!$A$5:$Z$5,0)))*100)+((INDEX('Points - Fielding'!$A$5:$Z$95,MATCH($A87,'Points - Fielding'!$A$5:$A$95,0),MATCH(N$8,'Points - Fielding'!$A$5:$Z$5,0)))*10)+((INDEX('Points - 7 fers'!$A$5:$Z$95,MATCH($A87,'Points - 7 fers'!$A$5:$A$95,0),MATCH(N$8,'Points - 7 fers'!$A$5:$Z$5,0)))*50)+((INDEX('Points - Fielding Bonus'!$A$5:$Z$95,MATCH($A87,'Points - Fielding Bonus'!$A$5:$A$95,0),MATCH(N$8,'Points - Fielding Bonus'!$A$5:$Z$5,0)))*25)</f>
        <v>0</v>
      </c>
      <c r="O87" s="365">
        <f>(INDEX('Points - Runs'!$A$5:$Z$95,MATCH($A87,'Points - Runs'!$A$5:$A$95,0),MATCH(O$8,'Points - Runs'!$A$5:$Z$5,0)))+((INDEX('Points - Runs 50s'!$A$5:$Z$95,MATCH($A87,'Points - Runs 50s'!$A$5:$A$95,0),MATCH(O$8,'Points - Runs 50s'!$A$5:$Z$5,0)))*25)+((INDEX('Points - Runs 100s'!$A$5:$Z$95,MATCH($A87,'Points - Runs 100s'!$A$5:$A$95,0),MATCH(O$8,'Points - Runs 100s'!$A$5:$Z$5,0)))*50)+((INDEX('Points - Wickets'!$A$5:$Z$95,MATCH($A87,'Points - Wickets'!$A$5:$A$95,0),MATCH(O$8,'Points - Wickets'!$A$5:$Z$5,0)))*15)+((INDEX('Points - 4 fers'!$A$5:$Z$95,MATCH($A87,'Points - 4 fers'!$A$5:$A$95,0),MATCH(O$8,'Points - 4 fers'!$A$5:$Z$5,0)))*25)+((INDEX('Points - Hattrick'!$A$5:$Z$95,MATCH($A87,'Points - Hattrick'!$A$5:$A$95,0),MATCH(O$8,'Points - Hattrick'!$A$5:$Z$5,0)))*100)+((INDEX('Points - Fielding'!$A$5:$Z$95,MATCH($A87,'Points - Fielding'!$A$5:$A$95,0),MATCH(O$8,'Points - Fielding'!$A$5:$Z$5,0)))*10)+((INDEX('Points - 7 fers'!$A$5:$Z$95,MATCH($A87,'Points - 7 fers'!$A$5:$A$95,0),MATCH(O$8,'Points - 7 fers'!$A$5:$Z$5,0)))*50)+((INDEX('Points - Fielding Bonus'!$A$5:$Z$95,MATCH($A87,'Points - Fielding Bonus'!$A$5:$A$95,0),MATCH(O$8,'Points - Fielding Bonus'!$A$5:$Z$5,0)))*25)</f>
        <v>0</v>
      </c>
      <c r="P87" s="365">
        <f>(INDEX('Points - Runs'!$A$5:$Z$95,MATCH($A87,'Points - Runs'!$A$5:$A$95,0),MATCH(P$8,'Points - Runs'!$A$5:$Z$5,0)))+((INDEX('Points - Runs 50s'!$A$5:$Z$95,MATCH($A87,'Points - Runs 50s'!$A$5:$A$95,0),MATCH(P$8,'Points - Runs 50s'!$A$5:$Z$5,0)))*25)+((INDEX('Points - Runs 100s'!$A$5:$Z$95,MATCH($A87,'Points - Runs 100s'!$A$5:$A$95,0),MATCH(P$8,'Points - Runs 100s'!$A$5:$Z$5,0)))*50)+((INDEX('Points - Wickets'!$A$5:$Z$95,MATCH($A87,'Points - Wickets'!$A$5:$A$95,0),MATCH(P$8,'Points - Wickets'!$A$5:$Z$5,0)))*15)+((INDEX('Points - 4 fers'!$A$5:$Z$95,MATCH($A87,'Points - 4 fers'!$A$5:$A$95,0),MATCH(P$8,'Points - 4 fers'!$A$5:$Z$5,0)))*25)+((INDEX('Points - Hattrick'!$A$5:$Z$95,MATCH($A87,'Points - Hattrick'!$A$5:$A$95,0),MATCH(P$8,'Points - Hattrick'!$A$5:$Z$5,0)))*100)+((INDEX('Points - Fielding'!$A$5:$Z$95,MATCH($A87,'Points - Fielding'!$A$5:$A$95,0),MATCH(P$8,'Points - Fielding'!$A$5:$Z$5,0)))*10)+((INDEX('Points - 7 fers'!$A$5:$Z$95,MATCH($A87,'Points - 7 fers'!$A$5:$A$95,0),MATCH(P$8,'Points - 7 fers'!$A$5:$Z$5,0)))*50)+((INDEX('Points - Fielding Bonus'!$A$5:$Z$95,MATCH($A87,'Points - Fielding Bonus'!$A$5:$A$95,0),MATCH(P$8,'Points - Fielding Bonus'!$A$5:$Z$5,0)))*25)</f>
        <v>0</v>
      </c>
      <c r="Q87" s="365">
        <f>(INDEX('Points - Runs'!$A$5:$Z$95,MATCH($A87,'Points - Runs'!$A$5:$A$95,0),MATCH(Q$8,'Points - Runs'!$A$5:$Z$5,0)))+((INDEX('Points - Runs 50s'!$A$5:$Z$95,MATCH($A87,'Points - Runs 50s'!$A$5:$A$95,0),MATCH(Q$8,'Points - Runs 50s'!$A$5:$Z$5,0)))*25)+((INDEX('Points - Runs 100s'!$A$5:$Z$95,MATCH($A87,'Points - Runs 100s'!$A$5:$A$95,0),MATCH(Q$8,'Points - Runs 100s'!$A$5:$Z$5,0)))*50)+((INDEX('Points - Wickets'!$A$5:$Z$95,MATCH($A87,'Points - Wickets'!$A$5:$A$95,0),MATCH(Q$8,'Points - Wickets'!$A$5:$Z$5,0)))*15)+((INDEX('Points - 4 fers'!$A$5:$Z$95,MATCH($A87,'Points - 4 fers'!$A$5:$A$95,0),MATCH(Q$8,'Points - 4 fers'!$A$5:$Z$5,0)))*25)+((INDEX('Points - Hattrick'!$A$5:$Z$95,MATCH($A87,'Points - Hattrick'!$A$5:$A$95,0),MATCH(Q$8,'Points - Hattrick'!$A$5:$Z$5,0)))*100)+((INDEX('Points - Fielding'!$A$5:$Z$95,MATCH($A87,'Points - Fielding'!$A$5:$A$95,0),MATCH(Q$8,'Points - Fielding'!$A$5:$Z$5,0)))*10)+((INDEX('Points - 7 fers'!$A$5:$Z$95,MATCH($A87,'Points - 7 fers'!$A$5:$A$95,0),MATCH(Q$8,'Points - 7 fers'!$A$5:$Z$5,0)))*50)+((INDEX('Points - Fielding Bonus'!$A$5:$Z$95,MATCH($A87,'Points - Fielding Bonus'!$A$5:$A$95,0),MATCH(Q$8,'Points - Fielding Bonus'!$A$5:$Z$5,0)))*25)</f>
        <v>8</v>
      </c>
      <c r="R87" s="365">
        <f>(INDEX('Points - Runs'!$A$5:$Z$95,MATCH($A87,'Points - Runs'!$A$5:$A$95,0),MATCH(R$8,'Points - Runs'!$A$5:$Z$5,0)))+((INDEX('Points - Runs 50s'!$A$5:$Z$95,MATCH($A87,'Points - Runs 50s'!$A$5:$A$95,0),MATCH(R$8,'Points - Runs 50s'!$A$5:$Z$5,0)))*25)+((INDEX('Points - Runs 100s'!$A$5:$Z$95,MATCH($A87,'Points - Runs 100s'!$A$5:$A$95,0),MATCH(R$8,'Points - Runs 100s'!$A$5:$Z$5,0)))*50)+((INDEX('Points - Wickets'!$A$5:$Z$95,MATCH($A87,'Points - Wickets'!$A$5:$A$95,0),MATCH(R$8,'Points - Wickets'!$A$5:$Z$5,0)))*15)+((INDEX('Points - 4 fers'!$A$5:$Z$95,MATCH($A87,'Points - 4 fers'!$A$5:$A$95,0),MATCH(R$8,'Points - 4 fers'!$A$5:$Z$5,0)))*25)+((INDEX('Points - Hattrick'!$A$5:$Z$95,MATCH($A87,'Points - Hattrick'!$A$5:$A$95,0),MATCH(R$8,'Points - Hattrick'!$A$5:$Z$5,0)))*100)+((INDEX('Points - Fielding'!$A$5:$Z$95,MATCH($A87,'Points - Fielding'!$A$5:$A$95,0),MATCH(R$8,'Points - Fielding'!$A$5:$Z$5,0)))*10)+((INDEX('Points - 7 fers'!$A$5:$Z$95,MATCH($A87,'Points - 7 fers'!$A$5:$A$95,0),MATCH(R$8,'Points - 7 fers'!$A$5:$Z$5,0)))*50)+((INDEX('Points - Fielding Bonus'!$A$5:$Z$95,MATCH($A87,'Points - Fielding Bonus'!$A$5:$A$95,0),MATCH(R$8,'Points - Fielding Bonus'!$A$5:$Z$5,0)))*25)</f>
        <v>0</v>
      </c>
      <c r="S87" s="566">
        <f>(INDEX('Points - Runs'!$A$5:$Z$95,MATCH($A87,'Points - Runs'!$A$5:$A$95,0),MATCH(S$8,'Points - Runs'!$A$5:$Z$5,0)))+((INDEX('Points - Runs 50s'!$A$5:$Z$95,MATCH($A87,'Points - Runs 50s'!$A$5:$A$95,0),MATCH(S$8,'Points - Runs 50s'!$A$5:$Z$5,0)))*25)+((INDEX('Points - Runs 100s'!$A$5:$Z$95,MATCH($A87,'Points - Runs 100s'!$A$5:$A$95,0),MATCH(S$8,'Points - Runs 100s'!$A$5:$Z$5,0)))*50)+((INDEX('Points - Wickets'!$A$5:$Z$95,MATCH($A87,'Points - Wickets'!$A$5:$A$95,0),MATCH(S$8,'Points - Wickets'!$A$5:$Z$5,0)))*15)+((INDEX('Points - 4 fers'!$A$5:$Z$95,MATCH($A87,'Points - 4 fers'!$A$5:$A$95,0),MATCH(S$8,'Points - 4 fers'!$A$5:$Z$5,0)))*25)+((INDEX('Points - Hattrick'!$A$5:$Z$95,MATCH($A87,'Points - Hattrick'!$A$5:$A$95,0),MATCH(S$8,'Points - Hattrick'!$A$5:$Z$5,0)))*100)+((INDEX('Points - Fielding'!$A$5:$Z$95,MATCH($A87,'Points - Fielding'!$A$5:$A$95,0),MATCH(S$8,'Points - Fielding'!$A$5:$Z$5,0)))*10)+((INDEX('Points - 7 fers'!$A$5:$Z$95,MATCH($A87,'Points - 7 fers'!$A$5:$A$95,0),MATCH(S$8,'Points - 7 fers'!$A$5:$Z$5,0)))*50)+((INDEX('Points - Fielding Bonus'!$A$5:$Z$95,MATCH($A87,'Points - Fielding Bonus'!$A$5:$A$95,0),MATCH(S$8,'Points - Fielding Bonus'!$A$5:$Z$5,0)))*25)</f>
        <v>0</v>
      </c>
      <c r="T87" s="571">
        <f>(INDEX('Points - Runs'!$A$5:$Z$95,MATCH($A87,'Points - Runs'!$A$5:$A$95,0),MATCH(T$8,'Points - Runs'!$A$5:$Z$5,0)))+((INDEX('Points - Runs 50s'!$A$5:$Z$95,MATCH($A87,'Points - Runs 50s'!$A$5:$A$95,0),MATCH(T$8,'Points - Runs 50s'!$A$5:$Z$5,0)))*25)+((INDEX('Points - Runs 100s'!$A$5:$Z$95,MATCH($A87,'Points - Runs 100s'!$A$5:$A$95,0),MATCH(T$8,'Points - Runs 100s'!$A$5:$Z$5,0)))*50)+((INDEX('Points - Wickets'!$A$5:$Z$95,MATCH($A87,'Points - Wickets'!$A$5:$A$95,0),MATCH(T$8,'Points - Wickets'!$A$5:$Z$5,0)))*15)+((INDEX('Points - 4 fers'!$A$5:$Z$95,MATCH($A87,'Points - 4 fers'!$A$5:$A$95,0),MATCH(T$8,'Points - 4 fers'!$A$5:$Z$5,0)))*25)+((INDEX('Points - Hattrick'!$A$5:$Z$95,MATCH($A87,'Points - Hattrick'!$A$5:$A$95,0),MATCH(T$8,'Points - Hattrick'!$A$5:$Z$5,0)))*100)+((INDEX('Points - Fielding'!$A$5:$Z$95,MATCH($A87,'Points - Fielding'!$A$5:$A$95,0),MATCH(T$8,'Points - Fielding'!$A$5:$Z$5,0)))*10)+((INDEX('Points - 7 fers'!$A$5:$Z$95,MATCH($A87,'Points - 7 fers'!$A$5:$A$95,0),MATCH(T$8,'Points - 7 fers'!$A$5:$Z$5,0)))*50)+((INDEX('Points - Fielding Bonus'!$A$5:$Z$95,MATCH($A87,'Points - Fielding Bonus'!$A$5:$A$95,0),MATCH(T$8,'Points - Fielding Bonus'!$A$5:$Z$5,0)))*25)</f>
        <v>0</v>
      </c>
      <c r="U87" s="365">
        <f>(INDEX('Points - Runs'!$A$5:$Z$95,MATCH($A87,'Points - Runs'!$A$5:$A$95,0),MATCH(U$8,'Points - Runs'!$A$5:$Z$5,0)))+((INDEX('Points - Runs 50s'!$A$5:$Z$95,MATCH($A87,'Points - Runs 50s'!$A$5:$A$95,0),MATCH(U$8,'Points - Runs 50s'!$A$5:$Z$5,0)))*25)+((INDEX('Points - Runs 100s'!$A$5:$Z$95,MATCH($A87,'Points - Runs 100s'!$A$5:$A$95,0),MATCH(U$8,'Points - Runs 100s'!$A$5:$Z$5,0)))*50)+((INDEX('Points - Wickets'!$A$5:$Z$95,MATCH($A87,'Points - Wickets'!$A$5:$A$95,0),MATCH(U$8,'Points - Wickets'!$A$5:$Z$5,0)))*15)+((INDEX('Points - 4 fers'!$A$5:$Z$95,MATCH($A87,'Points - 4 fers'!$A$5:$A$95,0),MATCH(U$8,'Points - 4 fers'!$A$5:$Z$5,0)))*25)+((INDEX('Points - Hattrick'!$A$5:$Z$95,MATCH($A87,'Points - Hattrick'!$A$5:$A$95,0),MATCH(U$8,'Points - Hattrick'!$A$5:$Z$5,0)))*100)+((INDEX('Points - Fielding'!$A$5:$Z$95,MATCH($A87,'Points - Fielding'!$A$5:$A$95,0),MATCH(U$8,'Points - Fielding'!$A$5:$Z$5,0)))*10)+((INDEX('Points - 7 fers'!$A$5:$Z$95,MATCH($A87,'Points - 7 fers'!$A$5:$A$95,0),MATCH(U$8,'Points - 7 fers'!$A$5:$Z$5,0)))*50)+((INDEX('Points - Fielding Bonus'!$A$5:$Z$95,MATCH($A87,'Points - Fielding Bonus'!$A$5:$A$95,0),MATCH(U$8,'Points - Fielding Bonus'!$A$5:$Z$5,0)))*25)</f>
        <v>0</v>
      </c>
      <c r="V87" s="365">
        <f>(INDEX('Points - Runs'!$A$5:$Z$95,MATCH($A87,'Points - Runs'!$A$5:$A$95,0),MATCH(V$8,'Points - Runs'!$A$5:$Z$5,0)))+((INDEX('Points - Runs 50s'!$A$5:$Z$95,MATCH($A87,'Points - Runs 50s'!$A$5:$A$95,0),MATCH(V$8,'Points - Runs 50s'!$A$5:$Z$5,0)))*25)+((INDEX('Points - Runs 100s'!$A$5:$Z$95,MATCH($A87,'Points - Runs 100s'!$A$5:$A$95,0),MATCH(V$8,'Points - Runs 100s'!$A$5:$Z$5,0)))*50)+((INDEX('Points - Wickets'!$A$5:$Z$95,MATCH($A87,'Points - Wickets'!$A$5:$A$95,0),MATCH(V$8,'Points - Wickets'!$A$5:$Z$5,0)))*15)+((INDEX('Points - 4 fers'!$A$5:$Z$95,MATCH($A87,'Points - 4 fers'!$A$5:$A$95,0),MATCH(V$8,'Points - 4 fers'!$A$5:$Z$5,0)))*25)+((INDEX('Points - Hattrick'!$A$5:$Z$95,MATCH($A87,'Points - Hattrick'!$A$5:$A$95,0),MATCH(V$8,'Points - Hattrick'!$A$5:$Z$5,0)))*100)+((INDEX('Points - Fielding'!$A$5:$Z$95,MATCH($A87,'Points - Fielding'!$A$5:$A$95,0),MATCH(V$8,'Points - Fielding'!$A$5:$Z$5,0)))*10)+((INDEX('Points - 7 fers'!$A$5:$Z$95,MATCH($A87,'Points - 7 fers'!$A$5:$A$95,0),MATCH(V$8,'Points - 7 fers'!$A$5:$Z$5,0)))*50)+((INDEX('Points - Fielding Bonus'!$A$5:$Z$95,MATCH($A87,'Points - Fielding Bonus'!$A$5:$A$95,0),MATCH(V$8,'Points - Fielding Bonus'!$A$5:$Z$5,0)))*25)</f>
        <v>0</v>
      </c>
      <c r="W87" s="365">
        <f>(INDEX('Points - Runs'!$A$5:$Z$95,MATCH($A87,'Points - Runs'!$A$5:$A$95,0),MATCH(W$8,'Points - Runs'!$A$5:$Z$5,0)))+((INDEX('Points - Runs 50s'!$A$5:$Z$95,MATCH($A87,'Points - Runs 50s'!$A$5:$A$95,0),MATCH(W$8,'Points - Runs 50s'!$A$5:$Z$5,0)))*25)+((INDEX('Points - Runs 100s'!$A$5:$Z$95,MATCH($A87,'Points - Runs 100s'!$A$5:$A$95,0),MATCH(W$8,'Points - Runs 100s'!$A$5:$Z$5,0)))*50)+((INDEX('Points - Wickets'!$A$5:$Z$95,MATCH($A87,'Points - Wickets'!$A$5:$A$95,0),MATCH(W$8,'Points - Wickets'!$A$5:$Z$5,0)))*15)+((INDEX('Points - 4 fers'!$A$5:$Z$95,MATCH($A87,'Points - 4 fers'!$A$5:$A$95,0),MATCH(W$8,'Points - 4 fers'!$A$5:$Z$5,0)))*25)+((INDEX('Points - Hattrick'!$A$5:$Z$95,MATCH($A87,'Points - Hattrick'!$A$5:$A$95,0),MATCH(W$8,'Points - Hattrick'!$A$5:$Z$5,0)))*100)+((INDEX('Points - Fielding'!$A$5:$Z$95,MATCH($A87,'Points - Fielding'!$A$5:$A$95,0),MATCH(W$8,'Points - Fielding'!$A$5:$Z$5,0)))*10)+((INDEX('Points - 7 fers'!$A$5:$Z$95,MATCH($A87,'Points - 7 fers'!$A$5:$A$95,0),MATCH(W$8,'Points - 7 fers'!$A$5:$Z$5,0)))*50)+((INDEX('Points - Fielding Bonus'!$A$5:$Z$95,MATCH($A87,'Points - Fielding Bonus'!$A$5:$A$95,0),MATCH(W$8,'Points - Fielding Bonus'!$A$5:$Z$5,0)))*25)</f>
        <v>0</v>
      </c>
      <c r="X87" s="365">
        <f>(INDEX('Points - Runs'!$A$5:$Z$95,MATCH($A87,'Points - Runs'!$A$5:$A$95,0),MATCH(X$8,'Points - Runs'!$A$5:$Z$5,0)))+((INDEX('Points - Runs 50s'!$A$5:$Z$95,MATCH($A87,'Points - Runs 50s'!$A$5:$A$95,0),MATCH(X$8,'Points - Runs 50s'!$A$5:$Z$5,0)))*25)+((INDEX('Points - Runs 100s'!$A$5:$Z$95,MATCH($A87,'Points - Runs 100s'!$A$5:$A$95,0),MATCH(X$8,'Points - Runs 100s'!$A$5:$Z$5,0)))*50)+((INDEX('Points - Wickets'!$A$5:$Z$95,MATCH($A87,'Points - Wickets'!$A$5:$A$95,0),MATCH(X$8,'Points - Wickets'!$A$5:$Z$5,0)))*15)+((INDEX('Points - 4 fers'!$A$5:$Z$95,MATCH($A87,'Points - 4 fers'!$A$5:$A$95,0),MATCH(X$8,'Points - 4 fers'!$A$5:$Z$5,0)))*25)+((INDEX('Points - Hattrick'!$A$5:$Z$95,MATCH($A87,'Points - Hattrick'!$A$5:$A$95,0),MATCH(X$8,'Points - Hattrick'!$A$5:$Z$5,0)))*100)+((INDEX('Points - Fielding'!$A$5:$Z$95,MATCH($A87,'Points - Fielding'!$A$5:$A$95,0),MATCH(X$8,'Points - Fielding'!$A$5:$Z$5,0)))*10)+((INDEX('Points - 7 fers'!$A$5:$Z$95,MATCH($A87,'Points - 7 fers'!$A$5:$A$95,0),MATCH(X$8,'Points - 7 fers'!$A$5:$Z$5,0)))*50)+((INDEX('Points - Fielding Bonus'!$A$5:$Z$95,MATCH($A87,'Points - Fielding Bonus'!$A$5:$A$95,0),MATCH(X$8,'Points - Fielding Bonus'!$A$5:$Z$5,0)))*25)</f>
        <v>0</v>
      </c>
      <c r="Y87" s="365">
        <f>(INDEX('Points - Runs'!$A$5:$Z$95,MATCH($A87,'Points - Runs'!$A$5:$A$95,0),MATCH(Y$8,'Points - Runs'!$A$5:$Z$5,0)))+((INDEX('Points - Runs 50s'!$A$5:$Z$95,MATCH($A87,'Points - Runs 50s'!$A$5:$A$95,0),MATCH(Y$8,'Points - Runs 50s'!$A$5:$Z$5,0)))*25)+((INDEX('Points - Runs 100s'!$A$5:$Z$95,MATCH($A87,'Points - Runs 100s'!$A$5:$A$95,0),MATCH(Y$8,'Points - Runs 100s'!$A$5:$Z$5,0)))*50)+((INDEX('Points - Wickets'!$A$5:$Z$95,MATCH($A87,'Points - Wickets'!$A$5:$A$95,0),MATCH(Y$8,'Points - Wickets'!$A$5:$Z$5,0)))*15)+((INDEX('Points - 4 fers'!$A$5:$Z$95,MATCH($A87,'Points - 4 fers'!$A$5:$A$95,0),MATCH(Y$8,'Points - 4 fers'!$A$5:$Z$5,0)))*25)+((INDEX('Points - Hattrick'!$A$5:$Z$95,MATCH($A87,'Points - Hattrick'!$A$5:$A$95,0),MATCH(Y$8,'Points - Hattrick'!$A$5:$Z$5,0)))*100)+((INDEX('Points - Fielding'!$A$5:$Z$95,MATCH($A87,'Points - Fielding'!$A$5:$A$95,0),MATCH(Y$8,'Points - Fielding'!$A$5:$Z$5,0)))*10)+((INDEX('Points - 7 fers'!$A$5:$Z$95,MATCH($A87,'Points - 7 fers'!$A$5:$A$95,0),MATCH(Y$8,'Points - 7 fers'!$A$5:$Z$5,0)))*50)+((INDEX('Points - Fielding Bonus'!$A$5:$Z$95,MATCH($A87,'Points - Fielding Bonus'!$A$5:$A$95,0),MATCH(Y$8,'Points - Fielding Bonus'!$A$5:$Z$5,0)))*25)</f>
        <v>0</v>
      </c>
      <c r="Z87" s="365">
        <f>(INDEX('Points - Runs'!$A$5:$Z$95,MATCH($A87,'Points - Runs'!$A$5:$A$95,0),MATCH(Z$8,'Points - Runs'!$A$5:$Z$5,0)))+((INDEX('Points - Runs 50s'!$A$5:$Z$95,MATCH($A87,'Points - Runs 50s'!$A$5:$A$95,0),MATCH(Z$8,'Points - Runs 50s'!$A$5:$Z$5,0)))*25)+((INDEX('Points - Runs 100s'!$A$5:$Z$95,MATCH($A87,'Points - Runs 100s'!$A$5:$A$95,0),MATCH(Z$8,'Points - Runs 100s'!$A$5:$Z$5,0)))*50)+((INDEX('Points - Wickets'!$A$5:$Z$95,MATCH($A87,'Points - Wickets'!$A$5:$A$95,0),MATCH(Z$8,'Points - Wickets'!$A$5:$Z$5,0)))*15)+((INDEX('Points - 4 fers'!$A$5:$Z$95,MATCH($A87,'Points - 4 fers'!$A$5:$A$95,0),MATCH(Z$8,'Points - 4 fers'!$A$5:$Z$5,0)))*25)+((INDEX('Points - Hattrick'!$A$5:$Z$95,MATCH($A87,'Points - Hattrick'!$A$5:$A$95,0),MATCH(Z$8,'Points - Hattrick'!$A$5:$Z$5,0)))*100)+((INDEX('Points - Fielding'!$A$5:$Z$95,MATCH($A87,'Points - Fielding'!$A$5:$A$95,0),MATCH(Z$8,'Points - Fielding'!$A$5:$Z$5,0)))*10)+((INDEX('Points - 7 fers'!$A$5:$Z$95,MATCH($A87,'Points - 7 fers'!$A$5:$A$95,0),MATCH(Z$8,'Points - 7 fers'!$A$5:$Z$5,0)))*50)+((INDEX('Points - Fielding Bonus'!$A$5:$Z$95,MATCH($A87,'Points - Fielding Bonus'!$A$5:$A$95,0),MATCH(Z$8,'Points - Fielding Bonus'!$A$5:$Z$5,0)))*25)</f>
        <v>0</v>
      </c>
      <c r="AA87" s="452">
        <f t="shared" si="4"/>
        <v>0</v>
      </c>
      <c r="AB87" s="445">
        <f t="shared" si="5"/>
        <v>8</v>
      </c>
      <c r="AC87" s="479">
        <f t="shared" si="6"/>
        <v>0</v>
      </c>
      <c r="AD87" s="453">
        <f t="shared" si="7"/>
        <v>8</v>
      </c>
    </row>
    <row r="88" spans="1:30" ht="18.75" customHeight="1" x14ac:dyDescent="0.25">
      <c r="A88" s="476" t="s">
        <v>280</v>
      </c>
      <c r="B88" s="447" t="s">
        <v>251</v>
      </c>
      <c r="C88" s="448" t="s">
        <v>63</v>
      </c>
      <c r="D88" s="364">
        <f>(INDEX('Points - Runs'!$A$5:$Z$95,MATCH($A88,'Points - Runs'!$A$5:$A$95,0),MATCH(D$8,'Points - Runs'!$A$5:$Z$5,0)))+((INDEX('Points - Runs 50s'!$A$5:$Z$95,MATCH($A88,'Points - Runs 50s'!$A$5:$A$95,0),MATCH(D$8,'Points - Runs 50s'!$A$5:$Z$5,0)))*25)+((INDEX('Points - Runs 100s'!$A$5:$Z$95,MATCH($A88,'Points - Runs 100s'!$A$5:$A$95,0),MATCH(D$8,'Points - Runs 100s'!$A$5:$Z$5,0)))*50)+((INDEX('Points - Wickets'!$A$5:$Z$95,MATCH($A88,'Points - Wickets'!$A$5:$A$95,0),MATCH(D$8,'Points - Wickets'!$A$5:$Z$5,0)))*15)+((INDEX('Points - 4 fers'!$A$5:$Z$95,MATCH($A88,'Points - 4 fers'!$A$5:$A$95,0),MATCH(D$8,'Points - 4 fers'!$A$5:$Z$5,0)))*25)+((INDEX('Points - Hattrick'!$A$5:$Z$95,MATCH($A88,'Points - Hattrick'!$A$5:$A$95,0),MATCH(D$8,'Points - Hattrick'!$A$5:$Z$5,0)))*100)+((INDEX('Points - Fielding'!$A$5:$Z$95,MATCH($A88,'Points - Fielding'!$A$5:$A$95,0),MATCH(D$8,'Points - Fielding'!$A$5:$Z$5,0)))*10)+((INDEX('Points - 7 fers'!$A$5:$Z$95,MATCH($A88,'Points - 7 fers'!$A$5:$A$95,0),MATCH(D$8,'Points - 7 fers'!$A$5:$Z$5,0)))*50)+((INDEX('Points - Fielding Bonus'!$A$5:$Z$95,MATCH($A88,'Points - Fielding Bonus'!$A$5:$A$95,0),MATCH(D$8,'Points - Fielding Bonus'!$A$5:$Z$5,0)))*25)</f>
        <v>0</v>
      </c>
      <c r="E88" s="365">
        <f>(INDEX('Points - Runs'!$A$5:$Z$95,MATCH($A88,'Points - Runs'!$A$5:$A$95,0),MATCH(E$8,'Points - Runs'!$A$5:$Z$5,0)))+((INDEX('Points - Runs 50s'!$A$5:$Z$95,MATCH($A88,'Points - Runs 50s'!$A$5:$A$95,0),MATCH(E$8,'Points - Runs 50s'!$A$5:$Z$5,0)))*25)+((INDEX('Points - Runs 100s'!$A$5:$Z$95,MATCH($A88,'Points - Runs 100s'!$A$5:$A$95,0),MATCH(E$8,'Points - Runs 100s'!$A$5:$Z$5,0)))*50)+((INDEX('Points - Wickets'!$A$5:$Z$95,MATCH($A88,'Points - Wickets'!$A$5:$A$95,0),MATCH(E$8,'Points - Wickets'!$A$5:$Z$5,0)))*15)+((INDEX('Points - 4 fers'!$A$5:$Z$95,MATCH($A88,'Points - 4 fers'!$A$5:$A$95,0),MATCH(E$8,'Points - 4 fers'!$A$5:$Z$5,0)))*25)+((INDEX('Points - Hattrick'!$A$5:$Z$95,MATCH($A88,'Points - Hattrick'!$A$5:$A$95,0),MATCH(E$8,'Points - Hattrick'!$A$5:$Z$5,0)))*100)+((INDEX('Points - Fielding'!$A$5:$Z$95,MATCH($A88,'Points - Fielding'!$A$5:$A$95,0),MATCH(E$8,'Points - Fielding'!$A$5:$Z$5,0)))*10)+((INDEX('Points - 7 fers'!$A$5:$Z$95,MATCH($A88,'Points - 7 fers'!$A$5:$A$95,0),MATCH(E$8,'Points - 7 fers'!$A$5:$Z$5,0)))*50)+((INDEX('Points - Fielding Bonus'!$A$5:$Z$95,MATCH($A88,'Points - Fielding Bonus'!$A$5:$A$95,0),MATCH(E$8,'Points - Fielding Bonus'!$A$5:$Z$5,0)))*25)</f>
        <v>0</v>
      </c>
      <c r="F88" s="365">
        <f>(INDEX('Points - Runs'!$A$5:$Z$95,MATCH($A88,'Points - Runs'!$A$5:$A$95,0),MATCH(F$8,'Points - Runs'!$A$5:$Z$5,0)))+((INDEX('Points - Runs 50s'!$A$5:$Z$95,MATCH($A88,'Points - Runs 50s'!$A$5:$A$95,0),MATCH(F$8,'Points - Runs 50s'!$A$5:$Z$5,0)))*25)+((INDEX('Points - Runs 100s'!$A$5:$Z$95,MATCH($A88,'Points - Runs 100s'!$A$5:$A$95,0),MATCH(F$8,'Points - Runs 100s'!$A$5:$Z$5,0)))*50)+((INDEX('Points - Wickets'!$A$5:$Z$95,MATCH($A88,'Points - Wickets'!$A$5:$A$95,0),MATCH(F$8,'Points - Wickets'!$A$5:$Z$5,0)))*15)+((INDEX('Points - 4 fers'!$A$5:$Z$95,MATCH($A88,'Points - 4 fers'!$A$5:$A$95,0),MATCH(F$8,'Points - 4 fers'!$A$5:$Z$5,0)))*25)+((INDEX('Points - Hattrick'!$A$5:$Z$95,MATCH($A88,'Points - Hattrick'!$A$5:$A$95,0),MATCH(F$8,'Points - Hattrick'!$A$5:$Z$5,0)))*100)+((INDEX('Points - Fielding'!$A$5:$Z$95,MATCH($A88,'Points - Fielding'!$A$5:$A$95,0),MATCH(F$8,'Points - Fielding'!$A$5:$Z$5,0)))*10)+((INDEX('Points - 7 fers'!$A$5:$Z$95,MATCH($A88,'Points - 7 fers'!$A$5:$A$95,0),MATCH(F$8,'Points - 7 fers'!$A$5:$Z$5,0)))*50)+((INDEX('Points - Fielding Bonus'!$A$5:$Z$95,MATCH($A88,'Points - Fielding Bonus'!$A$5:$A$95,0),MATCH(F$8,'Points - Fielding Bonus'!$A$5:$Z$5,0)))*25)</f>
        <v>0</v>
      </c>
      <c r="G88" s="365">
        <f>(INDEX('Points - Runs'!$A$5:$Z$95,MATCH($A88,'Points - Runs'!$A$5:$A$95,0),MATCH(G$8,'Points - Runs'!$A$5:$Z$5,0)))+((INDEX('Points - Runs 50s'!$A$5:$Z$95,MATCH($A88,'Points - Runs 50s'!$A$5:$A$95,0),MATCH(G$8,'Points - Runs 50s'!$A$5:$Z$5,0)))*25)+((INDEX('Points - Runs 100s'!$A$5:$Z$95,MATCH($A88,'Points - Runs 100s'!$A$5:$A$95,0),MATCH(G$8,'Points - Runs 100s'!$A$5:$Z$5,0)))*50)+((INDEX('Points - Wickets'!$A$5:$Z$95,MATCH($A88,'Points - Wickets'!$A$5:$A$95,0),MATCH(G$8,'Points - Wickets'!$A$5:$Z$5,0)))*15)+((INDEX('Points - 4 fers'!$A$5:$Z$95,MATCH($A88,'Points - 4 fers'!$A$5:$A$95,0),MATCH(G$8,'Points - 4 fers'!$A$5:$Z$5,0)))*25)+((INDEX('Points - Hattrick'!$A$5:$Z$95,MATCH($A88,'Points - Hattrick'!$A$5:$A$95,0),MATCH(G$8,'Points - Hattrick'!$A$5:$Z$5,0)))*100)+((INDEX('Points - Fielding'!$A$5:$Z$95,MATCH($A88,'Points - Fielding'!$A$5:$A$95,0),MATCH(G$8,'Points - Fielding'!$A$5:$Z$5,0)))*10)+((INDEX('Points - 7 fers'!$A$5:$Z$95,MATCH($A88,'Points - 7 fers'!$A$5:$A$95,0),MATCH(G$8,'Points - 7 fers'!$A$5:$Z$5,0)))*50)+((INDEX('Points - Fielding Bonus'!$A$5:$Z$95,MATCH($A88,'Points - Fielding Bonus'!$A$5:$A$95,0),MATCH(G$8,'Points - Fielding Bonus'!$A$5:$Z$5,0)))*25)</f>
        <v>0</v>
      </c>
      <c r="H88" s="365">
        <f>(INDEX('Points - Runs'!$A$5:$Z$95,MATCH($A88,'Points - Runs'!$A$5:$A$95,0),MATCH(H$8,'Points - Runs'!$A$5:$Z$5,0)))+((INDEX('Points - Runs 50s'!$A$5:$Z$95,MATCH($A88,'Points - Runs 50s'!$A$5:$A$95,0),MATCH(H$8,'Points - Runs 50s'!$A$5:$Z$5,0)))*25)+((INDEX('Points - Runs 100s'!$A$5:$Z$95,MATCH($A88,'Points - Runs 100s'!$A$5:$A$95,0),MATCH(H$8,'Points - Runs 100s'!$A$5:$Z$5,0)))*50)+((INDEX('Points - Wickets'!$A$5:$Z$95,MATCH($A88,'Points - Wickets'!$A$5:$A$95,0),MATCH(H$8,'Points - Wickets'!$A$5:$Z$5,0)))*15)+((INDEX('Points - 4 fers'!$A$5:$Z$95,MATCH($A88,'Points - 4 fers'!$A$5:$A$95,0),MATCH(H$8,'Points - 4 fers'!$A$5:$Z$5,0)))*25)+((INDEX('Points - Hattrick'!$A$5:$Z$95,MATCH($A88,'Points - Hattrick'!$A$5:$A$95,0),MATCH(H$8,'Points - Hattrick'!$A$5:$Z$5,0)))*100)+((INDEX('Points - Fielding'!$A$5:$Z$95,MATCH($A88,'Points - Fielding'!$A$5:$A$95,0),MATCH(H$8,'Points - Fielding'!$A$5:$Z$5,0)))*10)+((INDEX('Points - 7 fers'!$A$5:$Z$95,MATCH($A88,'Points - 7 fers'!$A$5:$A$95,0),MATCH(H$8,'Points - 7 fers'!$A$5:$Z$5,0)))*50)+((INDEX('Points - Fielding Bonus'!$A$5:$Z$95,MATCH($A88,'Points - Fielding Bonus'!$A$5:$A$95,0),MATCH(H$8,'Points - Fielding Bonus'!$A$5:$Z$5,0)))*25)</f>
        <v>0</v>
      </c>
      <c r="I88" s="365">
        <f>(INDEX('Points - Runs'!$A$5:$Z$95,MATCH($A88,'Points - Runs'!$A$5:$A$95,0),MATCH(I$8,'Points - Runs'!$A$5:$Z$5,0)))+((INDEX('Points - Runs 50s'!$A$5:$Z$95,MATCH($A88,'Points - Runs 50s'!$A$5:$A$95,0),MATCH(I$8,'Points - Runs 50s'!$A$5:$Z$5,0)))*25)+((INDEX('Points - Runs 100s'!$A$5:$Z$95,MATCH($A88,'Points - Runs 100s'!$A$5:$A$95,0),MATCH(I$8,'Points - Runs 100s'!$A$5:$Z$5,0)))*50)+((INDEX('Points - Wickets'!$A$5:$Z$95,MATCH($A88,'Points - Wickets'!$A$5:$A$95,0),MATCH(I$8,'Points - Wickets'!$A$5:$Z$5,0)))*15)+((INDEX('Points - 4 fers'!$A$5:$Z$95,MATCH($A88,'Points - 4 fers'!$A$5:$A$95,0),MATCH(I$8,'Points - 4 fers'!$A$5:$Z$5,0)))*25)+((INDEX('Points - Hattrick'!$A$5:$Z$95,MATCH($A88,'Points - Hattrick'!$A$5:$A$95,0),MATCH(I$8,'Points - Hattrick'!$A$5:$Z$5,0)))*100)+((INDEX('Points - Fielding'!$A$5:$Z$95,MATCH($A88,'Points - Fielding'!$A$5:$A$95,0),MATCH(I$8,'Points - Fielding'!$A$5:$Z$5,0)))*10)+((INDEX('Points - 7 fers'!$A$5:$Z$95,MATCH($A88,'Points - 7 fers'!$A$5:$A$95,0),MATCH(I$8,'Points - 7 fers'!$A$5:$Z$5,0)))*50)+((INDEX('Points - Fielding Bonus'!$A$5:$Z$95,MATCH($A88,'Points - Fielding Bonus'!$A$5:$A$95,0),MATCH(I$8,'Points - Fielding Bonus'!$A$5:$Z$5,0)))*25)</f>
        <v>0</v>
      </c>
      <c r="J88" s="365">
        <f>(INDEX('Points - Runs'!$A$5:$Z$95,MATCH($A88,'Points - Runs'!$A$5:$A$95,0),MATCH(J$8,'Points - Runs'!$A$5:$Z$5,0)))+((INDEX('Points - Runs 50s'!$A$5:$Z$95,MATCH($A88,'Points - Runs 50s'!$A$5:$A$95,0),MATCH(J$8,'Points - Runs 50s'!$A$5:$Z$5,0)))*25)+((INDEX('Points - Runs 100s'!$A$5:$Z$95,MATCH($A88,'Points - Runs 100s'!$A$5:$A$95,0),MATCH(J$8,'Points - Runs 100s'!$A$5:$Z$5,0)))*50)+((INDEX('Points - Wickets'!$A$5:$Z$95,MATCH($A88,'Points - Wickets'!$A$5:$A$95,0),MATCH(J$8,'Points - Wickets'!$A$5:$Z$5,0)))*15)+((INDEX('Points - 4 fers'!$A$5:$Z$95,MATCH($A88,'Points - 4 fers'!$A$5:$A$95,0),MATCH(J$8,'Points - 4 fers'!$A$5:$Z$5,0)))*25)+((INDEX('Points - Hattrick'!$A$5:$Z$95,MATCH($A88,'Points - Hattrick'!$A$5:$A$95,0),MATCH(J$8,'Points - Hattrick'!$A$5:$Z$5,0)))*100)+((INDEX('Points - Fielding'!$A$5:$Z$95,MATCH($A88,'Points - Fielding'!$A$5:$A$95,0),MATCH(J$8,'Points - Fielding'!$A$5:$Z$5,0)))*10)+((INDEX('Points - 7 fers'!$A$5:$Z$95,MATCH($A88,'Points - 7 fers'!$A$5:$A$95,0),MATCH(J$8,'Points - 7 fers'!$A$5:$Z$5,0)))*50)+((INDEX('Points - Fielding Bonus'!$A$5:$Z$95,MATCH($A88,'Points - Fielding Bonus'!$A$5:$A$95,0),MATCH(J$8,'Points - Fielding Bonus'!$A$5:$Z$5,0)))*25)</f>
        <v>0</v>
      </c>
      <c r="K88" s="516">
        <f>(INDEX('Points - Runs'!$A$5:$Z$95,MATCH($A88,'Points - Runs'!$A$5:$A$95,0),MATCH(K$8,'Points - Runs'!$A$5:$Z$5,0)))+((INDEX('Points - Runs 50s'!$A$5:$Z$95,MATCH($A88,'Points - Runs 50s'!$A$5:$A$95,0),MATCH(K$8,'Points - Runs 50s'!$A$5:$Z$5,0)))*25)+((INDEX('Points - Runs 100s'!$A$5:$Z$95,MATCH($A88,'Points - Runs 100s'!$A$5:$A$95,0),MATCH(K$8,'Points - Runs 100s'!$A$5:$Z$5,0)))*50)+((INDEX('Points - Wickets'!$A$5:$Z$95,MATCH($A88,'Points - Wickets'!$A$5:$A$95,0),MATCH(K$8,'Points - Wickets'!$A$5:$Z$5,0)))*15)+((INDEX('Points - 4 fers'!$A$5:$Z$95,MATCH($A88,'Points - 4 fers'!$A$5:$A$95,0),MATCH(K$8,'Points - 4 fers'!$A$5:$Z$5,0)))*25)+((INDEX('Points - Hattrick'!$A$5:$Z$95,MATCH($A88,'Points - Hattrick'!$A$5:$A$95,0),MATCH(K$8,'Points - Hattrick'!$A$5:$Z$5,0)))*100)+((INDEX('Points - Fielding'!$A$5:$Z$95,MATCH($A88,'Points - Fielding'!$A$5:$A$95,0),MATCH(K$8,'Points - Fielding'!$A$5:$Z$5,0)))*10)+((INDEX('Points - 7 fers'!$A$5:$Z$95,MATCH($A88,'Points - 7 fers'!$A$5:$A$95,0),MATCH(K$8,'Points - 7 fers'!$A$5:$Z$5,0)))*50)+((INDEX('Points - Fielding Bonus'!$A$5:$Z$95,MATCH($A88,'Points - Fielding Bonus'!$A$5:$A$95,0),MATCH(K$8,'Points - Fielding Bonus'!$A$5:$Z$5,0)))*25)</f>
        <v>0</v>
      </c>
      <c r="L88" s="364">
        <f>(INDEX('Points - Runs'!$A$5:$Z$95,MATCH($A88,'Points - Runs'!$A$5:$A$95,0),MATCH(L$8,'Points - Runs'!$A$5:$Z$5,0)))+((INDEX('Points - Runs 50s'!$A$5:$Z$95,MATCH($A88,'Points - Runs 50s'!$A$5:$A$95,0),MATCH(L$8,'Points - Runs 50s'!$A$5:$Z$5,0)))*25)+((INDEX('Points - Runs 100s'!$A$5:$Z$95,MATCH($A88,'Points - Runs 100s'!$A$5:$A$95,0),MATCH(L$8,'Points - Runs 100s'!$A$5:$Z$5,0)))*50)+((INDEX('Points - Wickets'!$A$5:$Z$95,MATCH($A88,'Points - Wickets'!$A$5:$A$95,0),MATCH(L$8,'Points - Wickets'!$A$5:$Z$5,0)))*15)+((INDEX('Points - 4 fers'!$A$5:$Z$95,MATCH($A88,'Points - 4 fers'!$A$5:$A$95,0),MATCH(L$8,'Points - 4 fers'!$A$5:$Z$5,0)))*25)+((INDEX('Points - Hattrick'!$A$5:$Z$95,MATCH($A88,'Points - Hattrick'!$A$5:$A$95,0),MATCH(L$8,'Points - Hattrick'!$A$5:$Z$5,0)))*100)+((INDEX('Points - Fielding'!$A$5:$Z$95,MATCH($A88,'Points - Fielding'!$A$5:$A$95,0),MATCH(L$8,'Points - Fielding'!$A$5:$Z$5,0)))*10)+((INDEX('Points - 7 fers'!$A$5:$Z$95,MATCH($A88,'Points - 7 fers'!$A$5:$A$95,0),MATCH(L$8,'Points - 7 fers'!$A$5:$Z$5,0)))*50)+((INDEX('Points - Fielding Bonus'!$A$5:$Z$95,MATCH($A88,'Points - Fielding Bonus'!$A$5:$A$95,0),MATCH(L$8,'Points - Fielding Bonus'!$A$5:$Z$5,0)))*25)</f>
        <v>0</v>
      </c>
      <c r="M88" s="365">
        <f>(INDEX('Points - Runs'!$A$5:$Z$95,MATCH($A88,'Points - Runs'!$A$5:$A$95,0),MATCH(M$8,'Points - Runs'!$A$5:$Z$5,0)))+((INDEX('Points - Runs 50s'!$A$5:$Z$95,MATCH($A88,'Points - Runs 50s'!$A$5:$A$95,0),MATCH(M$8,'Points - Runs 50s'!$A$5:$Z$5,0)))*25)+((INDEX('Points - Runs 100s'!$A$5:$Z$95,MATCH($A88,'Points - Runs 100s'!$A$5:$A$95,0),MATCH(M$8,'Points - Runs 100s'!$A$5:$Z$5,0)))*50)+((INDEX('Points - Wickets'!$A$5:$Z$95,MATCH($A88,'Points - Wickets'!$A$5:$A$95,0),MATCH(M$8,'Points - Wickets'!$A$5:$Z$5,0)))*15)+((INDEX('Points - 4 fers'!$A$5:$Z$95,MATCH($A88,'Points - 4 fers'!$A$5:$A$95,0),MATCH(M$8,'Points - 4 fers'!$A$5:$Z$5,0)))*25)+((INDEX('Points - Hattrick'!$A$5:$Z$95,MATCH($A88,'Points - Hattrick'!$A$5:$A$95,0),MATCH(M$8,'Points - Hattrick'!$A$5:$Z$5,0)))*100)+((INDEX('Points - Fielding'!$A$5:$Z$95,MATCH($A88,'Points - Fielding'!$A$5:$A$95,0),MATCH(M$8,'Points - Fielding'!$A$5:$Z$5,0)))*10)+((INDEX('Points - 7 fers'!$A$5:$Z$95,MATCH($A88,'Points - 7 fers'!$A$5:$A$95,0),MATCH(M$8,'Points - 7 fers'!$A$5:$Z$5,0)))*50)+((INDEX('Points - Fielding Bonus'!$A$5:$Z$95,MATCH($A88,'Points - Fielding Bonus'!$A$5:$A$95,0),MATCH(M$8,'Points - Fielding Bonus'!$A$5:$Z$5,0)))*25)</f>
        <v>0</v>
      </c>
      <c r="N88" s="365">
        <f>(INDEX('Points - Runs'!$A$5:$Z$95,MATCH($A88,'Points - Runs'!$A$5:$A$95,0),MATCH(N$8,'Points - Runs'!$A$5:$Z$5,0)))+((INDEX('Points - Runs 50s'!$A$5:$Z$95,MATCH($A88,'Points - Runs 50s'!$A$5:$A$95,0),MATCH(N$8,'Points - Runs 50s'!$A$5:$Z$5,0)))*25)+((INDEX('Points - Runs 100s'!$A$5:$Z$95,MATCH($A88,'Points - Runs 100s'!$A$5:$A$95,0),MATCH(N$8,'Points - Runs 100s'!$A$5:$Z$5,0)))*50)+((INDEX('Points - Wickets'!$A$5:$Z$95,MATCH($A88,'Points - Wickets'!$A$5:$A$95,0),MATCH(N$8,'Points - Wickets'!$A$5:$Z$5,0)))*15)+((INDEX('Points - 4 fers'!$A$5:$Z$95,MATCH($A88,'Points - 4 fers'!$A$5:$A$95,0),MATCH(N$8,'Points - 4 fers'!$A$5:$Z$5,0)))*25)+((INDEX('Points - Hattrick'!$A$5:$Z$95,MATCH($A88,'Points - Hattrick'!$A$5:$A$95,0),MATCH(N$8,'Points - Hattrick'!$A$5:$Z$5,0)))*100)+((INDEX('Points - Fielding'!$A$5:$Z$95,MATCH($A88,'Points - Fielding'!$A$5:$A$95,0),MATCH(N$8,'Points - Fielding'!$A$5:$Z$5,0)))*10)+((INDEX('Points - 7 fers'!$A$5:$Z$95,MATCH($A88,'Points - 7 fers'!$A$5:$A$95,0),MATCH(N$8,'Points - 7 fers'!$A$5:$Z$5,0)))*50)+((INDEX('Points - Fielding Bonus'!$A$5:$Z$95,MATCH($A88,'Points - Fielding Bonus'!$A$5:$A$95,0),MATCH(N$8,'Points - Fielding Bonus'!$A$5:$Z$5,0)))*25)</f>
        <v>0</v>
      </c>
      <c r="O88" s="365">
        <f>(INDEX('Points - Runs'!$A$5:$Z$95,MATCH($A88,'Points - Runs'!$A$5:$A$95,0),MATCH(O$8,'Points - Runs'!$A$5:$Z$5,0)))+((INDEX('Points - Runs 50s'!$A$5:$Z$95,MATCH($A88,'Points - Runs 50s'!$A$5:$A$95,0),MATCH(O$8,'Points - Runs 50s'!$A$5:$Z$5,0)))*25)+((INDEX('Points - Runs 100s'!$A$5:$Z$95,MATCH($A88,'Points - Runs 100s'!$A$5:$A$95,0),MATCH(O$8,'Points - Runs 100s'!$A$5:$Z$5,0)))*50)+((INDEX('Points - Wickets'!$A$5:$Z$95,MATCH($A88,'Points - Wickets'!$A$5:$A$95,0),MATCH(O$8,'Points - Wickets'!$A$5:$Z$5,0)))*15)+((INDEX('Points - 4 fers'!$A$5:$Z$95,MATCH($A88,'Points - 4 fers'!$A$5:$A$95,0),MATCH(O$8,'Points - 4 fers'!$A$5:$Z$5,0)))*25)+((INDEX('Points - Hattrick'!$A$5:$Z$95,MATCH($A88,'Points - Hattrick'!$A$5:$A$95,0),MATCH(O$8,'Points - Hattrick'!$A$5:$Z$5,0)))*100)+((INDEX('Points - Fielding'!$A$5:$Z$95,MATCH($A88,'Points - Fielding'!$A$5:$A$95,0),MATCH(O$8,'Points - Fielding'!$A$5:$Z$5,0)))*10)+((INDEX('Points - 7 fers'!$A$5:$Z$95,MATCH($A88,'Points - 7 fers'!$A$5:$A$95,0),MATCH(O$8,'Points - 7 fers'!$A$5:$Z$5,0)))*50)+((INDEX('Points - Fielding Bonus'!$A$5:$Z$95,MATCH($A88,'Points - Fielding Bonus'!$A$5:$A$95,0),MATCH(O$8,'Points - Fielding Bonus'!$A$5:$Z$5,0)))*25)</f>
        <v>0</v>
      </c>
      <c r="P88" s="365">
        <f>(INDEX('Points - Runs'!$A$5:$Z$95,MATCH($A88,'Points - Runs'!$A$5:$A$95,0),MATCH(P$8,'Points - Runs'!$A$5:$Z$5,0)))+((INDEX('Points - Runs 50s'!$A$5:$Z$95,MATCH($A88,'Points - Runs 50s'!$A$5:$A$95,0),MATCH(P$8,'Points - Runs 50s'!$A$5:$Z$5,0)))*25)+((INDEX('Points - Runs 100s'!$A$5:$Z$95,MATCH($A88,'Points - Runs 100s'!$A$5:$A$95,0),MATCH(P$8,'Points - Runs 100s'!$A$5:$Z$5,0)))*50)+((INDEX('Points - Wickets'!$A$5:$Z$95,MATCH($A88,'Points - Wickets'!$A$5:$A$95,0),MATCH(P$8,'Points - Wickets'!$A$5:$Z$5,0)))*15)+((INDEX('Points - 4 fers'!$A$5:$Z$95,MATCH($A88,'Points - 4 fers'!$A$5:$A$95,0),MATCH(P$8,'Points - 4 fers'!$A$5:$Z$5,0)))*25)+((INDEX('Points - Hattrick'!$A$5:$Z$95,MATCH($A88,'Points - Hattrick'!$A$5:$A$95,0),MATCH(P$8,'Points - Hattrick'!$A$5:$Z$5,0)))*100)+((INDEX('Points - Fielding'!$A$5:$Z$95,MATCH($A88,'Points - Fielding'!$A$5:$A$95,0),MATCH(P$8,'Points - Fielding'!$A$5:$Z$5,0)))*10)+((INDEX('Points - 7 fers'!$A$5:$Z$95,MATCH($A88,'Points - 7 fers'!$A$5:$A$95,0),MATCH(P$8,'Points - 7 fers'!$A$5:$Z$5,0)))*50)+((INDEX('Points - Fielding Bonus'!$A$5:$Z$95,MATCH($A88,'Points - Fielding Bonus'!$A$5:$A$95,0),MATCH(P$8,'Points - Fielding Bonus'!$A$5:$Z$5,0)))*25)</f>
        <v>0</v>
      </c>
      <c r="Q88" s="365">
        <f>(INDEX('Points - Runs'!$A$5:$Z$95,MATCH($A88,'Points - Runs'!$A$5:$A$95,0),MATCH(Q$8,'Points - Runs'!$A$5:$Z$5,0)))+((INDEX('Points - Runs 50s'!$A$5:$Z$95,MATCH($A88,'Points - Runs 50s'!$A$5:$A$95,0),MATCH(Q$8,'Points - Runs 50s'!$A$5:$Z$5,0)))*25)+((INDEX('Points - Runs 100s'!$A$5:$Z$95,MATCH($A88,'Points - Runs 100s'!$A$5:$A$95,0),MATCH(Q$8,'Points - Runs 100s'!$A$5:$Z$5,0)))*50)+((INDEX('Points - Wickets'!$A$5:$Z$95,MATCH($A88,'Points - Wickets'!$A$5:$A$95,0),MATCH(Q$8,'Points - Wickets'!$A$5:$Z$5,0)))*15)+((INDEX('Points - 4 fers'!$A$5:$Z$95,MATCH($A88,'Points - 4 fers'!$A$5:$A$95,0),MATCH(Q$8,'Points - 4 fers'!$A$5:$Z$5,0)))*25)+((INDEX('Points - Hattrick'!$A$5:$Z$95,MATCH($A88,'Points - Hattrick'!$A$5:$A$95,0),MATCH(Q$8,'Points - Hattrick'!$A$5:$Z$5,0)))*100)+((INDEX('Points - Fielding'!$A$5:$Z$95,MATCH($A88,'Points - Fielding'!$A$5:$A$95,0),MATCH(Q$8,'Points - Fielding'!$A$5:$Z$5,0)))*10)+((INDEX('Points - 7 fers'!$A$5:$Z$95,MATCH($A88,'Points - 7 fers'!$A$5:$A$95,0),MATCH(Q$8,'Points - 7 fers'!$A$5:$Z$5,0)))*50)+((INDEX('Points - Fielding Bonus'!$A$5:$Z$95,MATCH($A88,'Points - Fielding Bonus'!$A$5:$A$95,0),MATCH(Q$8,'Points - Fielding Bonus'!$A$5:$Z$5,0)))*25)</f>
        <v>0</v>
      </c>
      <c r="R88" s="365">
        <f>(INDEX('Points - Runs'!$A$5:$Z$95,MATCH($A88,'Points - Runs'!$A$5:$A$95,0),MATCH(R$8,'Points - Runs'!$A$5:$Z$5,0)))+((INDEX('Points - Runs 50s'!$A$5:$Z$95,MATCH($A88,'Points - Runs 50s'!$A$5:$A$95,0),MATCH(R$8,'Points - Runs 50s'!$A$5:$Z$5,0)))*25)+((INDEX('Points - Runs 100s'!$A$5:$Z$95,MATCH($A88,'Points - Runs 100s'!$A$5:$A$95,0),MATCH(R$8,'Points - Runs 100s'!$A$5:$Z$5,0)))*50)+((INDEX('Points - Wickets'!$A$5:$Z$95,MATCH($A88,'Points - Wickets'!$A$5:$A$95,0),MATCH(R$8,'Points - Wickets'!$A$5:$Z$5,0)))*15)+((INDEX('Points - 4 fers'!$A$5:$Z$95,MATCH($A88,'Points - 4 fers'!$A$5:$A$95,0),MATCH(R$8,'Points - 4 fers'!$A$5:$Z$5,0)))*25)+((INDEX('Points - Hattrick'!$A$5:$Z$95,MATCH($A88,'Points - Hattrick'!$A$5:$A$95,0),MATCH(R$8,'Points - Hattrick'!$A$5:$Z$5,0)))*100)+((INDEX('Points - Fielding'!$A$5:$Z$95,MATCH($A88,'Points - Fielding'!$A$5:$A$95,0),MATCH(R$8,'Points - Fielding'!$A$5:$Z$5,0)))*10)+((INDEX('Points - 7 fers'!$A$5:$Z$95,MATCH($A88,'Points - 7 fers'!$A$5:$A$95,0),MATCH(R$8,'Points - 7 fers'!$A$5:$Z$5,0)))*50)+((INDEX('Points - Fielding Bonus'!$A$5:$Z$95,MATCH($A88,'Points - Fielding Bonus'!$A$5:$A$95,0),MATCH(R$8,'Points - Fielding Bonus'!$A$5:$Z$5,0)))*25)</f>
        <v>0</v>
      </c>
      <c r="S88" s="566">
        <f>(INDEX('Points - Runs'!$A$5:$Z$95,MATCH($A88,'Points - Runs'!$A$5:$A$95,0),MATCH(S$8,'Points - Runs'!$A$5:$Z$5,0)))+((INDEX('Points - Runs 50s'!$A$5:$Z$95,MATCH($A88,'Points - Runs 50s'!$A$5:$A$95,0),MATCH(S$8,'Points - Runs 50s'!$A$5:$Z$5,0)))*25)+((INDEX('Points - Runs 100s'!$A$5:$Z$95,MATCH($A88,'Points - Runs 100s'!$A$5:$A$95,0),MATCH(S$8,'Points - Runs 100s'!$A$5:$Z$5,0)))*50)+((INDEX('Points - Wickets'!$A$5:$Z$95,MATCH($A88,'Points - Wickets'!$A$5:$A$95,0),MATCH(S$8,'Points - Wickets'!$A$5:$Z$5,0)))*15)+((INDEX('Points - 4 fers'!$A$5:$Z$95,MATCH($A88,'Points - 4 fers'!$A$5:$A$95,0),MATCH(S$8,'Points - 4 fers'!$A$5:$Z$5,0)))*25)+((INDEX('Points - Hattrick'!$A$5:$Z$95,MATCH($A88,'Points - Hattrick'!$A$5:$A$95,0),MATCH(S$8,'Points - Hattrick'!$A$5:$Z$5,0)))*100)+((INDEX('Points - Fielding'!$A$5:$Z$95,MATCH($A88,'Points - Fielding'!$A$5:$A$95,0),MATCH(S$8,'Points - Fielding'!$A$5:$Z$5,0)))*10)+((INDEX('Points - 7 fers'!$A$5:$Z$95,MATCH($A88,'Points - 7 fers'!$A$5:$A$95,0),MATCH(S$8,'Points - 7 fers'!$A$5:$Z$5,0)))*50)+((INDEX('Points - Fielding Bonus'!$A$5:$Z$95,MATCH($A88,'Points - Fielding Bonus'!$A$5:$A$95,0),MATCH(S$8,'Points - Fielding Bonus'!$A$5:$Z$5,0)))*25)</f>
        <v>0</v>
      </c>
      <c r="T88" s="571">
        <f>(INDEX('Points - Runs'!$A$5:$Z$95,MATCH($A88,'Points - Runs'!$A$5:$A$95,0),MATCH(T$8,'Points - Runs'!$A$5:$Z$5,0)))+((INDEX('Points - Runs 50s'!$A$5:$Z$95,MATCH($A88,'Points - Runs 50s'!$A$5:$A$95,0),MATCH(T$8,'Points - Runs 50s'!$A$5:$Z$5,0)))*25)+((INDEX('Points - Runs 100s'!$A$5:$Z$95,MATCH($A88,'Points - Runs 100s'!$A$5:$A$95,0),MATCH(T$8,'Points - Runs 100s'!$A$5:$Z$5,0)))*50)+((INDEX('Points - Wickets'!$A$5:$Z$95,MATCH($A88,'Points - Wickets'!$A$5:$A$95,0),MATCH(T$8,'Points - Wickets'!$A$5:$Z$5,0)))*15)+((INDEX('Points - 4 fers'!$A$5:$Z$95,MATCH($A88,'Points - 4 fers'!$A$5:$A$95,0),MATCH(T$8,'Points - 4 fers'!$A$5:$Z$5,0)))*25)+((INDEX('Points - Hattrick'!$A$5:$Z$95,MATCH($A88,'Points - Hattrick'!$A$5:$A$95,0),MATCH(T$8,'Points - Hattrick'!$A$5:$Z$5,0)))*100)+((INDEX('Points - Fielding'!$A$5:$Z$95,MATCH($A88,'Points - Fielding'!$A$5:$A$95,0),MATCH(T$8,'Points - Fielding'!$A$5:$Z$5,0)))*10)+((INDEX('Points - 7 fers'!$A$5:$Z$95,MATCH($A88,'Points - 7 fers'!$A$5:$A$95,0),MATCH(T$8,'Points - 7 fers'!$A$5:$Z$5,0)))*50)+((INDEX('Points - Fielding Bonus'!$A$5:$Z$95,MATCH($A88,'Points - Fielding Bonus'!$A$5:$A$95,0),MATCH(T$8,'Points - Fielding Bonus'!$A$5:$Z$5,0)))*25)</f>
        <v>0</v>
      </c>
      <c r="U88" s="365">
        <f>(INDEX('Points - Runs'!$A$5:$Z$95,MATCH($A88,'Points - Runs'!$A$5:$A$95,0),MATCH(U$8,'Points - Runs'!$A$5:$Z$5,0)))+((INDEX('Points - Runs 50s'!$A$5:$Z$95,MATCH($A88,'Points - Runs 50s'!$A$5:$A$95,0),MATCH(U$8,'Points - Runs 50s'!$A$5:$Z$5,0)))*25)+((INDEX('Points - Runs 100s'!$A$5:$Z$95,MATCH($A88,'Points - Runs 100s'!$A$5:$A$95,0),MATCH(U$8,'Points - Runs 100s'!$A$5:$Z$5,0)))*50)+((INDEX('Points - Wickets'!$A$5:$Z$95,MATCH($A88,'Points - Wickets'!$A$5:$A$95,0),MATCH(U$8,'Points - Wickets'!$A$5:$Z$5,0)))*15)+((INDEX('Points - 4 fers'!$A$5:$Z$95,MATCH($A88,'Points - 4 fers'!$A$5:$A$95,0),MATCH(U$8,'Points - 4 fers'!$A$5:$Z$5,0)))*25)+((INDEX('Points - Hattrick'!$A$5:$Z$95,MATCH($A88,'Points - Hattrick'!$A$5:$A$95,0),MATCH(U$8,'Points - Hattrick'!$A$5:$Z$5,0)))*100)+((INDEX('Points - Fielding'!$A$5:$Z$95,MATCH($A88,'Points - Fielding'!$A$5:$A$95,0),MATCH(U$8,'Points - Fielding'!$A$5:$Z$5,0)))*10)+((INDEX('Points - 7 fers'!$A$5:$Z$95,MATCH($A88,'Points - 7 fers'!$A$5:$A$95,0),MATCH(U$8,'Points - 7 fers'!$A$5:$Z$5,0)))*50)+((INDEX('Points - Fielding Bonus'!$A$5:$Z$95,MATCH($A88,'Points - Fielding Bonus'!$A$5:$A$95,0),MATCH(U$8,'Points - Fielding Bonus'!$A$5:$Z$5,0)))*25)</f>
        <v>0</v>
      </c>
      <c r="V88" s="365">
        <f>(INDEX('Points - Runs'!$A$5:$Z$95,MATCH($A88,'Points - Runs'!$A$5:$A$95,0),MATCH(V$8,'Points - Runs'!$A$5:$Z$5,0)))+((INDEX('Points - Runs 50s'!$A$5:$Z$95,MATCH($A88,'Points - Runs 50s'!$A$5:$A$95,0),MATCH(V$8,'Points - Runs 50s'!$A$5:$Z$5,0)))*25)+((INDEX('Points - Runs 100s'!$A$5:$Z$95,MATCH($A88,'Points - Runs 100s'!$A$5:$A$95,0),MATCH(V$8,'Points - Runs 100s'!$A$5:$Z$5,0)))*50)+((INDEX('Points - Wickets'!$A$5:$Z$95,MATCH($A88,'Points - Wickets'!$A$5:$A$95,0),MATCH(V$8,'Points - Wickets'!$A$5:$Z$5,0)))*15)+((INDEX('Points - 4 fers'!$A$5:$Z$95,MATCH($A88,'Points - 4 fers'!$A$5:$A$95,0),MATCH(V$8,'Points - 4 fers'!$A$5:$Z$5,0)))*25)+((INDEX('Points - Hattrick'!$A$5:$Z$95,MATCH($A88,'Points - Hattrick'!$A$5:$A$95,0),MATCH(V$8,'Points - Hattrick'!$A$5:$Z$5,0)))*100)+((INDEX('Points - Fielding'!$A$5:$Z$95,MATCH($A88,'Points - Fielding'!$A$5:$A$95,0),MATCH(V$8,'Points - Fielding'!$A$5:$Z$5,0)))*10)+((INDEX('Points - 7 fers'!$A$5:$Z$95,MATCH($A88,'Points - 7 fers'!$A$5:$A$95,0),MATCH(V$8,'Points - 7 fers'!$A$5:$Z$5,0)))*50)+((INDEX('Points - Fielding Bonus'!$A$5:$Z$95,MATCH($A88,'Points - Fielding Bonus'!$A$5:$A$95,0),MATCH(V$8,'Points - Fielding Bonus'!$A$5:$Z$5,0)))*25)</f>
        <v>0</v>
      </c>
      <c r="W88" s="365">
        <f>(INDEX('Points - Runs'!$A$5:$Z$95,MATCH($A88,'Points - Runs'!$A$5:$A$95,0),MATCH(W$8,'Points - Runs'!$A$5:$Z$5,0)))+((INDEX('Points - Runs 50s'!$A$5:$Z$95,MATCH($A88,'Points - Runs 50s'!$A$5:$A$95,0),MATCH(W$8,'Points - Runs 50s'!$A$5:$Z$5,0)))*25)+((INDEX('Points - Runs 100s'!$A$5:$Z$95,MATCH($A88,'Points - Runs 100s'!$A$5:$A$95,0),MATCH(W$8,'Points - Runs 100s'!$A$5:$Z$5,0)))*50)+((INDEX('Points - Wickets'!$A$5:$Z$95,MATCH($A88,'Points - Wickets'!$A$5:$A$95,0),MATCH(W$8,'Points - Wickets'!$A$5:$Z$5,0)))*15)+((INDEX('Points - 4 fers'!$A$5:$Z$95,MATCH($A88,'Points - 4 fers'!$A$5:$A$95,0),MATCH(W$8,'Points - 4 fers'!$A$5:$Z$5,0)))*25)+((INDEX('Points - Hattrick'!$A$5:$Z$95,MATCH($A88,'Points - Hattrick'!$A$5:$A$95,0),MATCH(W$8,'Points - Hattrick'!$A$5:$Z$5,0)))*100)+((INDEX('Points - Fielding'!$A$5:$Z$95,MATCH($A88,'Points - Fielding'!$A$5:$A$95,0),MATCH(W$8,'Points - Fielding'!$A$5:$Z$5,0)))*10)+((INDEX('Points - 7 fers'!$A$5:$Z$95,MATCH($A88,'Points - 7 fers'!$A$5:$A$95,0),MATCH(W$8,'Points - 7 fers'!$A$5:$Z$5,0)))*50)+((INDEX('Points - Fielding Bonus'!$A$5:$Z$95,MATCH($A88,'Points - Fielding Bonus'!$A$5:$A$95,0),MATCH(W$8,'Points - Fielding Bonus'!$A$5:$Z$5,0)))*25)</f>
        <v>0</v>
      </c>
      <c r="X88" s="365">
        <f>(INDEX('Points - Runs'!$A$5:$Z$95,MATCH($A88,'Points - Runs'!$A$5:$A$95,0),MATCH(X$8,'Points - Runs'!$A$5:$Z$5,0)))+((INDEX('Points - Runs 50s'!$A$5:$Z$95,MATCH($A88,'Points - Runs 50s'!$A$5:$A$95,0),MATCH(X$8,'Points - Runs 50s'!$A$5:$Z$5,0)))*25)+((INDEX('Points - Runs 100s'!$A$5:$Z$95,MATCH($A88,'Points - Runs 100s'!$A$5:$A$95,0),MATCH(X$8,'Points - Runs 100s'!$A$5:$Z$5,0)))*50)+((INDEX('Points - Wickets'!$A$5:$Z$95,MATCH($A88,'Points - Wickets'!$A$5:$A$95,0),MATCH(X$8,'Points - Wickets'!$A$5:$Z$5,0)))*15)+((INDEX('Points - 4 fers'!$A$5:$Z$95,MATCH($A88,'Points - 4 fers'!$A$5:$A$95,0),MATCH(X$8,'Points - 4 fers'!$A$5:$Z$5,0)))*25)+((INDEX('Points - Hattrick'!$A$5:$Z$95,MATCH($A88,'Points - Hattrick'!$A$5:$A$95,0),MATCH(X$8,'Points - Hattrick'!$A$5:$Z$5,0)))*100)+((INDEX('Points - Fielding'!$A$5:$Z$95,MATCH($A88,'Points - Fielding'!$A$5:$A$95,0),MATCH(X$8,'Points - Fielding'!$A$5:$Z$5,0)))*10)+((INDEX('Points - 7 fers'!$A$5:$Z$95,MATCH($A88,'Points - 7 fers'!$A$5:$A$95,0),MATCH(X$8,'Points - 7 fers'!$A$5:$Z$5,0)))*50)+((INDEX('Points - Fielding Bonus'!$A$5:$Z$95,MATCH($A88,'Points - Fielding Bonus'!$A$5:$A$95,0),MATCH(X$8,'Points - Fielding Bonus'!$A$5:$Z$5,0)))*25)</f>
        <v>0</v>
      </c>
      <c r="Y88" s="365">
        <f>(INDEX('Points - Runs'!$A$5:$Z$95,MATCH($A88,'Points - Runs'!$A$5:$A$95,0),MATCH(Y$8,'Points - Runs'!$A$5:$Z$5,0)))+((INDEX('Points - Runs 50s'!$A$5:$Z$95,MATCH($A88,'Points - Runs 50s'!$A$5:$A$95,0),MATCH(Y$8,'Points - Runs 50s'!$A$5:$Z$5,0)))*25)+((INDEX('Points - Runs 100s'!$A$5:$Z$95,MATCH($A88,'Points - Runs 100s'!$A$5:$A$95,0),MATCH(Y$8,'Points - Runs 100s'!$A$5:$Z$5,0)))*50)+((INDEX('Points - Wickets'!$A$5:$Z$95,MATCH($A88,'Points - Wickets'!$A$5:$A$95,0),MATCH(Y$8,'Points - Wickets'!$A$5:$Z$5,0)))*15)+((INDEX('Points - 4 fers'!$A$5:$Z$95,MATCH($A88,'Points - 4 fers'!$A$5:$A$95,0),MATCH(Y$8,'Points - 4 fers'!$A$5:$Z$5,0)))*25)+((INDEX('Points - Hattrick'!$A$5:$Z$95,MATCH($A88,'Points - Hattrick'!$A$5:$A$95,0),MATCH(Y$8,'Points - Hattrick'!$A$5:$Z$5,0)))*100)+((INDEX('Points - Fielding'!$A$5:$Z$95,MATCH($A88,'Points - Fielding'!$A$5:$A$95,0),MATCH(Y$8,'Points - Fielding'!$A$5:$Z$5,0)))*10)+((INDEX('Points - 7 fers'!$A$5:$Z$95,MATCH($A88,'Points - 7 fers'!$A$5:$A$95,0),MATCH(Y$8,'Points - 7 fers'!$A$5:$Z$5,0)))*50)+((INDEX('Points - Fielding Bonus'!$A$5:$Z$95,MATCH($A88,'Points - Fielding Bonus'!$A$5:$A$95,0),MATCH(Y$8,'Points - Fielding Bonus'!$A$5:$Z$5,0)))*25)</f>
        <v>0</v>
      </c>
      <c r="Z88" s="365">
        <f>(INDEX('Points - Runs'!$A$5:$Z$95,MATCH($A88,'Points - Runs'!$A$5:$A$95,0),MATCH(Z$8,'Points - Runs'!$A$5:$Z$5,0)))+((INDEX('Points - Runs 50s'!$A$5:$Z$95,MATCH($A88,'Points - Runs 50s'!$A$5:$A$95,0),MATCH(Z$8,'Points - Runs 50s'!$A$5:$Z$5,0)))*25)+((INDEX('Points - Runs 100s'!$A$5:$Z$95,MATCH($A88,'Points - Runs 100s'!$A$5:$A$95,0),MATCH(Z$8,'Points - Runs 100s'!$A$5:$Z$5,0)))*50)+((INDEX('Points - Wickets'!$A$5:$Z$95,MATCH($A88,'Points - Wickets'!$A$5:$A$95,0),MATCH(Z$8,'Points - Wickets'!$A$5:$Z$5,0)))*15)+((INDEX('Points - 4 fers'!$A$5:$Z$95,MATCH($A88,'Points - 4 fers'!$A$5:$A$95,0),MATCH(Z$8,'Points - 4 fers'!$A$5:$Z$5,0)))*25)+((INDEX('Points - Hattrick'!$A$5:$Z$95,MATCH($A88,'Points - Hattrick'!$A$5:$A$95,0),MATCH(Z$8,'Points - Hattrick'!$A$5:$Z$5,0)))*100)+((INDEX('Points - Fielding'!$A$5:$Z$95,MATCH($A88,'Points - Fielding'!$A$5:$A$95,0),MATCH(Z$8,'Points - Fielding'!$A$5:$Z$5,0)))*10)+((INDEX('Points - 7 fers'!$A$5:$Z$95,MATCH($A88,'Points - 7 fers'!$A$5:$A$95,0),MATCH(Z$8,'Points - 7 fers'!$A$5:$Z$5,0)))*50)+((INDEX('Points - Fielding Bonus'!$A$5:$Z$95,MATCH($A88,'Points - Fielding Bonus'!$A$5:$A$95,0),MATCH(Z$8,'Points - Fielding Bonus'!$A$5:$Z$5,0)))*25)</f>
        <v>0</v>
      </c>
      <c r="AA88" s="452">
        <f t="shared" si="4"/>
        <v>0</v>
      </c>
      <c r="AB88" s="445">
        <f t="shared" si="5"/>
        <v>0</v>
      </c>
      <c r="AC88" s="479">
        <f t="shared" si="6"/>
        <v>0</v>
      </c>
      <c r="AD88" s="453">
        <f t="shared" si="7"/>
        <v>0</v>
      </c>
    </row>
    <row r="89" spans="1:30" ht="18.75" customHeight="1" x14ac:dyDescent="0.25">
      <c r="A89" s="476" t="s">
        <v>278</v>
      </c>
      <c r="B89" s="447" t="s">
        <v>251</v>
      </c>
      <c r="C89" s="448" t="s">
        <v>63</v>
      </c>
      <c r="D89" s="364">
        <f>(INDEX('Points - Runs'!$A$5:$Z$95,MATCH($A89,'Points - Runs'!$A$5:$A$95,0),MATCH(D$8,'Points - Runs'!$A$5:$Z$5,0)))+((INDEX('Points - Runs 50s'!$A$5:$Z$95,MATCH($A89,'Points - Runs 50s'!$A$5:$A$95,0),MATCH(D$8,'Points - Runs 50s'!$A$5:$Z$5,0)))*25)+((INDEX('Points - Runs 100s'!$A$5:$Z$95,MATCH($A89,'Points - Runs 100s'!$A$5:$A$95,0),MATCH(D$8,'Points - Runs 100s'!$A$5:$Z$5,0)))*50)+((INDEX('Points - Wickets'!$A$5:$Z$95,MATCH($A89,'Points - Wickets'!$A$5:$A$95,0),MATCH(D$8,'Points - Wickets'!$A$5:$Z$5,0)))*15)+((INDEX('Points - 4 fers'!$A$5:$Z$95,MATCH($A89,'Points - 4 fers'!$A$5:$A$95,0),MATCH(D$8,'Points - 4 fers'!$A$5:$Z$5,0)))*25)+((INDEX('Points - Hattrick'!$A$5:$Z$95,MATCH($A89,'Points - Hattrick'!$A$5:$A$95,0),MATCH(D$8,'Points - Hattrick'!$A$5:$Z$5,0)))*100)+((INDEX('Points - Fielding'!$A$5:$Z$95,MATCH($A89,'Points - Fielding'!$A$5:$A$95,0),MATCH(D$8,'Points - Fielding'!$A$5:$Z$5,0)))*10)+((INDEX('Points - 7 fers'!$A$5:$Z$95,MATCH($A89,'Points - 7 fers'!$A$5:$A$95,0),MATCH(D$8,'Points - 7 fers'!$A$5:$Z$5,0)))*50)+((INDEX('Points - Fielding Bonus'!$A$5:$Z$95,MATCH($A89,'Points - Fielding Bonus'!$A$5:$A$95,0),MATCH(D$8,'Points - Fielding Bonus'!$A$5:$Z$5,0)))*25)</f>
        <v>0</v>
      </c>
      <c r="E89" s="365">
        <f>(INDEX('Points - Runs'!$A$5:$Z$95,MATCH($A89,'Points - Runs'!$A$5:$A$95,0),MATCH(E$8,'Points - Runs'!$A$5:$Z$5,0)))+((INDEX('Points - Runs 50s'!$A$5:$Z$95,MATCH($A89,'Points - Runs 50s'!$A$5:$A$95,0),MATCH(E$8,'Points - Runs 50s'!$A$5:$Z$5,0)))*25)+((INDEX('Points - Runs 100s'!$A$5:$Z$95,MATCH($A89,'Points - Runs 100s'!$A$5:$A$95,0),MATCH(E$8,'Points - Runs 100s'!$A$5:$Z$5,0)))*50)+((INDEX('Points - Wickets'!$A$5:$Z$95,MATCH($A89,'Points - Wickets'!$A$5:$A$95,0),MATCH(E$8,'Points - Wickets'!$A$5:$Z$5,0)))*15)+((INDEX('Points - 4 fers'!$A$5:$Z$95,MATCH($A89,'Points - 4 fers'!$A$5:$A$95,0),MATCH(E$8,'Points - 4 fers'!$A$5:$Z$5,0)))*25)+((INDEX('Points - Hattrick'!$A$5:$Z$95,MATCH($A89,'Points - Hattrick'!$A$5:$A$95,0),MATCH(E$8,'Points - Hattrick'!$A$5:$Z$5,0)))*100)+((INDEX('Points - Fielding'!$A$5:$Z$95,MATCH($A89,'Points - Fielding'!$A$5:$A$95,0),MATCH(E$8,'Points - Fielding'!$A$5:$Z$5,0)))*10)+((INDEX('Points - 7 fers'!$A$5:$Z$95,MATCH($A89,'Points - 7 fers'!$A$5:$A$95,0),MATCH(E$8,'Points - 7 fers'!$A$5:$Z$5,0)))*50)+((INDEX('Points - Fielding Bonus'!$A$5:$Z$95,MATCH($A89,'Points - Fielding Bonus'!$A$5:$A$95,0),MATCH(E$8,'Points - Fielding Bonus'!$A$5:$Z$5,0)))*25)</f>
        <v>0</v>
      </c>
      <c r="F89" s="365">
        <f>(INDEX('Points - Runs'!$A$5:$Z$95,MATCH($A89,'Points - Runs'!$A$5:$A$95,0),MATCH(F$8,'Points - Runs'!$A$5:$Z$5,0)))+((INDEX('Points - Runs 50s'!$A$5:$Z$95,MATCH($A89,'Points - Runs 50s'!$A$5:$A$95,0),MATCH(F$8,'Points - Runs 50s'!$A$5:$Z$5,0)))*25)+((INDEX('Points - Runs 100s'!$A$5:$Z$95,MATCH($A89,'Points - Runs 100s'!$A$5:$A$95,0),MATCH(F$8,'Points - Runs 100s'!$A$5:$Z$5,0)))*50)+((INDEX('Points - Wickets'!$A$5:$Z$95,MATCH($A89,'Points - Wickets'!$A$5:$A$95,0),MATCH(F$8,'Points - Wickets'!$A$5:$Z$5,0)))*15)+((INDEX('Points - 4 fers'!$A$5:$Z$95,MATCH($A89,'Points - 4 fers'!$A$5:$A$95,0),MATCH(F$8,'Points - 4 fers'!$A$5:$Z$5,0)))*25)+((INDEX('Points - Hattrick'!$A$5:$Z$95,MATCH($A89,'Points - Hattrick'!$A$5:$A$95,0),MATCH(F$8,'Points - Hattrick'!$A$5:$Z$5,0)))*100)+((INDEX('Points - Fielding'!$A$5:$Z$95,MATCH($A89,'Points - Fielding'!$A$5:$A$95,0),MATCH(F$8,'Points - Fielding'!$A$5:$Z$5,0)))*10)+((INDEX('Points - 7 fers'!$A$5:$Z$95,MATCH($A89,'Points - 7 fers'!$A$5:$A$95,0),MATCH(F$8,'Points - 7 fers'!$A$5:$Z$5,0)))*50)+((INDEX('Points - Fielding Bonus'!$A$5:$Z$95,MATCH($A89,'Points - Fielding Bonus'!$A$5:$A$95,0),MATCH(F$8,'Points - Fielding Bonus'!$A$5:$Z$5,0)))*25)</f>
        <v>0</v>
      </c>
      <c r="G89" s="365">
        <f>(INDEX('Points - Runs'!$A$5:$Z$95,MATCH($A89,'Points - Runs'!$A$5:$A$95,0),MATCH(G$8,'Points - Runs'!$A$5:$Z$5,0)))+((INDEX('Points - Runs 50s'!$A$5:$Z$95,MATCH($A89,'Points - Runs 50s'!$A$5:$A$95,0),MATCH(G$8,'Points - Runs 50s'!$A$5:$Z$5,0)))*25)+((INDEX('Points - Runs 100s'!$A$5:$Z$95,MATCH($A89,'Points - Runs 100s'!$A$5:$A$95,0),MATCH(G$8,'Points - Runs 100s'!$A$5:$Z$5,0)))*50)+((INDEX('Points - Wickets'!$A$5:$Z$95,MATCH($A89,'Points - Wickets'!$A$5:$A$95,0),MATCH(G$8,'Points - Wickets'!$A$5:$Z$5,0)))*15)+((INDEX('Points - 4 fers'!$A$5:$Z$95,MATCH($A89,'Points - 4 fers'!$A$5:$A$95,0),MATCH(G$8,'Points - 4 fers'!$A$5:$Z$5,0)))*25)+((INDEX('Points - Hattrick'!$A$5:$Z$95,MATCH($A89,'Points - Hattrick'!$A$5:$A$95,0),MATCH(G$8,'Points - Hattrick'!$A$5:$Z$5,0)))*100)+((INDEX('Points - Fielding'!$A$5:$Z$95,MATCH($A89,'Points - Fielding'!$A$5:$A$95,0),MATCH(G$8,'Points - Fielding'!$A$5:$Z$5,0)))*10)+((INDEX('Points - 7 fers'!$A$5:$Z$95,MATCH($A89,'Points - 7 fers'!$A$5:$A$95,0),MATCH(G$8,'Points - 7 fers'!$A$5:$Z$5,0)))*50)+((INDEX('Points - Fielding Bonus'!$A$5:$Z$95,MATCH($A89,'Points - Fielding Bonus'!$A$5:$A$95,0),MATCH(G$8,'Points - Fielding Bonus'!$A$5:$Z$5,0)))*25)</f>
        <v>0</v>
      </c>
      <c r="H89" s="365">
        <f>(INDEX('Points - Runs'!$A$5:$Z$95,MATCH($A89,'Points - Runs'!$A$5:$A$95,0),MATCH(H$8,'Points - Runs'!$A$5:$Z$5,0)))+((INDEX('Points - Runs 50s'!$A$5:$Z$95,MATCH($A89,'Points - Runs 50s'!$A$5:$A$95,0),MATCH(H$8,'Points - Runs 50s'!$A$5:$Z$5,0)))*25)+((INDEX('Points - Runs 100s'!$A$5:$Z$95,MATCH($A89,'Points - Runs 100s'!$A$5:$A$95,0),MATCH(H$8,'Points - Runs 100s'!$A$5:$Z$5,0)))*50)+((INDEX('Points - Wickets'!$A$5:$Z$95,MATCH($A89,'Points - Wickets'!$A$5:$A$95,0),MATCH(H$8,'Points - Wickets'!$A$5:$Z$5,0)))*15)+((INDEX('Points - 4 fers'!$A$5:$Z$95,MATCH($A89,'Points - 4 fers'!$A$5:$A$95,0),MATCH(H$8,'Points - 4 fers'!$A$5:$Z$5,0)))*25)+((INDEX('Points - Hattrick'!$A$5:$Z$95,MATCH($A89,'Points - Hattrick'!$A$5:$A$95,0),MATCH(H$8,'Points - Hattrick'!$A$5:$Z$5,0)))*100)+((INDEX('Points - Fielding'!$A$5:$Z$95,MATCH($A89,'Points - Fielding'!$A$5:$A$95,0),MATCH(H$8,'Points - Fielding'!$A$5:$Z$5,0)))*10)+((INDEX('Points - 7 fers'!$A$5:$Z$95,MATCH($A89,'Points - 7 fers'!$A$5:$A$95,0),MATCH(H$8,'Points - 7 fers'!$A$5:$Z$5,0)))*50)+((INDEX('Points - Fielding Bonus'!$A$5:$Z$95,MATCH($A89,'Points - Fielding Bonus'!$A$5:$A$95,0),MATCH(H$8,'Points - Fielding Bonus'!$A$5:$Z$5,0)))*25)</f>
        <v>0</v>
      </c>
      <c r="I89" s="365">
        <f>(INDEX('Points - Runs'!$A$5:$Z$95,MATCH($A89,'Points - Runs'!$A$5:$A$95,0),MATCH(I$8,'Points - Runs'!$A$5:$Z$5,0)))+((INDEX('Points - Runs 50s'!$A$5:$Z$95,MATCH($A89,'Points - Runs 50s'!$A$5:$A$95,0),MATCH(I$8,'Points - Runs 50s'!$A$5:$Z$5,0)))*25)+((INDEX('Points - Runs 100s'!$A$5:$Z$95,MATCH($A89,'Points - Runs 100s'!$A$5:$A$95,0),MATCH(I$8,'Points - Runs 100s'!$A$5:$Z$5,0)))*50)+((INDEX('Points - Wickets'!$A$5:$Z$95,MATCH($A89,'Points - Wickets'!$A$5:$A$95,0),MATCH(I$8,'Points - Wickets'!$A$5:$Z$5,0)))*15)+((INDEX('Points - 4 fers'!$A$5:$Z$95,MATCH($A89,'Points - 4 fers'!$A$5:$A$95,0),MATCH(I$8,'Points - 4 fers'!$A$5:$Z$5,0)))*25)+((INDEX('Points - Hattrick'!$A$5:$Z$95,MATCH($A89,'Points - Hattrick'!$A$5:$A$95,0),MATCH(I$8,'Points - Hattrick'!$A$5:$Z$5,0)))*100)+((INDEX('Points - Fielding'!$A$5:$Z$95,MATCH($A89,'Points - Fielding'!$A$5:$A$95,0),MATCH(I$8,'Points - Fielding'!$A$5:$Z$5,0)))*10)+((INDEX('Points - 7 fers'!$A$5:$Z$95,MATCH($A89,'Points - 7 fers'!$A$5:$A$95,0),MATCH(I$8,'Points - 7 fers'!$A$5:$Z$5,0)))*50)+((INDEX('Points - Fielding Bonus'!$A$5:$Z$95,MATCH($A89,'Points - Fielding Bonus'!$A$5:$A$95,0),MATCH(I$8,'Points - Fielding Bonus'!$A$5:$Z$5,0)))*25)</f>
        <v>0</v>
      </c>
      <c r="J89" s="365">
        <f>(INDEX('Points - Runs'!$A$5:$Z$95,MATCH($A89,'Points - Runs'!$A$5:$A$95,0),MATCH(J$8,'Points - Runs'!$A$5:$Z$5,0)))+((INDEX('Points - Runs 50s'!$A$5:$Z$95,MATCH($A89,'Points - Runs 50s'!$A$5:$A$95,0),MATCH(J$8,'Points - Runs 50s'!$A$5:$Z$5,0)))*25)+((INDEX('Points - Runs 100s'!$A$5:$Z$95,MATCH($A89,'Points - Runs 100s'!$A$5:$A$95,0),MATCH(J$8,'Points - Runs 100s'!$A$5:$Z$5,0)))*50)+((INDEX('Points - Wickets'!$A$5:$Z$95,MATCH($A89,'Points - Wickets'!$A$5:$A$95,0),MATCH(J$8,'Points - Wickets'!$A$5:$Z$5,0)))*15)+((INDEX('Points - 4 fers'!$A$5:$Z$95,MATCH($A89,'Points - 4 fers'!$A$5:$A$95,0),MATCH(J$8,'Points - 4 fers'!$A$5:$Z$5,0)))*25)+((INDEX('Points - Hattrick'!$A$5:$Z$95,MATCH($A89,'Points - Hattrick'!$A$5:$A$95,0),MATCH(J$8,'Points - Hattrick'!$A$5:$Z$5,0)))*100)+((INDEX('Points - Fielding'!$A$5:$Z$95,MATCH($A89,'Points - Fielding'!$A$5:$A$95,0),MATCH(J$8,'Points - Fielding'!$A$5:$Z$5,0)))*10)+((INDEX('Points - 7 fers'!$A$5:$Z$95,MATCH($A89,'Points - 7 fers'!$A$5:$A$95,0),MATCH(J$8,'Points - 7 fers'!$A$5:$Z$5,0)))*50)+((INDEX('Points - Fielding Bonus'!$A$5:$Z$95,MATCH($A89,'Points - Fielding Bonus'!$A$5:$A$95,0),MATCH(J$8,'Points - Fielding Bonus'!$A$5:$Z$5,0)))*25)</f>
        <v>0</v>
      </c>
      <c r="K89" s="516">
        <f>(INDEX('Points - Runs'!$A$5:$Z$95,MATCH($A89,'Points - Runs'!$A$5:$A$95,0),MATCH(K$8,'Points - Runs'!$A$5:$Z$5,0)))+((INDEX('Points - Runs 50s'!$A$5:$Z$95,MATCH($A89,'Points - Runs 50s'!$A$5:$A$95,0),MATCH(K$8,'Points - Runs 50s'!$A$5:$Z$5,0)))*25)+((INDEX('Points - Runs 100s'!$A$5:$Z$95,MATCH($A89,'Points - Runs 100s'!$A$5:$A$95,0),MATCH(K$8,'Points - Runs 100s'!$A$5:$Z$5,0)))*50)+((INDEX('Points - Wickets'!$A$5:$Z$95,MATCH($A89,'Points - Wickets'!$A$5:$A$95,0),MATCH(K$8,'Points - Wickets'!$A$5:$Z$5,0)))*15)+((INDEX('Points - 4 fers'!$A$5:$Z$95,MATCH($A89,'Points - 4 fers'!$A$5:$A$95,0),MATCH(K$8,'Points - 4 fers'!$A$5:$Z$5,0)))*25)+((INDEX('Points - Hattrick'!$A$5:$Z$95,MATCH($A89,'Points - Hattrick'!$A$5:$A$95,0),MATCH(K$8,'Points - Hattrick'!$A$5:$Z$5,0)))*100)+((INDEX('Points - Fielding'!$A$5:$Z$95,MATCH($A89,'Points - Fielding'!$A$5:$A$95,0),MATCH(K$8,'Points - Fielding'!$A$5:$Z$5,0)))*10)+((INDEX('Points - 7 fers'!$A$5:$Z$95,MATCH($A89,'Points - 7 fers'!$A$5:$A$95,0),MATCH(K$8,'Points - 7 fers'!$A$5:$Z$5,0)))*50)+((INDEX('Points - Fielding Bonus'!$A$5:$Z$95,MATCH($A89,'Points - Fielding Bonus'!$A$5:$A$95,0),MATCH(K$8,'Points - Fielding Bonus'!$A$5:$Z$5,0)))*25)</f>
        <v>0</v>
      </c>
      <c r="L89" s="364">
        <f>(INDEX('Points - Runs'!$A$5:$Z$95,MATCH($A89,'Points - Runs'!$A$5:$A$95,0),MATCH(L$8,'Points - Runs'!$A$5:$Z$5,0)))+((INDEX('Points - Runs 50s'!$A$5:$Z$95,MATCH($A89,'Points - Runs 50s'!$A$5:$A$95,0),MATCH(L$8,'Points - Runs 50s'!$A$5:$Z$5,0)))*25)+((INDEX('Points - Runs 100s'!$A$5:$Z$95,MATCH($A89,'Points - Runs 100s'!$A$5:$A$95,0),MATCH(L$8,'Points - Runs 100s'!$A$5:$Z$5,0)))*50)+((INDEX('Points - Wickets'!$A$5:$Z$95,MATCH($A89,'Points - Wickets'!$A$5:$A$95,0),MATCH(L$8,'Points - Wickets'!$A$5:$Z$5,0)))*15)+((INDEX('Points - 4 fers'!$A$5:$Z$95,MATCH($A89,'Points - 4 fers'!$A$5:$A$95,0),MATCH(L$8,'Points - 4 fers'!$A$5:$Z$5,0)))*25)+((INDEX('Points - Hattrick'!$A$5:$Z$95,MATCH($A89,'Points - Hattrick'!$A$5:$A$95,0),MATCH(L$8,'Points - Hattrick'!$A$5:$Z$5,0)))*100)+((INDEX('Points - Fielding'!$A$5:$Z$95,MATCH($A89,'Points - Fielding'!$A$5:$A$95,0),MATCH(L$8,'Points - Fielding'!$A$5:$Z$5,0)))*10)+((INDEX('Points - 7 fers'!$A$5:$Z$95,MATCH($A89,'Points - 7 fers'!$A$5:$A$95,0),MATCH(L$8,'Points - 7 fers'!$A$5:$Z$5,0)))*50)+((INDEX('Points - Fielding Bonus'!$A$5:$Z$95,MATCH($A89,'Points - Fielding Bonus'!$A$5:$A$95,0),MATCH(L$8,'Points - Fielding Bonus'!$A$5:$Z$5,0)))*25)</f>
        <v>0</v>
      </c>
      <c r="M89" s="365">
        <f>(INDEX('Points - Runs'!$A$5:$Z$95,MATCH($A89,'Points - Runs'!$A$5:$A$95,0),MATCH(M$8,'Points - Runs'!$A$5:$Z$5,0)))+((INDEX('Points - Runs 50s'!$A$5:$Z$95,MATCH($A89,'Points - Runs 50s'!$A$5:$A$95,0),MATCH(M$8,'Points - Runs 50s'!$A$5:$Z$5,0)))*25)+((INDEX('Points - Runs 100s'!$A$5:$Z$95,MATCH($A89,'Points - Runs 100s'!$A$5:$A$95,0),MATCH(M$8,'Points - Runs 100s'!$A$5:$Z$5,0)))*50)+((INDEX('Points - Wickets'!$A$5:$Z$95,MATCH($A89,'Points - Wickets'!$A$5:$A$95,0),MATCH(M$8,'Points - Wickets'!$A$5:$Z$5,0)))*15)+((INDEX('Points - 4 fers'!$A$5:$Z$95,MATCH($A89,'Points - 4 fers'!$A$5:$A$95,0),MATCH(M$8,'Points - 4 fers'!$A$5:$Z$5,0)))*25)+((INDEX('Points - Hattrick'!$A$5:$Z$95,MATCH($A89,'Points - Hattrick'!$A$5:$A$95,0),MATCH(M$8,'Points - Hattrick'!$A$5:$Z$5,0)))*100)+((INDEX('Points - Fielding'!$A$5:$Z$95,MATCH($A89,'Points - Fielding'!$A$5:$A$95,0),MATCH(M$8,'Points - Fielding'!$A$5:$Z$5,0)))*10)+((INDEX('Points - 7 fers'!$A$5:$Z$95,MATCH($A89,'Points - 7 fers'!$A$5:$A$95,0),MATCH(M$8,'Points - 7 fers'!$A$5:$Z$5,0)))*50)+((INDEX('Points - Fielding Bonus'!$A$5:$Z$95,MATCH($A89,'Points - Fielding Bonus'!$A$5:$A$95,0),MATCH(M$8,'Points - Fielding Bonus'!$A$5:$Z$5,0)))*25)</f>
        <v>0</v>
      </c>
      <c r="N89" s="365">
        <f>(INDEX('Points - Runs'!$A$5:$Z$95,MATCH($A89,'Points - Runs'!$A$5:$A$95,0),MATCH(N$8,'Points - Runs'!$A$5:$Z$5,0)))+((INDEX('Points - Runs 50s'!$A$5:$Z$95,MATCH($A89,'Points - Runs 50s'!$A$5:$A$95,0),MATCH(N$8,'Points - Runs 50s'!$A$5:$Z$5,0)))*25)+((INDEX('Points - Runs 100s'!$A$5:$Z$95,MATCH($A89,'Points - Runs 100s'!$A$5:$A$95,0),MATCH(N$8,'Points - Runs 100s'!$A$5:$Z$5,0)))*50)+((INDEX('Points - Wickets'!$A$5:$Z$95,MATCH($A89,'Points - Wickets'!$A$5:$A$95,0),MATCH(N$8,'Points - Wickets'!$A$5:$Z$5,0)))*15)+((INDEX('Points - 4 fers'!$A$5:$Z$95,MATCH($A89,'Points - 4 fers'!$A$5:$A$95,0),MATCH(N$8,'Points - 4 fers'!$A$5:$Z$5,0)))*25)+((INDEX('Points - Hattrick'!$A$5:$Z$95,MATCH($A89,'Points - Hattrick'!$A$5:$A$95,0),MATCH(N$8,'Points - Hattrick'!$A$5:$Z$5,0)))*100)+((INDEX('Points - Fielding'!$A$5:$Z$95,MATCH($A89,'Points - Fielding'!$A$5:$A$95,0),MATCH(N$8,'Points - Fielding'!$A$5:$Z$5,0)))*10)+((INDEX('Points - 7 fers'!$A$5:$Z$95,MATCH($A89,'Points - 7 fers'!$A$5:$A$95,0),MATCH(N$8,'Points - 7 fers'!$A$5:$Z$5,0)))*50)+((INDEX('Points - Fielding Bonus'!$A$5:$Z$95,MATCH($A89,'Points - Fielding Bonus'!$A$5:$A$95,0),MATCH(N$8,'Points - Fielding Bonus'!$A$5:$Z$5,0)))*25)</f>
        <v>0</v>
      </c>
      <c r="O89" s="365">
        <f>(INDEX('Points - Runs'!$A$5:$Z$95,MATCH($A89,'Points - Runs'!$A$5:$A$95,0),MATCH(O$8,'Points - Runs'!$A$5:$Z$5,0)))+((INDEX('Points - Runs 50s'!$A$5:$Z$95,MATCH($A89,'Points - Runs 50s'!$A$5:$A$95,0),MATCH(O$8,'Points - Runs 50s'!$A$5:$Z$5,0)))*25)+((INDEX('Points - Runs 100s'!$A$5:$Z$95,MATCH($A89,'Points - Runs 100s'!$A$5:$A$95,0),MATCH(O$8,'Points - Runs 100s'!$A$5:$Z$5,0)))*50)+((INDEX('Points - Wickets'!$A$5:$Z$95,MATCH($A89,'Points - Wickets'!$A$5:$A$95,0),MATCH(O$8,'Points - Wickets'!$A$5:$Z$5,0)))*15)+((INDEX('Points - 4 fers'!$A$5:$Z$95,MATCH($A89,'Points - 4 fers'!$A$5:$A$95,0),MATCH(O$8,'Points - 4 fers'!$A$5:$Z$5,0)))*25)+((INDEX('Points - Hattrick'!$A$5:$Z$95,MATCH($A89,'Points - Hattrick'!$A$5:$A$95,0),MATCH(O$8,'Points - Hattrick'!$A$5:$Z$5,0)))*100)+((INDEX('Points - Fielding'!$A$5:$Z$95,MATCH($A89,'Points - Fielding'!$A$5:$A$95,0),MATCH(O$8,'Points - Fielding'!$A$5:$Z$5,0)))*10)+((INDEX('Points - 7 fers'!$A$5:$Z$95,MATCH($A89,'Points - 7 fers'!$A$5:$A$95,0),MATCH(O$8,'Points - 7 fers'!$A$5:$Z$5,0)))*50)+((INDEX('Points - Fielding Bonus'!$A$5:$Z$95,MATCH($A89,'Points - Fielding Bonus'!$A$5:$A$95,0),MATCH(O$8,'Points - Fielding Bonus'!$A$5:$Z$5,0)))*25)</f>
        <v>26</v>
      </c>
      <c r="P89" s="365">
        <f>(INDEX('Points - Runs'!$A$5:$Z$95,MATCH($A89,'Points - Runs'!$A$5:$A$95,0),MATCH(P$8,'Points - Runs'!$A$5:$Z$5,0)))+((INDEX('Points - Runs 50s'!$A$5:$Z$95,MATCH($A89,'Points - Runs 50s'!$A$5:$A$95,0),MATCH(P$8,'Points - Runs 50s'!$A$5:$Z$5,0)))*25)+((INDEX('Points - Runs 100s'!$A$5:$Z$95,MATCH($A89,'Points - Runs 100s'!$A$5:$A$95,0),MATCH(P$8,'Points - Runs 100s'!$A$5:$Z$5,0)))*50)+((INDEX('Points - Wickets'!$A$5:$Z$95,MATCH($A89,'Points - Wickets'!$A$5:$A$95,0),MATCH(P$8,'Points - Wickets'!$A$5:$Z$5,0)))*15)+((INDEX('Points - 4 fers'!$A$5:$Z$95,MATCH($A89,'Points - 4 fers'!$A$5:$A$95,0),MATCH(P$8,'Points - 4 fers'!$A$5:$Z$5,0)))*25)+((INDEX('Points - Hattrick'!$A$5:$Z$95,MATCH($A89,'Points - Hattrick'!$A$5:$A$95,0),MATCH(P$8,'Points - Hattrick'!$A$5:$Z$5,0)))*100)+((INDEX('Points - Fielding'!$A$5:$Z$95,MATCH($A89,'Points - Fielding'!$A$5:$A$95,0),MATCH(P$8,'Points - Fielding'!$A$5:$Z$5,0)))*10)+((INDEX('Points - 7 fers'!$A$5:$Z$95,MATCH($A89,'Points - 7 fers'!$A$5:$A$95,0),MATCH(P$8,'Points - 7 fers'!$A$5:$Z$5,0)))*50)+((INDEX('Points - Fielding Bonus'!$A$5:$Z$95,MATCH($A89,'Points - Fielding Bonus'!$A$5:$A$95,0),MATCH(P$8,'Points - Fielding Bonus'!$A$5:$Z$5,0)))*25)</f>
        <v>16</v>
      </c>
      <c r="Q89" s="365">
        <f>(INDEX('Points - Runs'!$A$5:$Z$95,MATCH($A89,'Points - Runs'!$A$5:$A$95,0),MATCH(Q$8,'Points - Runs'!$A$5:$Z$5,0)))+((INDEX('Points - Runs 50s'!$A$5:$Z$95,MATCH($A89,'Points - Runs 50s'!$A$5:$A$95,0),MATCH(Q$8,'Points - Runs 50s'!$A$5:$Z$5,0)))*25)+((INDEX('Points - Runs 100s'!$A$5:$Z$95,MATCH($A89,'Points - Runs 100s'!$A$5:$A$95,0),MATCH(Q$8,'Points - Runs 100s'!$A$5:$Z$5,0)))*50)+((INDEX('Points - Wickets'!$A$5:$Z$95,MATCH($A89,'Points - Wickets'!$A$5:$A$95,0),MATCH(Q$8,'Points - Wickets'!$A$5:$Z$5,0)))*15)+((INDEX('Points - 4 fers'!$A$5:$Z$95,MATCH($A89,'Points - 4 fers'!$A$5:$A$95,0),MATCH(Q$8,'Points - 4 fers'!$A$5:$Z$5,0)))*25)+((INDEX('Points - Hattrick'!$A$5:$Z$95,MATCH($A89,'Points - Hattrick'!$A$5:$A$95,0),MATCH(Q$8,'Points - Hattrick'!$A$5:$Z$5,0)))*100)+((INDEX('Points - Fielding'!$A$5:$Z$95,MATCH($A89,'Points - Fielding'!$A$5:$A$95,0),MATCH(Q$8,'Points - Fielding'!$A$5:$Z$5,0)))*10)+((INDEX('Points - 7 fers'!$A$5:$Z$95,MATCH($A89,'Points - 7 fers'!$A$5:$A$95,0),MATCH(Q$8,'Points - 7 fers'!$A$5:$Z$5,0)))*50)+((INDEX('Points - Fielding Bonus'!$A$5:$Z$95,MATCH($A89,'Points - Fielding Bonus'!$A$5:$A$95,0),MATCH(Q$8,'Points - Fielding Bonus'!$A$5:$Z$5,0)))*25)</f>
        <v>4</v>
      </c>
      <c r="R89" s="365">
        <f>(INDEX('Points - Runs'!$A$5:$Z$95,MATCH($A89,'Points - Runs'!$A$5:$A$95,0),MATCH(R$8,'Points - Runs'!$A$5:$Z$5,0)))+((INDEX('Points - Runs 50s'!$A$5:$Z$95,MATCH($A89,'Points - Runs 50s'!$A$5:$A$95,0),MATCH(R$8,'Points - Runs 50s'!$A$5:$Z$5,0)))*25)+((INDEX('Points - Runs 100s'!$A$5:$Z$95,MATCH($A89,'Points - Runs 100s'!$A$5:$A$95,0),MATCH(R$8,'Points - Runs 100s'!$A$5:$Z$5,0)))*50)+((INDEX('Points - Wickets'!$A$5:$Z$95,MATCH($A89,'Points - Wickets'!$A$5:$A$95,0),MATCH(R$8,'Points - Wickets'!$A$5:$Z$5,0)))*15)+((INDEX('Points - 4 fers'!$A$5:$Z$95,MATCH($A89,'Points - 4 fers'!$A$5:$A$95,0),MATCH(R$8,'Points - 4 fers'!$A$5:$Z$5,0)))*25)+((INDEX('Points - Hattrick'!$A$5:$Z$95,MATCH($A89,'Points - Hattrick'!$A$5:$A$95,0),MATCH(R$8,'Points - Hattrick'!$A$5:$Z$5,0)))*100)+((INDEX('Points - Fielding'!$A$5:$Z$95,MATCH($A89,'Points - Fielding'!$A$5:$A$95,0),MATCH(R$8,'Points - Fielding'!$A$5:$Z$5,0)))*10)+((INDEX('Points - 7 fers'!$A$5:$Z$95,MATCH($A89,'Points - 7 fers'!$A$5:$A$95,0),MATCH(R$8,'Points - 7 fers'!$A$5:$Z$5,0)))*50)+((INDEX('Points - Fielding Bonus'!$A$5:$Z$95,MATCH($A89,'Points - Fielding Bonus'!$A$5:$A$95,0),MATCH(R$8,'Points - Fielding Bonus'!$A$5:$Z$5,0)))*25)</f>
        <v>0</v>
      </c>
      <c r="S89" s="566">
        <f>(INDEX('Points - Runs'!$A$5:$Z$95,MATCH($A89,'Points - Runs'!$A$5:$A$95,0),MATCH(S$8,'Points - Runs'!$A$5:$Z$5,0)))+((INDEX('Points - Runs 50s'!$A$5:$Z$95,MATCH($A89,'Points - Runs 50s'!$A$5:$A$95,0),MATCH(S$8,'Points - Runs 50s'!$A$5:$Z$5,0)))*25)+((INDEX('Points - Runs 100s'!$A$5:$Z$95,MATCH($A89,'Points - Runs 100s'!$A$5:$A$95,0),MATCH(S$8,'Points - Runs 100s'!$A$5:$Z$5,0)))*50)+((INDEX('Points - Wickets'!$A$5:$Z$95,MATCH($A89,'Points - Wickets'!$A$5:$A$95,0),MATCH(S$8,'Points - Wickets'!$A$5:$Z$5,0)))*15)+((INDEX('Points - 4 fers'!$A$5:$Z$95,MATCH($A89,'Points - 4 fers'!$A$5:$A$95,0),MATCH(S$8,'Points - 4 fers'!$A$5:$Z$5,0)))*25)+((INDEX('Points - Hattrick'!$A$5:$Z$95,MATCH($A89,'Points - Hattrick'!$A$5:$A$95,0),MATCH(S$8,'Points - Hattrick'!$A$5:$Z$5,0)))*100)+((INDEX('Points - Fielding'!$A$5:$Z$95,MATCH($A89,'Points - Fielding'!$A$5:$A$95,0),MATCH(S$8,'Points - Fielding'!$A$5:$Z$5,0)))*10)+((INDEX('Points - 7 fers'!$A$5:$Z$95,MATCH($A89,'Points - 7 fers'!$A$5:$A$95,0),MATCH(S$8,'Points - 7 fers'!$A$5:$Z$5,0)))*50)+((INDEX('Points - Fielding Bonus'!$A$5:$Z$95,MATCH($A89,'Points - Fielding Bonus'!$A$5:$A$95,0),MATCH(S$8,'Points - Fielding Bonus'!$A$5:$Z$5,0)))*25)</f>
        <v>0</v>
      </c>
      <c r="T89" s="571">
        <f>(INDEX('Points - Runs'!$A$5:$Z$95,MATCH($A89,'Points - Runs'!$A$5:$A$95,0),MATCH(T$8,'Points - Runs'!$A$5:$Z$5,0)))+((INDEX('Points - Runs 50s'!$A$5:$Z$95,MATCH($A89,'Points - Runs 50s'!$A$5:$A$95,0),MATCH(T$8,'Points - Runs 50s'!$A$5:$Z$5,0)))*25)+((INDEX('Points - Runs 100s'!$A$5:$Z$95,MATCH($A89,'Points - Runs 100s'!$A$5:$A$95,0),MATCH(T$8,'Points - Runs 100s'!$A$5:$Z$5,0)))*50)+((INDEX('Points - Wickets'!$A$5:$Z$95,MATCH($A89,'Points - Wickets'!$A$5:$A$95,0),MATCH(T$8,'Points - Wickets'!$A$5:$Z$5,0)))*15)+((INDEX('Points - 4 fers'!$A$5:$Z$95,MATCH($A89,'Points - 4 fers'!$A$5:$A$95,0),MATCH(T$8,'Points - 4 fers'!$A$5:$Z$5,0)))*25)+((INDEX('Points - Hattrick'!$A$5:$Z$95,MATCH($A89,'Points - Hattrick'!$A$5:$A$95,0),MATCH(T$8,'Points - Hattrick'!$A$5:$Z$5,0)))*100)+((INDEX('Points - Fielding'!$A$5:$Z$95,MATCH($A89,'Points - Fielding'!$A$5:$A$95,0),MATCH(T$8,'Points - Fielding'!$A$5:$Z$5,0)))*10)+((INDEX('Points - 7 fers'!$A$5:$Z$95,MATCH($A89,'Points - 7 fers'!$A$5:$A$95,0),MATCH(T$8,'Points - 7 fers'!$A$5:$Z$5,0)))*50)+((INDEX('Points - Fielding Bonus'!$A$5:$Z$95,MATCH($A89,'Points - Fielding Bonus'!$A$5:$A$95,0),MATCH(T$8,'Points - Fielding Bonus'!$A$5:$Z$5,0)))*25)</f>
        <v>0</v>
      </c>
      <c r="U89" s="365">
        <f>(INDEX('Points - Runs'!$A$5:$Z$95,MATCH($A89,'Points - Runs'!$A$5:$A$95,0),MATCH(U$8,'Points - Runs'!$A$5:$Z$5,0)))+((INDEX('Points - Runs 50s'!$A$5:$Z$95,MATCH($A89,'Points - Runs 50s'!$A$5:$A$95,0),MATCH(U$8,'Points - Runs 50s'!$A$5:$Z$5,0)))*25)+((INDEX('Points - Runs 100s'!$A$5:$Z$95,MATCH($A89,'Points - Runs 100s'!$A$5:$A$95,0),MATCH(U$8,'Points - Runs 100s'!$A$5:$Z$5,0)))*50)+((INDEX('Points - Wickets'!$A$5:$Z$95,MATCH($A89,'Points - Wickets'!$A$5:$A$95,0),MATCH(U$8,'Points - Wickets'!$A$5:$Z$5,0)))*15)+((INDEX('Points - 4 fers'!$A$5:$Z$95,MATCH($A89,'Points - 4 fers'!$A$5:$A$95,0),MATCH(U$8,'Points - 4 fers'!$A$5:$Z$5,0)))*25)+((INDEX('Points - Hattrick'!$A$5:$Z$95,MATCH($A89,'Points - Hattrick'!$A$5:$A$95,0),MATCH(U$8,'Points - Hattrick'!$A$5:$Z$5,0)))*100)+((INDEX('Points - Fielding'!$A$5:$Z$95,MATCH($A89,'Points - Fielding'!$A$5:$A$95,0),MATCH(U$8,'Points - Fielding'!$A$5:$Z$5,0)))*10)+((INDEX('Points - 7 fers'!$A$5:$Z$95,MATCH($A89,'Points - 7 fers'!$A$5:$A$95,0),MATCH(U$8,'Points - 7 fers'!$A$5:$Z$5,0)))*50)+((INDEX('Points - Fielding Bonus'!$A$5:$Z$95,MATCH($A89,'Points - Fielding Bonus'!$A$5:$A$95,0),MATCH(U$8,'Points - Fielding Bonus'!$A$5:$Z$5,0)))*25)</f>
        <v>0</v>
      </c>
      <c r="V89" s="365">
        <f>(INDEX('Points - Runs'!$A$5:$Z$95,MATCH($A89,'Points - Runs'!$A$5:$A$95,0),MATCH(V$8,'Points - Runs'!$A$5:$Z$5,0)))+((INDEX('Points - Runs 50s'!$A$5:$Z$95,MATCH($A89,'Points - Runs 50s'!$A$5:$A$95,0),MATCH(V$8,'Points - Runs 50s'!$A$5:$Z$5,0)))*25)+((INDEX('Points - Runs 100s'!$A$5:$Z$95,MATCH($A89,'Points - Runs 100s'!$A$5:$A$95,0),MATCH(V$8,'Points - Runs 100s'!$A$5:$Z$5,0)))*50)+((INDEX('Points - Wickets'!$A$5:$Z$95,MATCH($A89,'Points - Wickets'!$A$5:$A$95,0),MATCH(V$8,'Points - Wickets'!$A$5:$Z$5,0)))*15)+((INDEX('Points - 4 fers'!$A$5:$Z$95,MATCH($A89,'Points - 4 fers'!$A$5:$A$95,0),MATCH(V$8,'Points - 4 fers'!$A$5:$Z$5,0)))*25)+((INDEX('Points - Hattrick'!$A$5:$Z$95,MATCH($A89,'Points - Hattrick'!$A$5:$A$95,0),MATCH(V$8,'Points - Hattrick'!$A$5:$Z$5,0)))*100)+((INDEX('Points - Fielding'!$A$5:$Z$95,MATCH($A89,'Points - Fielding'!$A$5:$A$95,0),MATCH(V$8,'Points - Fielding'!$A$5:$Z$5,0)))*10)+((INDEX('Points - 7 fers'!$A$5:$Z$95,MATCH($A89,'Points - 7 fers'!$A$5:$A$95,0),MATCH(V$8,'Points - 7 fers'!$A$5:$Z$5,0)))*50)+((INDEX('Points - Fielding Bonus'!$A$5:$Z$95,MATCH($A89,'Points - Fielding Bonus'!$A$5:$A$95,0),MATCH(V$8,'Points - Fielding Bonus'!$A$5:$Z$5,0)))*25)</f>
        <v>0</v>
      </c>
      <c r="W89" s="365">
        <f>(INDEX('Points - Runs'!$A$5:$Z$95,MATCH($A89,'Points - Runs'!$A$5:$A$95,0),MATCH(W$8,'Points - Runs'!$A$5:$Z$5,0)))+((INDEX('Points - Runs 50s'!$A$5:$Z$95,MATCH($A89,'Points - Runs 50s'!$A$5:$A$95,0),MATCH(W$8,'Points - Runs 50s'!$A$5:$Z$5,0)))*25)+((INDEX('Points - Runs 100s'!$A$5:$Z$95,MATCH($A89,'Points - Runs 100s'!$A$5:$A$95,0),MATCH(W$8,'Points - Runs 100s'!$A$5:$Z$5,0)))*50)+((INDEX('Points - Wickets'!$A$5:$Z$95,MATCH($A89,'Points - Wickets'!$A$5:$A$95,0),MATCH(W$8,'Points - Wickets'!$A$5:$Z$5,0)))*15)+((INDEX('Points - 4 fers'!$A$5:$Z$95,MATCH($A89,'Points - 4 fers'!$A$5:$A$95,0),MATCH(W$8,'Points - 4 fers'!$A$5:$Z$5,0)))*25)+((INDEX('Points - Hattrick'!$A$5:$Z$95,MATCH($A89,'Points - Hattrick'!$A$5:$A$95,0),MATCH(W$8,'Points - Hattrick'!$A$5:$Z$5,0)))*100)+((INDEX('Points - Fielding'!$A$5:$Z$95,MATCH($A89,'Points - Fielding'!$A$5:$A$95,0),MATCH(W$8,'Points - Fielding'!$A$5:$Z$5,0)))*10)+((INDEX('Points - 7 fers'!$A$5:$Z$95,MATCH($A89,'Points - 7 fers'!$A$5:$A$95,0),MATCH(W$8,'Points - 7 fers'!$A$5:$Z$5,0)))*50)+((INDEX('Points - Fielding Bonus'!$A$5:$Z$95,MATCH($A89,'Points - Fielding Bonus'!$A$5:$A$95,0),MATCH(W$8,'Points - Fielding Bonus'!$A$5:$Z$5,0)))*25)</f>
        <v>0</v>
      </c>
      <c r="X89" s="365">
        <f>(INDEX('Points - Runs'!$A$5:$Z$95,MATCH($A89,'Points - Runs'!$A$5:$A$95,0),MATCH(X$8,'Points - Runs'!$A$5:$Z$5,0)))+((INDEX('Points - Runs 50s'!$A$5:$Z$95,MATCH($A89,'Points - Runs 50s'!$A$5:$A$95,0),MATCH(X$8,'Points - Runs 50s'!$A$5:$Z$5,0)))*25)+((INDEX('Points - Runs 100s'!$A$5:$Z$95,MATCH($A89,'Points - Runs 100s'!$A$5:$A$95,0),MATCH(X$8,'Points - Runs 100s'!$A$5:$Z$5,0)))*50)+((INDEX('Points - Wickets'!$A$5:$Z$95,MATCH($A89,'Points - Wickets'!$A$5:$A$95,0),MATCH(X$8,'Points - Wickets'!$A$5:$Z$5,0)))*15)+((INDEX('Points - 4 fers'!$A$5:$Z$95,MATCH($A89,'Points - 4 fers'!$A$5:$A$95,0),MATCH(X$8,'Points - 4 fers'!$A$5:$Z$5,0)))*25)+((INDEX('Points - Hattrick'!$A$5:$Z$95,MATCH($A89,'Points - Hattrick'!$A$5:$A$95,0),MATCH(X$8,'Points - Hattrick'!$A$5:$Z$5,0)))*100)+((INDEX('Points - Fielding'!$A$5:$Z$95,MATCH($A89,'Points - Fielding'!$A$5:$A$95,0),MATCH(X$8,'Points - Fielding'!$A$5:$Z$5,0)))*10)+((INDEX('Points - 7 fers'!$A$5:$Z$95,MATCH($A89,'Points - 7 fers'!$A$5:$A$95,0),MATCH(X$8,'Points - 7 fers'!$A$5:$Z$5,0)))*50)+((INDEX('Points - Fielding Bonus'!$A$5:$Z$95,MATCH($A89,'Points - Fielding Bonus'!$A$5:$A$95,0),MATCH(X$8,'Points - Fielding Bonus'!$A$5:$Z$5,0)))*25)</f>
        <v>0</v>
      </c>
      <c r="Y89" s="365">
        <f>(INDEX('Points - Runs'!$A$5:$Z$95,MATCH($A89,'Points - Runs'!$A$5:$A$95,0),MATCH(Y$8,'Points - Runs'!$A$5:$Z$5,0)))+((INDEX('Points - Runs 50s'!$A$5:$Z$95,MATCH($A89,'Points - Runs 50s'!$A$5:$A$95,0),MATCH(Y$8,'Points - Runs 50s'!$A$5:$Z$5,0)))*25)+((INDEX('Points - Runs 100s'!$A$5:$Z$95,MATCH($A89,'Points - Runs 100s'!$A$5:$A$95,0),MATCH(Y$8,'Points - Runs 100s'!$A$5:$Z$5,0)))*50)+((INDEX('Points - Wickets'!$A$5:$Z$95,MATCH($A89,'Points - Wickets'!$A$5:$A$95,0),MATCH(Y$8,'Points - Wickets'!$A$5:$Z$5,0)))*15)+((INDEX('Points - 4 fers'!$A$5:$Z$95,MATCH($A89,'Points - 4 fers'!$A$5:$A$95,0),MATCH(Y$8,'Points - 4 fers'!$A$5:$Z$5,0)))*25)+((INDEX('Points - Hattrick'!$A$5:$Z$95,MATCH($A89,'Points - Hattrick'!$A$5:$A$95,0),MATCH(Y$8,'Points - Hattrick'!$A$5:$Z$5,0)))*100)+((INDEX('Points - Fielding'!$A$5:$Z$95,MATCH($A89,'Points - Fielding'!$A$5:$A$95,0),MATCH(Y$8,'Points - Fielding'!$A$5:$Z$5,0)))*10)+((INDEX('Points - 7 fers'!$A$5:$Z$95,MATCH($A89,'Points - 7 fers'!$A$5:$A$95,0),MATCH(Y$8,'Points - 7 fers'!$A$5:$Z$5,0)))*50)+((INDEX('Points - Fielding Bonus'!$A$5:$Z$95,MATCH($A89,'Points - Fielding Bonus'!$A$5:$A$95,0),MATCH(Y$8,'Points - Fielding Bonus'!$A$5:$Z$5,0)))*25)</f>
        <v>0</v>
      </c>
      <c r="Z89" s="365">
        <f>(INDEX('Points - Runs'!$A$5:$Z$95,MATCH($A89,'Points - Runs'!$A$5:$A$95,0),MATCH(Z$8,'Points - Runs'!$A$5:$Z$5,0)))+((INDEX('Points - Runs 50s'!$A$5:$Z$95,MATCH($A89,'Points - Runs 50s'!$A$5:$A$95,0),MATCH(Z$8,'Points - Runs 50s'!$A$5:$Z$5,0)))*25)+((INDEX('Points - Runs 100s'!$A$5:$Z$95,MATCH($A89,'Points - Runs 100s'!$A$5:$A$95,0),MATCH(Z$8,'Points - Runs 100s'!$A$5:$Z$5,0)))*50)+((INDEX('Points - Wickets'!$A$5:$Z$95,MATCH($A89,'Points - Wickets'!$A$5:$A$95,0),MATCH(Z$8,'Points - Wickets'!$A$5:$Z$5,0)))*15)+((INDEX('Points - 4 fers'!$A$5:$Z$95,MATCH($A89,'Points - 4 fers'!$A$5:$A$95,0),MATCH(Z$8,'Points - 4 fers'!$A$5:$Z$5,0)))*25)+((INDEX('Points - Hattrick'!$A$5:$Z$95,MATCH($A89,'Points - Hattrick'!$A$5:$A$95,0),MATCH(Z$8,'Points - Hattrick'!$A$5:$Z$5,0)))*100)+((INDEX('Points - Fielding'!$A$5:$Z$95,MATCH($A89,'Points - Fielding'!$A$5:$A$95,0),MATCH(Z$8,'Points - Fielding'!$A$5:$Z$5,0)))*10)+((INDEX('Points - 7 fers'!$A$5:$Z$95,MATCH($A89,'Points - 7 fers'!$A$5:$A$95,0),MATCH(Z$8,'Points - 7 fers'!$A$5:$Z$5,0)))*50)+((INDEX('Points - Fielding Bonus'!$A$5:$Z$95,MATCH($A89,'Points - Fielding Bonus'!$A$5:$A$95,0),MATCH(Z$8,'Points - Fielding Bonus'!$A$5:$Z$5,0)))*25)</f>
        <v>0</v>
      </c>
      <c r="AA89" s="452">
        <f t="shared" si="4"/>
        <v>0</v>
      </c>
      <c r="AB89" s="445">
        <f t="shared" si="5"/>
        <v>46</v>
      </c>
      <c r="AC89" s="479">
        <f t="shared" si="6"/>
        <v>0</v>
      </c>
      <c r="AD89" s="453">
        <f t="shared" si="7"/>
        <v>46</v>
      </c>
    </row>
    <row r="90" spans="1:30" ht="18.75" customHeight="1" x14ac:dyDescent="0.25">
      <c r="A90" s="476" t="s">
        <v>36</v>
      </c>
      <c r="B90" s="447" t="s">
        <v>251</v>
      </c>
      <c r="C90" s="448" t="s">
        <v>63</v>
      </c>
      <c r="D90" s="364">
        <f>(INDEX('Points - Runs'!$A$5:$Z$95,MATCH($A90,'Points - Runs'!$A$5:$A$95,0),MATCH(D$8,'Points - Runs'!$A$5:$Z$5,0)))+((INDEX('Points - Runs 50s'!$A$5:$Z$95,MATCH($A90,'Points - Runs 50s'!$A$5:$A$95,0),MATCH(D$8,'Points - Runs 50s'!$A$5:$Z$5,0)))*25)+((INDEX('Points - Runs 100s'!$A$5:$Z$95,MATCH($A90,'Points - Runs 100s'!$A$5:$A$95,0),MATCH(D$8,'Points - Runs 100s'!$A$5:$Z$5,0)))*50)+((INDEX('Points - Wickets'!$A$5:$Z$95,MATCH($A90,'Points - Wickets'!$A$5:$A$95,0),MATCH(D$8,'Points - Wickets'!$A$5:$Z$5,0)))*15)+((INDEX('Points - 4 fers'!$A$5:$Z$95,MATCH($A90,'Points - 4 fers'!$A$5:$A$95,0),MATCH(D$8,'Points - 4 fers'!$A$5:$Z$5,0)))*25)+((INDEX('Points - Hattrick'!$A$5:$Z$95,MATCH($A90,'Points - Hattrick'!$A$5:$A$95,0),MATCH(D$8,'Points - Hattrick'!$A$5:$Z$5,0)))*100)+((INDEX('Points - Fielding'!$A$5:$Z$95,MATCH($A90,'Points - Fielding'!$A$5:$A$95,0),MATCH(D$8,'Points - Fielding'!$A$5:$Z$5,0)))*10)+((INDEX('Points - 7 fers'!$A$5:$Z$95,MATCH($A90,'Points - 7 fers'!$A$5:$A$95,0),MATCH(D$8,'Points - 7 fers'!$A$5:$Z$5,0)))*50)+((INDEX('Points - Fielding Bonus'!$A$5:$Z$95,MATCH($A90,'Points - Fielding Bonus'!$A$5:$A$95,0),MATCH(D$8,'Points - Fielding Bonus'!$A$5:$Z$5,0)))*25)</f>
        <v>18</v>
      </c>
      <c r="E90" s="365">
        <f>(INDEX('Points - Runs'!$A$5:$Z$95,MATCH($A90,'Points - Runs'!$A$5:$A$95,0),MATCH(E$8,'Points - Runs'!$A$5:$Z$5,0)))+((INDEX('Points - Runs 50s'!$A$5:$Z$95,MATCH($A90,'Points - Runs 50s'!$A$5:$A$95,0),MATCH(E$8,'Points - Runs 50s'!$A$5:$Z$5,0)))*25)+((INDEX('Points - Runs 100s'!$A$5:$Z$95,MATCH($A90,'Points - Runs 100s'!$A$5:$A$95,0),MATCH(E$8,'Points - Runs 100s'!$A$5:$Z$5,0)))*50)+((INDEX('Points - Wickets'!$A$5:$Z$95,MATCH($A90,'Points - Wickets'!$A$5:$A$95,0),MATCH(E$8,'Points - Wickets'!$A$5:$Z$5,0)))*15)+((INDEX('Points - 4 fers'!$A$5:$Z$95,MATCH($A90,'Points - 4 fers'!$A$5:$A$95,0),MATCH(E$8,'Points - 4 fers'!$A$5:$Z$5,0)))*25)+((INDEX('Points - Hattrick'!$A$5:$Z$95,MATCH($A90,'Points - Hattrick'!$A$5:$A$95,0),MATCH(E$8,'Points - Hattrick'!$A$5:$Z$5,0)))*100)+((INDEX('Points - Fielding'!$A$5:$Z$95,MATCH($A90,'Points - Fielding'!$A$5:$A$95,0),MATCH(E$8,'Points - Fielding'!$A$5:$Z$5,0)))*10)+((INDEX('Points - 7 fers'!$A$5:$Z$95,MATCH($A90,'Points - 7 fers'!$A$5:$A$95,0),MATCH(E$8,'Points - 7 fers'!$A$5:$Z$5,0)))*50)+((INDEX('Points - Fielding Bonus'!$A$5:$Z$95,MATCH($A90,'Points - Fielding Bonus'!$A$5:$A$95,0),MATCH(E$8,'Points - Fielding Bonus'!$A$5:$Z$5,0)))*25)</f>
        <v>0</v>
      </c>
      <c r="F90" s="365">
        <f>(INDEX('Points - Runs'!$A$5:$Z$95,MATCH($A90,'Points - Runs'!$A$5:$A$95,0),MATCH(F$8,'Points - Runs'!$A$5:$Z$5,0)))+((INDEX('Points - Runs 50s'!$A$5:$Z$95,MATCH($A90,'Points - Runs 50s'!$A$5:$A$95,0),MATCH(F$8,'Points - Runs 50s'!$A$5:$Z$5,0)))*25)+((INDEX('Points - Runs 100s'!$A$5:$Z$95,MATCH($A90,'Points - Runs 100s'!$A$5:$A$95,0),MATCH(F$8,'Points - Runs 100s'!$A$5:$Z$5,0)))*50)+((INDEX('Points - Wickets'!$A$5:$Z$95,MATCH($A90,'Points - Wickets'!$A$5:$A$95,0),MATCH(F$8,'Points - Wickets'!$A$5:$Z$5,0)))*15)+((INDEX('Points - 4 fers'!$A$5:$Z$95,MATCH($A90,'Points - 4 fers'!$A$5:$A$95,0),MATCH(F$8,'Points - 4 fers'!$A$5:$Z$5,0)))*25)+((INDEX('Points - Hattrick'!$A$5:$Z$95,MATCH($A90,'Points - Hattrick'!$A$5:$A$95,0),MATCH(F$8,'Points - Hattrick'!$A$5:$Z$5,0)))*100)+((INDEX('Points - Fielding'!$A$5:$Z$95,MATCH($A90,'Points - Fielding'!$A$5:$A$95,0),MATCH(F$8,'Points - Fielding'!$A$5:$Z$5,0)))*10)+((INDEX('Points - 7 fers'!$A$5:$Z$95,MATCH($A90,'Points - 7 fers'!$A$5:$A$95,0),MATCH(F$8,'Points - 7 fers'!$A$5:$Z$5,0)))*50)+((INDEX('Points - Fielding Bonus'!$A$5:$Z$95,MATCH($A90,'Points - Fielding Bonus'!$A$5:$A$95,0),MATCH(F$8,'Points - Fielding Bonus'!$A$5:$Z$5,0)))*25)</f>
        <v>0</v>
      </c>
      <c r="G90" s="365">
        <f>(INDEX('Points - Runs'!$A$5:$Z$95,MATCH($A90,'Points - Runs'!$A$5:$A$95,0),MATCH(G$8,'Points - Runs'!$A$5:$Z$5,0)))+((INDEX('Points - Runs 50s'!$A$5:$Z$95,MATCH($A90,'Points - Runs 50s'!$A$5:$A$95,0),MATCH(G$8,'Points - Runs 50s'!$A$5:$Z$5,0)))*25)+((INDEX('Points - Runs 100s'!$A$5:$Z$95,MATCH($A90,'Points - Runs 100s'!$A$5:$A$95,0),MATCH(G$8,'Points - Runs 100s'!$A$5:$Z$5,0)))*50)+((INDEX('Points - Wickets'!$A$5:$Z$95,MATCH($A90,'Points - Wickets'!$A$5:$A$95,0),MATCH(G$8,'Points - Wickets'!$A$5:$Z$5,0)))*15)+((INDEX('Points - 4 fers'!$A$5:$Z$95,MATCH($A90,'Points - 4 fers'!$A$5:$A$95,0),MATCH(G$8,'Points - 4 fers'!$A$5:$Z$5,0)))*25)+((INDEX('Points - Hattrick'!$A$5:$Z$95,MATCH($A90,'Points - Hattrick'!$A$5:$A$95,0),MATCH(G$8,'Points - Hattrick'!$A$5:$Z$5,0)))*100)+((INDEX('Points - Fielding'!$A$5:$Z$95,MATCH($A90,'Points - Fielding'!$A$5:$A$95,0),MATCH(G$8,'Points - Fielding'!$A$5:$Z$5,0)))*10)+((INDEX('Points - 7 fers'!$A$5:$Z$95,MATCH($A90,'Points - 7 fers'!$A$5:$A$95,0),MATCH(G$8,'Points - 7 fers'!$A$5:$Z$5,0)))*50)+((INDEX('Points - Fielding Bonus'!$A$5:$Z$95,MATCH($A90,'Points - Fielding Bonus'!$A$5:$A$95,0),MATCH(G$8,'Points - Fielding Bonus'!$A$5:$Z$5,0)))*25)</f>
        <v>13</v>
      </c>
      <c r="H90" s="365">
        <f>(INDEX('Points - Runs'!$A$5:$Z$95,MATCH($A90,'Points - Runs'!$A$5:$A$95,0),MATCH(H$8,'Points - Runs'!$A$5:$Z$5,0)))+((INDEX('Points - Runs 50s'!$A$5:$Z$95,MATCH($A90,'Points - Runs 50s'!$A$5:$A$95,0),MATCH(H$8,'Points - Runs 50s'!$A$5:$Z$5,0)))*25)+((INDEX('Points - Runs 100s'!$A$5:$Z$95,MATCH($A90,'Points - Runs 100s'!$A$5:$A$95,0),MATCH(H$8,'Points - Runs 100s'!$A$5:$Z$5,0)))*50)+((INDEX('Points - Wickets'!$A$5:$Z$95,MATCH($A90,'Points - Wickets'!$A$5:$A$95,0),MATCH(H$8,'Points - Wickets'!$A$5:$Z$5,0)))*15)+((INDEX('Points - 4 fers'!$A$5:$Z$95,MATCH($A90,'Points - 4 fers'!$A$5:$A$95,0),MATCH(H$8,'Points - 4 fers'!$A$5:$Z$5,0)))*25)+((INDEX('Points - Hattrick'!$A$5:$Z$95,MATCH($A90,'Points - Hattrick'!$A$5:$A$95,0),MATCH(H$8,'Points - Hattrick'!$A$5:$Z$5,0)))*100)+((INDEX('Points - Fielding'!$A$5:$Z$95,MATCH($A90,'Points - Fielding'!$A$5:$A$95,0),MATCH(H$8,'Points - Fielding'!$A$5:$Z$5,0)))*10)+((INDEX('Points - 7 fers'!$A$5:$Z$95,MATCH($A90,'Points - 7 fers'!$A$5:$A$95,0),MATCH(H$8,'Points - 7 fers'!$A$5:$Z$5,0)))*50)+((INDEX('Points - Fielding Bonus'!$A$5:$Z$95,MATCH($A90,'Points - Fielding Bonus'!$A$5:$A$95,0),MATCH(H$8,'Points - Fielding Bonus'!$A$5:$Z$5,0)))*25)</f>
        <v>0</v>
      </c>
      <c r="I90" s="365">
        <f>(INDEX('Points - Runs'!$A$5:$Z$95,MATCH($A90,'Points - Runs'!$A$5:$A$95,0),MATCH(I$8,'Points - Runs'!$A$5:$Z$5,0)))+((INDEX('Points - Runs 50s'!$A$5:$Z$95,MATCH($A90,'Points - Runs 50s'!$A$5:$A$95,0),MATCH(I$8,'Points - Runs 50s'!$A$5:$Z$5,0)))*25)+((INDEX('Points - Runs 100s'!$A$5:$Z$95,MATCH($A90,'Points - Runs 100s'!$A$5:$A$95,0),MATCH(I$8,'Points - Runs 100s'!$A$5:$Z$5,0)))*50)+((INDEX('Points - Wickets'!$A$5:$Z$95,MATCH($A90,'Points - Wickets'!$A$5:$A$95,0),MATCH(I$8,'Points - Wickets'!$A$5:$Z$5,0)))*15)+((INDEX('Points - 4 fers'!$A$5:$Z$95,MATCH($A90,'Points - 4 fers'!$A$5:$A$95,0),MATCH(I$8,'Points - 4 fers'!$A$5:$Z$5,0)))*25)+((INDEX('Points - Hattrick'!$A$5:$Z$95,MATCH($A90,'Points - Hattrick'!$A$5:$A$95,0),MATCH(I$8,'Points - Hattrick'!$A$5:$Z$5,0)))*100)+((INDEX('Points - Fielding'!$A$5:$Z$95,MATCH($A90,'Points - Fielding'!$A$5:$A$95,0),MATCH(I$8,'Points - Fielding'!$A$5:$Z$5,0)))*10)+((INDEX('Points - 7 fers'!$A$5:$Z$95,MATCH($A90,'Points - 7 fers'!$A$5:$A$95,0),MATCH(I$8,'Points - 7 fers'!$A$5:$Z$5,0)))*50)+((INDEX('Points - Fielding Bonus'!$A$5:$Z$95,MATCH($A90,'Points - Fielding Bonus'!$A$5:$A$95,0),MATCH(I$8,'Points - Fielding Bonus'!$A$5:$Z$5,0)))*25)</f>
        <v>3</v>
      </c>
      <c r="J90" s="365">
        <f>(INDEX('Points - Runs'!$A$5:$Z$95,MATCH($A90,'Points - Runs'!$A$5:$A$95,0),MATCH(J$8,'Points - Runs'!$A$5:$Z$5,0)))+((INDEX('Points - Runs 50s'!$A$5:$Z$95,MATCH($A90,'Points - Runs 50s'!$A$5:$A$95,0),MATCH(J$8,'Points - Runs 50s'!$A$5:$Z$5,0)))*25)+((INDEX('Points - Runs 100s'!$A$5:$Z$95,MATCH($A90,'Points - Runs 100s'!$A$5:$A$95,0),MATCH(J$8,'Points - Runs 100s'!$A$5:$Z$5,0)))*50)+((INDEX('Points - Wickets'!$A$5:$Z$95,MATCH($A90,'Points - Wickets'!$A$5:$A$95,0),MATCH(J$8,'Points - Wickets'!$A$5:$Z$5,0)))*15)+((INDEX('Points - 4 fers'!$A$5:$Z$95,MATCH($A90,'Points - 4 fers'!$A$5:$A$95,0),MATCH(J$8,'Points - 4 fers'!$A$5:$Z$5,0)))*25)+((INDEX('Points - Hattrick'!$A$5:$Z$95,MATCH($A90,'Points - Hattrick'!$A$5:$A$95,0),MATCH(J$8,'Points - Hattrick'!$A$5:$Z$5,0)))*100)+((INDEX('Points - Fielding'!$A$5:$Z$95,MATCH($A90,'Points - Fielding'!$A$5:$A$95,0),MATCH(J$8,'Points - Fielding'!$A$5:$Z$5,0)))*10)+((INDEX('Points - 7 fers'!$A$5:$Z$95,MATCH($A90,'Points - 7 fers'!$A$5:$A$95,0),MATCH(J$8,'Points - 7 fers'!$A$5:$Z$5,0)))*50)+((INDEX('Points - Fielding Bonus'!$A$5:$Z$95,MATCH($A90,'Points - Fielding Bonus'!$A$5:$A$95,0),MATCH(J$8,'Points - Fielding Bonus'!$A$5:$Z$5,0)))*25)</f>
        <v>0</v>
      </c>
      <c r="K90" s="516">
        <f>(INDEX('Points - Runs'!$A$5:$Z$95,MATCH($A90,'Points - Runs'!$A$5:$A$95,0),MATCH(K$8,'Points - Runs'!$A$5:$Z$5,0)))+((INDEX('Points - Runs 50s'!$A$5:$Z$95,MATCH($A90,'Points - Runs 50s'!$A$5:$A$95,0),MATCH(K$8,'Points - Runs 50s'!$A$5:$Z$5,0)))*25)+((INDEX('Points - Runs 100s'!$A$5:$Z$95,MATCH($A90,'Points - Runs 100s'!$A$5:$A$95,0),MATCH(K$8,'Points - Runs 100s'!$A$5:$Z$5,0)))*50)+((INDEX('Points - Wickets'!$A$5:$Z$95,MATCH($A90,'Points - Wickets'!$A$5:$A$95,0),MATCH(K$8,'Points - Wickets'!$A$5:$Z$5,0)))*15)+((INDEX('Points - 4 fers'!$A$5:$Z$95,MATCH($A90,'Points - 4 fers'!$A$5:$A$95,0),MATCH(K$8,'Points - 4 fers'!$A$5:$Z$5,0)))*25)+((INDEX('Points - Hattrick'!$A$5:$Z$95,MATCH($A90,'Points - Hattrick'!$A$5:$A$95,0),MATCH(K$8,'Points - Hattrick'!$A$5:$Z$5,0)))*100)+((INDEX('Points - Fielding'!$A$5:$Z$95,MATCH($A90,'Points - Fielding'!$A$5:$A$95,0),MATCH(K$8,'Points - Fielding'!$A$5:$Z$5,0)))*10)+((INDEX('Points - 7 fers'!$A$5:$Z$95,MATCH($A90,'Points - 7 fers'!$A$5:$A$95,0),MATCH(K$8,'Points - 7 fers'!$A$5:$Z$5,0)))*50)+((INDEX('Points - Fielding Bonus'!$A$5:$Z$95,MATCH($A90,'Points - Fielding Bonus'!$A$5:$A$95,0),MATCH(K$8,'Points - Fielding Bonus'!$A$5:$Z$5,0)))*25)</f>
        <v>0</v>
      </c>
      <c r="L90" s="364">
        <f>(INDEX('Points - Runs'!$A$5:$Z$95,MATCH($A90,'Points - Runs'!$A$5:$A$95,0),MATCH(L$8,'Points - Runs'!$A$5:$Z$5,0)))+((INDEX('Points - Runs 50s'!$A$5:$Z$95,MATCH($A90,'Points - Runs 50s'!$A$5:$A$95,0),MATCH(L$8,'Points - Runs 50s'!$A$5:$Z$5,0)))*25)+((INDEX('Points - Runs 100s'!$A$5:$Z$95,MATCH($A90,'Points - Runs 100s'!$A$5:$A$95,0),MATCH(L$8,'Points - Runs 100s'!$A$5:$Z$5,0)))*50)+((INDEX('Points - Wickets'!$A$5:$Z$95,MATCH($A90,'Points - Wickets'!$A$5:$A$95,0),MATCH(L$8,'Points - Wickets'!$A$5:$Z$5,0)))*15)+((INDEX('Points - 4 fers'!$A$5:$Z$95,MATCH($A90,'Points - 4 fers'!$A$5:$A$95,0),MATCH(L$8,'Points - 4 fers'!$A$5:$Z$5,0)))*25)+((INDEX('Points - Hattrick'!$A$5:$Z$95,MATCH($A90,'Points - Hattrick'!$A$5:$A$95,0),MATCH(L$8,'Points - Hattrick'!$A$5:$Z$5,0)))*100)+((INDEX('Points - Fielding'!$A$5:$Z$95,MATCH($A90,'Points - Fielding'!$A$5:$A$95,0),MATCH(L$8,'Points - Fielding'!$A$5:$Z$5,0)))*10)+((INDEX('Points - 7 fers'!$A$5:$Z$95,MATCH($A90,'Points - 7 fers'!$A$5:$A$95,0),MATCH(L$8,'Points - 7 fers'!$A$5:$Z$5,0)))*50)+((INDEX('Points - Fielding Bonus'!$A$5:$Z$95,MATCH($A90,'Points - Fielding Bonus'!$A$5:$A$95,0),MATCH(L$8,'Points - Fielding Bonus'!$A$5:$Z$5,0)))*25)</f>
        <v>0</v>
      </c>
      <c r="M90" s="365">
        <f>(INDEX('Points - Runs'!$A$5:$Z$95,MATCH($A90,'Points - Runs'!$A$5:$A$95,0),MATCH(M$8,'Points - Runs'!$A$5:$Z$5,0)))+((INDEX('Points - Runs 50s'!$A$5:$Z$95,MATCH($A90,'Points - Runs 50s'!$A$5:$A$95,0),MATCH(M$8,'Points - Runs 50s'!$A$5:$Z$5,0)))*25)+((INDEX('Points - Runs 100s'!$A$5:$Z$95,MATCH($A90,'Points - Runs 100s'!$A$5:$A$95,0),MATCH(M$8,'Points - Runs 100s'!$A$5:$Z$5,0)))*50)+((INDEX('Points - Wickets'!$A$5:$Z$95,MATCH($A90,'Points - Wickets'!$A$5:$A$95,0),MATCH(M$8,'Points - Wickets'!$A$5:$Z$5,0)))*15)+((INDEX('Points - 4 fers'!$A$5:$Z$95,MATCH($A90,'Points - 4 fers'!$A$5:$A$95,0),MATCH(M$8,'Points - 4 fers'!$A$5:$Z$5,0)))*25)+((INDEX('Points - Hattrick'!$A$5:$Z$95,MATCH($A90,'Points - Hattrick'!$A$5:$A$95,0),MATCH(M$8,'Points - Hattrick'!$A$5:$Z$5,0)))*100)+((INDEX('Points - Fielding'!$A$5:$Z$95,MATCH($A90,'Points - Fielding'!$A$5:$A$95,0),MATCH(M$8,'Points - Fielding'!$A$5:$Z$5,0)))*10)+((INDEX('Points - 7 fers'!$A$5:$Z$95,MATCH($A90,'Points - 7 fers'!$A$5:$A$95,0),MATCH(M$8,'Points - 7 fers'!$A$5:$Z$5,0)))*50)+((INDEX('Points - Fielding Bonus'!$A$5:$Z$95,MATCH($A90,'Points - Fielding Bonus'!$A$5:$A$95,0),MATCH(M$8,'Points - Fielding Bonus'!$A$5:$Z$5,0)))*25)</f>
        <v>5</v>
      </c>
      <c r="N90" s="365">
        <f>(INDEX('Points - Runs'!$A$5:$Z$95,MATCH($A90,'Points - Runs'!$A$5:$A$95,0),MATCH(N$8,'Points - Runs'!$A$5:$Z$5,0)))+((INDEX('Points - Runs 50s'!$A$5:$Z$95,MATCH($A90,'Points - Runs 50s'!$A$5:$A$95,0),MATCH(N$8,'Points - Runs 50s'!$A$5:$Z$5,0)))*25)+((INDEX('Points - Runs 100s'!$A$5:$Z$95,MATCH($A90,'Points - Runs 100s'!$A$5:$A$95,0),MATCH(N$8,'Points - Runs 100s'!$A$5:$Z$5,0)))*50)+((INDEX('Points - Wickets'!$A$5:$Z$95,MATCH($A90,'Points - Wickets'!$A$5:$A$95,0),MATCH(N$8,'Points - Wickets'!$A$5:$Z$5,0)))*15)+((INDEX('Points - 4 fers'!$A$5:$Z$95,MATCH($A90,'Points - 4 fers'!$A$5:$A$95,0),MATCH(N$8,'Points - 4 fers'!$A$5:$Z$5,0)))*25)+((INDEX('Points - Hattrick'!$A$5:$Z$95,MATCH($A90,'Points - Hattrick'!$A$5:$A$95,0),MATCH(N$8,'Points - Hattrick'!$A$5:$Z$5,0)))*100)+((INDEX('Points - Fielding'!$A$5:$Z$95,MATCH($A90,'Points - Fielding'!$A$5:$A$95,0),MATCH(N$8,'Points - Fielding'!$A$5:$Z$5,0)))*10)+((INDEX('Points - 7 fers'!$A$5:$Z$95,MATCH($A90,'Points - 7 fers'!$A$5:$A$95,0),MATCH(N$8,'Points - 7 fers'!$A$5:$Z$5,0)))*50)+((INDEX('Points - Fielding Bonus'!$A$5:$Z$95,MATCH($A90,'Points - Fielding Bonus'!$A$5:$A$95,0),MATCH(N$8,'Points - Fielding Bonus'!$A$5:$Z$5,0)))*25)</f>
        <v>0</v>
      </c>
      <c r="O90" s="365">
        <f>(INDEX('Points - Runs'!$A$5:$Z$95,MATCH($A90,'Points - Runs'!$A$5:$A$95,0),MATCH(O$8,'Points - Runs'!$A$5:$Z$5,0)))+((INDEX('Points - Runs 50s'!$A$5:$Z$95,MATCH($A90,'Points - Runs 50s'!$A$5:$A$95,0),MATCH(O$8,'Points - Runs 50s'!$A$5:$Z$5,0)))*25)+((INDEX('Points - Runs 100s'!$A$5:$Z$95,MATCH($A90,'Points - Runs 100s'!$A$5:$A$95,0),MATCH(O$8,'Points - Runs 100s'!$A$5:$Z$5,0)))*50)+((INDEX('Points - Wickets'!$A$5:$Z$95,MATCH($A90,'Points - Wickets'!$A$5:$A$95,0),MATCH(O$8,'Points - Wickets'!$A$5:$Z$5,0)))*15)+((INDEX('Points - 4 fers'!$A$5:$Z$95,MATCH($A90,'Points - 4 fers'!$A$5:$A$95,0),MATCH(O$8,'Points - 4 fers'!$A$5:$Z$5,0)))*25)+((INDEX('Points - Hattrick'!$A$5:$Z$95,MATCH($A90,'Points - Hattrick'!$A$5:$A$95,0),MATCH(O$8,'Points - Hattrick'!$A$5:$Z$5,0)))*100)+((INDEX('Points - Fielding'!$A$5:$Z$95,MATCH($A90,'Points - Fielding'!$A$5:$A$95,0),MATCH(O$8,'Points - Fielding'!$A$5:$Z$5,0)))*10)+((INDEX('Points - 7 fers'!$A$5:$Z$95,MATCH($A90,'Points - 7 fers'!$A$5:$A$95,0),MATCH(O$8,'Points - 7 fers'!$A$5:$Z$5,0)))*50)+((INDEX('Points - Fielding Bonus'!$A$5:$Z$95,MATCH($A90,'Points - Fielding Bonus'!$A$5:$A$95,0),MATCH(O$8,'Points - Fielding Bonus'!$A$5:$Z$5,0)))*25)</f>
        <v>0</v>
      </c>
      <c r="P90" s="365">
        <f>(INDEX('Points - Runs'!$A$5:$Z$95,MATCH($A90,'Points - Runs'!$A$5:$A$95,0),MATCH(P$8,'Points - Runs'!$A$5:$Z$5,0)))+((INDEX('Points - Runs 50s'!$A$5:$Z$95,MATCH($A90,'Points - Runs 50s'!$A$5:$A$95,0),MATCH(P$8,'Points - Runs 50s'!$A$5:$Z$5,0)))*25)+((INDEX('Points - Runs 100s'!$A$5:$Z$95,MATCH($A90,'Points - Runs 100s'!$A$5:$A$95,0),MATCH(P$8,'Points - Runs 100s'!$A$5:$Z$5,0)))*50)+((INDEX('Points - Wickets'!$A$5:$Z$95,MATCH($A90,'Points - Wickets'!$A$5:$A$95,0),MATCH(P$8,'Points - Wickets'!$A$5:$Z$5,0)))*15)+((INDEX('Points - 4 fers'!$A$5:$Z$95,MATCH($A90,'Points - 4 fers'!$A$5:$A$95,0),MATCH(P$8,'Points - 4 fers'!$A$5:$Z$5,0)))*25)+((INDEX('Points - Hattrick'!$A$5:$Z$95,MATCH($A90,'Points - Hattrick'!$A$5:$A$95,0),MATCH(P$8,'Points - Hattrick'!$A$5:$Z$5,0)))*100)+((INDEX('Points - Fielding'!$A$5:$Z$95,MATCH($A90,'Points - Fielding'!$A$5:$A$95,0),MATCH(P$8,'Points - Fielding'!$A$5:$Z$5,0)))*10)+((INDEX('Points - 7 fers'!$A$5:$Z$95,MATCH($A90,'Points - 7 fers'!$A$5:$A$95,0),MATCH(P$8,'Points - 7 fers'!$A$5:$Z$5,0)))*50)+((INDEX('Points - Fielding Bonus'!$A$5:$Z$95,MATCH($A90,'Points - Fielding Bonus'!$A$5:$A$95,0),MATCH(P$8,'Points - Fielding Bonus'!$A$5:$Z$5,0)))*25)</f>
        <v>0</v>
      </c>
      <c r="Q90" s="365">
        <f>(INDEX('Points - Runs'!$A$5:$Z$95,MATCH($A90,'Points - Runs'!$A$5:$A$95,0),MATCH(Q$8,'Points - Runs'!$A$5:$Z$5,0)))+((INDEX('Points - Runs 50s'!$A$5:$Z$95,MATCH($A90,'Points - Runs 50s'!$A$5:$A$95,0),MATCH(Q$8,'Points - Runs 50s'!$A$5:$Z$5,0)))*25)+((INDEX('Points - Runs 100s'!$A$5:$Z$95,MATCH($A90,'Points - Runs 100s'!$A$5:$A$95,0),MATCH(Q$8,'Points - Runs 100s'!$A$5:$Z$5,0)))*50)+((INDEX('Points - Wickets'!$A$5:$Z$95,MATCH($A90,'Points - Wickets'!$A$5:$A$95,0),MATCH(Q$8,'Points - Wickets'!$A$5:$Z$5,0)))*15)+((INDEX('Points - 4 fers'!$A$5:$Z$95,MATCH($A90,'Points - 4 fers'!$A$5:$A$95,0),MATCH(Q$8,'Points - 4 fers'!$A$5:$Z$5,0)))*25)+((INDEX('Points - Hattrick'!$A$5:$Z$95,MATCH($A90,'Points - Hattrick'!$A$5:$A$95,0),MATCH(Q$8,'Points - Hattrick'!$A$5:$Z$5,0)))*100)+((INDEX('Points - Fielding'!$A$5:$Z$95,MATCH($A90,'Points - Fielding'!$A$5:$A$95,0),MATCH(Q$8,'Points - Fielding'!$A$5:$Z$5,0)))*10)+((INDEX('Points - 7 fers'!$A$5:$Z$95,MATCH($A90,'Points - 7 fers'!$A$5:$A$95,0),MATCH(Q$8,'Points - 7 fers'!$A$5:$Z$5,0)))*50)+((INDEX('Points - Fielding Bonus'!$A$5:$Z$95,MATCH($A90,'Points - Fielding Bonus'!$A$5:$A$95,0),MATCH(Q$8,'Points - Fielding Bonus'!$A$5:$Z$5,0)))*25)</f>
        <v>0</v>
      </c>
      <c r="R90" s="365">
        <f>(INDEX('Points - Runs'!$A$5:$Z$95,MATCH($A90,'Points - Runs'!$A$5:$A$95,0),MATCH(R$8,'Points - Runs'!$A$5:$Z$5,0)))+((INDEX('Points - Runs 50s'!$A$5:$Z$95,MATCH($A90,'Points - Runs 50s'!$A$5:$A$95,0),MATCH(R$8,'Points - Runs 50s'!$A$5:$Z$5,0)))*25)+((INDEX('Points - Runs 100s'!$A$5:$Z$95,MATCH($A90,'Points - Runs 100s'!$A$5:$A$95,0),MATCH(R$8,'Points - Runs 100s'!$A$5:$Z$5,0)))*50)+((INDEX('Points - Wickets'!$A$5:$Z$95,MATCH($A90,'Points - Wickets'!$A$5:$A$95,0),MATCH(R$8,'Points - Wickets'!$A$5:$Z$5,0)))*15)+((INDEX('Points - 4 fers'!$A$5:$Z$95,MATCH($A90,'Points - 4 fers'!$A$5:$A$95,0),MATCH(R$8,'Points - 4 fers'!$A$5:$Z$5,0)))*25)+((INDEX('Points - Hattrick'!$A$5:$Z$95,MATCH($A90,'Points - Hattrick'!$A$5:$A$95,0),MATCH(R$8,'Points - Hattrick'!$A$5:$Z$5,0)))*100)+((INDEX('Points - Fielding'!$A$5:$Z$95,MATCH($A90,'Points - Fielding'!$A$5:$A$95,0),MATCH(R$8,'Points - Fielding'!$A$5:$Z$5,0)))*10)+((INDEX('Points - 7 fers'!$A$5:$Z$95,MATCH($A90,'Points - 7 fers'!$A$5:$A$95,0),MATCH(R$8,'Points - 7 fers'!$A$5:$Z$5,0)))*50)+((INDEX('Points - Fielding Bonus'!$A$5:$Z$95,MATCH($A90,'Points - Fielding Bonus'!$A$5:$A$95,0),MATCH(R$8,'Points - Fielding Bonus'!$A$5:$Z$5,0)))*25)</f>
        <v>0</v>
      </c>
      <c r="S90" s="566">
        <f>(INDEX('Points - Runs'!$A$5:$Z$95,MATCH($A90,'Points - Runs'!$A$5:$A$95,0),MATCH(S$8,'Points - Runs'!$A$5:$Z$5,0)))+((INDEX('Points - Runs 50s'!$A$5:$Z$95,MATCH($A90,'Points - Runs 50s'!$A$5:$A$95,0),MATCH(S$8,'Points - Runs 50s'!$A$5:$Z$5,0)))*25)+((INDEX('Points - Runs 100s'!$A$5:$Z$95,MATCH($A90,'Points - Runs 100s'!$A$5:$A$95,0),MATCH(S$8,'Points - Runs 100s'!$A$5:$Z$5,0)))*50)+((INDEX('Points - Wickets'!$A$5:$Z$95,MATCH($A90,'Points - Wickets'!$A$5:$A$95,0),MATCH(S$8,'Points - Wickets'!$A$5:$Z$5,0)))*15)+((INDEX('Points - 4 fers'!$A$5:$Z$95,MATCH($A90,'Points - 4 fers'!$A$5:$A$95,0),MATCH(S$8,'Points - 4 fers'!$A$5:$Z$5,0)))*25)+((INDEX('Points - Hattrick'!$A$5:$Z$95,MATCH($A90,'Points - Hattrick'!$A$5:$A$95,0),MATCH(S$8,'Points - Hattrick'!$A$5:$Z$5,0)))*100)+((INDEX('Points - Fielding'!$A$5:$Z$95,MATCH($A90,'Points - Fielding'!$A$5:$A$95,0),MATCH(S$8,'Points - Fielding'!$A$5:$Z$5,0)))*10)+((INDEX('Points - 7 fers'!$A$5:$Z$95,MATCH($A90,'Points - 7 fers'!$A$5:$A$95,0),MATCH(S$8,'Points - 7 fers'!$A$5:$Z$5,0)))*50)+((INDEX('Points - Fielding Bonus'!$A$5:$Z$95,MATCH($A90,'Points - Fielding Bonus'!$A$5:$A$95,0),MATCH(S$8,'Points - Fielding Bonus'!$A$5:$Z$5,0)))*25)</f>
        <v>0</v>
      </c>
      <c r="T90" s="571">
        <f>(INDEX('Points - Runs'!$A$5:$Z$95,MATCH($A90,'Points - Runs'!$A$5:$A$95,0),MATCH(T$8,'Points - Runs'!$A$5:$Z$5,0)))+((INDEX('Points - Runs 50s'!$A$5:$Z$95,MATCH($A90,'Points - Runs 50s'!$A$5:$A$95,0),MATCH(T$8,'Points - Runs 50s'!$A$5:$Z$5,0)))*25)+((INDEX('Points - Runs 100s'!$A$5:$Z$95,MATCH($A90,'Points - Runs 100s'!$A$5:$A$95,0),MATCH(T$8,'Points - Runs 100s'!$A$5:$Z$5,0)))*50)+((INDEX('Points - Wickets'!$A$5:$Z$95,MATCH($A90,'Points - Wickets'!$A$5:$A$95,0),MATCH(T$8,'Points - Wickets'!$A$5:$Z$5,0)))*15)+((INDEX('Points - 4 fers'!$A$5:$Z$95,MATCH($A90,'Points - 4 fers'!$A$5:$A$95,0),MATCH(T$8,'Points - 4 fers'!$A$5:$Z$5,0)))*25)+((INDEX('Points - Hattrick'!$A$5:$Z$95,MATCH($A90,'Points - Hattrick'!$A$5:$A$95,0),MATCH(T$8,'Points - Hattrick'!$A$5:$Z$5,0)))*100)+((INDEX('Points - Fielding'!$A$5:$Z$95,MATCH($A90,'Points - Fielding'!$A$5:$A$95,0),MATCH(T$8,'Points - Fielding'!$A$5:$Z$5,0)))*10)+((INDEX('Points - 7 fers'!$A$5:$Z$95,MATCH($A90,'Points - 7 fers'!$A$5:$A$95,0),MATCH(T$8,'Points - 7 fers'!$A$5:$Z$5,0)))*50)+((INDEX('Points - Fielding Bonus'!$A$5:$Z$95,MATCH($A90,'Points - Fielding Bonus'!$A$5:$A$95,0),MATCH(T$8,'Points - Fielding Bonus'!$A$5:$Z$5,0)))*25)</f>
        <v>0</v>
      </c>
      <c r="U90" s="365">
        <f>(INDEX('Points - Runs'!$A$5:$Z$95,MATCH($A90,'Points - Runs'!$A$5:$A$95,0),MATCH(U$8,'Points - Runs'!$A$5:$Z$5,0)))+((INDEX('Points - Runs 50s'!$A$5:$Z$95,MATCH($A90,'Points - Runs 50s'!$A$5:$A$95,0),MATCH(U$8,'Points - Runs 50s'!$A$5:$Z$5,0)))*25)+((INDEX('Points - Runs 100s'!$A$5:$Z$95,MATCH($A90,'Points - Runs 100s'!$A$5:$A$95,0),MATCH(U$8,'Points - Runs 100s'!$A$5:$Z$5,0)))*50)+((INDEX('Points - Wickets'!$A$5:$Z$95,MATCH($A90,'Points - Wickets'!$A$5:$A$95,0),MATCH(U$8,'Points - Wickets'!$A$5:$Z$5,0)))*15)+((INDEX('Points - 4 fers'!$A$5:$Z$95,MATCH($A90,'Points - 4 fers'!$A$5:$A$95,0),MATCH(U$8,'Points - 4 fers'!$A$5:$Z$5,0)))*25)+((INDEX('Points - Hattrick'!$A$5:$Z$95,MATCH($A90,'Points - Hattrick'!$A$5:$A$95,0),MATCH(U$8,'Points - Hattrick'!$A$5:$Z$5,0)))*100)+((INDEX('Points - Fielding'!$A$5:$Z$95,MATCH($A90,'Points - Fielding'!$A$5:$A$95,0),MATCH(U$8,'Points - Fielding'!$A$5:$Z$5,0)))*10)+((INDEX('Points - 7 fers'!$A$5:$Z$95,MATCH($A90,'Points - 7 fers'!$A$5:$A$95,0),MATCH(U$8,'Points - 7 fers'!$A$5:$Z$5,0)))*50)+((INDEX('Points - Fielding Bonus'!$A$5:$Z$95,MATCH($A90,'Points - Fielding Bonus'!$A$5:$A$95,0),MATCH(U$8,'Points - Fielding Bonus'!$A$5:$Z$5,0)))*25)</f>
        <v>0</v>
      </c>
      <c r="V90" s="365">
        <f>(INDEX('Points - Runs'!$A$5:$Z$95,MATCH($A90,'Points - Runs'!$A$5:$A$95,0),MATCH(V$8,'Points - Runs'!$A$5:$Z$5,0)))+((INDEX('Points - Runs 50s'!$A$5:$Z$95,MATCH($A90,'Points - Runs 50s'!$A$5:$A$95,0),MATCH(V$8,'Points - Runs 50s'!$A$5:$Z$5,0)))*25)+((INDEX('Points - Runs 100s'!$A$5:$Z$95,MATCH($A90,'Points - Runs 100s'!$A$5:$A$95,0),MATCH(V$8,'Points - Runs 100s'!$A$5:$Z$5,0)))*50)+((INDEX('Points - Wickets'!$A$5:$Z$95,MATCH($A90,'Points - Wickets'!$A$5:$A$95,0),MATCH(V$8,'Points - Wickets'!$A$5:$Z$5,0)))*15)+((INDEX('Points - 4 fers'!$A$5:$Z$95,MATCH($A90,'Points - 4 fers'!$A$5:$A$95,0),MATCH(V$8,'Points - 4 fers'!$A$5:$Z$5,0)))*25)+((INDEX('Points - Hattrick'!$A$5:$Z$95,MATCH($A90,'Points - Hattrick'!$A$5:$A$95,0),MATCH(V$8,'Points - Hattrick'!$A$5:$Z$5,0)))*100)+((INDEX('Points - Fielding'!$A$5:$Z$95,MATCH($A90,'Points - Fielding'!$A$5:$A$95,0),MATCH(V$8,'Points - Fielding'!$A$5:$Z$5,0)))*10)+((INDEX('Points - 7 fers'!$A$5:$Z$95,MATCH($A90,'Points - 7 fers'!$A$5:$A$95,0),MATCH(V$8,'Points - 7 fers'!$A$5:$Z$5,0)))*50)+((INDEX('Points - Fielding Bonus'!$A$5:$Z$95,MATCH($A90,'Points - Fielding Bonus'!$A$5:$A$95,0),MATCH(V$8,'Points - Fielding Bonus'!$A$5:$Z$5,0)))*25)</f>
        <v>0</v>
      </c>
      <c r="W90" s="365">
        <f>(INDEX('Points - Runs'!$A$5:$Z$95,MATCH($A90,'Points - Runs'!$A$5:$A$95,0),MATCH(W$8,'Points - Runs'!$A$5:$Z$5,0)))+((INDEX('Points - Runs 50s'!$A$5:$Z$95,MATCH($A90,'Points - Runs 50s'!$A$5:$A$95,0),MATCH(W$8,'Points - Runs 50s'!$A$5:$Z$5,0)))*25)+((INDEX('Points - Runs 100s'!$A$5:$Z$95,MATCH($A90,'Points - Runs 100s'!$A$5:$A$95,0),MATCH(W$8,'Points - Runs 100s'!$A$5:$Z$5,0)))*50)+((INDEX('Points - Wickets'!$A$5:$Z$95,MATCH($A90,'Points - Wickets'!$A$5:$A$95,0),MATCH(W$8,'Points - Wickets'!$A$5:$Z$5,0)))*15)+((INDEX('Points - 4 fers'!$A$5:$Z$95,MATCH($A90,'Points - 4 fers'!$A$5:$A$95,0),MATCH(W$8,'Points - 4 fers'!$A$5:$Z$5,0)))*25)+((INDEX('Points - Hattrick'!$A$5:$Z$95,MATCH($A90,'Points - Hattrick'!$A$5:$A$95,0),MATCH(W$8,'Points - Hattrick'!$A$5:$Z$5,0)))*100)+((INDEX('Points - Fielding'!$A$5:$Z$95,MATCH($A90,'Points - Fielding'!$A$5:$A$95,0),MATCH(W$8,'Points - Fielding'!$A$5:$Z$5,0)))*10)+((INDEX('Points - 7 fers'!$A$5:$Z$95,MATCH($A90,'Points - 7 fers'!$A$5:$A$95,0),MATCH(W$8,'Points - 7 fers'!$A$5:$Z$5,0)))*50)+((INDEX('Points - Fielding Bonus'!$A$5:$Z$95,MATCH($A90,'Points - Fielding Bonus'!$A$5:$A$95,0),MATCH(W$8,'Points - Fielding Bonus'!$A$5:$Z$5,0)))*25)</f>
        <v>0</v>
      </c>
      <c r="X90" s="365">
        <f>(INDEX('Points - Runs'!$A$5:$Z$95,MATCH($A90,'Points - Runs'!$A$5:$A$95,0),MATCH(X$8,'Points - Runs'!$A$5:$Z$5,0)))+((INDEX('Points - Runs 50s'!$A$5:$Z$95,MATCH($A90,'Points - Runs 50s'!$A$5:$A$95,0),MATCH(X$8,'Points - Runs 50s'!$A$5:$Z$5,0)))*25)+((INDEX('Points - Runs 100s'!$A$5:$Z$95,MATCH($A90,'Points - Runs 100s'!$A$5:$A$95,0),MATCH(X$8,'Points - Runs 100s'!$A$5:$Z$5,0)))*50)+((INDEX('Points - Wickets'!$A$5:$Z$95,MATCH($A90,'Points - Wickets'!$A$5:$A$95,0),MATCH(X$8,'Points - Wickets'!$A$5:$Z$5,0)))*15)+((INDEX('Points - 4 fers'!$A$5:$Z$95,MATCH($A90,'Points - 4 fers'!$A$5:$A$95,0),MATCH(X$8,'Points - 4 fers'!$A$5:$Z$5,0)))*25)+((INDEX('Points - Hattrick'!$A$5:$Z$95,MATCH($A90,'Points - Hattrick'!$A$5:$A$95,0),MATCH(X$8,'Points - Hattrick'!$A$5:$Z$5,0)))*100)+((INDEX('Points - Fielding'!$A$5:$Z$95,MATCH($A90,'Points - Fielding'!$A$5:$A$95,0),MATCH(X$8,'Points - Fielding'!$A$5:$Z$5,0)))*10)+((INDEX('Points - 7 fers'!$A$5:$Z$95,MATCH($A90,'Points - 7 fers'!$A$5:$A$95,0),MATCH(X$8,'Points - 7 fers'!$A$5:$Z$5,0)))*50)+((INDEX('Points - Fielding Bonus'!$A$5:$Z$95,MATCH($A90,'Points - Fielding Bonus'!$A$5:$A$95,0),MATCH(X$8,'Points - Fielding Bonus'!$A$5:$Z$5,0)))*25)</f>
        <v>0</v>
      </c>
      <c r="Y90" s="365">
        <f>(INDEX('Points - Runs'!$A$5:$Z$95,MATCH($A90,'Points - Runs'!$A$5:$A$95,0),MATCH(Y$8,'Points - Runs'!$A$5:$Z$5,0)))+((INDEX('Points - Runs 50s'!$A$5:$Z$95,MATCH($A90,'Points - Runs 50s'!$A$5:$A$95,0),MATCH(Y$8,'Points - Runs 50s'!$A$5:$Z$5,0)))*25)+((INDEX('Points - Runs 100s'!$A$5:$Z$95,MATCH($A90,'Points - Runs 100s'!$A$5:$A$95,0),MATCH(Y$8,'Points - Runs 100s'!$A$5:$Z$5,0)))*50)+((INDEX('Points - Wickets'!$A$5:$Z$95,MATCH($A90,'Points - Wickets'!$A$5:$A$95,0),MATCH(Y$8,'Points - Wickets'!$A$5:$Z$5,0)))*15)+((INDEX('Points - 4 fers'!$A$5:$Z$95,MATCH($A90,'Points - 4 fers'!$A$5:$A$95,0),MATCH(Y$8,'Points - 4 fers'!$A$5:$Z$5,0)))*25)+((INDEX('Points - Hattrick'!$A$5:$Z$95,MATCH($A90,'Points - Hattrick'!$A$5:$A$95,0),MATCH(Y$8,'Points - Hattrick'!$A$5:$Z$5,0)))*100)+((INDEX('Points - Fielding'!$A$5:$Z$95,MATCH($A90,'Points - Fielding'!$A$5:$A$95,0),MATCH(Y$8,'Points - Fielding'!$A$5:$Z$5,0)))*10)+((INDEX('Points - 7 fers'!$A$5:$Z$95,MATCH($A90,'Points - 7 fers'!$A$5:$A$95,0),MATCH(Y$8,'Points - 7 fers'!$A$5:$Z$5,0)))*50)+((INDEX('Points - Fielding Bonus'!$A$5:$Z$95,MATCH($A90,'Points - Fielding Bonus'!$A$5:$A$95,0),MATCH(Y$8,'Points - Fielding Bonus'!$A$5:$Z$5,0)))*25)</f>
        <v>0</v>
      </c>
      <c r="Z90" s="365">
        <f>(INDEX('Points - Runs'!$A$5:$Z$95,MATCH($A90,'Points - Runs'!$A$5:$A$95,0),MATCH(Z$8,'Points - Runs'!$A$5:$Z$5,0)))+((INDEX('Points - Runs 50s'!$A$5:$Z$95,MATCH($A90,'Points - Runs 50s'!$A$5:$A$95,0),MATCH(Z$8,'Points - Runs 50s'!$A$5:$Z$5,0)))*25)+((INDEX('Points - Runs 100s'!$A$5:$Z$95,MATCH($A90,'Points - Runs 100s'!$A$5:$A$95,0),MATCH(Z$8,'Points - Runs 100s'!$A$5:$Z$5,0)))*50)+((INDEX('Points - Wickets'!$A$5:$Z$95,MATCH($A90,'Points - Wickets'!$A$5:$A$95,0),MATCH(Z$8,'Points - Wickets'!$A$5:$Z$5,0)))*15)+((INDEX('Points - 4 fers'!$A$5:$Z$95,MATCH($A90,'Points - 4 fers'!$A$5:$A$95,0),MATCH(Z$8,'Points - 4 fers'!$A$5:$Z$5,0)))*25)+((INDEX('Points - Hattrick'!$A$5:$Z$95,MATCH($A90,'Points - Hattrick'!$A$5:$A$95,0),MATCH(Z$8,'Points - Hattrick'!$A$5:$Z$5,0)))*100)+((INDEX('Points - Fielding'!$A$5:$Z$95,MATCH($A90,'Points - Fielding'!$A$5:$A$95,0),MATCH(Z$8,'Points - Fielding'!$A$5:$Z$5,0)))*10)+((INDEX('Points - 7 fers'!$A$5:$Z$95,MATCH($A90,'Points - 7 fers'!$A$5:$A$95,0),MATCH(Z$8,'Points - 7 fers'!$A$5:$Z$5,0)))*50)+((INDEX('Points - Fielding Bonus'!$A$5:$Z$95,MATCH($A90,'Points - Fielding Bonus'!$A$5:$A$95,0),MATCH(Z$8,'Points - Fielding Bonus'!$A$5:$Z$5,0)))*25)</f>
        <v>0</v>
      </c>
      <c r="AA90" s="452">
        <f t="shared" si="4"/>
        <v>34</v>
      </c>
      <c r="AB90" s="445">
        <f t="shared" si="5"/>
        <v>5</v>
      </c>
      <c r="AC90" s="479">
        <f t="shared" si="6"/>
        <v>0</v>
      </c>
      <c r="AD90" s="453">
        <f t="shared" si="7"/>
        <v>39</v>
      </c>
    </row>
    <row r="91" spans="1:30" ht="18.75" customHeight="1" x14ac:dyDescent="0.25">
      <c r="A91" s="476" t="s">
        <v>35</v>
      </c>
      <c r="B91" s="447" t="s">
        <v>251</v>
      </c>
      <c r="C91" s="448" t="s">
        <v>63</v>
      </c>
      <c r="D91" s="364">
        <f>(INDEX('Points - Runs'!$A$5:$Z$95,MATCH($A91,'Points - Runs'!$A$5:$A$95,0),MATCH(D$8,'Points - Runs'!$A$5:$Z$5,0)))+((INDEX('Points - Runs 50s'!$A$5:$Z$95,MATCH($A91,'Points - Runs 50s'!$A$5:$A$95,0),MATCH(D$8,'Points - Runs 50s'!$A$5:$Z$5,0)))*25)+((INDEX('Points - Runs 100s'!$A$5:$Z$95,MATCH($A91,'Points - Runs 100s'!$A$5:$A$95,0),MATCH(D$8,'Points - Runs 100s'!$A$5:$Z$5,0)))*50)+((INDEX('Points - Wickets'!$A$5:$Z$95,MATCH($A91,'Points - Wickets'!$A$5:$A$95,0),MATCH(D$8,'Points - Wickets'!$A$5:$Z$5,0)))*15)+((INDEX('Points - 4 fers'!$A$5:$Z$95,MATCH($A91,'Points - 4 fers'!$A$5:$A$95,0),MATCH(D$8,'Points - 4 fers'!$A$5:$Z$5,0)))*25)+((INDEX('Points - Hattrick'!$A$5:$Z$95,MATCH($A91,'Points - Hattrick'!$A$5:$A$95,0),MATCH(D$8,'Points - Hattrick'!$A$5:$Z$5,0)))*100)+((INDEX('Points - Fielding'!$A$5:$Z$95,MATCH($A91,'Points - Fielding'!$A$5:$A$95,0),MATCH(D$8,'Points - Fielding'!$A$5:$Z$5,0)))*10)+((INDEX('Points - 7 fers'!$A$5:$Z$95,MATCH($A91,'Points - 7 fers'!$A$5:$A$95,0),MATCH(D$8,'Points - 7 fers'!$A$5:$Z$5,0)))*50)+((INDEX('Points - Fielding Bonus'!$A$5:$Z$95,MATCH($A91,'Points - Fielding Bonus'!$A$5:$A$95,0),MATCH(D$8,'Points - Fielding Bonus'!$A$5:$Z$5,0)))*25)</f>
        <v>0</v>
      </c>
      <c r="E91" s="365">
        <f>(INDEX('Points - Runs'!$A$5:$Z$95,MATCH($A91,'Points - Runs'!$A$5:$A$95,0),MATCH(E$8,'Points - Runs'!$A$5:$Z$5,0)))+((INDEX('Points - Runs 50s'!$A$5:$Z$95,MATCH($A91,'Points - Runs 50s'!$A$5:$A$95,0),MATCH(E$8,'Points - Runs 50s'!$A$5:$Z$5,0)))*25)+((INDEX('Points - Runs 100s'!$A$5:$Z$95,MATCH($A91,'Points - Runs 100s'!$A$5:$A$95,0),MATCH(E$8,'Points - Runs 100s'!$A$5:$Z$5,0)))*50)+((INDEX('Points - Wickets'!$A$5:$Z$95,MATCH($A91,'Points - Wickets'!$A$5:$A$95,0),MATCH(E$8,'Points - Wickets'!$A$5:$Z$5,0)))*15)+((INDEX('Points - 4 fers'!$A$5:$Z$95,MATCH($A91,'Points - 4 fers'!$A$5:$A$95,0),MATCH(E$8,'Points - 4 fers'!$A$5:$Z$5,0)))*25)+((INDEX('Points - Hattrick'!$A$5:$Z$95,MATCH($A91,'Points - Hattrick'!$A$5:$A$95,0),MATCH(E$8,'Points - Hattrick'!$A$5:$Z$5,0)))*100)+((INDEX('Points - Fielding'!$A$5:$Z$95,MATCH($A91,'Points - Fielding'!$A$5:$A$95,0),MATCH(E$8,'Points - Fielding'!$A$5:$Z$5,0)))*10)+((INDEX('Points - 7 fers'!$A$5:$Z$95,MATCH($A91,'Points - 7 fers'!$A$5:$A$95,0),MATCH(E$8,'Points - 7 fers'!$A$5:$Z$5,0)))*50)+((INDEX('Points - Fielding Bonus'!$A$5:$Z$95,MATCH($A91,'Points - Fielding Bonus'!$A$5:$A$95,0),MATCH(E$8,'Points - Fielding Bonus'!$A$5:$Z$5,0)))*25)</f>
        <v>0</v>
      </c>
      <c r="F91" s="365">
        <f>(INDEX('Points - Runs'!$A$5:$Z$95,MATCH($A91,'Points - Runs'!$A$5:$A$95,0),MATCH(F$8,'Points - Runs'!$A$5:$Z$5,0)))+((INDEX('Points - Runs 50s'!$A$5:$Z$95,MATCH($A91,'Points - Runs 50s'!$A$5:$A$95,0),MATCH(F$8,'Points - Runs 50s'!$A$5:$Z$5,0)))*25)+((INDEX('Points - Runs 100s'!$A$5:$Z$95,MATCH($A91,'Points - Runs 100s'!$A$5:$A$95,0),MATCH(F$8,'Points - Runs 100s'!$A$5:$Z$5,0)))*50)+((INDEX('Points - Wickets'!$A$5:$Z$95,MATCH($A91,'Points - Wickets'!$A$5:$A$95,0),MATCH(F$8,'Points - Wickets'!$A$5:$Z$5,0)))*15)+((INDEX('Points - 4 fers'!$A$5:$Z$95,MATCH($A91,'Points - 4 fers'!$A$5:$A$95,0),MATCH(F$8,'Points - 4 fers'!$A$5:$Z$5,0)))*25)+((INDEX('Points - Hattrick'!$A$5:$Z$95,MATCH($A91,'Points - Hattrick'!$A$5:$A$95,0),MATCH(F$8,'Points - Hattrick'!$A$5:$Z$5,0)))*100)+((INDEX('Points - Fielding'!$A$5:$Z$95,MATCH($A91,'Points - Fielding'!$A$5:$A$95,0),MATCH(F$8,'Points - Fielding'!$A$5:$Z$5,0)))*10)+((INDEX('Points - 7 fers'!$A$5:$Z$95,MATCH($A91,'Points - 7 fers'!$A$5:$A$95,0),MATCH(F$8,'Points - 7 fers'!$A$5:$Z$5,0)))*50)+((INDEX('Points - Fielding Bonus'!$A$5:$Z$95,MATCH($A91,'Points - Fielding Bonus'!$A$5:$A$95,0),MATCH(F$8,'Points - Fielding Bonus'!$A$5:$Z$5,0)))*25)</f>
        <v>0</v>
      </c>
      <c r="G91" s="365">
        <f>(INDEX('Points - Runs'!$A$5:$Z$95,MATCH($A91,'Points - Runs'!$A$5:$A$95,0),MATCH(G$8,'Points - Runs'!$A$5:$Z$5,0)))+((INDEX('Points - Runs 50s'!$A$5:$Z$95,MATCH($A91,'Points - Runs 50s'!$A$5:$A$95,0),MATCH(G$8,'Points - Runs 50s'!$A$5:$Z$5,0)))*25)+((INDEX('Points - Runs 100s'!$A$5:$Z$95,MATCH($A91,'Points - Runs 100s'!$A$5:$A$95,0),MATCH(G$8,'Points - Runs 100s'!$A$5:$Z$5,0)))*50)+((INDEX('Points - Wickets'!$A$5:$Z$95,MATCH($A91,'Points - Wickets'!$A$5:$A$95,0),MATCH(G$8,'Points - Wickets'!$A$5:$Z$5,0)))*15)+((INDEX('Points - 4 fers'!$A$5:$Z$95,MATCH($A91,'Points - 4 fers'!$A$5:$A$95,0),MATCH(G$8,'Points - 4 fers'!$A$5:$Z$5,0)))*25)+((INDEX('Points - Hattrick'!$A$5:$Z$95,MATCH($A91,'Points - Hattrick'!$A$5:$A$95,0),MATCH(G$8,'Points - Hattrick'!$A$5:$Z$5,0)))*100)+((INDEX('Points - Fielding'!$A$5:$Z$95,MATCH($A91,'Points - Fielding'!$A$5:$A$95,0),MATCH(G$8,'Points - Fielding'!$A$5:$Z$5,0)))*10)+((INDEX('Points - 7 fers'!$A$5:$Z$95,MATCH($A91,'Points - 7 fers'!$A$5:$A$95,0),MATCH(G$8,'Points - 7 fers'!$A$5:$Z$5,0)))*50)+((INDEX('Points - Fielding Bonus'!$A$5:$Z$95,MATCH($A91,'Points - Fielding Bonus'!$A$5:$A$95,0),MATCH(G$8,'Points - Fielding Bonus'!$A$5:$Z$5,0)))*25)</f>
        <v>0</v>
      </c>
      <c r="H91" s="365">
        <f>(INDEX('Points - Runs'!$A$5:$Z$95,MATCH($A91,'Points - Runs'!$A$5:$A$95,0),MATCH(H$8,'Points - Runs'!$A$5:$Z$5,0)))+((INDEX('Points - Runs 50s'!$A$5:$Z$95,MATCH($A91,'Points - Runs 50s'!$A$5:$A$95,0),MATCH(H$8,'Points - Runs 50s'!$A$5:$Z$5,0)))*25)+((INDEX('Points - Runs 100s'!$A$5:$Z$95,MATCH($A91,'Points - Runs 100s'!$A$5:$A$95,0),MATCH(H$8,'Points - Runs 100s'!$A$5:$Z$5,0)))*50)+((INDEX('Points - Wickets'!$A$5:$Z$95,MATCH($A91,'Points - Wickets'!$A$5:$A$95,0),MATCH(H$8,'Points - Wickets'!$A$5:$Z$5,0)))*15)+((INDEX('Points - 4 fers'!$A$5:$Z$95,MATCH($A91,'Points - 4 fers'!$A$5:$A$95,0),MATCH(H$8,'Points - 4 fers'!$A$5:$Z$5,0)))*25)+((INDEX('Points - Hattrick'!$A$5:$Z$95,MATCH($A91,'Points - Hattrick'!$A$5:$A$95,0),MATCH(H$8,'Points - Hattrick'!$A$5:$Z$5,0)))*100)+((INDEX('Points - Fielding'!$A$5:$Z$95,MATCH($A91,'Points - Fielding'!$A$5:$A$95,0),MATCH(H$8,'Points - Fielding'!$A$5:$Z$5,0)))*10)+((INDEX('Points - 7 fers'!$A$5:$Z$95,MATCH($A91,'Points - 7 fers'!$A$5:$A$95,0),MATCH(H$8,'Points - 7 fers'!$A$5:$Z$5,0)))*50)+((INDEX('Points - Fielding Bonus'!$A$5:$Z$95,MATCH($A91,'Points - Fielding Bonus'!$A$5:$A$95,0),MATCH(H$8,'Points - Fielding Bonus'!$A$5:$Z$5,0)))*25)</f>
        <v>0</v>
      </c>
      <c r="I91" s="365">
        <f>(INDEX('Points - Runs'!$A$5:$Z$95,MATCH($A91,'Points - Runs'!$A$5:$A$95,0),MATCH(I$8,'Points - Runs'!$A$5:$Z$5,0)))+((INDEX('Points - Runs 50s'!$A$5:$Z$95,MATCH($A91,'Points - Runs 50s'!$A$5:$A$95,0),MATCH(I$8,'Points - Runs 50s'!$A$5:$Z$5,0)))*25)+((INDEX('Points - Runs 100s'!$A$5:$Z$95,MATCH($A91,'Points - Runs 100s'!$A$5:$A$95,0),MATCH(I$8,'Points - Runs 100s'!$A$5:$Z$5,0)))*50)+((INDEX('Points - Wickets'!$A$5:$Z$95,MATCH($A91,'Points - Wickets'!$A$5:$A$95,0),MATCH(I$8,'Points - Wickets'!$A$5:$Z$5,0)))*15)+((INDEX('Points - 4 fers'!$A$5:$Z$95,MATCH($A91,'Points - 4 fers'!$A$5:$A$95,0),MATCH(I$8,'Points - 4 fers'!$A$5:$Z$5,0)))*25)+((INDEX('Points - Hattrick'!$A$5:$Z$95,MATCH($A91,'Points - Hattrick'!$A$5:$A$95,0),MATCH(I$8,'Points - Hattrick'!$A$5:$Z$5,0)))*100)+((INDEX('Points - Fielding'!$A$5:$Z$95,MATCH($A91,'Points - Fielding'!$A$5:$A$95,0),MATCH(I$8,'Points - Fielding'!$A$5:$Z$5,0)))*10)+((INDEX('Points - 7 fers'!$A$5:$Z$95,MATCH($A91,'Points - 7 fers'!$A$5:$A$95,0),MATCH(I$8,'Points - 7 fers'!$A$5:$Z$5,0)))*50)+((INDEX('Points - Fielding Bonus'!$A$5:$Z$95,MATCH($A91,'Points - Fielding Bonus'!$A$5:$A$95,0),MATCH(I$8,'Points - Fielding Bonus'!$A$5:$Z$5,0)))*25)</f>
        <v>0</v>
      </c>
      <c r="J91" s="365">
        <f>(INDEX('Points - Runs'!$A$5:$Z$95,MATCH($A91,'Points - Runs'!$A$5:$A$95,0),MATCH(J$8,'Points - Runs'!$A$5:$Z$5,0)))+((INDEX('Points - Runs 50s'!$A$5:$Z$95,MATCH($A91,'Points - Runs 50s'!$A$5:$A$95,0),MATCH(J$8,'Points - Runs 50s'!$A$5:$Z$5,0)))*25)+((INDEX('Points - Runs 100s'!$A$5:$Z$95,MATCH($A91,'Points - Runs 100s'!$A$5:$A$95,0),MATCH(J$8,'Points - Runs 100s'!$A$5:$Z$5,0)))*50)+((INDEX('Points - Wickets'!$A$5:$Z$95,MATCH($A91,'Points - Wickets'!$A$5:$A$95,0),MATCH(J$8,'Points - Wickets'!$A$5:$Z$5,0)))*15)+((INDEX('Points - 4 fers'!$A$5:$Z$95,MATCH($A91,'Points - 4 fers'!$A$5:$A$95,0),MATCH(J$8,'Points - 4 fers'!$A$5:$Z$5,0)))*25)+((INDEX('Points - Hattrick'!$A$5:$Z$95,MATCH($A91,'Points - Hattrick'!$A$5:$A$95,0),MATCH(J$8,'Points - Hattrick'!$A$5:$Z$5,0)))*100)+((INDEX('Points - Fielding'!$A$5:$Z$95,MATCH($A91,'Points - Fielding'!$A$5:$A$95,0),MATCH(J$8,'Points - Fielding'!$A$5:$Z$5,0)))*10)+((INDEX('Points - 7 fers'!$A$5:$Z$95,MATCH($A91,'Points - 7 fers'!$A$5:$A$95,0),MATCH(J$8,'Points - 7 fers'!$A$5:$Z$5,0)))*50)+((INDEX('Points - Fielding Bonus'!$A$5:$Z$95,MATCH($A91,'Points - Fielding Bonus'!$A$5:$A$95,0),MATCH(J$8,'Points - Fielding Bonus'!$A$5:$Z$5,0)))*25)</f>
        <v>0</v>
      </c>
      <c r="K91" s="516">
        <f>(INDEX('Points - Runs'!$A$5:$Z$95,MATCH($A91,'Points - Runs'!$A$5:$A$95,0),MATCH(K$8,'Points - Runs'!$A$5:$Z$5,0)))+((INDEX('Points - Runs 50s'!$A$5:$Z$95,MATCH($A91,'Points - Runs 50s'!$A$5:$A$95,0),MATCH(K$8,'Points - Runs 50s'!$A$5:$Z$5,0)))*25)+((INDEX('Points - Runs 100s'!$A$5:$Z$95,MATCH($A91,'Points - Runs 100s'!$A$5:$A$95,0),MATCH(K$8,'Points - Runs 100s'!$A$5:$Z$5,0)))*50)+((INDEX('Points - Wickets'!$A$5:$Z$95,MATCH($A91,'Points - Wickets'!$A$5:$A$95,0),MATCH(K$8,'Points - Wickets'!$A$5:$Z$5,0)))*15)+((INDEX('Points - 4 fers'!$A$5:$Z$95,MATCH($A91,'Points - 4 fers'!$A$5:$A$95,0),MATCH(K$8,'Points - 4 fers'!$A$5:$Z$5,0)))*25)+((INDEX('Points - Hattrick'!$A$5:$Z$95,MATCH($A91,'Points - Hattrick'!$A$5:$A$95,0),MATCH(K$8,'Points - Hattrick'!$A$5:$Z$5,0)))*100)+((INDEX('Points - Fielding'!$A$5:$Z$95,MATCH($A91,'Points - Fielding'!$A$5:$A$95,0),MATCH(K$8,'Points - Fielding'!$A$5:$Z$5,0)))*10)+((INDEX('Points - 7 fers'!$A$5:$Z$95,MATCH($A91,'Points - 7 fers'!$A$5:$A$95,0),MATCH(K$8,'Points - 7 fers'!$A$5:$Z$5,0)))*50)+((INDEX('Points - Fielding Bonus'!$A$5:$Z$95,MATCH($A91,'Points - Fielding Bonus'!$A$5:$A$95,0),MATCH(K$8,'Points - Fielding Bonus'!$A$5:$Z$5,0)))*25)</f>
        <v>0</v>
      </c>
      <c r="L91" s="364">
        <f>(INDEX('Points - Runs'!$A$5:$Z$95,MATCH($A91,'Points - Runs'!$A$5:$A$95,0),MATCH(L$8,'Points - Runs'!$A$5:$Z$5,0)))+((INDEX('Points - Runs 50s'!$A$5:$Z$95,MATCH($A91,'Points - Runs 50s'!$A$5:$A$95,0),MATCH(L$8,'Points - Runs 50s'!$A$5:$Z$5,0)))*25)+((INDEX('Points - Runs 100s'!$A$5:$Z$95,MATCH($A91,'Points - Runs 100s'!$A$5:$A$95,0),MATCH(L$8,'Points - Runs 100s'!$A$5:$Z$5,0)))*50)+((INDEX('Points - Wickets'!$A$5:$Z$95,MATCH($A91,'Points - Wickets'!$A$5:$A$95,0),MATCH(L$8,'Points - Wickets'!$A$5:$Z$5,0)))*15)+((INDEX('Points - 4 fers'!$A$5:$Z$95,MATCH($A91,'Points - 4 fers'!$A$5:$A$95,0),MATCH(L$8,'Points - 4 fers'!$A$5:$Z$5,0)))*25)+((INDEX('Points - Hattrick'!$A$5:$Z$95,MATCH($A91,'Points - Hattrick'!$A$5:$A$95,0),MATCH(L$8,'Points - Hattrick'!$A$5:$Z$5,0)))*100)+((INDEX('Points - Fielding'!$A$5:$Z$95,MATCH($A91,'Points - Fielding'!$A$5:$A$95,0),MATCH(L$8,'Points - Fielding'!$A$5:$Z$5,0)))*10)+((INDEX('Points - 7 fers'!$A$5:$Z$95,MATCH($A91,'Points - 7 fers'!$A$5:$A$95,0),MATCH(L$8,'Points - 7 fers'!$A$5:$Z$5,0)))*50)+((INDEX('Points - Fielding Bonus'!$A$5:$Z$95,MATCH($A91,'Points - Fielding Bonus'!$A$5:$A$95,0),MATCH(L$8,'Points - Fielding Bonus'!$A$5:$Z$5,0)))*25)</f>
        <v>0</v>
      </c>
      <c r="M91" s="365">
        <f>(INDEX('Points - Runs'!$A$5:$Z$95,MATCH($A91,'Points - Runs'!$A$5:$A$95,0),MATCH(M$8,'Points - Runs'!$A$5:$Z$5,0)))+((INDEX('Points - Runs 50s'!$A$5:$Z$95,MATCH($A91,'Points - Runs 50s'!$A$5:$A$95,0),MATCH(M$8,'Points - Runs 50s'!$A$5:$Z$5,0)))*25)+((INDEX('Points - Runs 100s'!$A$5:$Z$95,MATCH($A91,'Points - Runs 100s'!$A$5:$A$95,0),MATCH(M$8,'Points - Runs 100s'!$A$5:$Z$5,0)))*50)+((INDEX('Points - Wickets'!$A$5:$Z$95,MATCH($A91,'Points - Wickets'!$A$5:$A$95,0),MATCH(M$8,'Points - Wickets'!$A$5:$Z$5,0)))*15)+((INDEX('Points - 4 fers'!$A$5:$Z$95,MATCH($A91,'Points - 4 fers'!$A$5:$A$95,0),MATCH(M$8,'Points - 4 fers'!$A$5:$Z$5,0)))*25)+((INDEX('Points - Hattrick'!$A$5:$Z$95,MATCH($A91,'Points - Hattrick'!$A$5:$A$95,0),MATCH(M$8,'Points - Hattrick'!$A$5:$Z$5,0)))*100)+((INDEX('Points - Fielding'!$A$5:$Z$95,MATCH($A91,'Points - Fielding'!$A$5:$A$95,0),MATCH(M$8,'Points - Fielding'!$A$5:$Z$5,0)))*10)+((INDEX('Points - 7 fers'!$A$5:$Z$95,MATCH($A91,'Points - 7 fers'!$A$5:$A$95,0),MATCH(M$8,'Points - 7 fers'!$A$5:$Z$5,0)))*50)+((INDEX('Points - Fielding Bonus'!$A$5:$Z$95,MATCH($A91,'Points - Fielding Bonus'!$A$5:$A$95,0),MATCH(M$8,'Points - Fielding Bonus'!$A$5:$Z$5,0)))*25)</f>
        <v>0</v>
      </c>
      <c r="N91" s="365">
        <f>(INDEX('Points - Runs'!$A$5:$Z$95,MATCH($A91,'Points - Runs'!$A$5:$A$95,0),MATCH(N$8,'Points - Runs'!$A$5:$Z$5,0)))+((INDEX('Points - Runs 50s'!$A$5:$Z$95,MATCH($A91,'Points - Runs 50s'!$A$5:$A$95,0),MATCH(N$8,'Points - Runs 50s'!$A$5:$Z$5,0)))*25)+((INDEX('Points - Runs 100s'!$A$5:$Z$95,MATCH($A91,'Points - Runs 100s'!$A$5:$A$95,0),MATCH(N$8,'Points - Runs 100s'!$A$5:$Z$5,0)))*50)+((INDEX('Points - Wickets'!$A$5:$Z$95,MATCH($A91,'Points - Wickets'!$A$5:$A$95,0),MATCH(N$8,'Points - Wickets'!$A$5:$Z$5,0)))*15)+((INDEX('Points - 4 fers'!$A$5:$Z$95,MATCH($A91,'Points - 4 fers'!$A$5:$A$95,0),MATCH(N$8,'Points - 4 fers'!$A$5:$Z$5,0)))*25)+((INDEX('Points - Hattrick'!$A$5:$Z$95,MATCH($A91,'Points - Hattrick'!$A$5:$A$95,0),MATCH(N$8,'Points - Hattrick'!$A$5:$Z$5,0)))*100)+((INDEX('Points - Fielding'!$A$5:$Z$95,MATCH($A91,'Points - Fielding'!$A$5:$A$95,0),MATCH(N$8,'Points - Fielding'!$A$5:$Z$5,0)))*10)+((INDEX('Points - 7 fers'!$A$5:$Z$95,MATCH($A91,'Points - 7 fers'!$A$5:$A$95,0),MATCH(N$8,'Points - 7 fers'!$A$5:$Z$5,0)))*50)+((INDEX('Points - Fielding Bonus'!$A$5:$Z$95,MATCH($A91,'Points - Fielding Bonus'!$A$5:$A$95,0),MATCH(N$8,'Points - Fielding Bonus'!$A$5:$Z$5,0)))*25)</f>
        <v>0</v>
      </c>
      <c r="O91" s="365">
        <f>(INDEX('Points - Runs'!$A$5:$Z$95,MATCH($A91,'Points - Runs'!$A$5:$A$95,0),MATCH(O$8,'Points - Runs'!$A$5:$Z$5,0)))+((INDEX('Points - Runs 50s'!$A$5:$Z$95,MATCH($A91,'Points - Runs 50s'!$A$5:$A$95,0),MATCH(O$8,'Points - Runs 50s'!$A$5:$Z$5,0)))*25)+((INDEX('Points - Runs 100s'!$A$5:$Z$95,MATCH($A91,'Points - Runs 100s'!$A$5:$A$95,0),MATCH(O$8,'Points - Runs 100s'!$A$5:$Z$5,0)))*50)+((INDEX('Points - Wickets'!$A$5:$Z$95,MATCH($A91,'Points - Wickets'!$A$5:$A$95,0),MATCH(O$8,'Points - Wickets'!$A$5:$Z$5,0)))*15)+((INDEX('Points - 4 fers'!$A$5:$Z$95,MATCH($A91,'Points - 4 fers'!$A$5:$A$95,0),MATCH(O$8,'Points - 4 fers'!$A$5:$Z$5,0)))*25)+((INDEX('Points - Hattrick'!$A$5:$Z$95,MATCH($A91,'Points - Hattrick'!$A$5:$A$95,0),MATCH(O$8,'Points - Hattrick'!$A$5:$Z$5,0)))*100)+((INDEX('Points - Fielding'!$A$5:$Z$95,MATCH($A91,'Points - Fielding'!$A$5:$A$95,0),MATCH(O$8,'Points - Fielding'!$A$5:$Z$5,0)))*10)+((INDEX('Points - 7 fers'!$A$5:$Z$95,MATCH($A91,'Points - 7 fers'!$A$5:$A$95,0),MATCH(O$8,'Points - 7 fers'!$A$5:$Z$5,0)))*50)+((INDEX('Points - Fielding Bonus'!$A$5:$Z$95,MATCH($A91,'Points - Fielding Bonus'!$A$5:$A$95,0),MATCH(O$8,'Points - Fielding Bonus'!$A$5:$Z$5,0)))*25)</f>
        <v>0</v>
      </c>
      <c r="P91" s="365">
        <f>(INDEX('Points - Runs'!$A$5:$Z$95,MATCH($A91,'Points - Runs'!$A$5:$A$95,0),MATCH(P$8,'Points - Runs'!$A$5:$Z$5,0)))+((INDEX('Points - Runs 50s'!$A$5:$Z$95,MATCH($A91,'Points - Runs 50s'!$A$5:$A$95,0),MATCH(P$8,'Points - Runs 50s'!$A$5:$Z$5,0)))*25)+((INDEX('Points - Runs 100s'!$A$5:$Z$95,MATCH($A91,'Points - Runs 100s'!$A$5:$A$95,0),MATCH(P$8,'Points - Runs 100s'!$A$5:$Z$5,0)))*50)+((INDEX('Points - Wickets'!$A$5:$Z$95,MATCH($A91,'Points - Wickets'!$A$5:$A$95,0),MATCH(P$8,'Points - Wickets'!$A$5:$Z$5,0)))*15)+((INDEX('Points - 4 fers'!$A$5:$Z$95,MATCH($A91,'Points - 4 fers'!$A$5:$A$95,0),MATCH(P$8,'Points - 4 fers'!$A$5:$Z$5,0)))*25)+((INDEX('Points - Hattrick'!$A$5:$Z$95,MATCH($A91,'Points - Hattrick'!$A$5:$A$95,0),MATCH(P$8,'Points - Hattrick'!$A$5:$Z$5,0)))*100)+((INDEX('Points - Fielding'!$A$5:$Z$95,MATCH($A91,'Points - Fielding'!$A$5:$A$95,0),MATCH(P$8,'Points - Fielding'!$A$5:$Z$5,0)))*10)+((INDEX('Points - 7 fers'!$A$5:$Z$95,MATCH($A91,'Points - 7 fers'!$A$5:$A$95,0),MATCH(P$8,'Points - 7 fers'!$A$5:$Z$5,0)))*50)+((INDEX('Points - Fielding Bonus'!$A$5:$Z$95,MATCH($A91,'Points - Fielding Bonus'!$A$5:$A$95,0),MATCH(P$8,'Points - Fielding Bonus'!$A$5:$Z$5,0)))*25)</f>
        <v>0</v>
      </c>
      <c r="Q91" s="365">
        <f>(INDEX('Points - Runs'!$A$5:$Z$95,MATCH($A91,'Points - Runs'!$A$5:$A$95,0),MATCH(Q$8,'Points - Runs'!$A$5:$Z$5,0)))+((INDEX('Points - Runs 50s'!$A$5:$Z$95,MATCH($A91,'Points - Runs 50s'!$A$5:$A$95,0),MATCH(Q$8,'Points - Runs 50s'!$A$5:$Z$5,0)))*25)+((INDEX('Points - Runs 100s'!$A$5:$Z$95,MATCH($A91,'Points - Runs 100s'!$A$5:$A$95,0),MATCH(Q$8,'Points - Runs 100s'!$A$5:$Z$5,0)))*50)+((INDEX('Points - Wickets'!$A$5:$Z$95,MATCH($A91,'Points - Wickets'!$A$5:$A$95,0),MATCH(Q$8,'Points - Wickets'!$A$5:$Z$5,0)))*15)+((INDEX('Points - 4 fers'!$A$5:$Z$95,MATCH($A91,'Points - 4 fers'!$A$5:$A$95,0),MATCH(Q$8,'Points - 4 fers'!$A$5:$Z$5,0)))*25)+((INDEX('Points - Hattrick'!$A$5:$Z$95,MATCH($A91,'Points - Hattrick'!$A$5:$A$95,0),MATCH(Q$8,'Points - Hattrick'!$A$5:$Z$5,0)))*100)+((INDEX('Points - Fielding'!$A$5:$Z$95,MATCH($A91,'Points - Fielding'!$A$5:$A$95,0),MATCH(Q$8,'Points - Fielding'!$A$5:$Z$5,0)))*10)+((INDEX('Points - 7 fers'!$A$5:$Z$95,MATCH($A91,'Points - 7 fers'!$A$5:$A$95,0),MATCH(Q$8,'Points - 7 fers'!$A$5:$Z$5,0)))*50)+((INDEX('Points - Fielding Bonus'!$A$5:$Z$95,MATCH($A91,'Points - Fielding Bonus'!$A$5:$A$95,0),MATCH(Q$8,'Points - Fielding Bonus'!$A$5:$Z$5,0)))*25)</f>
        <v>0</v>
      </c>
      <c r="R91" s="365">
        <f>(INDEX('Points - Runs'!$A$5:$Z$95,MATCH($A91,'Points - Runs'!$A$5:$A$95,0),MATCH(R$8,'Points - Runs'!$A$5:$Z$5,0)))+((INDEX('Points - Runs 50s'!$A$5:$Z$95,MATCH($A91,'Points - Runs 50s'!$A$5:$A$95,0),MATCH(R$8,'Points - Runs 50s'!$A$5:$Z$5,0)))*25)+((INDEX('Points - Runs 100s'!$A$5:$Z$95,MATCH($A91,'Points - Runs 100s'!$A$5:$A$95,0),MATCH(R$8,'Points - Runs 100s'!$A$5:$Z$5,0)))*50)+((INDEX('Points - Wickets'!$A$5:$Z$95,MATCH($A91,'Points - Wickets'!$A$5:$A$95,0),MATCH(R$8,'Points - Wickets'!$A$5:$Z$5,0)))*15)+((INDEX('Points - 4 fers'!$A$5:$Z$95,MATCH($A91,'Points - 4 fers'!$A$5:$A$95,0),MATCH(R$8,'Points - 4 fers'!$A$5:$Z$5,0)))*25)+((INDEX('Points - Hattrick'!$A$5:$Z$95,MATCH($A91,'Points - Hattrick'!$A$5:$A$95,0),MATCH(R$8,'Points - Hattrick'!$A$5:$Z$5,0)))*100)+((INDEX('Points - Fielding'!$A$5:$Z$95,MATCH($A91,'Points - Fielding'!$A$5:$A$95,0),MATCH(R$8,'Points - Fielding'!$A$5:$Z$5,0)))*10)+((INDEX('Points - 7 fers'!$A$5:$Z$95,MATCH($A91,'Points - 7 fers'!$A$5:$A$95,0),MATCH(R$8,'Points - 7 fers'!$A$5:$Z$5,0)))*50)+((INDEX('Points - Fielding Bonus'!$A$5:$Z$95,MATCH($A91,'Points - Fielding Bonus'!$A$5:$A$95,0),MATCH(R$8,'Points - Fielding Bonus'!$A$5:$Z$5,0)))*25)</f>
        <v>0</v>
      </c>
      <c r="S91" s="566">
        <f>(INDEX('Points - Runs'!$A$5:$Z$95,MATCH($A91,'Points - Runs'!$A$5:$A$95,0),MATCH(S$8,'Points - Runs'!$A$5:$Z$5,0)))+((INDEX('Points - Runs 50s'!$A$5:$Z$95,MATCH($A91,'Points - Runs 50s'!$A$5:$A$95,0),MATCH(S$8,'Points - Runs 50s'!$A$5:$Z$5,0)))*25)+((INDEX('Points - Runs 100s'!$A$5:$Z$95,MATCH($A91,'Points - Runs 100s'!$A$5:$A$95,0),MATCH(S$8,'Points - Runs 100s'!$A$5:$Z$5,0)))*50)+((INDEX('Points - Wickets'!$A$5:$Z$95,MATCH($A91,'Points - Wickets'!$A$5:$A$95,0),MATCH(S$8,'Points - Wickets'!$A$5:$Z$5,0)))*15)+((INDEX('Points - 4 fers'!$A$5:$Z$95,MATCH($A91,'Points - 4 fers'!$A$5:$A$95,0),MATCH(S$8,'Points - 4 fers'!$A$5:$Z$5,0)))*25)+((INDEX('Points - Hattrick'!$A$5:$Z$95,MATCH($A91,'Points - Hattrick'!$A$5:$A$95,0),MATCH(S$8,'Points - Hattrick'!$A$5:$Z$5,0)))*100)+((INDEX('Points - Fielding'!$A$5:$Z$95,MATCH($A91,'Points - Fielding'!$A$5:$A$95,0),MATCH(S$8,'Points - Fielding'!$A$5:$Z$5,0)))*10)+((INDEX('Points - 7 fers'!$A$5:$Z$95,MATCH($A91,'Points - 7 fers'!$A$5:$A$95,0),MATCH(S$8,'Points - 7 fers'!$A$5:$Z$5,0)))*50)+((INDEX('Points - Fielding Bonus'!$A$5:$Z$95,MATCH($A91,'Points - Fielding Bonus'!$A$5:$A$95,0),MATCH(S$8,'Points - Fielding Bonus'!$A$5:$Z$5,0)))*25)</f>
        <v>0</v>
      </c>
      <c r="T91" s="571">
        <f>(INDEX('Points - Runs'!$A$5:$Z$95,MATCH($A91,'Points - Runs'!$A$5:$A$95,0),MATCH(T$8,'Points - Runs'!$A$5:$Z$5,0)))+((INDEX('Points - Runs 50s'!$A$5:$Z$95,MATCH($A91,'Points - Runs 50s'!$A$5:$A$95,0),MATCH(T$8,'Points - Runs 50s'!$A$5:$Z$5,0)))*25)+((INDEX('Points - Runs 100s'!$A$5:$Z$95,MATCH($A91,'Points - Runs 100s'!$A$5:$A$95,0),MATCH(T$8,'Points - Runs 100s'!$A$5:$Z$5,0)))*50)+((INDEX('Points - Wickets'!$A$5:$Z$95,MATCH($A91,'Points - Wickets'!$A$5:$A$95,0),MATCH(T$8,'Points - Wickets'!$A$5:$Z$5,0)))*15)+((INDEX('Points - 4 fers'!$A$5:$Z$95,MATCH($A91,'Points - 4 fers'!$A$5:$A$95,0),MATCH(T$8,'Points - 4 fers'!$A$5:$Z$5,0)))*25)+((INDEX('Points - Hattrick'!$A$5:$Z$95,MATCH($A91,'Points - Hattrick'!$A$5:$A$95,0),MATCH(T$8,'Points - Hattrick'!$A$5:$Z$5,0)))*100)+((INDEX('Points - Fielding'!$A$5:$Z$95,MATCH($A91,'Points - Fielding'!$A$5:$A$95,0),MATCH(T$8,'Points - Fielding'!$A$5:$Z$5,0)))*10)+((INDEX('Points - 7 fers'!$A$5:$Z$95,MATCH($A91,'Points - 7 fers'!$A$5:$A$95,0),MATCH(T$8,'Points - 7 fers'!$A$5:$Z$5,0)))*50)+((INDEX('Points - Fielding Bonus'!$A$5:$Z$95,MATCH($A91,'Points - Fielding Bonus'!$A$5:$A$95,0),MATCH(T$8,'Points - Fielding Bonus'!$A$5:$Z$5,0)))*25)</f>
        <v>0</v>
      </c>
      <c r="U91" s="365">
        <f>(INDEX('Points - Runs'!$A$5:$Z$95,MATCH($A91,'Points - Runs'!$A$5:$A$95,0),MATCH(U$8,'Points - Runs'!$A$5:$Z$5,0)))+((INDEX('Points - Runs 50s'!$A$5:$Z$95,MATCH($A91,'Points - Runs 50s'!$A$5:$A$95,0),MATCH(U$8,'Points - Runs 50s'!$A$5:$Z$5,0)))*25)+((INDEX('Points - Runs 100s'!$A$5:$Z$95,MATCH($A91,'Points - Runs 100s'!$A$5:$A$95,0),MATCH(U$8,'Points - Runs 100s'!$A$5:$Z$5,0)))*50)+((INDEX('Points - Wickets'!$A$5:$Z$95,MATCH($A91,'Points - Wickets'!$A$5:$A$95,0),MATCH(U$8,'Points - Wickets'!$A$5:$Z$5,0)))*15)+((INDEX('Points - 4 fers'!$A$5:$Z$95,MATCH($A91,'Points - 4 fers'!$A$5:$A$95,0),MATCH(U$8,'Points - 4 fers'!$A$5:$Z$5,0)))*25)+((INDEX('Points - Hattrick'!$A$5:$Z$95,MATCH($A91,'Points - Hattrick'!$A$5:$A$95,0),MATCH(U$8,'Points - Hattrick'!$A$5:$Z$5,0)))*100)+((INDEX('Points - Fielding'!$A$5:$Z$95,MATCH($A91,'Points - Fielding'!$A$5:$A$95,0),MATCH(U$8,'Points - Fielding'!$A$5:$Z$5,0)))*10)+((INDEX('Points - 7 fers'!$A$5:$Z$95,MATCH($A91,'Points - 7 fers'!$A$5:$A$95,0),MATCH(U$8,'Points - 7 fers'!$A$5:$Z$5,0)))*50)+((INDEX('Points - Fielding Bonus'!$A$5:$Z$95,MATCH($A91,'Points - Fielding Bonus'!$A$5:$A$95,0),MATCH(U$8,'Points - Fielding Bonus'!$A$5:$Z$5,0)))*25)</f>
        <v>0</v>
      </c>
      <c r="V91" s="365">
        <f>(INDEX('Points - Runs'!$A$5:$Z$95,MATCH($A91,'Points - Runs'!$A$5:$A$95,0),MATCH(V$8,'Points - Runs'!$A$5:$Z$5,0)))+((INDEX('Points - Runs 50s'!$A$5:$Z$95,MATCH($A91,'Points - Runs 50s'!$A$5:$A$95,0),MATCH(V$8,'Points - Runs 50s'!$A$5:$Z$5,0)))*25)+((INDEX('Points - Runs 100s'!$A$5:$Z$95,MATCH($A91,'Points - Runs 100s'!$A$5:$A$95,0),MATCH(V$8,'Points - Runs 100s'!$A$5:$Z$5,0)))*50)+((INDEX('Points - Wickets'!$A$5:$Z$95,MATCH($A91,'Points - Wickets'!$A$5:$A$95,0),MATCH(V$8,'Points - Wickets'!$A$5:$Z$5,0)))*15)+((INDEX('Points - 4 fers'!$A$5:$Z$95,MATCH($A91,'Points - 4 fers'!$A$5:$A$95,0),MATCH(V$8,'Points - 4 fers'!$A$5:$Z$5,0)))*25)+((INDEX('Points - Hattrick'!$A$5:$Z$95,MATCH($A91,'Points - Hattrick'!$A$5:$A$95,0),MATCH(V$8,'Points - Hattrick'!$A$5:$Z$5,0)))*100)+((INDEX('Points - Fielding'!$A$5:$Z$95,MATCH($A91,'Points - Fielding'!$A$5:$A$95,0),MATCH(V$8,'Points - Fielding'!$A$5:$Z$5,0)))*10)+((INDEX('Points - 7 fers'!$A$5:$Z$95,MATCH($A91,'Points - 7 fers'!$A$5:$A$95,0),MATCH(V$8,'Points - 7 fers'!$A$5:$Z$5,0)))*50)+((INDEX('Points - Fielding Bonus'!$A$5:$Z$95,MATCH($A91,'Points - Fielding Bonus'!$A$5:$A$95,0),MATCH(V$8,'Points - Fielding Bonus'!$A$5:$Z$5,0)))*25)</f>
        <v>0</v>
      </c>
      <c r="W91" s="365">
        <f>(INDEX('Points - Runs'!$A$5:$Z$95,MATCH($A91,'Points - Runs'!$A$5:$A$95,0),MATCH(W$8,'Points - Runs'!$A$5:$Z$5,0)))+((INDEX('Points - Runs 50s'!$A$5:$Z$95,MATCH($A91,'Points - Runs 50s'!$A$5:$A$95,0),MATCH(W$8,'Points - Runs 50s'!$A$5:$Z$5,0)))*25)+((INDEX('Points - Runs 100s'!$A$5:$Z$95,MATCH($A91,'Points - Runs 100s'!$A$5:$A$95,0),MATCH(W$8,'Points - Runs 100s'!$A$5:$Z$5,0)))*50)+((INDEX('Points - Wickets'!$A$5:$Z$95,MATCH($A91,'Points - Wickets'!$A$5:$A$95,0),MATCH(W$8,'Points - Wickets'!$A$5:$Z$5,0)))*15)+((INDEX('Points - 4 fers'!$A$5:$Z$95,MATCH($A91,'Points - 4 fers'!$A$5:$A$95,0),MATCH(W$8,'Points - 4 fers'!$A$5:$Z$5,0)))*25)+((INDEX('Points - Hattrick'!$A$5:$Z$95,MATCH($A91,'Points - Hattrick'!$A$5:$A$95,0),MATCH(W$8,'Points - Hattrick'!$A$5:$Z$5,0)))*100)+((INDEX('Points - Fielding'!$A$5:$Z$95,MATCH($A91,'Points - Fielding'!$A$5:$A$95,0),MATCH(W$8,'Points - Fielding'!$A$5:$Z$5,0)))*10)+((INDEX('Points - 7 fers'!$A$5:$Z$95,MATCH($A91,'Points - 7 fers'!$A$5:$A$95,0),MATCH(W$8,'Points - 7 fers'!$A$5:$Z$5,0)))*50)+((INDEX('Points - Fielding Bonus'!$A$5:$Z$95,MATCH($A91,'Points - Fielding Bonus'!$A$5:$A$95,0),MATCH(W$8,'Points - Fielding Bonus'!$A$5:$Z$5,0)))*25)</f>
        <v>0</v>
      </c>
      <c r="X91" s="365">
        <f>(INDEX('Points - Runs'!$A$5:$Z$95,MATCH($A91,'Points - Runs'!$A$5:$A$95,0),MATCH(X$8,'Points - Runs'!$A$5:$Z$5,0)))+((INDEX('Points - Runs 50s'!$A$5:$Z$95,MATCH($A91,'Points - Runs 50s'!$A$5:$A$95,0),MATCH(X$8,'Points - Runs 50s'!$A$5:$Z$5,0)))*25)+((INDEX('Points - Runs 100s'!$A$5:$Z$95,MATCH($A91,'Points - Runs 100s'!$A$5:$A$95,0),MATCH(X$8,'Points - Runs 100s'!$A$5:$Z$5,0)))*50)+((INDEX('Points - Wickets'!$A$5:$Z$95,MATCH($A91,'Points - Wickets'!$A$5:$A$95,0),MATCH(X$8,'Points - Wickets'!$A$5:$Z$5,0)))*15)+((INDEX('Points - 4 fers'!$A$5:$Z$95,MATCH($A91,'Points - 4 fers'!$A$5:$A$95,0),MATCH(X$8,'Points - 4 fers'!$A$5:$Z$5,0)))*25)+((INDEX('Points - Hattrick'!$A$5:$Z$95,MATCH($A91,'Points - Hattrick'!$A$5:$A$95,0),MATCH(X$8,'Points - Hattrick'!$A$5:$Z$5,0)))*100)+((INDEX('Points - Fielding'!$A$5:$Z$95,MATCH($A91,'Points - Fielding'!$A$5:$A$95,0),MATCH(X$8,'Points - Fielding'!$A$5:$Z$5,0)))*10)+((INDEX('Points - 7 fers'!$A$5:$Z$95,MATCH($A91,'Points - 7 fers'!$A$5:$A$95,0),MATCH(X$8,'Points - 7 fers'!$A$5:$Z$5,0)))*50)+((INDEX('Points - Fielding Bonus'!$A$5:$Z$95,MATCH($A91,'Points - Fielding Bonus'!$A$5:$A$95,0),MATCH(X$8,'Points - Fielding Bonus'!$A$5:$Z$5,0)))*25)</f>
        <v>0</v>
      </c>
      <c r="Y91" s="365">
        <f>(INDEX('Points - Runs'!$A$5:$Z$95,MATCH($A91,'Points - Runs'!$A$5:$A$95,0),MATCH(Y$8,'Points - Runs'!$A$5:$Z$5,0)))+((INDEX('Points - Runs 50s'!$A$5:$Z$95,MATCH($A91,'Points - Runs 50s'!$A$5:$A$95,0),MATCH(Y$8,'Points - Runs 50s'!$A$5:$Z$5,0)))*25)+((INDEX('Points - Runs 100s'!$A$5:$Z$95,MATCH($A91,'Points - Runs 100s'!$A$5:$A$95,0),MATCH(Y$8,'Points - Runs 100s'!$A$5:$Z$5,0)))*50)+((INDEX('Points - Wickets'!$A$5:$Z$95,MATCH($A91,'Points - Wickets'!$A$5:$A$95,0),MATCH(Y$8,'Points - Wickets'!$A$5:$Z$5,0)))*15)+((INDEX('Points - 4 fers'!$A$5:$Z$95,MATCH($A91,'Points - 4 fers'!$A$5:$A$95,0),MATCH(Y$8,'Points - 4 fers'!$A$5:$Z$5,0)))*25)+((INDEX('Points - Hattrick'!$A$5:$Z$95,MATCH($A91,'Points - Hattrick'!$A$5:$A$95,0),MATCH(Y$8,'Points - Hattrick'!$A$5:$Z$5,0)))*100)+((INDEX('Points - Fielding'!$A$5:$Z$95,MATCH($A91,'Points - Fielding'!$A$5:$A$95,0),MATCH(Y$8,'Points - Fielding'!$A$5:$Z$5,0)))*10)+((INDEX('Points - 7 fers'!$A$5:$Z$95,MATCH($A91,'Points - 7 fers'!$A$5:$A$95,0),MATCH(Y$8,'Points - 7 fers'!$A$5:$Z$5,0)))*50)+((INDEX('Points - Fielding Bonus'!$A$5:$Z$95,MATCH($A91,'Points - Fielding Bonus'!$A$5:$A$95,0),MATCH(Y$8,'Points - Fielding Bonus'!$A$5:$Z$5,0)))*25)</f>
        <v>0</v>
      </c>
      <c r="Z91" s="365">
        <f>(INDEX('Points - Runs'!$A$5:$Z$95,MATCH($A91,'Points - Runs'!$A$5:$A$95,0),MATCH(Z$8,'Points - Runs'!$A$5:$Z$5,0)))+((INDEX('Points - Runs 50s'!$A$5:$Z$95,MATCH($A91,'Points - Runs 50s'!$A$5:$A$95,0),MATCH(Z$8,'Points - Runs 50s'!$A$5:$Z$5,0)))*25)+((INDEX('Points - Runs 100s'!$A$5:$Z$95,MATCH($A91,'Points - Runs 100s'!$A$5:$A$95,0),MATCH(Z$8,'Points - Runs 100s'!$A$5:$Z$5,0)))*50)+((INDEX('Points - Wickets'!$A$5:$Z$95,MATCH($A91,'Points - Wickets'!$A$5:$A$95,0),MATCH(Z$8,'Points - Wickets'!$A$5:$Z$5,0)))*15)+((INDEX('Points - 4 fers'!$A$5:$Z$95,MATCH($A91,'Points - 4 fers'!$A$5:$A$95,0),MATCH(Z$8,'Points - 4 fers'!$A$5:$Z$5,0)))*25)+((INDEX('Points - Hattrick'!$A$5:$Z$95,MATCH($A91,'Points - Hattrick'!$A$5:$A$95,0),MATCH(Z$8,'Points - Hattrick'!$A$5:$Z$5,0)))*100)+((INDEX('Points - Fielding'!$A$5:$Z$95,MATCH($A91,'Points - Fielding'!$A$5:$A$95,0),MATCH(Z$8,'Points - Fielding'!$A$5:$Z$5,0)))*10)+((INDEX('Points - 7 fers'!$A$5:$Z$95,MATCH($A91,'Points - 7 fers'!$A$5:$A$95,0),MATCH(Z$8,'Points - 7 fers'!$A$5:$Z$5,0)))*50)+((INDEX('Points - Fielding Bonus'!$A$5:$Z$95,MATCH($A91,'Points - Fielding Bonus'!$A$5:$A$95,0),MATCH(Z$8,'Points - Fielding Bonus'!$A$5:$Z$5,0)))*25)</f>
        <v>0</v>
      </c>
      <c r="AA91" s="452">
        <f t="shared" si="4"/>
        <v>0</v>
      </c>
      <c r="AB91" s="445">
        <f t="shared" si="5"/>
        <v>0</v>
      </c>
      <c r="AC91" s="479">
        <f t="shared" si="6"/>
        <v>0</v>
      </c>
      <c r="AD91" s="453">
        <f t="shared" si="7"/>
        <v>0</v>
      </c>
    </row>
    <row r="92" spans="1:30" ht="18.75" customHeight="1" thickBot="1" x14ac:dyDescent="0.3">
      <c r="A92" s="476" t="s">
        <v>141</v>
      </c>
      <c r="B92" s="447" t="s">
        <v>251</v>
      </c>
      <c r="C92" s="448" t="s">
        <v>63</v>
      </c>
      <c r="D92" s="364">
        <f>(INDEX('Points - Runs'!$A$5:$Z$95,MATCH($A92,'Points - Runs'!$A$5:$A$95,0),MATCH(D$8,'Points - Runs'!$A$5:$Z$5,0)))+((INDEX('Points - Runs 50s'!$A$5:$Z$95,MATCH($A92,'Points - Runs 50s'!$A$5:$A$95,0),MATCH(D$8,'Points - Runs 50s'!$A$5:$Z$5,0)))*25)+((INDEX('Points - Runs 100s'!$A$5:$Z$95,MATCH($A92,'Points - Runs 100s'!$A$5:$A$95,0),MATCH(D$8,'Points - Runs 100s'!$A$5:$Z$5,0)))*50)+((INDEX('Points - Wickets'!$A$5:$Z$95,MATCH($A92,'Points - Wickets'!$A$5:$A$95,0),MATCH(D$8,'Points - Wickets'!$A$5:$Z$5,0)))*15)+((INDEX('Points - 4 fers'!$A$5:$Z$95,MATCH($A92,'Points - 4 fers'!$A$5:$A$95,0),MATCH(D$8,'Points - 4 fers'!$A$5:$Z$5,0)))*25)+((INDEX('Points - Hattrick'!$A$5:$Z$95,MATCH($A92,'Points - Hattrick'!$A$5:$A$95,0),MATCH(D$8,'Points - Hattrick'!$A$5:$Z$5,0)))*100)+((INDEX('Points - Fielding'!$A$5:$Z$95,MATCH($A92,'Points - Fielding'!$A$5:$A$95,0),MATCH(D$8,'Points - Fielding'!$A$5:$Z$5,0)))*10)+((INDEX('Points - 7 fers'!$A$5:$Z$95,MATCH($A92,'Points - 7 fers'!$A$5:$A$95,0),MATCH(D$8,'Points - 7 fers'!$A$5:$Z$5,0)))*50)+((INDEX('Points - Fielding Bonus'!$A$5:$Z$95,MATCH($A92,'Points - Fielding Bonus'!$A$5:$A$95,0),MATCH(D$8,'Points - Fielding Bonus'!$A$5:$Z$5,0)))*25)</f>
        <v>0</v>
      </c>
      <c r="E92" s="365">
        <f>(INDEX('Points - Runs'!$A$5:$Z$95,MATCH($A92,'Points - Runs'!$A$5:$A$95,0),MATCH(E$8,'Points - Runs'!$A$5:$Z$5,0)))+((INDEX('Points - Runs 50s'!$A$5:$Z$95,MATCH($A92,'Points - Runs 50s'!$A$5:$A$95,0),MATCH(E$8,'Points - Runs 50s'!$A$5:$Z$5,0)))*25)+((INDEX('Points - Runs 100s'!$A$5:$Z$95,MATCH($A92,'Points - Runs 100s'!$A$5:$A$95,0),MATCH(E$8,'Points - Runs 100s'!$A$5:$Z$5,0)))*50)+((INDEX('Points - Wickets'!$A$5:$Z$95,MATCH($A92,'Points - Wickets'!$A$5:$A$95,0),MATCH(E$8,'Points - Wickets'!$A$5:$Z$5,0)))*15)+((INDEX('Points - 4 fers'!$A$5:$Z$95,MATCH($A92,'Points - 4 fers'!$A$5:$A$95,0),MATCH(E$8,'Points - 4 fers'!$A$5:$Z$5,0)))*25)+((INDEX('Points - Hattrick'!$A$5:$Z$95,MATCH($A92,'Points - Hattrick'!$A$5:$A$95,0),MATCH(E$8,'Points - Hattrick'!$A$5:$Z$5,0)))*100)+((INDEX('Points - Fielding'!$A$5:$Z$95,MATCH($A92,'Points - Fielding'!$A$5:$A$95,0),MATCH(E$8,'Points - Fielding'!$A$5:$Z$5,0)))*10)+((INDEX('Points - 7 fers'!$A$5:$Z$95,MATCH($A92,'Points - 7 fers'!$A$5:$A$95,0),MATCH(E$8,'Points - 7 fers'!$A$5:$Z$5,0)))*50)+((INDEX('Points - Fielding Bonus'!$A$5:$Z$95,MATCH($A92,'Points - Fielding Bonus'!$A$5:$A$95,0),MATCH(E$8,'Points - Fielding Bonus'!$A$5:$Z$5,0)))*25)</f>
        <v>0</v>
      </c>
      <c r="F92" s="365">
        <f>(INDEX('Points - Runs'!$A$5:$Z$95,MATCH($A92,'Points - Runs'!$A$5:$A$95,0),MATCH(F$8,'Points - Runs'!$A$5:$Z$5,0)))+((INDEX('Points - Runs 50s'!$A$5:$Z$95,MATCH($A92,'Points - Runs 50s'!$A$5:$A$95,0),MATCH(F$8,'Points - Runs 50s'!$A$5:$Z$5,0)))*25)+((INDEX('Points - Runs 100s'!$A$5:$Z$95,MATCH($A92,'Points - Runs 100s'!$A$5:$A$95,0),MATCH(F$8,'Points - Runs 100s'!$A$5:$Z$5,0)))*50)+((INDEX('Points - Wickets'!$A$5:$Z$95,MATCH($A92,'Points - Wickets'!$A$5:$A$95,0),MATCH(F$8,'Points - Wickets'!$A$5:$Z$5,0)))*15)+((INDEX('Points - 4 fers'!$A$5:$Z$95,MATCH($A92,'Points - 4 fers'!$A$5:$A$95,0),MATCH(F$8,'Points - 4 fers'!$A$5:$Z$5,0)))*25)+((INDEX('Points - Hattrick'!$A$5:$Z$95,MATCH($A92,'Points - Hattrick'!$A$5:$A$95,0),MATCH(F$8,'Points - Hattrick'!$A$5:$Z$5,0)))*100)+((INDEX('Points - Fielding'!$A$5:$Z$95,MATCH($A92,'Points - Fielding'!$A$5:$A$95,0),MATCH(F$8,'Points - Fielding'!$A$5:$Z$5,0)))*10)+((INDEX('Points - 7 fers'!$A$5:$Z$95,MATCH($A92,'Points - 7 fers'!$A$5:$A$95,0),MATCH(F$8,'Points - 7 fers'!$A$5:$Z$5,0)))*50)+((INDEX('Points - Fielding Bonus'!$A$5:$Z$95,MATCH($A92,'Points - Fielding Bonus'!$A$5:$A$95,0),MATCH(F$8,'Points - Fielding Bonus'!$A$5:$Z$5,0)))*25)</f>
        <v>0</v>
      </c>
      <c r="G92" s="365">
        <f>(INDEX('Points - Runs'!$A$5:$Z$95,MATCH($A92,'Points - Runs'!$A$5:$A$95,0),MATCH(G$8,'Points - Runs'!$A$5:$Z$5,0)))+((INDEX('Points - Runs 50s'!$A$5:$Z$95,MATCH($A92,'Points - Runs 50s'!$A$5:$A$95,0),MATCH(G$8,'Points - Runs 50s'!$A$5:$Z$5,0)))*25)+((INDEX('Points - Runs 100s'!$A$5:$Z$95,MATCH($A92,'Points - Runs 100s'!$A$5:$A$95,0),MATCH(G$8,'Points - Runs 100s'!$A$5:$Z$5,0)))*50)+((INDEX('Points - Wickets'!$A$5:$Z$95,MATCH($A92,'Points - Wickets'!$A$5:$A$95,0),MATCH(G$8,'Points - Wickets'!$A$5:$Z$5,0)))*15)+((INDEX('Points - 4 fers'!$A$5:$Z$95,MATCH($A92,'Points - 4 fers'!$A$5:$A$95,0),MATCH(G$8,'Points - 4 fers'!$A$5:$Z$5,0)))*25)+((INDEX('Points - Hattrick'!$A$5:$Z$95,MATCH($A92,'Points - Hattrick'!$A$5:$A$95,0),MATCH(G$8,'Points - Hattrick'!$A$5:$Z$5,0)))*100)+((INDEX('Points - Fielding'!$A$5:$Z$95,MATCH($A92,'Points - Fielding'!$A$5:$A$95,0),MATCH(G$8,'Points - Fielding'!$A$5:$Z$5,0)))*10)+((INDEX('Points - 7 fers'!$A$5:$Z$95,MATCH($A92,'Points - 7 fers'!$A$5:$A$95,0),MATCH(G$8,'Points - 7 fers'!$A$5:$Z$5,0)))*50)+((INDEX('Points - Fielding Bonus'!$A$5:$Z$95,MATCH($A92,'Points - Fielding Bonus'!$A$5:$A$95,0),MATCH(G$8,'Points - Fielding Bonus'!$A$5:$Z$5,0)))*25)</f>
        <v>0</v>
      </c>
      <c r="H92" s="365">
        <f>(INDEX('Points - Runs'!$A$5:$Z$95,MATCH($A92,'Points - Runs'!$A$5:$A$95,0),MATCH(H$8,'Points - Runs'!$A$5:$Z$5,0)))+((INDEX('Points - Runs 50s'!$A$5:$Z$95,MATCH($A92,'Points - Runs 50s'!$A$5:$A$95,0),MATCH(H$8,'Points - Runs 50s'!$A$5:$Z$5,0)))*25)+((INDEX('Points - Runs 100s'!$A$5:$Z$95,MATCH($A92,'Points - Runs 100s'!$A$5:$A$95,0),MATCH(H$8,'Points - Runs 100s'!$A$5:$Z$5,0)))*50)+((INDEX('Points - Wickets'!$A$5:$Z$95,MATCH($A92,'Points - Wickets'!$A$5:$A$95,0),MATCH(H$8,'Points - Wickets'!$A$5:$Z$5,0)))*15)+((INDEX('Points - 4 fers'!$A$5:$Z$95,MATCH($A92,'Points - 4 fers'!$A$5:$A$95,0),MATCH(H$8,'Points - 4 fers'!$A$5:$Z$5,0)))*25)+((INDEX('Points - Hattrick'!$A$5:$Z$95,MATCH($A92,'Points - Hattrick'!$A$5:$A$95,0),MATCH(H$8,'Points - Hattrick'!$A$5:$Z$5,0)))*100)+((INDEX('Points - Fielding'!$A$5:$Z$95,MATCH($A92,'Points - Fielding'!$A$5:$A$95,0),MATCH(H$8,'Points - Fielding'!$A$5:$Z$5,0)))*10)+((INDEX('Points - 7 fers'!$A$5:$Z$95,MATCH($A92,'Points - 7 fers'!$A$5:$A$95,0),MATCH(H$8,'Points - 7 fers'!$A$5:$Z$5,0)))*50)+((INDEX('Points - Fielding Bonus'!$A$5:$Z$95,MATCH($A92,'Points - Fielding Bonus'!$A$5:$A$95,0),MATCH(H$8,'Points - Fielding Bonus'!$A$5:$Z$5,0)))*25)</f>
        <v>0</v>
      </c>
      <c r="I92" s="365">
        <f>(INDEX('Points - Runs'!$A$5:$Z$95,MATCH($A92,'Points - Runs'!$A$5:$A$95,0),MATCH(I$8,'Points - Runs'!$A$5:$Z$5,0)))+((INDEX('Points - Runs 50s'!$A$5:$Z$95,MATCH($A92,'Points - Runs 50s'!$A$5:$A$95,0),MATCH(I$8,'Points - Runs 50s'!$A$5:$Z$5,0)))*25)+((INDEX('Points - Runs 100s'!$A$5:$Z$95,MATCH($A92,'Points - Runs 100s'!$A$5:$A$95,0),MATCH(I$8,'Points - Runs 100s'!$A$5:$Z$5,0)))*50)+((INDEX('Points - Wickets'!$A$5:$Z$95,MATCH($A92,'Points - Wickets'!$A$5:$A$95,0),MATCH(I$8,'Points - Wickets'!$A$5:$Z$5,0)))*15)+((INDEX('Points - 4 fers'!$A$5:$Z$95,MATCH($A92,'Points - 4 fers'!$A$5:$A$95,0),MATCH(I$8,'Points - 4 fers'!$A$5:$Z$5,0)))*25)+((INDEX('Points - Hattrick'!$A$5:$Z$95,MATCH($A92,'Points - Hattrick'!$A$5:$A$95,0),MATCH(I$8,'Points - Hattrick'!$A$5:$Z$5,0)))*100)+((INDEX('Points - Fielding'!$A$5:$Z$95,MATCH($A92,'Points - Fielding'!$A$5:$A$95,0),MATCH(I$8,'Points - Fielding'!$A$5:$Z$5,0)))*10)+((INDEX('Points - 7 fers'!$A$5:$Z$95,MATCH($A92,'Points - 7 fers'!$A$5:$A$95,0),MATCH(I$8,'Points - 7 fers'!$A$5:$Z$5,0)))*50)+((INDEX('Points - Fielding Bonus'!$A$5:$Z$95,MATCH($A92,'Points - Fielding Bonus'!$A$5:$A$95,0),MATCH(I$8,'Points - Fielding Bonus'!$A$5:$Z$5,0)))*25)</f>
        <v>0</v>
      </c>
      <c r="J92" s="365">
        <f>(INDEX('Points - Runs'!$A$5:$Z$95,MATCH($A92,'Points - Runs'!$A$5:$A$95,0),MATCH(J$8,'Points - Runs'!$A$5:$Z$5,0)))+((INDEX('Points - Runs 50s'!$A$5:$Z$95,MATCH($A92,'Points - Runs 50s'!$A$5:$A$95,0),MATCH(J$8,'Points - Runs 50s'!$A$5:$Z$5,0)))*25)+((INDEX('Points - Runs 100s'!$A$5:$Z$95,MATCH($A92,'Points - Runs 100s'!$A$5:$A$95,0),MATCH(J$8,'Points - Runs 100s'!$A$5:$Z$5,0)))*50)+((INDEX('Points - Wickets'!$A$5:$Z$95,MATCH($A92,'Points - Wickets'!$A$5:$A$95,0),MATCH(J$8,'Points - Wickets'!$A$5:$Z$5,0)))*15)+((INDEX('Points - 4 fers'!$A$5:$Z$95,MATCH($A92,'Points - 4 fers'!$A$5:$A$95,0),MATCH(J$8,'Points - 4 fers'!$A$5:$Z$5,0)))*25)+((INDEX('Points - Hattrick'!$A$5:$Z$95,MATCH($A92,'Points - Hattrick'!$A$5:$A$95,0),MATCH(J$8,'Points - Hattrick'!$A$5:$Z$5,0)))*100)+((INDEX('Points - Fielding'!$A$5:$Z$95,MATCH($A92,'Points - Fielding'!$A$5:$A$95,0),MATCH(J$8,'Points - Fielding'!$A$5:$Z$5,0)))*10)+((INDEX('Points - 7 fers'!$A$5:$Z$95,MATCH($A92,'Points - 7 fers'!$A$5:$A$95,0),MATCH(J$8,'Points - 7 fers'!$A$5:$Z$5,0)))*50)+((INDEX('Points - Fielding Bonus'!$A$5:$Z$95,MATCH($A92,'Points - Fielding Bonus'!$A$5:$A$95,0),MATCH(J$8,'Points - Fielding Bonus'!$A$5:$Z$5,0)))*25)</f>
        <v>0</v>
      </c>
      <c r="K92" s="516">
        <f>(INDEX('Points - Runs'!$A$5:$Z$95,MATCH($A92,'Points - Runs'!$A$5:$A$95,0),MATCH(K$8,'Points - Runs'!$A$5:$Z$5,0)))+((INDEX('Points - Runs 50s'!$A$5:$Z$95,MATCH($A92,'Points - Runs 50s'!$A$5:$A$95,0),MATCH(K$8,'Points - Runs 50s'!$A$5:$Z$5,0)))*25)+((INDEX('Points - Runs 100s'!$A$5:$Z$95,MATCH($A92,'Points - Runs 100s'!$A$5:$A$95,0),MATCH(K$8,'Points - Runs 100s'!$A$5:$Z$5,0)))*50)+((INDEX('Points - Wickets'!$A$5:$Z$95,MATCH($A92,'Points - Wickets'!$A$5:$A$95,0),MATCH(K$8,'Points - Wickets'!$A$5:$Z$5,0)))*15)+((INDEX('Points - 4 fers'!$A$5:$Z$95,MATCH($A92,'Points - 4 fers'!$A$5:$A$95,0),MATCH(K$8,'Points - 4 fers'!$A$5:$Z$5,0)))*25)+((INDEX('Points - Hattrick'!$A$5:$Z$95,MATCH($A92,'Points - Hattrick'!$A$5:$A$95,0),MATCH(K$8,'Points - Hattrick'!$A$5:$Z$5,0)))*100)+((INDEX('Points - Fielding'!$A$5:$Z$95,MATCH($A92,'Points - Fielding'!$A$5:$A$95,0),MATCH(K$8,'Points - Fielding'!$A$5:$Z$5,0)))*10)+((INDEX('Points - 7 fers'!$A$5:$Z$95,MATCH($A92,'Points - 7 fers'!$A$5:$A$95,0),MATCH(K$8,'Points - 7 fers'!$A$5:$Z$5,0)))*50)+((INDEX('Points - Fielding Bonus'!$A$5:$Z$95,MATCH($A92,'Points - Fielding Bonus'!$A$5:$A$95,0),MATCH(K$8,'Points - Fielding Bonus'!$A$5:$Z$5,0)))*25)</f>
        <v>0</v>
      </c>
      <c r="L92" s="364">
        <f>(INDEX('Points - Runs'!$A$5:$Z$95,MATCH($A92,'Points - Runs'!$A$5:$A$95,0),MATCH(L$8,'Points - Runs'!$A$5:$Z$5,0)))+((INDEX('Points - Runs 50s'!$A$5:$Z$95,MATCH($A92,'Points - Runs 50s'!$A$5:$A$95,0),MATCH(L$8,'Points - Runs 50s'!$A$5:$Z$5,0)))*25)+((INDEX('Points - Runs 100s'!$A$5:$Z$95,MATCH($A92,'Points - Runs 100s'!$A$5:$A$95,0),MATCH(L$8,'Points - Runs 100s'!$A$5:$Z$5,0)))*50)+((INDEX('Points - Wickets'!$A$5:$Z$95,MATCH($A92,'Points - Wickets'!$A$5:$A$95,0),MATCH(L$8,'Points - Wickets'!$A$5:$Z$5,0)))*15)+((INDEX('Points - 4 fers'!$A$5:$Z$95,MATCH($A92,'Points - 4 fers'!$A$5:$A$95,0),MATCH(L$8,'Points - 4 fers'!$A$5:$Z$5,0)))*25)+((INDEX('Points - Hattrick'!$A$5:$Z$95,MATCH($A92,'Points - Hattrick'!$A$5:$A$95,0),MATCH(L$8,'Points - Hattrick'!$A$5:$Z$5,0)))*100)+((INDEX('Points - Fielding'!$A$5:$Z$95,MATCH($A92,'Points - Fielding'!$A$5:$A$95,0),MATCH(L$8,'Points - Fielding'!$A$5:$Z$5,0)))*10)+((INDEX('Points - 7 fers'!$A$5:$Z$95,MATCH($A92,'Points - 7 fers'!$A$5:$A$95,0),MATCH(L$8,'Points - 7 fers'!$A$5:$Z$5,0)))*50)+((INDEX('Points - Fielding Bonus'!$A$5:$Z$95,MATCH($A92,'Points - Fielding Bonus'!$A$5:$A$95,0),MATCH(L$8,'Points - Fielding Bonus'!$A$5:$Z$5,0)))*25)</f>
        <v>0</v>
      </c>
      <c r="M92" s="365">
        <f>(INDEX('Points - Runs'!$A$5:$Z$95,MATCH($A92,'Points - Runs'!$A$5:$A$95,0),MATCH(M$8,'Points - Runs'!$A$5:$Z$5,0)))+((INDEX('Points - Runs 50s'!$A$5:$Z$95,MATCH($A92,'Points - Runs 50s'!$A$5:$A$95,0),MATCH(M$8,'Points - Runs 50s'!$A$5:$Z$5,0)))*25)+((INDEX('Points - Runs 100s'!$A$5:$Z$95,MATCH($A92,'Points - Runs 100s'!$A$5:$A$95,0),MATCH(M$8,'Points - Runs 100s'!$A$5:$Z$5,0)))*50)+((INDEX('Points - Wickets'!$A$5:$Z$95,MATCH($A92,'Points - Wickets'!$A$5:$A$95,0),MATCH(M$8,'Points - Wickets'!$A$5:$Z$5,0)))*15)+((INDEX('Points - 4 fers'!$A$5:$Z$95,MATCH($A92,'Points - 4 fers'!$A$5:$A$95,0),MATCH(M$8,'Points - 4 fers'!$A$5:$Z$5,0)))*25)+((INDEX('Points - Hattrick'!$A$5:$Z$95,MATCH($A92,'Points - Hattrick'!$A$5:$A$95,0),MATCH(M$8,'Points - Hattrick'!$A$5:$Z$5,0)))*100)+((INDEX('Points - Fielding'!$A$5:$Z$95,MATCH($A92,'Points - Fielding'!$A$5:$A$95,0),MATCH(M$8,'Points - Fielding'!$A$5:$Z$5,0)))*10)+((INDEX('Points - 7 fers'!$A$5:$Z$95,MATCH($A92,'Points - 7 fers'!$A$5:$A$95,0),MATCH(M$8,'Points - 7 fers'!$A$5:$Z$5,0)))*50)+((INDEX('Points - Fielding Bonus'!$A$5:$Z$95,MATCH($A92,'Points - Fielding Bonus'!$A$5:$A$95,0),MATCH(M$8,'Points - Fielding Bonus'!$A$5:$Z$5,0)))*25)</f>
        <v>0</v>
      </c>
      <c r="N92" s="365">
        <f>(INDEX('Points - Runs'!$A$5:$Z$95,MATCH($A92,'Points - Runs'!$A$5:$A$95,0),MATCH(N$8,'Points - Runs'!$A$5:$Z$5,0)))+((INDEX('Points - Runs 50s'!$A$5:$Z$95,MATCH($A92,'Points - Runs 50s'!$A$5:$A$95,0),MATCH(N$8,'Points - Runs 50s'!$A$5:$Z$5,0)))*25)+((INDEX('Points - Runs 100s'!$A$5:$Z$95,MATCH($A92,'Points - Runs 100s'!$A$5:$A$95,0),MATCH(N$8,'Points - Runs 100s'!$A$5:$Z$5,0)))*50)+((INDEX('Points - Wickets'!$A$5:$Z$95,MATCH($A92,'Points - Wickets'!$A$5:$A$95,0),MATCH(N$8,'Points - Wickets'!$A$5:$Z$5,0)))*15)+((INDEX('Points - 4 fers'!$A$5:$Z$95,MATCH($A92,'Points - 4 fers'!$A$5:$A$95,0),MATCH(N$8,'Points - 4 fers'!$A$5:$Z$5,0)))*25)+((INDEX('Points - Hattrick'!$A$5:$Z$95,MATCH($A92,'Points - Hattrick'!$A$5:$A$95,0),MATCH(N$8,'Points - Hattrick'!$A$5:$Z$5,0)))*100)+((INDEX('Points - Fielding'!$A$5:$Z$95,MATCH($A92,'Points - Fielding'!$A$5:$A$95,0),MATCH(N$8,'Points - Fielding'!$A$5:$Z$5,0)))*10)+((INDEX('Points - 7 fers'!$A$5:$Z$95,MATCH($A92,'Points - 7 fers'!$A$5:$A$95,0),MATCH(N$8,'Points - 7 fers'!$A$5:$Z$5,0)))*50)+((INDEX('Points - Fielding Bonus'!$A$5:$Z$95,MATCH($A92,'Points - Fielding Bonus'!$A$5:$A$95,0),MATCH(N$8,'Points - Fielding Bonus'!$A$5:$Z$5,0)))*25)</f>
        <v>0</v>
      </c>
      <c r="O92" s="365">
        <f>(INDEX('Points - Runs'!$A$5:$Z$95,MATCH($A92,'Points - Runs'!$A$5:$A$95,0),MATCH(O$8,'Points - Runs'!$A$5:$Z$5,0)))+((INDEX('Points - Runs 50s'!$A$5:$Z$95,MATCH($A92,'Points - Runs 50s'!$A$5:$A$95,0),MATCH(O$8,'Points - Runs 50s'!$A$5:$Z$5,0)))*25)+((INDEX('Points - Runs 100s'!$A$5:$Z$95,MATCH($A92,'Points - Runs 100s'!$A$5:$A$95,0),MATCH(O$8,'Points - Runs 100s'!$A$5:$Z$5,0)))*50)+((INDEX('Points - Wickets'!$A$5:$Z$95,MATCH($A92,'Points - Wickets'!$A$5:$A$95,0),MATCH(O$8,'Points - Wickets'!$A$5:$Z$5,0)))*15)+((INDEX('Points - 4 fers'!$A$5:$Z$95,MATCH($A92,'Points - 4 fers'!$A$5:$A$95,0),MATCH(O$8,'Points - 4 fers'!$A$5:$Z$5,0)))*25)+((INDEX('Points - Hattrick'!$A$5:$Z$95,MATCH($A92,'Points - Hattrick'!$A$5:$A$95,0),MATCH(O$8,'Points - Hattrick'!$A$5:$Z$5,0)))*100)+((INDEX('Points - Fielding'!$A$5:$Z$95,MATCH($A92,'Points - Fielding'!$A$5:$A$95,0),MATCH(O$8,'Points - Fielding'!$A$5:$Z$5,0)))*10)+((INDEX('Points - 7 fers'!$A$5:$Z$95,MATCH($A92,'Points - 7 fers'!$A$5:$A$95,0),MATCH(O$8,'Points - 7 fers'!$A$5:$Z$5,0)))*50)+((INDEX('Points - Fielding Bonus'!$A$5:$Z$95,MATCH($A92,'Points - Fielding Bonus'!$A$5:$A$95,0),MATCH(O$8,'Points - Fielding Bonus'!$A$5:$Z$5,0)))*25)</f>
        <v>0</v>
      </c>
      <c r="P92" s="365">
        <f>(INDEX('Points - Runs'!$A$5:$Z$95,MATCH($A92,'Points - Runs'!$A$5:$A$95,0),MATCH(P$8,'Points - Runs'!$A$5:$Z$5,0)))+((INDEX('Points - Runs 50s'!$A$5:$Z$95,MATCH($A92,'Points - Runs 50s'!$A$5:$A$95,0),MATCH(P$8,'Points - Runs 50s'!$A$5:$Z$5,0)))*25)+((INDEX('Points - Runs 100s'!$A$5:$Z$95,MATCH($A92,'Points - Runs 100s'!$A$5:$A$95,0),MATCH(P$8,'Points - Runs 100s'!$A$5:$Z$5,0)))*50)+((INDEX('Points - Wickets'!$A$5:$Z$95,MATCH($A92,'Points - Wickets'!$A$5:$A$95,0),MATCH(P$8,'Points - Wickets'!$A$5:$Z$5,0)))*15)+((INDEX('Points - 4 fers'!$A$5:$Z$95,MATCH($A92,'Points - 4 fers'!$A$5:$A$95,0),MATCH(P$8,'Points - 4 fers'!$A$5:$Z$5,0)))*25)+((INDEX('Points - Hattrick'!$A$5:$Z$95,MATCH($A92,'Points - Hattrick'!$A$5:$A$95,0),MATCH(P$8,'Points - Hattrick'!$A$5:$Z$5,0)))*100)+((INDEX('Points - Fielding'!$A$5:$Z$95,MATCH($A92,'Points - Fielding'!$A$5:$A$95,0),MATCH(P$8,'Points - Fielding'!$A$5:$Z$5,0)))*10)+((INDEX('Points - 7 fers'!$A$5:$Z$95,MATCH($A92,'Points - 7 fers'!$A$5:$A$95,0),MATCH(P$8,'Points - 7 fers'!$A$5:$Z$5,0)))*50)+((INDEX('Points - Fielding Bonus'!$A$5:$Z$95,MATCH($A92,'Points - Fielding Bonus'!$A$5:$A$95,0),MATCH(P$8,'Points - Fielding Bonus'!$A$5:$Z$5,0)))*25)</f>
        <v>0</v>
      </c>
      <c r="Q92" s="365">
        <f>(INDEX('Points - Runs'!$A$5:$Z$95,MATCH($A92,'Points - Runs'!$A$5:$A$95,0),MATCH(Q$8,'Points - Runs'!$A$5:$Z$5,0)))+((INDEX('Points - Runs 50s'!$A$5:$Z$95,MATCH($A92,'Points - Runs 50s'!$A$5:$A$95,0),MATCH(Q$8,'Points - Runs 50s'!$A$5:$Z$5,0)))*25)+((INDEX('Points - Runs 100s'!$A$5:$Z$95,MATCH($A92,'Points - Runs 100s'!$A$5:$A$95,0),MATCH(Q$8,'Points - Runs 100s'!$A$5:$Z$5,0)))*50)+((INDEX('Points - Wickets'!$A$5:$Z$95,MATCH($A92,'Points - Wickets'!$A$5:$A$95,0),MATCH(Q$8,'Points - Wickets'!$A$5:$Z$5,0)))*15)+((INDEX('Points - 4 fers'!$A$5:$Z$95,MATCH($A92,'Points - 4 fers'!$A$5:$A$95,0),MATCH(Q$8,'Points - 4 fers'!$A$5:$Z$5,0)))*25)+((INDEX('Points - Hattrick'!$A$5:$Z$95,MATCH($A92,'Points - Hattrick'!$A$5:$A$95,0),MATCH(Q$8,'Points - Hattrick'!$A$5:$Z$5,0)))*100)+((INDEX('Points - Fielding'!$A$5:$Z$95,MATCH($A92,'Points - Fielding'!$A$5:$A$95,0),MATCH(Q$8,'Points - Fielding'!$A$5:$Z$5,0)))*10)+((INDEX('Points - 7 fers'!$A$5:$Z$95,MATCH($A92,'Points - 7 fers'!$A$5:$A$95,0),MATCH(Q$8,'Points - 7 fers'!$A$5:$Z$5,0)))*50)+((INDEX('Points - Fielding Bonus'!$A$5:$Z$95,MATCH($A92,'Points - Fielding Bonus'!$A$5:$A$95,0),MATCH(Q$8,'Points - Fielding Bonus'!$A$5:$Z$5,0)))*25)</f>
        <v>0</v>
      </c>
      <c r="R92" s="365">
        <f>(INDEX('Points - Runs'!$A$5:$Z$95,MATCH($A92,'Points - Runs'!$A$5:$A$95,0),MATCH(R$8,'Points - Runs'!$A$5:$Z$5,0)))+((INDEX('Points - Runs 50s'!$A$5:$Z$95,MATCH($A92,'Points - Runs 50s'!$A$5:$A$95,0),MATCH(R$8,'Points - Runs 50s'!$A$5:$Z$5,0)))*25)+((INDEX('Points - Runs 100s'!$A$5:$Z$95,MATCH($A92,'Points - Runs 100s'!$A$5:$A$95,0),MATCH(R$8,'Points - Runs 100s'!$A$5:$Z$5,0)))*50)+((INDEX('Points - Wickets'!$A$5:$Z$95,MATCH($A92,'Points - Wickets'!$A$5:$A$95,0),MATCH(R$8,'Points - Wickets'!$A$5:$Z$5,0)))*15)+((INDEX('Points - 4 fers'!$A$5:$Z$95,MATCH($A92,'Points - 4 fers'!$A$5:$A$95,0),MATCH(R$8,'Points - 4 fers'!$A$5:$Z$5,0)))*25)+((INDEX('Points - Hattrick'!$A$5:$Z$95,MATCH($A92,'Points - Hattrick'!$A$5:$A$95,0),MATCH(R$8,'Points - Hattrick'!$A$5:$Z$5,0)))*100)+((INDEX('Points - Fielding'!$A$5:$Z$95,MATCH($A92,'Points - Fielding'!$A$5:$A$95,0),MATCH(R$8,'Points - Fielding'!$A$5:$Z$5,0)))*10)+((INDEX('Points - 7 fers'!$A$5:$Z$95,MATCH($A92,'Points - 7 fers'!$A$5:$A$95,0),MATCH(R$8,'Points - 7 fers'!$A$5:$Z$5,0)))*50)+((INDEX('Points - Fielding Bonus'!$A$5:$Z$95,MATCH($A92,'Points - Fielding Bonus'!$A$5:$A$95,0),MATCH(R$8,'Points - Fielding Bonus'!$A$5:$Z$5,0)))*25)</f>
        <v>0</v>
      </c>
      <c r="S92" s="566">
        <f>(INDEX('Points - Runs'!$A$5:$Z$95,MATCH($A92,'Points - Runs'!$A$5:$A$95,0),MATCH(S$8,'Points - Runs'!$A$5:$Z$5,0)))+((INDEX('Points - Runs 50s'!$A$5:$Z$95,MATCH($A92,'Points - Runs 50s'!$A$5:$A$95,0),MATCH(S$8,'Points - Runs 50s'!$A$5:$Z$5,0)))*25)+((INDEX('Points - Runs 100s'!$A$5:$Z$95,MATCH($A92,'Points - Runs 100s'!$A$5:$A$95,0),MATCH(S$8,'Points - Runs 100s'!$A$5:$Z$5,0)))*50)+((INDEX('Points - Wickets'!$A$5:$Z$95,MATCH($A92,'Points - Wickets'!$A$5:$A$95,0),MATCH(S$8,'Points - Wickets'!$A$5:$Z$5,0)))*15)+((INDEX('Points - 4 fers'!$A$5:$Z$95,MATCH($A92,'Points - 4 fers'!$A$5:$A$95,0),MATCH(S$8,'Points - 4 fers'!$A$5:$Z$5,0)))*25)+((INDEX('Points - Hattrick'!$A$5:$Z$95,MATCH($A92,'Points - Hattrick'!$A$5:$A$95,0),MATCH(S$8,'Points - Hattrick'!$A$5:$Z$5,0)))*100)+((INDEX('Points - Fielding'!$A$5:$Z$95,MATCH($A92,'Points - Fielding'!$A$5:$A$95,0),MATCH(S$8,'Points - Fielding'!$A$5:$Z$5,0)))*10)+((INDEX('Points - 7 fers'!$A$5:$Z$95,MATCH($A92,'Points - 7 fers'!$A$5:$A$95,0),MATCH(S$8,'Points - 7 fers'!$A$5:$Z$5,0)))*50)+((INDEX('Points - Fielding Bonus'!$A$5:$Z$95,MATCH($A92,'Points - Fielding Bonus'!$A$5:$A$95,0),MATCH(S$8,'Points - Fielding Bonus'!$A$5:$Z$5,0)))*25)</f>
        <v>0</v>
      </c>
      <c r="T92" s="571">
        <f>(INDEX('Points - Runs'!$A$5:$Z$95,MATCH($A92,'Points - Runs'!$A$5:$A$95,0),MATCH(T$8,'Points - Runs'!$A$5:$Z$5,0)))+((INDEX('Points - Runs 50s'!$A$5:$Z$95,MATCH($A92,'Points - Runs 50s'!$A$5:$A$95,0),MATCH(T$8,'Points - Runs 50s'!$A$5:$Z$5,0)))*25)+((INDEX('Points - Runs 100s'!$A$5:$Z$95,MATCH($A92,'Points - Runs 100s'!$A$5:$A$95,0),MATCH(T$8,'Points - Runs 100s'!$A$5:$Z$5,0)))*50)+((INDEX('Points - Wickets'!$A$5:$Z$95,MATCH($A92,'Points - Wickets'!$A$5:$A$95,0),MATCH(T$8,'Points - Wickets'!$A$5:$Z$5,0)))*15)+((INDEX('Points - 4 fers'!$A$5:$Z$95,MATCH($A92,'Points - 4 fers'!$A$5:$A$95,0),MATCH(T$8,'Points - 4 fers'!$A$5:$Z$5,0)))*25)+((INDEX('Points - Hattrick'!$A$5:$Z$95,MATCH($A92,'Points - Hattrick'!$A$5:$A$95,0),MATCH(T$8,'Points - Hattrick'!$A$5:$Z$5,0)))*100)+((INDEX('Points - Fielding'!$A$5:$Z$95,MATCH($A92,'Points - Fielding'!$A$5:$A$95,0),MATCH(T$8,'Points - Fielding'!$A$5:$Z$5,0)))*10)+((INDEX('Points - 7 fers'!$A$5:$Z$95,MATCH($A92,'Points - 7 fers'!$A$5:$A$95,0),MATCH(T$8,'Points - 7 fers'!$A$5:$Z$5,0)))*50)+((INDEX('Points - Fielding Bonus'!$A$5:$Z$95,MATCH($A92,'Points - Fielding Bonus'!$A$5:$A$95,0),MATCH(T$8,'Points - Fielding Bonus'!$A$5:$Z$5,0)))*25)</f>
        <v>0</v>
      </c>
      <c r="U92" s="365">
        <f>(INDEX('Points - Runs'!$A$5:$Z$95,MATCH($A92,'Points - Runs'!$A$5:$A$95,0),MATCH(U$8,'Points - Runs'!$A$5:$Z$5,0)))+((INDEX('Points - Runs 50s'!$A$5:$Z$95,MATCH($A92,'Points - Runs 50s'!$A$5:$A$95,0),MATCH(U$8,'Points - Runs 50s'!$A$5:$Z$5,0)))*25)+((INDEX('Points - Runs 100s'!$A$5:$Z$95,MATCH($A92,'Points - Runs 100s'!$A$5:$A$95,0),MATCH(U$8,'Points - Runs 100s'!$A$5:$Z$5,0)))*50)+((INDEX('Points - Wickets'!$A$5:$Z$95,MATCH($A92,'Points - Wickets'!$A$5:$A$95,0),MATCH(U$8,'Points - Wickets'!$A$5:$Z$5,0)))*15)+((INDEX('Points - 4 fers'!$A$5:$Z$95,MATCH($A92,'Points - 4 fers'!$A$5:$A$95,0),MATCH(U$8,'Points - 4 fers'!$A$5:$Z$5,0)))*25)+((INDEX('Points - Hattrick'!$A$5:$Z$95,MATCH($A92,'Points - Hattrick'!$A$5:$A$95,0),MATCH(U$8,'Points - Hattrick'!$A$5:$Z$5,0)))*100)+((INDEX('Points - Fielding'!$A$5:$Z$95,MATCH($A92,'Points - Fielding'!$A$5:$A$95,0),MATCH(U$8,'Points - Fielding'!$A$5:$Z$5,0)))*10)+((INDEX('Points - 7 fers'!$A$5:$Z$95,MATCH($A92,'Points - 7 fers'!$A$5:$A$95,0),MATCH(U$8,'Points - 7 fers'!$A$5:$Z$5,0)))*50)+((INDEX('Points - Fielding Bonus'!$A$5:$Z$95,MATCH($A92,'Points - Fielding Bonus'!$A$5:$A$95,0),MATCH(U$8,'Points - Fielding Bonus'!$A$5:$Z$5,0)))*25)</f>
        <v>0</v>
      </c>
      <c r="V92" s="365">
        <f>(INDEX('Points - Runs'!$A$5:$Z$95,MATCH($A92,'Points - Runs'!$A$5:$A$95,0),MATCH(V$8,'Points - Runs'!$A$5:$Z$5,0)))+((INDEX('Points - Runs 50s'!$A$5:$Z$95,MATCH($A92,'Points - Runs 50s'!$A$5:$A$95,0),MATCH(V$8,'Points - Runs 50s'!$A$5:$Z$5,0)))*25)+((INDEX('Points - Runs 100s'!$A$5:$Z$95,MATCH($A92,'Points - Runs 100s'!$A$5:$A$95,0),MATCH(V$8,'Points - Runs 100s'!$A$5:$Z$5,0)))*50)+((INDEX('Points - Wickets'!$A$5:$Z$95,MATCH($A92,'Points - Wickets'!$A$5:$A$95,0),MATCH(V$8,'Points - Wickets'!$A$5:$Z$5,0)))*15)+((INDEX('Points - 4 fers'!$A$5:$Z$95,MATCH($A92,'Points - 4 fers'!$A$5:$A$95,0),MATCH(V$8,'Points - 4 fers'!$A$5:$Z$5,0)))*25)+((INDEX('Points - Hattrick'!$A$5:$Z$95,MATCH($A92,'Points - Hattrick'!$A$5:$A$95,0),MATCH(V$8,'Points - Hattrick'!$A$5:$Z$5,0)))*100)+((INDEX('Points - Fielding'!$A$5:$Z$95,MATCH($A92,'Points - Fielding'!$A$5:$A$95,0),MATCH(V$8,'Points - Fielding'!$A$5:$Z$5,0)))*10)+((INDEX('Points - 7 fers'!$A$5:$Z$95,MATCH($A92,'Points - 7 fers'!$A$5:$A$95,0),MATCH(V$8,'Points - 7 fers'!$A$5:$Z$5,0)))*50)+((INDEX('Points - Fielding Bonus'!$A$5:$Z$95,MATCH($A92,'Points - Fielding Bonus'!$A$5:$A$95,0),MATCH(V$8,'Points - Fielding Bonus'!$A$5:$Z$5,0)))*25)</f>
        <v>0</v>
      </c>
      <c r="W92" s="365">
        <f>(INDEX('Points - Runs'!$A$5:$Z$95,MATCH($A92,'Points - Runs'!$A$5:$A$95,0),MATCH(W$8,'Points - Runs'!$A$5:$Z$5,0)))+((INDEX('Points - Runs 50s'!$A$5:$Z$95,MATCH($A92,'Points - Runs 50s'!$A$5:$A$95,0),MATCH(W$8,'Points - Runs 50s'!$A$5:$Z$5,0)))*25)+((INDEX('Points - Runs 100s'!$A$5:$Z$95,MATCH($A92,'Points - Runs 100s'!$A$5:$A$95,0),MATCH(W$8,'Points - Runs 100s'!$A$5:$Z$5,0)))*50)+((INDEX('Points - Wickets'!$A$5:$Z$95,MATCH($A92,'Points - Wickets'!$A$5:$A$95,0),MATCH(W$8,'Points - Wickets'!$A$5:$Z$5,0)))*15)+((INDEX('Points - 4 fers'!$A$5:$Z$95,MATCH($A92,'Points - 4 fers'!$A$5:$A$95,0),MATCH(W$8,'Points - 4 fers'!$A$5:$Z$5,0)))*25)+((INDEX('Points - Hattrick'!$A$5:$Z$95,MATCH($A92,'Points - Hattrick'!$A$5:$A$95,0),MATCH(W$8,'Points - Hattrick'!$A$5:$Z$5,0)))*100)+((INDEX('Points - Fielding'!$A$5:$Z$95,MATCH($A92,'Points - Fielding'!$A$5:$A$95,0),MATCH(W$8,'Points - Fielding'!$A$5:$Z$5,0)))*10)+((INDEX('Points - 7 fers'!$A$5:$Z$95,MATCH($A92,'Points - 7 fers'!$A$5:$A$95,0),MATCH(W$8,'Points - 7 fers'!$A$5:$Z$5,0)))*50)+((INDEX('Points - Fielding Bonus'!$A$5:$Z$95,MATCH($A92,'Points - Fielding Bonus'!$A$5:$A$95,0),MATCH(W$8,'Points - Fielding Bonus'!$A$5:$Z$5,0)))*25)</f>
        <v>0</v>
      </c>
      <c r="X92" s="365">
        <f>(INDEX('Points - Runs'!$A$5:$Z$95,MATCH($A92,'Points - Runs'!$A$5:$A$95,0),MATCH(X$8,'Points - Runs'!$A$5:$Z$5,0)))+((INDEX('Points - Runs 50s'!$A$5:$Z$95,MATCH($A92,'Points - Runs 50s'!$A$5:$A$95,0),MATCH(X$8,'Points - Runs 50s'!$A$5:$Z$5,0)))*25)+((INDEX('Points - Runs 100s'!$A$5:$Z$95,MATCH($A92,'Points - Runs 100s'!$A$5:$A$95,0),MATCH(X$8,'Points - Runs 100s'!$A$5:$Z$5,0)))*50)+((INDEX('Points - Wickets'!$A$5:$Z$95,MATCH($A92,'Points - Wickets'!$A$5:$A$95,0),MATCH(X$8,'Points - Wickets'!$A$5:$Z$5,0)))*15)+((INDEX('Points - 4 fers'!$A$5:$Z$95,MATCH($A92,'Points - 4 fers'!$A$5:$A$95,0),MATCH(X$8,'Points - 4 fers'!$A$5:$Z$5,0)))*25)+((INDEX('Points - Hattrick'!$A$5:$Z$95,MATCH($A92,'Points - Hattrick'!$A$5:$A$95,0),MATCH(X$8,'Points - Hattrick'!$A$5:$Z$5,0)))*100)+((INDEX('Points - Fielding'!$A$5:$Z$95,MATCH($A92,'Points - Fielding'!$A$5:$A$95,0),MATCH(X$8,'Points - Fielding'!$A$5:$Z$5,0)))*10)+((INDEX('Points - 7 fers'!$A$5:$Z$95,MATCH($A92,'Points - 7 fers'!$A$5:$A$95,0),MATCH(X$8,'Points - 7 fers'!$A$5:$Z$5,0)))*50)+((INDEX('Points - Fielding Bonus'!$A$5:$Z$95,MATCH($A92,'Points - Fielding Bonus'!$A$5:$A$95,0),MATCH(X$8,'Points - Fielding Bonus'!$A$5:$Z$5,0)))*25)</f>
        <v>0</v>
      </c>
      <c r="Y92" s="365">
        <f>(INDEX('Points - Runs'!$A$5:$Z$95,MATCH($A92,'Points - Runs'!$A$5:$A$95,0),MATCH(Y$8,'Points - Runs'!$A$5:$Z$5,0)))+((INDEX('Points - Runs 50s'!$A$5:$Z$95,MATCH($A92,'Points - Runs 50s'!$A$5:$A$95,0),MATCH(Y$8,'Points - Runs 50s'!$A$5:$Z$5,0)))*25)+((INDEX('Points - Runs 100s'!$A$5:$Z$95,MATCH($A92,'Points - Runs 100s'!$A$5:$A$95,0),MATCH(Y$8,'Points - Runs 100s'!$A$5:$Z$5,0)))*50)+((INDEX('Points - Wickets'!$A$5:$Z$95,MATCH($A92,'Points - Wickets'!$A$5:$A$95,0),MATCH(Y$8,'Points - Wickets'!$A$5:$Z$5,0)))*15)+((INDEX('Points - 4 fers'!$A$5:$Z$95,MATCH($A92,'Points - 4 fers'!$A$5:$A$95,0),MATCH(Y$8,'Points - 4 fers'!$A$5:$Z$5,0)))*25)+((INDEX('Points - Hattrick'!$A$5:$Z$95,MATCH($A92,'Points - Hattrick'!$A$5:$A$95,0),MATCH(Y$8,'Points - Hattrick'!$A$5:$Z$5,0)))*100)+((INDEX('Points - Fielding'!$A$5:$Z$95,MATCH($A92,'Points - Fielding'!$A$5:$A$95,0),MATCH(Y$8,'Points - Fielding'!$A$5:$Z$5,0)))*10)+((INDEX('Points - 7 fers'!$A$5:$Z$95,MATCH($A92,'Points - 7 fers'!$A$5:$A$95,0),MATCH(Y$8,'Points - 7 fers'!$A$5:$Z$5,0)))*50)+((INDEX('Points - Fielding Bonus'!$A$5:$Z$95,MATCH($A92,'Points - Fielding Bonus'!$A$5:$A$95,0),MATCH(Y$8,'Points - Fielding Bonus'!$A$5:$Z$5,0)))*25)</f>
        <v>0</v>
      </c>
      <c r="Z92" s="365">
        <f>(INDEX('Points - Runs'!$A$5:$Z$95,MATCH($A92,'Points - Runs'!$A$5:$A$95,0),MATCH(Z$8,'Points - Runs'!$A$5:$Z$5,0)))+((INDEX('Points - Runs 50s'!$A$5:$Z$95,MATCH($A92,'Points - Runs 50s'!$A$5:$A$95,0),MATCH(Z$8,'Points - Runs 50s'!$A$5:$Z$5,0)))*25)+((INDEX('Points - Runs 100s'!$A$5:$Z$95,MATCH($A92,'Points - Runs 100s'!$A$5:$A$95,0),MATCH(Z$8,'Points - Runs 100s'!$A$5:$Z$5,0)))*50)+((INDEX('Points - Wickets'!$A$5:$Z$95,MATCH($A92,'Points - Wickets'!$A$5:$A$95,0),MATCH(Z$8,'Points - Wickets'!$A$5:$Z$5,0)))*15)+((INDEX('Points - 4 fers'!$A$5:$Z$95,MATCH($A92,'Points - 4 fers'!$A$5:$A$95,0),MATCH(Z$8,'Points - 4 fers'!$A$5:$Z$5,0)))*25)+((INDEX('Points - Hattrick'!$A$5:$Z$95,MATCH($A92,'Points - Hattrick'!$A$5:$A$95,0),MATCH(Z$8,'Points - Hattrick'!$A$5:$Z$5,0)))*100)+((INDEX('Points - Fielding'!$A$5:$Z$95,MATCH($A92,'Points - Fielding'!$A$5:$A$95,0),MATCH(Z$8,'Points - Fielding'!$A$5:$Z$5,0)))*10)+((INDEX('Points - 7 fers'!$A$5:$Z$95,MATCH($A92,'Points - 7 fers'!$A$5:$A$95,0),MATCH(Z$8,'Points - 7 fers'!$A$5:$Z$5,0)))*50)+((INDEX('Points - Fielding Bonus'!$A$5:$Z$95,MATCH($A92,'Points - Fielding Bonus'!$A$5:$A$95,0),MATCH(Z$8,'Points - Fielding Bonus'!$A$5:$Z$5,0)))*25)</f>
        <v>0</v>
      </c>
      <c r="AA92" s="452">
        <f t="shared" si="4"/>
        <v>0</v>
      </c>
      <c r="AB92" s="445">
        <f t="shared" si="5"/>
        <v>0</v>
      </c>
      <c r="AC92" s="479">
        <f t="shared" si="6"/>
        <v>0</v>
      </c>
      <c r="AD92" s="453">
        <f t="shared" si="7"/>
        <v>0</v>
      </c>
    </row>
    <row r="93" spans="1:30" ht="18.75" hidden="1" customHeight="1" x14ac:dyDescent="0.25">
      <c r="A93" s="476" t="s">
        <v>253</v>
      </c>
      <c r="B93" s="447"/>
      <c r="C93" s="448" t="s">
        <v>63</v>
      </c>
      <c r="D93" s="364">
        <f>(INDEX('Points - Runs'!$A$5:$Z$95,MATCH($A93,'Points - Runs'!$A$5:$A$95,0),MATCH(D$8,'Points - Runs'!$A$5:$Z$5,0)))+((INDEX('Points - Runs 50s'!$A$5:$Z$95,MATCH($A93,'Points - Runs 50s'!$A$5:$A$95,0),MATCH(D$8,'Points - Runs 50s'!$A$5:$Z$5,0)))*25)+((INDEX('Points - Runs 100s'!$A$5:$Z$95,MATCH($A93,'Points - Runs 100s'!$A$5:$A$95,0),MATCH(D$8,'Points - Runs 100s'!$A$5:$Z$5,0)))*50)+((INDEX('Points - Wickets'!$A$5:$Z$95,MATCH($A93,'Points - Wickets'!$A$5:$A$95,0),MATCH(D$8,'Points - Wickets'!$A$5:$Z$5,0)))*15)+((INDEX('Points - 4 fers'!$A$5:$Z$95,MATCH($A93,'Points - 4 fers'!$A$5:$A$95,0),MATCH(D$8,'Points - 4 fers'!$A$5:$Z$5,0)))*25)+((INDEX('Points - Hattrick'!$A$5:$Z$95,MATCH($A93,'Points - Hattrick'!$A$5:$A$95,0),MATCH(D$8,'Points - Hattrick'!$A$5:$Z$5,0)))*100)+((INDEX('Points - Fielding'!$A$5:$Z$95,MATCH($A93,'Points - Fielding'!$A$5:$A$95,0),MATCH(D$8,'Points - Fielding'!$A$5:$Z$5,0)))*10)+((INDEX('Points - 7 fers'!$A$5:$Z$95,MATCH($A93,'Points - 7 fers'!$A$5:$A$95,0),MATCH(D$8,'Points - 7 fers'!$A$5:$Z$5,0)))*50)+((INDEX('Points - Fielding Bonus'!$A$5:$Z$95,MATCH($A93,'Points - Fielding Bonus'!$A$5:$A$95,0),MATCH(D$8,'Points - Fielding Bonus'!$A$5:$Z$5,0)))*25)</f>
        <v>0</v>
      </c>
      <c r="E93" s="365">
        <f>(INDEX('Points - Runs'!$A$5:$Z$95,MATCH($A93,'Points - Runs'!$A$5:$A$95,0),MATCH(E$8,'Points - Runs'!$A$5:$Z$5,0)))+((INDEX('Points - Runs 50s'!$A$5:$Z$95,MATCH($A93,'Points - Runs 50s'!$A$5:$A$95,0),MATCH(E$8,'Points - Runs 50s'!$A$5:$Z$5,0)))*25)+((INDEX('Points - Runs 100s'!$A$5:$Z$95,MATCH($A93,'Points - Runs 100s'!$A$5:$A$95,0),MATCH(E$8,'Points - Runs 100s'!$A$5:$Z$5,0)))*50)+((INDEX('Points - Wickets'!$A$5:$Z$95,MATCH($A93,'Points - Wickets'!$A$5:$A$95,0),MATCH(E$8,'Points - Wickets'!$A$5:$Z$5,0)))*15)+((INDEX('Points - 4 fers'!$A$5:$Z$95,MATCH($A93,'Points - 4 fers'!$A$5:$A$95,0),MATCH(E$8,'Points - 4 fers'!$A$5:$Z$5,0)))*25)+((INDEX('Points - Hattrick'!$A$5:$Z$95,MATCH($A93,'Points - Hattrick'!$A$5:$A$95,0),MATCH(E$8,'Points - Hattrick'!$A$5:$Z$5,0)))*100)+((INDEX('Points - Fielding'!$A$5:$Z$95,MATCH($A93,'Points - Fielding'!$A$5:$A$95,0),MATCH(E$8,'Points - Fielding'!$A$5:$Z$5,0)))*10)+((INDEX('Points - 7 fers'!$A$5:$Z$95,MATCH($A93,'Points - 7 fers'!$A$5:$A$95,0),MATCH(E$8,'Points - 7 fers'!$A$5:$Z$5,0)))*50)+((INDEX('Points - Fielding Bonus'!$A$5:$Z$95,MATCH($A93,'Points - Fielding Bonus'!$A$5:$A$95,0),MATCH(E$8,'Points - Fielding Bonus'!$A$5:$Z$5,0)))*25)</f>
        <v>0</v>
      </c>
      <c r="F93" s="365">
        <f>(INDEX('Points - Runs'!$A$5:$Z$95,MATCH($A93,'Points - Runs'!$A$5:$A$95,0),MATCH(F$8,'Points - Runs'!$A$5:$Z$5,0)))+((INDEX('Points - Runs 50s'!$A$5:$Z$95,MATCH($A93,'Points - Runs 50s'!$A$5:$A$95,0),MATCH(F$8,'Points - Runs 50s'!$A$5:$Z$5,0)))*25)+((INDEX('Points - Runs 100s'!$A$5:$Z$95,MATCH($A93,'Points - Runs 100s'!$A$5:$A$95,0),MATCH(F$8,'Points - Runs 100s'!$A$5:$Z$5,0)))*50)+((INDEX('Points - Wickets'!$A$5:$Z$95,MATCH($A93,'Points - Wickets'!$A$5:$A$95,0),MATCH(F$8,'Points - Wickets'!$A$5:$Z$5,0)))*15)+((INDEX('Points - 4 fers'!$A$5:$Z$95,MATCH($A93,'Points - 4 fers'!$A$5:$A$95,0),MATCH(F$8,'Points - 4 fers'!$A$5:$Z$5,0)))*25)+((INDEX('Points - Hattrick'!$A$5:$Z$95,MATCH($A93,'Points - Hattrick'!$A$5:$A$95,0),MATCH(F$8,'Points - Hattrick'!$A$5:$Z$5,0)))*100)+((INDEX('Points - Fielding'!$A$5:$Z$95,MATCH($A93,'Points - Fielding'!$A$5:$A$95,0),MATCH(F$8,'Points - Fielding'!$A$5:$Z$5,0)))*10)+((INDEX('Points - 7 fers'!$A$5:$Z$95,MATCH($A93,'Points - 7 fers'!$A$5:$A$95,0),MATCH(F$8,'Points - 7 fers'!$A$5:$Z$5,0)))*50)+((INDEX('Points - Fielding Bonus'!$A$5:$Z$95,MATCH($A93,'Points - Fielding Bonus'!$A$5:$A$95,0),MATCH(F$8,'Points - Fielding Bonus'!$A$5:$Z$5,0)))*25)</f>
        <v>0</v>
      </c>
      <c r="G93" s="449">
        <f>(INDEX('Points - Runs'!$A$5:$Z$95,MATCH($A93,'Points - Runs'!$A$5:$A$95,0),MATCH(G$8,'Points - Runs'!$A$5:$Z$5,0)))+((INDEX('Points - Runs 50s'!$A$5:$Z$95,MATCH($A93,'Points - Runs 50s'!$A$5:$A$95,0),MATCH(G$8,'Points - Runs 50s'!$A$5:$Z$5,0)))*25)+((INDEX('Points - Runs 100s'!$A$5:$Z$95,MATCH($A93,'Points - Runs 100s'!$A$5:$A$95,0),MATCH(G$8,'Points - Runs 100s'!$A$5:$Z$5,0)))*50)+((INDEX('Points - Wickets'!$A$5:$Z$95,MATCH($A93,'Points - Wickets'!$A$5:$A$95,0),MATCH(G$8,'Points - Wickets'!$A$5:$Z$5,0)))*15)+((INDEX('Points - 4 fers'!$A$5:$Z$95,MATCH($A93,'Points - 4 fers'!$A$5:$A$95,0),MATCH(G$8,'Points - 4 fers'!$A$5:$Z$5,0)))*25)+((INDEX('Points - Hattrick'!$A$5:$Z$95,MATCH($A93,'Points - Hattrick'!$A$5:$A$95,0),MATCH(G$8,'Points - Hattrick'!$A$5:$Z$5,0)))*100)+((INDEX('Points - Fielding'!$A$5:$Z$95,MATCH($A93,'Points - Fielding'!$A$5:$A$95,0),MATCH(G$8,'Points - Fielding'!$A$5:$Z$5,0)))*10)+((INDEX('Points - 7 fers'!$A$5:$Z$95,MATCH($A93,'Points - 7 fers'!$A$5:$A$95,0),MATCH(G$8,'Points - 7 fers'!$A$5:$Z$5,0)))*50)+((INDEX('Points - Fielding Bonus'!$A$5:$Z$95,MATCH($A93,'Points - Fielding Bonus'!$A$5:$A$95,0),MATCH(G$8,'Points - Fielding Bonus'!$A$5:$Z$5,0)))*25)</f>
        <v>0</v>
      </c>
      <c r="H93" s="449">
        <f>(INDEX('Points - Runs'!$A$5:$Z$95,MATCH($A93,'Points - Runs'!$A$5:$A$95,0),MATCH(H$8,'Points - Runs'!$A$5:$Z$5,0)))+((INDEX('Points - Runs 50s'!$A$5:$Z$95,MATCH($A93,'Points - Runs 50s'!$A$5:$A$95,0),MATCH(H$8,'Points - Runs 50s'!$A$5:$Z$5,0)))*25)+((INDEX('Points - Runs 100s'!$A$5:$Z$95,MATCH($A93,'Points - Runs 100s'!$A$5:$A$95,0),MATCH(H$8,'Points - Runs 100s'!$A$5:$Z$5,0)))*50)+((INDEX('Points - Wickets'!$A$5:$Z$95,MATCH($A93,'Points - Wickets'!$A$5:$A$95,0),MATCH(H$8,'Points - Wickets'!$A$5:$Z$5,0)))*15)+((INDEX('Points - 4 fers'!$A$5:$Z$95,MATCH($A93,'Points - 4 fers'!$A$5:$A$95,0),MATCH(H$8,'Points - 4 fers'!$A$5:$Z$5,0)))*25)+((INDEX('Points - Hattrick'!$A$5:$Z$95,MATCH($A93,'Points - Hattrick'!$A$5:$A$95,0),MATCH(H$8,'Points - Hattrick'!$A$5:$Z$5,0)))*100)+((INDEX('Points - Fielding'!$A$5:$Z$95,MATCH($A93,'Points - Fielding'!$A$5:$A$95,0),MATCH(H$8,'Points - Fielding'!$A$5:$Z$5,0)))*10)+((INDEX('Points - 7 fers'!$A$5:$Z$95,MATCH($A93,'Points - 7 fers'!$A$5:$A$95,0),MATCH(H$8,'Points - 7 fers'!$A$5:$Z$5,0)))*50)+((INDEX('Points - Fielding Bonus'!$A$5:$Z$95,MATCH($A93,'Points - Fielding Bonus'!$A$5:$A$95,0),MATCH(H$8,'Points - Fielding Bonus'!$A$5:$Z$5,0)))*25)</f>
        <v>0</v>
      </c>
      <c r="I93" s="449">
        <f>(INDEX('Points - Runs'!$A$5:$Z$95,MATCH($A93,'Points - Runs'!$A$5:$A$95,0),MATCH(I$8,'Points - Runs'!$A$5:$Z$5,0)))+((INDEX('Points - Runs 50s'!$A$5:$Z$95,MATCH($A93,'Points - Runs 50s'!$A$5:$A$95,0),MATCH(I$8,'Points - Runs 50s'!$A$5:$Z$5,0)))*25)+((INDEX('Points - Runs 100s'!$A$5:$Z$95,MATCH($A93,'Points - Runs 100s'!$A$5:$A$95,0),MATCH(I$8,'Points - Runs 100s'!$A$5:$Z$5,0)))*50)+((INDEX('Points - Wickets'!$A$5:$Z$95,MATCH($A93,'Points - Wickets'!$A$5:$A$95,0),MATCH(I$8,'Points - Wickets'!$A$5:$Z$5,0)))*15)+((INDEX('Points - 4 fers'!$A$5:$Z$95,MATCH($A93,'Points - 4 fers'!$A$5:$A$95,0),MATCH(I$8,'Points - 4 fers'!$A$5:$Z$5,0)))*25)+((INDEX('Points - Hattrick'!$A$5:$Z$95,MATCH($A93,'Points - Hattrick'!$A$5:$A$95,0),MATCH(I$8,'Points - Hattrick'!$A$5:$Z$5,0)))*100)+((INDEX('Points - Fielding'!$A$5:$Z$95,MATCH($A93,'Points - Fielding'!$A$5:$A$95,0),MATCH(I$8,'Points - Fielding'!$A$5:$Z$5,0)))*10)+((INDEX('Points - 7 fers'!$A$5:$Z$95,MATCH($A93,'Points - 7 fers'!$A$5:$A$95,0),MATCH(I$8,'Points - 7 fers'!$A$5:$Z$5,0)))*50)+((INDEX('Points - Fielding Bonus'!$A$5:$Z$95,MATCH($A93,'Points - Fielding Bonus'!$A$5:$A$95,0),MATCH(I$8,'Points - Fielding Bonus'!$A$5:$Z$5,0)))*25)</f>
        <v>0</v>
      </c>
      <c r="J93" s="449">
        <f>(INDEX('Points - Runs'!$A$5:$Z$95,MATCH($A93,'Points - Runs'!$A$5:$A$95,0),MATCH(J$8,'Points - Runs'!$A$5:$Z$5,0)))+((INDEX('Points - Runs 50s'!$A$5:$Z$95,MATCH($A93,'Points - Runs 50s'!$A$5:$A$95,0),MATCH(J$8,'Points - Runs 50s'!$A$5:$Z$5,0)))*25)+((INDEX('Points - Runs 100s'!$A$5:$Z$95,MATCH($A93,'Points - Runs 100s'!$A$5:$A$95,0),MATCH(J$8,'Points - Runs 100s'!$A$5:$Z$5,0)))*50)+((INDEX('Points - Wickets'!$A$5:$Z$95,MATCH($A93,'Points - Wickets'!$A$5:$A$95,0),MATCH(J$8,'Points - Wickets'!$A$5:$Z$5,0)))*15)+((INDEX('Points - 4 fers'!$A$5:$Z$95,MATCH($A93,'Points - 4 fers'!$A$5:$A$95,0),MATCH(J$8,'Points - 4 fers'!$A$5:$Z$5,0)))*25)+((INDEX('Points - Hattrick'!$A$5:$Z$95,MATCH($A93,'Points - Hattrick'!$A$5:$A$95,0),MATCH(J$8,'Points - Hattrick'!$A$5:$Z$5,0)))*100)+((INDEX('Points - Fielding'!$A$5:$Z$95,MATCH($A93,'Points - Fielding'!$A$5:$A$95,0),MATCH(J$8,'Points - Fielding'!$A$5:$Z$5,0)))*10)+((INDEX('Points - 7 fers'!$A$5:$Z$95,MATCH($A93,'Points - 7 fers'!$A$5:$A$95,0),MATCH(J$8,'Points - 7 fers'!$A$5:$Z$5,0)))*50)+((INDEX('Points - Fielding Bonus'!$A$5:$Z$95,MATCH($A93,'Points - Fielding Bonus'!$A$5:$A$95,0),MATCH(J$8,'Points - Fielding Bonus'!$A$5:$Z$5,0)))*25)</f>
        <v>0</v>
      </c>
      <c r="K93" s="450">
        <f>(INDEX('Points - Runs'!$A$5:$Z$95,MATCH($A93,'Points - Runs'!$A$5:$A$95,0),MATCH(K$8,'Points - Runs'!$A$5:$Z$5,0)))+((INDEX('Points - Runs 50s'!$A$5:$Z$95,MATCH($A93,'Points - Runs 50s'!$A$5:$A$95,0),MATCH(K$8,'Points - Runs 50s'!$A$5:$Z$5,0)))*25)+((INDEX('Points - Runs 100s'!$A$5:$Z$95,MATCH($A93,'Points - Runs 100s'!$A$5:$A$95,0),MATCH(K$8,'Points - Runs 100s'!$A$5:$Z$5,0)))*50)+((INDEX('Points - Wickets'!$A$5:$Z$95,MATCH($A93,'Points - Wickets'!$A$5:$A$95,0),MATCH(K$8,'Points - Wickets'!$A$5:$Z$5,0)))*15)+((INDEX('Points - 4 fers'!$A$5:$Z$95,MATCH($A93,'Points - 4 fers'!$A$5:$A$95,0),MATCH(K$8,'Points - 4 fers'!$A$5:$Z$5,0)))*25)+((INDEX('Points - Hattrick'!$A$5:$Z$95,MATCH($A93,'Points - Hattrick'!$A$5:$A$95,0),MATCH(K$8,'Points - Hattrick'!$A$5:$Z$5,0)))*100)+((INDEX('Points - Fielding'!$A$5:$Z$95,MATCH($A93,'Points - Fielding'!$A$5:$A$95,0),MATCH(K$8,'Points - Fielding'!$A$5:$Z$5,0)))*10)+((INDEX('Points - 7 fers'!$A$5:$Z$95,MATCH($A93,'Points - 7 fers'!$A$5:$A$95,0),MATCH(K$8,'Points - 7 fers'!$A$5:$Z$5,0)))*50)+((INDEX('Points - Fielding Bonus'!$A$5:$Z$95,MATCH($A93,'Points - Fielding Bonus'!$A$5:$A$95,0),MATCH(K$8,'Points - Fielding Bonus'!$A$5:$Z$5,0)))*25)</f>
        <v>0</v>
      </c>
      <c r="L93" s="449">
        <f>(INDEX('Points - Runs'!$A$5:$Z$95,MATCH($A93,'Points - Runs'!$A$5:$A$95,0),MATCH(L$8,'Points - Runs'!$A$5:$Z$5,0)))+((INDEX('Points - Runs 50s'!$A$5:$Z$95,MATCH($A93,'Points - Runs 50s'!$A$5:$A$95,0),MATCH(L$8,'Points - Runs 50s'!$A$5:$Z$5,0)))*25)+((INDEX('Points - Runs 100s'!$A$5:$Z$95,MATCH($A93,'Points - Runs 100s'!$A$5:$A$95,0),MATCH(L$8,'Points - Runs 100s'!$A$5:$Z$5,0)))*50)+((INDEX('Points - Wickets'!$A$5:$Z$95,MATCH($A93,'Points - Wickets'!$A$5:$A$95,0),MATCH(L$8,'Points - Wickets'!$A$5:$Z$5,0)))*15)+((INDEX('Points - 4 fers'!$A$5:$Z$95,MATCH($A93,'Points - 4 fers'!$A$5:$A$95,0),MATCH(L$8,'Points - 4 fers'!$A$5:$Z$5,0)))*25)+((INDEX('Points - Hattrick'!$A$5:$Z$95,MATCH($A93,'Points - Hattrick'!$A$5:$A$95,0),MATCH(L$8,'Points - Hattrick'!$A$5:$Z$5,0)))*100)+((INDEX('Points - Fielding'!$A$5:$Z$95,MATCH($A93,'Points - Fielding'!$A$5:$A$95,0),MATCH(L$8,'Points - Fielding'!$A$5:$Z$5,0)))*10)+((INDEX('Points - 7 fers'!$A$5:$Z$95,MATCH($A93,'Points - 7 fers'!$A$5:$A$95,0),MATCH(L$8,'Points - 7 fers'!$A$5:$Z$5,0)))*50)+((INDEX('Points - Fielding Bonus'!$A$5:$Z$95,MATCH($A93,'Points - Fielding Bonus'!$A$5:$A$95,0),MATCH(L$8,'Points - Fielding Bonus'!$A$5:$Z$5,0)))*25)</f>
        <v>0</v>
      </c>
      <c r="M93" s="449">
        <f>(INDEX('Points - Runs'!$A$5:$Z$95,MATCH($A93,'Points - Runs'!$A$5:$A$95,0),MATCH(M$8,'Points - Runs'!$A$5:$Z$5,0)))+((INDEX('Points - Runs 50s'!$A$5:$Z$95,MATCH($A93,'Points - Runs 50s'!$A$5:$A$95,0),MATCH(M$8,'Points - Runs 50s'!$A$5:$Z$5,0)))*25)+((INDEX('Points - Runs 100s'!$A$5:$Z$95,MATCH($A93,'Points - Runs 100s'!$A$5:$A$95,0),MATCH(M$8,'Points - Runs 100s'!$A$5:$Z$5,0)))*50)+((INDEX('Points - Wickets'!$A$5:$Z$95,MATCH($A93,'Points - Wickets'!$A$5:$A$95,0),MATCH(M$8,'Points - Wickets'!$A$5:$Z$5,0)))*15)+((INDEX('Points - 4 fers'!$A$5:$Z$95,MATCH($A93,'Points - 4 fers'!$A$5:$A$95,0),MATCH(M$8,'Points - 4 fers'!$A$5:$Z$5,0)))*25)+((INDEX('Points - Hattrick'!$A$5:$Z$95,MATCH($A93,'Points - Hattrick'!$A$5:$A$95,0),MATCH(M$8,'Points - Hattrick'!$A$5:$Z$5,0)))*100)+((INDEX('Points - Fielding'!$A$5:$Z$95,MATCH($A93,'Points - Fielding'!$A$5:$A$95,0),MATCH(M$8,'Points - Fielding'!$A$5:$Z$5,0)))*10)+((INDEX('Points - 7 fers'!$A$5:$Z$95,MATCH($A93,'Points - 7 fers'!$A$5:$A$95,0),MATCH(M$8,'Points - 7 fers'!$A$5:$Z$5,0)))*50)+((INDEX('Points - Fielding Bonus'!$A$5:$Z$95,MATCH($A93,'Points - Fielding Bonus'!$A$5:$A$95,0),MATCH(M$8,'Points - Fielding Bonus'!$A$5:$Z$5,0)))*25)</f>
        <v>0</v>
      </c>
      <c r="N93" s="449">
        <f>(INDEX('Points - Runs'!$A$5:$Z$95,MATCH($A93,'Points - Runs'!$A$5:$A$95,0),MATCH(N$8,'Points - Runs'!$A$5:$Z$5,0)))+((INDEX('Points - Runs 50s'!$A$5:$Z$95,MATCH($A93,'Points - Runs 50s'!$A$5:$A$95,0),MATCH(N$8,'Points - Runs 50s'!$A$5:$Z$5,0)))*25)+((INDEX('Points - Runs 100s'!$A$5:$Z$95,MATCH($A93,'Points - Runs 100s'!$A$5:$A$95,0),MATCH(N$8,'Points - Runs 100s'!$A$5:$Z$5,0)))*50)+((INDEX('Points - Wickets'!$A$5:$Z$95,MATCH($A93,'Points - Wickets'!$A$5:$A$95,0),MATCH(N$8,'Points - Wickets'!$A$5:$Z$5,0)))*15)+((INDEX('Points - 4 fers'!$A$5:$Z$95,MATCH($A93,'Points - 4 fers'!$A$5:$A$95,0),MATCH(N$8,'Points - 4 fers'!$A$5:$Z$5,0)))*25)+((INDEX('Points - Hattrick'!$A$5:$Z$95,MATCH($A93,'Points - Hattrick'!$A$5:$A$95,0),MATCH(N$8,'Points - Hattrick'!$A$5:$Z$5,0)))*100)+((INDEX('Points - Fielding'!$A$5:$Z$95,MATCH($A93,'Points - Fielding'!$A$5:$A$95,0),MATCH(N$8,'Points - Fielding'!$A$5:$Z$5,0)))*10)+((INDEX('Points - 7 fers'!$A$5:$Z$95,MATCH($A93,'Points - 7 fers'!$A$5:$A$95,0),MATCH(N$8,'Points - 7 fers'!$A$5:$Z$5,0)))*50)+((INDEX('Points - Fielding Bonus'!$A$5:$Z$95,MATCH($A93,'Points - Fielding Bonus'!$A$5:$A$95,0),MATCH(N$8,'Points - Fielding Bonus'!$A$5:$Z$5,0)))*25)</f>
        <v>0</v>
      </c>
      <c r="O93" s="449">
        <f>(INDEX('Points - Runs'!$A$5:$Z$95,MATCH($A93,'Points - Runs'!$A$5:$A$95,0),MATCH(O$8,'Points - Runs'!$A$5:$Z$5,0)))+((INDEX('Points - Runs 50s'!$A$5:$Z$95,MATCH($A93,'Points - Runs 50s'!$A$5:$A$95,0),MATCH(O$8,'Points - Runs 50s'!$A$5:$Z$5,0)))*25)+((INDEX('Points - Runs 100s'!$A$5:$Z$95,MATCH($A93,'Points - Runs 100s'!$A$5:$A$95,0),MATCH(O$8,'Points - Runs 100s'!$A$5:$Z$5,0)))*50)+((INDEX('Points - Wickets'!$A$5:$Z$95,MATCH($A93,'Points - Wickets'!$A$5:$A$95,0),MATCH(O$8,'Points - Wickets'!$A$5:$Z$5,0)))*15)+((INDEX('Points - 4 fers'!$A$5:$Z$95,MATCH($A93,'Points - 4 fers'!$A$5:$A$95,0),MATCH(O$8,'Points - 4 fers'!$A$5:$Z$5,0)))*25)+((INDEX('Points - Hattrick'!$A$5:$Z$95,MATCH($A93,'Points - Hattrick'!$A$5:$A$95,0),MATCH(O$8,'Points - Hattrick'!$A$5:$Z$5,0)))*100)+((INDEX('Points - Fielding'!$A$5:$Z$95,MATCH($A93,'Points - Fielding'!$A$5:$A$95,0),MATCH(O$8,'Points - Fielding'!$A$5:$Z$5,0)))*10)+((INDEX('Points - 7 fers'!$A$5:$Z$95,MATCH($A93,'Points - 7 fers'!$A$5:$A$95,0),MATCH(O$8,'Points - 7 fers'!$A$5:$Z$5,0)))*50)+((INDEX('Points - Fielding Bonus'!$A$5:$Z$95,MATCH($A93,'Points - Fielding Bonus'!$A$5:$A$95,0),MATCH(O$8,'Points - Fielding Bonus'!$A$5:$Z$5,0)))*25)</f>
        <v>0</v>
      </c>
      <c r="P93" s="449">
        <f>(INDEX('Points - Runs'!$A$5:$Z$95,MATCH($A93,'Points - Runs'!$A$5:$A$95,0),MATCH(P$8,'Points - Runs'!$A$5:$Z$5,0)))+((INDEX('Points - Runs 50s'!$A$5:$Z$95,MATCH($A93,'Points - Runs 50s'!$A$5:$A$95,0),MATCH(P$8,'Points - Runs 50s'!$A$5:$Z$5,0)))*25)+((INDEX('Points - Runs 100s'!$A$5:$Z$95,MATCH($A93,'Points - Runs 100s'!$A$5:$A$95,0),MATCH(P$8,'Points - Runs 100s'!$A$5:$Z$5,0)))*50)+((INDEX('Points - Wickets'!$A$5:$Z$95,MATCH($A93,'Points - Wickets'!$A$5:$A$95,0),MATCH(P$8,'Points - Wickets'!$A$5:$Z$5,0)))*15)+((INDEX('Points - 4 fers'!$A$5:$Z$95,MATCH($A93,'Points - 4 fers'!$A$5:$A$95,0),MATCH(P$8,'Points - 4 fers'!$A$5:$Z$5,0)))*25)+((INDEX('Points - Hattrick'!$A$5:$Z$95,MATCH($A93,'Points - Hattrick'!$A$5:$A$95,0),MATCH(P$8,'Points - Hattrick'!$A$5:$Z$5,0)))*100)+((INDEX('Points - Fielding'!$A$5:$Z$95,MATCH($A93,'Points - Fielding'!$A$5:$A$95,0),MATCH(P$8,'Points - Fielding'!$A$5:$Z$5,0)))*10)+((INDEX('Points - 7 fers'!$A$5:$Z$95,MATCH($A93,'Points - 7 fers'!$A$5:$A$95,0),MATCH(P$8,'Points - 7 fers'!$A$5:$Z$5,0)))*50)+((INDEX('Points - Fielding Bonus'!$A$5:$Z$95,MATCH($A93,'Points - Fielding Bonus'!$A$5:$A$95,0),MATCH(P$8,'Points - Fielding Bonus'!$A$5:$Z$5,0)))*25)</f>
        <v>0</v>
      </c>
      <c r="Q93" s="449">
        <f>(INDEX('Points - Runs'!$A$5:$Z$95,MATCH($A93,'Points - Runs'!$A$5:$A$95,0),MATCH(Q$8,'Points - Runs'!$A$5:$Z$5,0)))+((INDEX('Points - Runs 50s'!$A$5:$Z$95,MATCH($A93,'Points - Runs 50s'!$A$5:$A$95,0),MATCH(Q$8,'Points - Runs 50s'!$A$5:$Z$5,0)))*25)+((INDEX('Points - Runs 100s'!$A$5:$Z$95,MATCH($A93,'Points - Runs 100s'!$A$5:$A$95,0),MATCH(Q$8,'Points - Runs 100s'!$A$5:$Z$5,0)))*50)+((INDEX('Points - Wickets'!$A$5:$Z$95,MATCH($A93,'Points - Wickets'!$A$5:$A$95,0),MATCH(Q$8,'Points - Wickets'!$A$5:$Z$5,0)))*15)+((INDEX('Points - 4 fers'!$A$5:$Z$95,MATCH($A93,'Points - 4 fers'!$A$5:$A$95,0),MATCH(Q$8,'Points - 4 fers'!$A$5:$Z$5,0)))*25)+((INDEX('Points - Hattrick'!$A$5:$Z$95,MATCH($A93,'Points - Hattrick'!$A$5:$A$95,0),MATCH(Q$8,'Points - Hattrick'!$A$5:$Z$5,0)))*100)+((INDEX('Points - Fielding'!$A$5:$Z$95,MATCH($A93,'Points - Fielding'!$A$5:$A$95,0),MATCH(Q$8,'Points - Fielding'!$A$5:$Z$5,0)))*10)+((INDEX('Points - 7 fers'!$A$5:$Z$95,MATCH($A93,'Points - 7 fers'!$A$5:$A$95,0),MATCH(Q$8,'Points - 7 fers'!$A$5:$Z$5,0)))*50)+((INDEX('Points - Fielding Bonus'!$A$5:$Z$95,MATCH($A93,'Points - Fielding Bonus'!$A$5:$A$95,0),MATCH(Q$8,'Points - Fielding Bonus'!$A$5:$Z$5,0)))*25)</f>
        <v>0</v>
      </c>
      <c r="R93" s="449">
        <f>(INDEX('Points - Runs'!$A$5:$Z$95,MATCH($A93,'Points - Runs'!$A$5:$A$95,0),MATCH(R$8,'Points - Runs'!$A$5:$Z$5,0)))+((INDEX('Points - Runs 50s'!$A$5:$Z$95,MATCH($A93,'Points - Runs 50s'!$A$5:$A$95,0),MATCH(R$8,'Points - Runs 50s'!$A$5:$Z$5,0)))*25)+((INDEX('Points - Runs 100s'!$A$5:$Z$95,MATCH($A93,'Points - Runs 100s'!$A$5:$A$95,0),MATCH(R$8,'Points - Runs 100s'!$A$5:$Z$5,0)))*50)+((INDEX('Points - Wickets'!$A$5:$Z$95,MATCH($A93,'Points - Wickets'!$A$5:$A$95,0),MATCH(R$8,'Points - Wickets'!$A$5:$Z$5,0)))*15)+((INDEX('Points - 4 fers'!$A$5:$Z$95,MATCH($A93,'Points - 4 fers'!$A$5:$A$95,0),MATCH(R$8,'Points - 4 fers'!$A$5:$Z$5,0)))*25)+((INDEX('Points - Hattrick'!$A$5:$Z$95,MATCH($A93,'Points - Hattrick'!$A$5:$A$95,0),MATCH(R$8,'Points - Hattrick'!$A$5:$Z$5,0)))*100)+((INDEX('Points - Fielding'!$A$5:$Z$95,MATCH($A93,'Points - Fielding'!$A$5:$A$95,0),MATCH(R$8,'Points - Fielding'!$A$5:$Z$5,0)))*10)+((INDEX('Points - 7 fers'!$A$5:$Z$95,MATCH($A93,'Points - 7 fers'!$A$5:$A$95,0),MATCH(R$8,'Points - 7 fers'!$A$5:$Z$5,0)))*50)+((INDEX('Points - Fielding Bonus'!$A$5:$Z$95,MATCH($A93,'Points - Fielding Bonus'!$A$5:$A$95,0),MATCH(R$8,'Points - Fielding Bonus'!$A$5:$Z$5,0)))*25)</f>
        <v>0</v>
      </c>
      <c r="S93" s="450">
        <f>(INDEX('Points - Runs'!$A$5:$Z$95,MATCH($A93,'Points - Runs'!$A$5:$A$95,0),MATCH(S$8,'Points - Runs'!$A$5:$Z$5,0)))+((INDEX('Points - Runs 50s'!$A$5:$Z$95,MATCH($A93,'Points - Runs 50s'!$A$5:$A$95,0),MATCH(S$8,'Points - Runs 50s'!$A$5:$Z$5,0)))*25)+((INDEX('Points - Runs 100s'!$A$5:$Z$95,MATCH($A93,'Points - Runs 100s'!$A$5:$A$95,0),MATCH(S$8,'Points - Runs 100s'!$A$5:$Z$5,0)))*50)+((INDEX('Points - Wickets'!$A$5:$Z$95,MATCH($A93,'Points - Wickets'!$A$5:$A$95,0),MATCH(S$8,'Points - Wickets'!$A$5:$Z$5,0)))*15)+((INDEX('Points - 4 fers'!$A$5:$Z$95,MATCH($A93,'Points - 4 fers'!$A$5:$A$95,0),MATCH(S$8,'Points - 4 fers'!$A$5:$Z$5,0)))*25)+((INDEX('Points - Hattrick'!$A$5:$Z$95,MATCH($A93,'Points - Hattrick'!$A$5:$A$95,0),MATCH(S$8,'Points - Hattrick'!$A$5:$Z$5,0)))*100)+((INDEX('Points - Fielding'!$A$5:$Z$95,MATCH($A93,'Points - Fielding'!$A$5:$A$95,0),MATCH(S$8,'Points - Fielding'!$A$5:$Z$5,0)))*10)+((INDEX('Points - 7 fers'!$A$5:$Z$95,MATCH($A93,'Points - 7 fers'!$A$5:$A$95,0),MATCH(S$8,'Points - 7 fers'!$A$5:$Z$5,0)))*50)+((INDEX('Points - Fielding Bonus'!$A$5:$Z$95,MATCH($A93,'Points - Fielding Bonus'!$A$5:$A$95,0),MATCH(S$8,'Points - Fielding Bonus'!$A$5:$Z$5,0)))*25)</f>
        <v>0</v>
      </c>
      <c r="T93" s="449">
        <f>(INDEX('Points - Runs'!$A$5:$Z$95,MATCH($A93,'Points - Runs'!$A$5:$A$95,0),MATCH(T$8,'Points - Runs'!$A$5:$Z$5,0)))+((INDEX('Points - Runs 50s'!$A$5:$Z$95,MATCH($A93,'Points - Runs 50s'!$A$5:$A$95,0),MATCH(T$8,'Points - Runs 50s'!$A$5:$Z$5,0)))*25)+((INDEX('Points - Runs 100s'!$A$5:$Z$95,MATCH($A93,'Points - Runs 100s'!$A$5:$A$95,0),MATCH(T$8,'Points - Runs 100s'!$A$5:$Z$5,0)))*50)+((INDEX('Points - Wickets'!$A$5:$Z$95,MATCH($A93,'Points - Wickets'!$A$5:$A$95,0),MATCH(T$8,'Points - Wickets'!$A$5:$Z$5,0)))*15)+((INDEX('Points - 4 fers'!$A$5:$Z$95,MATCH($A93,'Points - 4 fers'!$A$5:$A$95,0),MATCH(T$8,'Points - 4 fers'!$A$5:$Z$5,0)))*25)+((INDEX('Points - Hattrick'!$A$5:$Z$95,MATCH($A93,'Points - Hattrick'!$A$5:$A$95,0),MATCH(T$8,'Points - Hattrick'!$A$5:$Z$5,0)))*100)+((INDEX('Points - Fielding'!$A$5:$Z$95,MATCH($A93,'Points - Fielding'!$A$5:$A$95,0),MATCH(T$8,'Points - Fielding'!$A$5:$Z$5,0)))*10)+((INDEX('Points - 7 fers'!$A$5:$Z$95,MATCH($A93,'Points - 7 fers'!$A$5:$A$95,0),MATCH(T$8,'Points - 7 fers'!$A$5:$Z$5,0)))*50)+((INDEX('Points - Fielding Bonus'!$A$5:$Z$95,MATCH($A93,'Points - Fielding Bonus'!$A$5:$A$95,0),MATCH(T$8,'Points - Fielding Bonus'!$A$5:$Z$5,0)))*25)</f>
        <v>0</v>
      </c>
      <c r="U93" s="449">
        <f>(INDEX('Points - Runs'!$A$5:$Z$95,MATCH($A93,'Points - Runs'!$A$5:$A$95,0),MATCH(U$8,'Points - Runs'!$A$5:$Z$5,0)))+((INDEX('Points - Runs 50s'!$A$5:$Z$95,MATCH($A93,'Points - Runs 50s'!$A$5:$A$95,0),MATCH(U$8,'Points - Runs 50s'!$A$5:$Z$5,0)))*25)+((INDEX('Points - Runs 100s'!$A$5:$Z$95,MATCH($A93,'Points - Runs 100s'!$A$5:$A$95,0),MATCH(U$8,'Points - Runs 100s'!$A$5:$Z$5,0)))*50)+((INDEX('Points - Wickets'!$A$5:$Z$95,MATCH($A93,'Points - Wickets'!$A$5:$A$95,0),MATCH(U$8,'Points - Wickets'!$A$5:$Z$5,0)))*15)+((INDEX('Points - 4 fers'!$A$5:$Z$95,MATCH($A93,'Points - 4 fers'!$A$5:$A$95,0),MATCH(U$8,'Points - 4 fers'!$A$5:$Z$5,0)))*25)+((INDEX('Points - Hattrick'!$A$5:$Z$95,MATCH($A93,'Points - Hattrick'!$A$5:$A$95,0),MATCH(U$8,'Points - Hattrick'!$A$5:$Z$5,0)))*100)+((INDEX('Points - Fielding'!$A$5:$Z$95,MATCH($A93,'Points - Fielding'!$A$5:$A$95,0),MATCH(U$8,'Points - Fielding'!$A$5:$Z$5,0)))*10)+((INDEX('Points - 7 fers'!$A$5:$Z$95,MATCH($A93,'Points - 7 fers'!$A$5:$A$95,0),MATCH(U$8,'Points - 7 fers'!$A$5:$Z$5,0)))*50)+((INDEX('Points - Fielding Bonus'!$A$5:$Z$95,MATCH($A93,'Points - Fielding Bonus'!$A$5:$A$95,0),MATCH(U$8,'Points - Fielding Bonus'!$A$5:$Z$5,0)))*25)</f>
        <v>0</v>
      </c>
      <c r="V93" s="449">
        <f>(INDEX('Points - Runs'!$A$5:$Z$95,MATCH($A93,'Points - Runs'!$A$5:$A$95,0),MATCH(V$8,'Points - Runs'!$A$5:$Z$5,0)))+((INDEX('Points - Runs 50s'!$A$5:$Z$95,MATCH($A93,'Points - Runs 50s'!$A$5:$A$95,0),MATCH(V$8,'Points - Runs 50s'!$A$5:$Z$5,0)))*25)+((INDEX('Points - Runs 100s'!$A$5:$Z$95,MATCH($A93,'Points - Runs 100s'!$A$5:$A$95,0),MATCH(V$8,'Points - Runs 100s'!$A$5:$Z$5,0)))*50)+((INDEX('Points - Wickets'!$A$5:$Z$95,MATCH($A93,'Points - Wickets'!$A$5:$A$95,0),MATCH(V$8,'Points - Wickets'!$A$5:$Z$5,0)))*15)+((INDEX('Points - 4 fers'!$A$5:$Z$95,MATCH($A93,'Points - 4 fers'!$A$5:$A$95,0),MATCH(V$8,'Points - 4 fers'!$A$5:$Z$5,0)))*25)+((INDEX('Points - Hattrick'!$A$5:$Z$95,MATCH($A93,'Points - Hattrick'!$A$5:$A$95,0),MATCH(V$8,'Points - Hattrick'!$A$5:$Z$5,0)))*100)+((INDEX('Points - Fielding'!$A$5:$Z$95,MATCH($A93,'Points - Fielding'!$A$5:$A$95,0),MATCH(V$8,'Points - Fielding'!$A$5:$Z$5,0)))*10)+((INDEX('Points - 7 fers'!$A$5:$Z$95,MATCH($A93,'Points - 7 fers'!$A$5:$A$95,0),MATCH(V$8,'Points - 7 fers'!$A$5:$Z$5,0)))*50)+((INDEX('Points - Fielding Bonus'!$A$5:$Z$95,MATCH($A93,'Points - Fielding Bonus'!$A$5:$A$95,0),MATCH(V$8,'Points - Fielding Bonus'!$A$5:$Z$5,0)))*25)</f>
        <v>0</v>
      </c>
      <c r="W93" s="449">
        <f>(INDEX('Points - Runs'!$A$5:$Z$95,MATCH($A93,'Points - Runs'!$A$5:$A$95,0),MATCH(W$8,'Points - Runs'!$A$5:$Z$5,0)))+((INDEX('Points - Runs 50s'!$A$5:$Z$95,MATCH($A93,'Points - Runs 50s'!$A$5:$A$95,0),MATCH(W$8,'Points - Runs 50s'!$A$5:$Z$5,0)))*25)+((INDEX('Points - Runs 100s'!$A$5:$Z$95,MATCH($A93,'Points - Runs 100s'!$A$5:$A$95,0),MATCH(W$8,'Points - Runs 100s'!$A$5:$Z$5,0)))*50)+((INDEX('Points - Wickets'!$A$5:$Z$95,MATCH($A93,'Points - Wickets'!$A$5:$A$95,0),MATCH(W$8,'Points - Wickets'!$A$5:$Z$5,0)))*15)+((INDEX('Points - 4 fers'!$A$5:$Z$95,MATCH($A93,'Points - 4 fers'!$A$5:$A$95,0),MATCH(W$8,'Points - 4 fers'!$A$5:$Z$5,0)))*25)+((INDEX('Points - Hattrick'!$A$5:$Z$95,MATCH($A93,'Points - Hattrick'!$A$5:$A$95,0),MATCH(W$8,'Points - Hattrick'!$A$5:$Z$5,0)))*100)+((INDEX('Points - Fielding'!$A$5:$Z$95,MATCH($A93,'Points - Fielding'!$A$5:$A$95,0),MATCH(W$8,'Points - Fielding'!$A$5:$Z$5,0)))*10)+((INDEX('Points - 7 fers'!$A$5:$Z$95,MATCH($A93,'Points - 7 fers'!$A$5:$A$95,0),MATCH(W$8,'Points - 7 fers'!$A$5:$Z$5,0)))*50)+((INDEX('Points - Fielding Bonus'!$A$5:$Z$95,MATCH($A93,'Points - Fielding Bonus'!$A$5:$A$95,0),MATCH(W$8,'Points - Fielding Bonus'!$A$5:$Z$5,0)))*25)</f>
        <v>0</v>
      </c>
      <c r="X93" s="449">
        <f>(INDEX('Points - Runs'!$A$5:$Z$95,MATCH($A93,'Points - Runs'!$A$5:$A$95,0),MATCH(X$8,'Points - Runs'!$A$5:$Z$5,0)))+((INDEX('Points - Runs 50s'!$A$5:$Z$95,MATCH($A93,'Points - Runs 50s'!$A$5:$A$95,0),MATCH(X$8,'Points - Runs 50s'!$A$5:$Z$5,0)))*25)+((INDEX('Points - Runs 100s'!$A$5:$Z$95,MATCH($A93,'Points - Runs 100s'!$A$5:$A$95,0),MATCH(X$8,'Points - Runs 100s'!$A$5:$Z$5,0)))*50)+((INDEX('Points - Wickets'!$A$5:$Z$95,MATCH($A93,'Points - Wickets'!$A$5:$A$95,0),MATCH(X$8,'Points - Wickets'!$A$5:$Z$5,0)))*15)+((INDEX('Points - 4 fers'!$A$5:$Z$95,MATCH($A93,'Points - 4 fers'!$A$5:$A$95,0),MATCH(X$8,'Points - 4 fers'!$A$5:$Z$5,0)))*25)+((INDEX('Points - Hattrick'!$A$5:$Z$95,MATCH($A93,'Points - Hattrick'!$A$5:$A$95,0),MATCH(X$8,'Points - Hattrick'!$A$5:$Z$5,0)))*100)+((INDEX('Points - Fielding'!$A$5:$Z$95,MATCH($A93,'Points - Fielding'!$A$5:$A$95,0),MATCH(X$8,'Points - Fielding'!$A$5:$Z$5,0)))*10)+((INDEX('Points - 7 fers'!$A$5:$Z$95,MATCH($A93,'Points - 7 fers'!$A$5:$A$95,0),MATCH(X$8,'Points - 7 fers'!$A$5:$Z$5,0)))*50)+((INDEX('Points - Fielding Bonus'!$A$5:$Z$95,MATCH($A93,'Points - Fielding Bonus'!$A$5:$A$95,0),MATCH(X$8,'Points - Fielding Bonus'!$A$5:$Z$5,0)))*25)</f>
        <v>0</v>
      </c>
      <c r="Y93" s="449">
        <f>(INDEX('Points - Runs'!$A$5:$Z$95,MATCH($A93,'Points - Runs'!$A$5:$A$95,0),MATCH(Y$8,'Points - Runs'!$A$5:$Z$5,0)))+((INDEX('Points - Runs 50s'!$A$5:$Z$95,MATCH($A93,'Points - Runs 50s'!$A$5:$A$95,0),MATCH(Y$8,'Points - Runs 50s'!$A$5:$Z$5,0)))*25)+((INDEX('Points - Runs 100s'!$A$5:$Z$95,MATCH($A93,'Points - Runs 100s'!$A$5:$A$95,0),MATCH(Y$8,'Points - Runs 100s'!$A$5:$Z$5,0)))*50)+((INDEX('Points - Wickets'!$A$5:$Z$95,MATCH($A93,'Points - Wickets'!$A$5:$A$95,0),MATCH(Y$8,'Points - Wickets'!$A$5:$Z$5,0)))*15)+((INDEX('Points - 4 fers'!$A$5:$Z$95,MATCH($A93,'Points - 4 fers'!$A$5:$A$95,0),MATCH(Y$8,'Points - 4 fers'!$A$5:$Z$5,0)))*25)+((INDEX('Points - Hattrick'!$A$5:$Z$95,MATCH($A93,'Points - Hattrick'!$A$5:$A$95,0),MATCH(Y$8,'Points - Hattrick'!$A$5:$Z$5,0)))*100)+((INDEX('Points - Fielding'!$A$5:$Z$95,MATCH($A93,'Points - Fielding'!$A$5:$A$95,0),MATCH(Y$8,'Points - Fielding'!$A$5:$Z$5,0)))*10)+((INDEX('Points - 7 fers'!$A$5:$Z$95,MATCH($A93,'Points - 7 fers'!$A$5:$A$95,0),MATCH(Y$8,'Points - 7 fers'!$A$5:$Z$5,0)))*50)+((INDEX('Points - Fielding Bonus'!$A$5:$Z$95,MATCH($A93,'Points - Fielding Bonus'!$A$5:$A$95,0),MATCH(Y$8,'Points - Fielding Bonus'!$A$5:$Z$5,0)))*25)</f>
        <v>0</v>
      </c>
      <c r="Z93" s="451">
        <f>(INDEX('Points - Runs'!$A$5:$Z$95,MATCH($A93,'Points - Runs'!$A$5:$A$95,0),MATCH(Z$8,'Points - Runs'!$A$5:$Z$5,0)))+((INDEX('Points - Runs 50s'!$A$5:$Z$95,MATCH($A93,'Points - Runs 50s'!$A$5:$A$95,0),MATCH(Z$8,'Points - Runs 50s'!$A$5:$Z$5,0)))*25)+((INDEX('Points - Runs 100s'!$A$5:$Z$95,MATCH($A93,'Points - Runs 100s'!$A$5:$A$95,0),MATCH(Z$8,'Points - Runs 100s'!$A$5:$Z$5,0)))*50)+((INDEX('Points - Wickets'!$A$5:$Z$95,MATCH($A93,'Points - Wickets'!$A$5:$A$95,0),MATCH(Z$8,'Points - Wickets'!$A$5:$Z$5,0)))*15)+((INDEX('Points - 4 fers'!$A$5:$Z$95,MATCH($A93,'Points - 4 fers'!$A$5:$A$95,0),MATCH(Z$8,'Points - 4 fers'!$A$5:$Z$5,0)))*25)+((INDEX('Points - Hattrick'!$A$5:$Z$95,MATCH($A93,'Points - Hattrick'!$A$5:$A$95,0),MATCH(Z$8,'Points - Hattrick'!$A$5:$Z$5,0)))*100)+((INDEX('Points - Fielding'!$A$5:$Z$95,MATCH($A93,'Points - Fielding'!$A$5:$A$95,0),MATCH(Z$8,'Points - Fielding'!$A$5:$Z$5,0)))*10)+((INDEX('Points - 7 fers'!$A$5:$Z$95,MATCH($A93,'Points - 7 fers'!$A$5:$A$95,0),MATCH(Z$8,'Points - 7 fers'!$A$5:$Z$5,0)))*50)+((INDEX('Points - Fielding Bonus'!$A$5:$Z$95,MATCH($A93,'Points - Fielding Bonus'!$A$5:$A$95,0),MATCH(Z$8,'Points - Fielding Bonus'!$A$5:$Z$5,0)))*25)</f>
        <v>0</v>
      </c>
      <c r="AA93" s="452">
        <f t="shared" si="4"/>
        <v>0</v>
      </c>
      <c r="AB93" s="445">
        <f t="shared" si="5"/>
        <v>0</v>
      </c>
      <c r="AC93" s="479">
        <f t="shared" si="6"/>
        <v>0</v>
      </c>
      <c r="AD93" s="453">
        <f t="shared" si="7"/>
        <v>0</v>
      </c>
    </row>
    <row r="94" spans="1:30" ht="18.75" hidden="1" customHeight="1" x14ac:dyDescent="0.25">
      <c r="A94" s="476" t="s">
        <v>254</v>
      </c>
      <c r="B94" s="447"/>
      <c r="C94" s="448" t="s">
        <v>63</v>
      </c>
      <c r="D94" s="364">
        <f>(INDEX('Points - Runs'!$A$5:$Z$95,MATCH($A94,'Points - Runs'!$A$5:$A$95,0),MATCH(D$8,'Points - Runs'!$A$5:$Z$5,0)))+((INDEX('Points - Runs 50s'!$A$5:$Z$95,MATCH($A94,'Points - Runs 50s'!$A$5:$A$95,0),MATCH(D$8,'Points - Runs 50s'!$A$5:$Z$5,0)))*25)+((INDEX('Points - Runs 100s'!$A$5:$Z$95,MATCH($A94,'Points - Runs 100s'!$A$5:$A$95,0),MATCH(D$8,'Points - Runs 100s'!$A$5:$Z$5,0)))*50)+((INDEX('Points - Wickets'!$A$5:$Z$95,MATCH($A94,'Points - Wickets'!$A$5:$A$95,0),MATCH(D$8,'Points - Wickets'!$A$5:$Z$5,0)))*15)+((INDEX('Points - 4 fers'!$A$5:$Z$95,MATCH($A94,'Points - 4 fers'!$A$5:$A$95,0),MATCH(D$8,'Points - 4 fers'!$A$5:$Z$5,0)))*25)+((INDEX('Points - Hattrick'!$A$5:$Z$95,MATCH($A94,'Points - Hattrick'!$A$5:$A$95,0),MATCH(D$8,'Points - Hattrick'!$A$5:$Z$5,0)))*100)+((INDEX('Points - Fielding'!$A$5:$Z$95,MATCH($A94,'Points - Fielding'!$A$5:$A$95,0),MATCH(D$8,'Points - Fielding'!$A$5:$Z$5,0)))*10)+((INDEX('Points - 7 fers'!$A$5:$Z$95,MATCH($A94,'Points - 7 fers'!$A$5:$A$95,0),MATCH(D$8,'Points - 7 fers'!$A$5:$Z$5,0)))*50)+((INDEX('Points - Fielding Bonus'!$A$5:$Z$95,MATCH($A94,'Points - Fielding Bonus'!$A$5:$A$95,0),MATCH(D$8,'Points - Fielding Bonus'!$A$5:$Z$5,0)))*25)</f>
        <v>0</v>
      </c>
      <c r="E94" s="365">
        <f>(INDEX('Points - Runs'!$A$5:$Z$95,MATCH($A94,'Points - Runs'!$A$5:$A$95,0),MATCH(E$8,'Points - Runs'!$A$5:$Z$5,0)))+((INDEX('Points - Runs 50s'!$A$5:$Z$95,MATCH($A94,'Points - Runs 50s'!$A$5:$A$95,0),MATCH(E$8,'Points - Runs 50s'!$A$5:$Z$5,0)))*25)+((INDEX('Points - Runs 100s'!$A$5:$Z$95,MATCH($A94,'Points - Runs 100s'!$A$5:$A$95,0),MATCH(E$8,'Points - Runs 100s'!$A$5:$Z$5,0)))*50)+((INDEX('Points - Wickets'!$A$5:$Z$95,MATCH($A94,'Points - Wickets'!$A$5:$A$95,0),MATCH(E$8,'Points - Wickets'!$A$5:$Z$5,0)))*15)+((INDEX('Points - 4 fers'!$A$5:$Z$95,MATCH($A94,'Points - 4 fers'!$A$5:$A$95,0),MATCH(E$8,'Points - 4 fers'!$A$5:$Z$5,0)))*25)+((INDEX('Points - Hattrick'!$A$5:$Z$95,MATCH($A94,'Points - Hattrick'!$A$5:$A$95,0),MATCH(E$8,'Points - Hattrick'!$A$5:$Z$5,0)))*100)+((INDEX('Points - Fielding'!$A$5:$Z$95,MATCH($A94,'Points - Fielding'!$A$5:$A$95,0),MATCH(E$8,'Points - Fielding'!$A$5:$Z$5,0)))*10)+((INDEX('Points - 7 fers'!$A$5:$Z$95,MATCH($A94,'Points - 7 fers'!$A$5:$A$95,0),MATCH(E$8,'Points - 7 fers'!$A$5:$Z$5,0)))*50)+((INDEX('Points - Fielding Bonus'!$A$5:$Z$95,MATCH($A94,'Points - Fielding Bonus'!$A$5:$A$95,0),MATCH(E$8,'Points - Fielding Bonus'!$A$5:$Z$5,0)))*25)</f>
        <v>0</v>
      </c>
      <c r="F94" s="365">
        <f>(INDEX('Points - Runs'!$A$5:$Z$95,MATCH($A94,'Points - Runs'!$A$5:$A$95,0),MATCH(F$8,'Points - Runs'!$A$5:$Z$5,0)))+((INDEX('Points - Runs 50s'!$A$5:$Z$95,MATCH($A94,'Points - Runs 50s'!$A$5:$A$95,0),MATCH(F$8,'Points - Runs 50s'!$A$5:$Z$5,0)))*25)+((INDEX('Points - Runs 100s'!$A$5:$Z$95,MATCH($A94,'Points - Runs 100s'!$A$5:$A$95,0),MATCH(F$8,'Points - Runs 100s'!$A$5:$Z$5,0)))*50)+((INDEX('Points - Wickets'!$A$5:$Z$95,MATCH($A94,'Points - Wickets'!$A$5:$A$95,0),MATCH(F$8,'Points - Wickets'!$A$5:$Z$5,0)))*15)+((INDEX('Points - 4 fers'!$A$5:$Z$95,MATCH($A94,'Points - 4 fers'!$A$5:$A$95,0),MATCH(F$8,'Points - 4 fers'!$A$5:$Z$5,0)))*25)+((INDEX('Points - Hattrick'!$A$5:$Z$95,MATCH($A94,'Points - Hattrick'!$A$5:$A$95,0),MATCH(F$8,'Points - Hattrick'!$A$5:$Z$5,0)))*100)+((INDEX('Points - Fielding'!$A$5:$Z$95,MATCH($A94,'Points - Fielding'!$A$5:$A$95,0),MATCH(F$8,'Points - Fielding'!$A$5:$Z$5,0)))*10)+((INDEX('Points - 7 fers'!$A$5:$Z$95,MATCH($A94,'Points - 7 fers'!$A$5:$A$95,0),MATCH(F$8,'Points - 7 fers'!$A$5:$Z$5,0)))*50)+((INDEX('Points - Fielding Bonus'!$A$5:$Z$95,MATCH($A94,'Points - Fielding Bonus'!$A$5:$A$95,0),MATCH(F$8,'Points - Fielding Bonus'!$A$5:$Z$5,0)))*25)</f>
        <v>0</v>
      </c>
      <c r="G94" s="449">
        <f>(INDEX('Points - Runs'!$A$5:$Z$95,MATCH($A94,'Points - Runs'!$A$5:$A$95,0),MATCH(G$8,'Points - Runs'!$A$5:$Z$5,0)))+((INDEX('Points - Runs 50s'!$A$5:$Z$95,MATCH($A94,'Points - Runs 50s'!$A$5:$A$95,0),MATCH(G$8,'Points - Runs 50s'!$A$5:$Z$5,0)))*25)+((INDEX('Points - Runs 100s'!$A$5:$Z$95,MATCH($A94,'Points - Runs 100s'!$A$5:$A$95,0),MATCH(G$8,'Points - Runs 100s'!$A$5:$Z$5,0)))*50)+((INDEX('Points - Wickets'!$A$5:$Z$95,MATCH($A94,'Points - Wickets'!$A$5:$A$95,0),MATCH(G$8,'Points - Wickets'!$A$5:$Z$5,0)))*15)+((INDEX('Points - 4 fers'!$A$5:$Z$95,MATCH($A94,'Points - 4 fers'!$A$5:$A$95,0),MATCH(G$8,'Points - 4 fers'!$A$5:$Z$5,0)))*25)+((INDEX('Points - Hattrick'!$A$5:$Z$95,MATCH($A94,'Points - Hattrick'!$A$5:$A$95,0),MATCH(G$8,'Points - Hattrick'!$A$5:$Z$5,0)))*100)+((INDEX('Points - Fielding'!$A$5:$Z$95,MATCH($A94,'Points - Fielding'!$A$5:$A$95,0),MATCH(G$8,'Points - Fielding'!$A$5:$Z$5,0)))*10)+((INDEX('Points - 7 fers'!$A$5:$Z$95,MATCH($A94,'Points - 7 fers'!$A$5:$A$95,0),MATCH(G$8,'Points - 7 fers'!$A$5:$Z$5,0)))*50)+((INDEX('Points - Fielding Bonus'!$A$5:$Z$95,MATCH($A94,'Points - Fielding Bonus'!$A$5:$A$95,0),MATCH(G$8,'Points - Fielding Bonus'!$A$5:$Z$5,0)))*25)</f>
        <v>0</v>
      </c>
      <c r="H94" s="449">
        <f>(INDEX('Points - Runs'!$A$5:$Z$95,MATCH($A94,'Points - Runs'!$A$5:$A$95,0),MATCH(H$8,'Points - Runs'!$A$5:$Z$5,0)))+((INDEX('Points - Runs 50s'!$A$5:$Z$95,MATCH($A94,'Points - Runs 50s'!$A$5:$A$95,0),MATCH(H$8,'Points - Runs 50s'!$A$5:$Z$5,0)))*25)+((INDEX('Points - Runs 100s'!$A$5:$Z$95,MATCH($A94,'Points - Runs 100s'!$A$5:$A$95,0),MATCH(H$8,'Points - Runs 100s'!$A$5:$Z$5,0)))*50)+((INDEX('Points - Wickets'!$A$5:$Z$95,MATCH($A94,'Points - Wickets'!$A$5:$A$95,0),MATCH(H$8,'Points - Wickets'!$A$5:$Z$5,0)))*15)+((INDEX('Points - 4 fers'!$A$5:$Z$95,MATCH($A94,'Points - 4 fers'!$A$5:$A$95,0),MATCH(H$8,'Points - 4 fers'!$A$5:$Z$5,0)))*25)+((INDEX('Points - Hattrick'!$A$5:$Z$95,MATCH($A94,'Points - Hattrick'!$A$5:$A$95,0),MATCH(H$8,'Points - Hattrick'!$A$5:$Z$5,0)))*100)+((INDEX('Points - Fielding'!$A$5:$Z$95,MATCH($A94,'Points - Fielding'!$A$5:$A$95,0),MATCH(H$8,'Points - Fielding'!$A$5:$Z$5,0)))*10)+((INDEX('Points - 7 fers'!$A$5:$Z$95,MATCH($A94,'Points - 7 fers'!$A$5:$A$95,0),MATCH(H$8,'Points - 7 fers'!$A$5:$Z$5,0)))*50)+((INDEX('Points - Fielding Bonus'!$A$5:$Z$95,MATCH($A94,'Points - Fielding Bonus'!$A$5:$A$95,0),MATCH(H$8,'Points - Fielding Bonus'!$A$5:$Z$5,0)))*25)</f>
        <v>0</v>
      </c>
      <c r="I94" s="449">
        <f>(INDEX('Points - Runs'!$A$5:$Z$95,MATCH($A94,'Points - Runs'!$A$5:$A$95,0),MATCH(I$8,'Points - Runs'!$A$5:$Z$5,0)))+((INDEX('Points - Runs 50s'!$A$5:$Z$95,MATCH($A94,'Points - Runs 50s'!$A$5:$A$95,0),MATCH(I$8,'Points - Runs 50s'!$A$5:$Z$5,0)))*25)+((INDEX('Points - Runs 100s'!$A$5:$Z$95,MATCH($A94,'Points - Runs 100s'!$A$5:$A$95,0),MATCH(I$8,'Points - Runs 100s'!$A$5:$Z$5,0)))*50)+((INDEX('Points - Wickets'!$A$5:$Z$95,MATCH($A94,'Points - Wickets'!$A$5:$A$95,0),MATCH(I$8,'Points - Wickets'!$A$5:$Z$5,0)))*15)+((INDEX('Points - 4 fers'!$A$5:$Z$95,MATCH($A94,'Points - 4 fers'!$A$5:$A$95,0),MATCH(I$8,'Points - 4 fers'!$A$5:$Z$5,0)))*25)+((INDEX('Points - Hattrick'!$A$5:$Z$95,MATCH($A94,'Points - Hattrick'!$A$5:$A$95,0),MATCH(I$8,'Points - Hattrick'!$A$5:$Z$5,0)))*100)+((INDEX('Points - Fielding'!$A$5:$Z$95,MATCH($A94,'Points - Fielding'!$A$5:$A$95,0),MATCH(I$8,'Points - Fielding'!$A$5:$Z$5,0)))*10)+((INDEX('Points - 7 fers'!$A$5:$Z$95,MATCH($A94,'Points - 7 fers'!$A$5:$A$95,0),MATCH(I$8,'Points - 7 fers'!$A$5:$Z$5,0)))*50)+((INDEX('Points - Fielding Bonus'!$A$5:$Z$95,MATCH($A94,'Points - Fielding Bonus'!$A$5:$A$95,0),MATCH(I$8,'Points - Fielding Bonus'!$A$5:$Z$5,0)))*25)</f>
        <v>0</v>
      </c>
      <c r="J94" s="449">
        <f>(INDEX('Points - Runs'!$A$5:$Z$95,MATCH($A94,'Points - Runs'!$A$5:$A$95,0),MATCH(J$8,'Points - Runs'!$A$5:$Z$5,0)))+((INDEX('Points - Runs 50s'!$A$5:$Z$95,MATCH($A94,'Points - Runs 50s'!$A$5:$A$95,0),MATCH(J$8,'Points - Runs 50s'!$A$5:$Z$5,0)))*25)+((INDEX('Points - Runs 100s'!$A$5:$Z$95,MATCH($A94,'Points - Runs 100s'!$A$5:$A$95,0),MATCH(J$8,'Points - Runs 100s'!$A$5:$Z$5,0)))*50)+((INDEX('Points - Wickets'!$A$5:$Z$95,MATCH($A94,'Points - Wickets'!$A$5:$A$95,0),MATCH(J$8,'Points - Wickets'!$A$5:$Z$5,0)))*15)+((INDEX('Points - 4 fers'!$A$5:$Z$95,MATCH($A94,'Points - 4 fers'!$A$5:$A$95,0),MATCH(J$8,'Points - 4 fers'!$A$5:$Z$5,0)))*25)+((INDEX('Points - Hattrick'!$A$5:$Z$95,MATCH($A94,'Points - Hattrick'!$A$5:$A$95,0),MATCH(J$8,'Points - Hattrick'!$A$5:$Z$5,0)))*100)+((INDEX('Points - Fielding'!$A$5:$Z$95,MATCH($A94,'Points - Fielding'!$A$5:$A$95,0),MATCH(J$8,'Points - Fielding'!$A$5:$Z$5,0)))*10)+((INDEX('Points - 7 fers'!$A$5:$Z$95,MATCH($A94,'Points - 7 fers'!$A$5:$A$95,0),MATCH(J$8,'Points - 7 fers'!$A$5:$Z$5,0)))*50)+((INDEX('Points - Fielding Bonus'!$A$5:$Z$95,MATCH($A94,'Points - Fielding Bonus'!$A$5:$A$95,0),MATCH(J$8,'Points - Fielding Bonus'!$A$5:$Z$5,0)))*25)</f>
        <v>0</v>
      </c>
      <c r="K94" s="450">
        <f>(INDEX('Points - Runs'!$A$5:$Z$95,MATCH($A94,'Points - Runs'!$A$5:$A$95,0),MATCH(K$8,'Points - Runs'!$A$5:$Z$5,0)))+((INDEX('Points - Runs 50s'!$A$5:$Z$95,MATCH($A94,'Points - Runs 50s'!$A$5:$A$95,0),MATCH(K$8,'Points - Runs 50s'!$A$5:$Z$5,0)))*25)+((INDEX('Points - Runs 100s'!$A$5:$Z$95,MATCH($A94,'Points - Runs 100s'!$A$5:$A$95,0),MATCH(K$8,'Points - Runs 100s'!$A$5:$Z$5,0)))*50)+((INDEX('Points - Wickets'!$A$5:$Z$95,MATCH($A94,'Points - Wickets'!$A$5:$A$95,0),MATCH(K$8,'Points - Wickets'!$A$5:$Z$5,0)))*15)+((INDEX('Points - 4 fers'!$A$5:$Z$95,MATCH($A94,'Points - 4 fers'!$A$5:$A$95,0),MATCH(K$8,'Points - 4 fers'!$A$5:$Z$5,0)))*25)+((INDEX('Points - Hattrick'!$A$5:$Z$95,MATCH($A94,'Points - Hattrick'!$A$5:$A$95,0),MATCH(K$8,'Points - Hattrick'!$A$5:$Z$5,0)))*100)+((INDEX('Points - Fielding'!$A$5:$Z$95,MATCH($A94,'Points - Fielding'!$A$5:$A$95,0),MATCH(K$8,'Points - Fielding'!$A$5:$Z$5,0)))*10)+((INDEX('Points - 7 fers'!$A$5:$Z$95,MATCH($A94,'Points - 7 fers'!$A$5:$A$95,0),MATCH(K$8,'Points - 7 fers'!$A$5:$Z$5,0)))*50)+((INDEX('Points - Fielding Bonus'!$A$5:$Z$95,MATCH($A94,'Points - Fielding Bonus'!$A$5:$A$95,0),MATCH(K$8,'Points - Fielding Bonus'!$A$5:$Z$5,0)))*25)</f>
        <v>0</v>
      </c>
      <c r="L94" s="449">
        <f>(INDEX('Points - Runs'!$A$5:$Z$95,MATCH($A94,'Points - Runs'!$A$5:$A$95,0),MATCH(L$8,'Points - Runs'!$A$5:$Z$5,0)))+((INDEX('Points - Runs 50s'!$A$5:$Z$95,MATCH($A94,'Points - Runs 50s'!$A$5:$A$95,0),MATCH(L$8,'Points - Runs 50s'!$A$5:$Z$5,0)))*25)+((INDEX('Points - Runs 100s'!$A$5:$Z$95,MATCH($A94,'Points - Runs 100s'!$A$5:$A$95,0),MATCH(L$8,'Points - Runs 100s'!$A$5:$Z$5,0)))*50)+((INDEX('Points - Wickets'!$A$5:$Z$95,MATCH($A94,'Points - Wickets'!$A$5:$A$95,0),MATCH(L$8,'Points - Wickets'!$A$5:$Z$5,0)))*15)+((INDEX('Points - 4 fers'!$A$5:$Z$95,MATCH($A94,'Points - 4 fers'!$A$5:$A$95,0),MATCH(L$8,'Points - 4 fers'!$A$5:$Z$5,0)))*25)+((INDEX('Points - Hattrick'!$A$5:$Z$95,MATCH($A94,'Points - Hattrick'!$A$5:$A$95,0),MATCH(L$8,'Points - Hattrick'!$A$5:$Z$5,0)))*100)+((INDEX('Points - Fielding'!$A$5:$Z$95,MATCH($A94,'Points - Fielding'!$A$5:$A$95,0),MATCH(L$8,'Points - Fielding'!$A$5:$Z$5,0)))*10)+((INDEX('Points - 7 fers'!$A$5:$Z$95,MATCH($A94,'Points - 7 fers'!$A$5:$A$95,0),MATCH(L$8,'Points - 7 fers'!$A$5:$Z$5,0)))*50)+((INDEX('Points - Fielding Bonus'!$A$5:$Z$95,MATCH($A94,'Points - Fielding Bonus'!$A$5:$A$95,0),MATCH(L$8,'Points - Fielding Bonus'!$A$5:$Z$5,0)))*25)</f>
        <v>0</v>
      </c>
      <c r="M94" s="449">
        <f>(INDEX('Points - Runs'!$A$5:$Z$95,MATCH($A94,'Points - Runs'!$A$5:$A$95,0),MATCH(M$8,'Points - Runs'!$A$5:$Z$5,0)))+((INDEX('Points - Runs 50s'!$A$5:$Z$95,MATCH($A94,'Points - Runs 50s'!$A$5:$A$95,0),MATCH(M$8,'Points - Runs 50s'!$A$5:$Z$5,0)))*25)+((INDEX('Points - Runs 100s'!$A$5:$Z$95,MATCH($A94,'Points - Runs 100s'!$A$5:$A$95,0),MATCH(M$8,'Points - Runs 100s'!$A$5:$Z$5,0)))*50)+((INDEX('Points - Wickets'!$A$5:$Z$95,MATCH($A94,'Points - Wickets'!$A$5:$A$95,0),MATCH(M$8,'Points - Wickets'!$A$5:$Z$5,0)))*15)+((INDEX('Points - 4 fers'!$A$5:$Z$95,MATCH($A94,'Points - 4 fers'!$A$5:$A$95,0),MATCH(M$8,'Points - 4 fers'!$A$5:$Z$5,0)))*25)+((INDEX('Points - Hattrick'!$A$5:$Z$95,MATCH($A94,'Points - Hattrick'!$A$5:$A$95,0),MATCH(M$8,'Points - Hattrick'!$A$5:$Z$5,0)))*100)+((INDEX('Points - Fielding'!$A$5:$Z$95,MATCH($A94,'Points - Fielding'!$A$5:$A$95,0),MATCH(M$8,'Points - Fielding'!$A$5:$Z$5,0)))*10)+((INDEX('Points - 7 fers'!$A$5:$Z$95,MATCH($A94,'Points - 7 fers'!$A$5:$A$95,0),MATCH(M$8,'Points - 7 fers'!$A$5:$Z$5,0)))*50)+((INDEX('Points - Fielding Bonus'!$A$5:$Z$95,MATCH($A94,'Points - Fielding Bonus'!$A$5:$A$95,0),MATCH(M$8,'Points - Fielding Bonus'!$A$5:$Z$5,0)))*25)</f>
        <v>0</v>
      </c>
      <c r="N94" s="449">
        <f>(INDEX('Points - Runs'!$A$5:$Z$95,MATCH($A94,'Points - Runs'!$A$5:$A$95,0),MATCH(N$8,'Points - Runs'!$A$5:$Z$5,0)))+((INDEX('Points - Runs 50s'!$A$5:$Z$95,MATCH($A94,'Points - Runs 50s'!$A$5:$A$95,0),MATCH(N$8,'Points - Runs 50s'!$A$5:$Z$5,0)))*25)+((INDEX('Points - Runs 100s'!$A$5:$Z$95,MATCH($A94,'Points - Runs 100s'!$A$5:$A$95,0),MATCH(N$8,'Points - Runs 100s'!$A$5:$Z$5,0)))*50)+((INDEX('Points - Wickets'!$A$5:$Z$95,MATCH($A94,'Points - Wickets'!$A$5:$A$95,0),MATCH(N$8,'Points - Wickets'!$A$5:$Z$5,0)))*15)+((INDEX('Points - 4 fers'!$A$5:$Z$95,MATCH($A94,'Points - 4 fers'!$A$5:$A$95,0),MATCH(N$8,'Points - 4 fers'!$A$5:$Z$5,0)))*25)+((INDEX('Points - Hattrick'!$A$5:$Z$95,MATCH($A94,'Points - Hattrick'!$A$5:$A$95,0),MATCH(N$8,'Points - Hattrick'!$A$5:$Z$5,0)))*100)+((INDEX('Points - Fielding'!$A$5:$Z$95,MATCH($A94,'Points - Fielding'!$A$5:$A$95,0),MATCH(N$8,'Points - Fielding'!$A$5:$Z$5,0)))*10)+((INDEX('Points - 7 fers'!$A$5:$Z$95,MATCH($A94,'Points - 7 fers'!$A$5:$A$95,0),MATCH(N$8,'Points - 7 fers'!$A$5:$Z$5,0)))*50)+((INDEX('Points - Fielding Bonus'!$A$5:$Z$95,MATCH($A94,'Points - Fielding Bonus'!$A$5:$A$95,0),MATCH(N$8,'Points - Fielding Bonus'!$A$5:$Z$5,0)))*25)</f>
        <v>0</v>
      </c>
      <c r="O94" s="449">
        <f>(INDEX('Points - Runs'!$A$5:$Z$95,MATCH($A94,'Points - Runs'!$A$5:$A$95,0),MATCH(O$8,'Points - Runs'!$A$5:$Z$5,0)))+((INDEX('Points - Runs 50s'!$A$5:$Z$95,MATCH($A94,'Points - Runs 50s'!$A$5:$A$95,0),MATCH(O$8,'Points - Runs 50s'!$A$5:$Z$5,0)))*25)+((INDEX('Points - Runs 100s'!$A$5:$Z$95,MATCH($A94,'Points - Runs 100s'!$A$5:$A$95,0),MATCH(O$8,'Points - Runs 100s'!$A$5:$Z$5,0)))*50)+((INDEX('Points - Wickets'!$A$5:$Z$95,MATCH($A94,'Points - Wickets'!$A$5:$A$95,0),MATCH(O$8,'Points - Wickets'!$A$5:$Z$5,0)))*15)+((INDEX('Points - 4 fers'!$A$5:$Z$95,MATCH($A94,'Points - 4 fers'!$A$5:$A$95,0),MATCH(O$8,'Points - 4 fers'!$A$5:$Z$5,0)))*25)+((INDEX('Points - Hattrick'!$A$5:$Z$95,MATCH($A94,'Points - Hattrick'!$A$5:$A$95,0),MATCH(O$8,'Points - Hattrick'!$A$5:$Z$5,0)))*100)+((INDEX('Points - Fielding'!$A$5:$Z$95,MATCH($A94,'Points - Fielding'!$A$5:$A$95,0),MATCH(O$8,'Points - Fielding'!$A$5:$Z$5,0)))*10)+((INDEX('Points - 7 fers'!$A$5:$Z$95,MATCH($A94,'Points - 7 fers'!$A$5:$A$95,0),MATCH(O$8,'Points - 7 fers'!$A$5:$Z$5,0)))*50)+((INDEX('Points - Fielding Bonus'!$A$5:$Z$95,MATCH($A94,'Points - Fielding Bonus'!$A$5:$A$95,0),MATCH(O$8,'Points - Fielding Bonus'!$A$5:$Z$5,0)))*25)</f>
        <v>0</v>
      </c>
      <c r="P94" s="449">
        <f>(INDEX('Points - Runs'!$A$5:$Z$95,MATCH($A94,'Points - Runs'!$A$5:$A$95,0),MATCH(P$8,'Points - Runs'!$A$5:$Z$5,0)))+((INDEX('Points - Runs 50s'!$A$5:$Z$95,MATCH($A94,'Points - Runs 50s'!$A$5:$A$95,0),MATCH(P$8,'Points - Runs 50s'!$A$5:$Z$5,0)))*25)+((INDEX('Points - Runs 100s'!$A$5:$Z$95,MATCH($A94,'Points - Runs 100s'!$A$5:$A$95,0),MATCH(P$8,'Points - Runs 100s'!$A$5:$Z$5,0)))*50)+((INDEX('Points - Wickets'!$A$5:$Z$95,MATCH($A94,'Points - Wickets'!$A$5:$A$95,0),MATCH(P$8,'Points - Wickets'!$A$5:$Z$5,0)))*15)+((INDEX('Points - 4 fers'!$A$5:$Z$95,MATCH($A94,'Points - 4 fers'!$A$5:$A$95,0),MATCH(P$8,'Points - 4 fers'!$A$5:$Z$5,0)))*25)+((INDEX('Points - Hattrick'!$A$5:$Z$95,MATCH($A94,'Points - Hattrick'!$A$5:$A$95,0),MATCH(P$8,'Points - Hattrick'!$A$5:$Z$5,0)))*100)+((INDEX('Points - Fielding'!$A$5:$Z$95,MATCH($A94,'Points - Fielding'!$A$5:$A$95,0),MATCH(P$8,'Points - Fielding'!$A$5:$Z$5,0)))*10)+((INDEX('Points - 7 fers'!$A$5:$Z$95,MATCH($A94,'Points - 7 fers'!$A$5:$A$95,0),MATCH(P$8,'Points - 7 fers'!$A$5:$Z$5,0)))*50)+((INDEX('Points - Fielding Bonus'!$A$5:$Z$95,MATCH($A94,'Points - Fielding Bonus'!$A$5:$A$95,0),MATCH(P$8,'Points - Fielding Bonus'!$A$5:$Z$5,0)))*25)</f>
        <v>0</v>
      </c>
      <c r="Q94" s="449">
        <f>(INDEX('Points - Runs'!$A$5:$Z$95,MATCH($A94,'Points - Runs'!$A$5:$A$95,0),MATCH(Q$8,'Points - Runs'!$A$5:$Z$5,0)))+((INDEX('Points - Runs 50s'!$A$5:$Z$95,MATCH($A94,'Points - Runs 50s'!$A$5:$A$95,0),MATCH(Q$8,'Points - Runs 50s'!$A$5:$Z$5,0)))*25)+((INDEX('Points - Runs 100s'!$A$5:$Z$95,MATCH($A94,'Points - Runs 100s'!$A$5:$A$95,0),MATCH(Q$8,'Points - Runs 100s'!$A$5:$Z$5,0)))*50)+((INDEX('Points - Wickets'!$A$5:$Z$95,MATCH($A94,'Points - Wickets'!$A$5:$A$95,0),MATCH(Q$8,'Points - Wickets'!$A$5:$Z$5,0)))*15)+((INDEX('Points - 4 fers'!$A$5:$Z$95,MATCH($A94,'Points - 4 fers'!$A$5:$A$95,0),MATCH(Q$8,'Points - 4 fers'!$A$5:$Z$5,0)))*25)+((INDEX('Points - Hattrick'!$A$5:$Z$95,MATCH($A94,'Points - Hattrick'!$A$5:$A$95,0),MATCH(Q$8,'Points - Hattrick'!$A$5:$Z$5,0)))*100)+((INDEX('Points - Fielding'!$A$5:$Z$95,MATCH($A94,'Points - Fielding'!$A$5:$A$95,0),MATCH(Q$8,'Points - Fielding'!$A$5:$Z$5,0)))*10)+((INDEX('Points - 7 fers'!$A$5:$Z$95,MATCH($A94,'Points - 7 fers'!$A$5:$A$95,0),MATCH(Q$8,'Points - 7 fers'!$A$5:$Z$5,0)))*50)+((INDEX('Points - Fielding Bonus'!$A$5:$Z$95,MATCH($A94,'Points - Fielding Bonus'!$A$5:$A$95,0),MATCH(Q$8,'Points - Fielding Bonus'!$A$5:$Z$5,0)))*25)</f>
        <v>0</v>
      </c>
      <c r="R94" s="449">
        <f>(INDEX('Points - Runs'!$A$5:$Z$95,MATCH($A94,'Points - Runs'!$A$5:$A$95,0),MATCH(R$8,'Points - Runs'!$A$5:$Z$5,0)))+((INDEX('Points - Runs 50s'!$A$5:$Z$95,MATCH($A94,'Points - Runs 50s'!$A$5:$A$95,0),MATCH(R$8,'Points - Runs 50s'!$A$5:$Z$5,0)))*25)+((INDEX('Points - Runs 100s'!$A$5:$Z$95,MATCH($A94,'Points - Runs 100s'!$A$5:$A$95,0),MATCH(R$8,'Points - Runs 100s'!$A$5:$Z$5,0)))*50)+((INDEX('Points - Wickets'!$A$5:$Z$95,MATCH($A94,'Points - Wickets'!$A$5:$A$95,0),MATCH(R$8,'Points - Wickets'!$A$5:$Z$5,0)))*15)+((INDEX('Points - 4 fers'!$A$5:$Z$95,MATCH($A94,'Points - 4 fers'!$A$5:$A$95,0),MATCH(R$8,'Points - 4 fers'!$A$5:$Z$5,0)))*25)+((INDEX('Points - Hattrick'!$A$5:$Z$95,MATCH($A94,'Points - Hattrick'!$A$5:$A$95,0),MATCH(R$8,'Points - Hattrick'!$A$5:$Z$5,0)))*100)+((INDEX('Points - Fielding'!$A$5:$Z$95,MATCH($A94,'Points - Fielding'!$A$5:$A$95,0),MATCH(R$8,'Points - Fielding'!$A$5:$Z$5,0)))*10)+((INDEX('Points - 7 fers'!$A$5:$Z$95,MATCH($A94,'Points - 7 fers'!$A$5:$A$95,0),MATCH(R$8,'Points - 7 fers'!$A$5:$Z$5,0)))*50)+((INDEX('Points - Fielding Bonus'!$A$5:$Z$95,MATCH($A94,'Points - Fielding Bonus'!$A$5:$A$95,0),MATCH(R$8,'Points - Fielding Bonus'!$A$5:$Z$5,0)))*25)</f>
        <v>0</v>
      </c>
      <c r="S94" s="450">
        <f>(INDEX('Points - Runs'!$A$5:$Z$95,MATCH($A94,'Points - Runs'!$A$5:$A$95,0),MATCH(S$8,'Points - Runs'!$A$5:$Z$5,0)))+((INDEX('Points - Runs 50s'!$A$5:$Z$95,MATCH($A94,'Points - Runs 50s'!$A$5:$A$95,0),MATCH(S$8,'Points - Runs 50s'!$A$5:$Z$5,0)))*25)+((INDEX('Points - Runs 100s'!$A$5:$Z$95,MATCH($A94,'Points - Runs 100s'!$A$5:$A$95,0),MATCH(S$8,'Points - Runs 100s'!$A$5:$Z$5,0)))*50)+((INDEX('Points - Wickets'!$A$5:$Z$95,MATCH($A94,'Points - Wickets'!$A$5:$A$95,0),MATCH(S$8,'Points - Wickets'!$A$5:$Z$5,0)))*15)+((INDEX('Points - 4 fers'!$A$5:$Z$95,MATCH($A94,'Points - 4 fers'!$A$5:$A$95,0),MATCH(S$8,'Points - 4 fers'!$A$5:$Z$5,0)))*25)+((INDEX('Points - Hattrick'!$A$5:$Z$95,MATCH($A94,'Points - Hattrick'!$A$5:$A$95,0),MATCH(S$8,'Points - Hattrick'!$A$5:$Z$5,0)))*100)+((INDEX('Points - Fielding'!$A$5:$Z$95,MATCH($A94,'Points - Fielding'!$A$5:$A$95,0),MATCH(S$8,'Points - Fielding'!$A$5:$Z$5,0)))*10)+((INDEX('Points - 7 fers'!$A$5:$Z$95,MATCH($A94,'Points - 7 fers'!$A$5:$A$95,0),MATCH(S$8,'Points - 7 fers'!$A$5:$Z$5,0)))*50)+((INDEX('Points - Fielding Bonus'!$A$5:$Z$95,MATCH($A94,'Points - Fielding Bonus'!$A$5:$A$95,0),MATCH(S$8,'Points - Fielding Bonus'!$A$5:$Z$5,0)))*25)</f>
        <v>0</v>
      </c>
      <c r="T94" s="449">
        <f>(INDEX('Points - Runs'!$A$5:$Z$95,MATCH($A94,'Points - Runs'!$A$5:$A$95,0),MATCH(T$8,'Points - Runs'!$A$5:$Z$5,0)))+((INDEX('Points - Runs 50s'!$A$5:$Z$95,MATCH($A94,'Points - Runs 50s'!$A$5:$A$95,0),MATCH(T$8,'Points - Runs 50s'!$A$5:$Z$5,0)))*25)+((INDEX('Points - Runs 100s'!$A$5:$Z$95,MATCH($A94,'Points - Runs 100s'!$A$5:$A$95,0),MATCH(T$8,'Points - Runs 100s'!$A$5:$Z$5,0)))*50)+((INDEX('Points - Wickets'!$A$5:$Z$95,MATCH($A94,'Points - Wickets'!$A$5:$A$95,0),MATCH(T$8,'Points - Wickets'!$A$5:$Z$5,0)))*15)+((INDEX('Points - 4 fers'!$A$5:$Z$95,MATCH($A94,'Points - 4 fers'!$A$5:$A$95,0),MATCH(T$8,'Points - 4 fers'!$A$5:$Z$5,0)))*25)+((INDEX('Points - Hattrick'!$A$5:$Z$95,MATCH($A94,'Points - Hattrick'!$A$5:$A$95,0),MATCH(T$8,'Points - Hattrick'!$A$5:$Z$5,0)))*100)+((INDEX('Points - Fielding'!$A$5:$Z$95,MATCH($A94,'Points - Fielding'!$A$5:$A$95,0),MATCH(T$8,'Points - Fielding'!$A$5:$Z$5,0)))*10)+((INDEX('Points - 7 fers'!$A$5:$Z$95,MATCH($A94,'Points - 7 fers'!$A$5:$A$95,0),MATCH(T$8,'Points - 7 fers'!$A$5:$Z$5,0)))*50)+((INDEX('Points - Fielding Bonus'!$A$5:$Z$95,MATCH($A94,'Points - Fielding Bonus'!$A$5:$A$95,0),MATCH(T$8,'Points - Fielding Bonus'!$A$5:$Z$5,0)))*25)</f>
        <v>0</v>
      </c>
      <c r="U94" s="449">
        <f>(INDEX('Points - Runs'!$A$5:$Z$95,MATCH($A94,'Points - Runs'!$A$5:$A$95,0),MATCH(U$8,'Points - Runs'!$A$5:$Z$5,0)))+((INDEX('Points - Runs 50s'!$A$5:$Z$95,MATCH($A94,'Points - Runs 50s'!$A$5:$A$95,0),MATCH(U$8,'Points - Runs 50s'!$A$5:$Z$5,0)))*25)+((INDEX('Points - Runs 100s'!$A$5:$Z$95,MATCH($A94,'Points - Runs 100s'!$A$5:$A$95,0),MATCH(U$8,'Points - Runs 100s'!$A$5:$Z$5,0)))*50)+((INDEX('Points - Wickets'!$A$5:$Z$95,MATCH($A94,'Points - Wickets'!$A$5:$A$95,0),MATCH(U$8,'Points - Wickets'!$A$5:$Z$5,0)))*15)+((INDEX('Points - 4 fers'!$A$5:$Z$95,MATCH($A94,'Points - 4 fers'!$A$5:$A$95,0),MATCH(U$8,'Points - 4 fers'!$A$5:$Z$5,0)))*25)+((INDEX('Points - Hattrick'!$A$5:$Z$95,MATCH($A94,'Points - Hattrick'!$A$5:$A$95,0),MATCH(U$8,'Points - Hattrick'!$A$5:$Z$5,0)))*100)+((INDEX('Points - Fielding'!$A$5:$Z$95,MATCH($A94,'Points - Fielding'!$A$5:$A$95,0),MATCH(U$8,'Points - Fielding'!$A$5:$Z$5,0)))*10)+((INDEX('Points - 7 fers'!$A$5:$Z$95,MATCH($A94,'Points - 7 fers'!$A$5:$A$95,0),MATCH(U$8,'Points - 7 fers'!$A$5:$Z$5,0)))*50)+((INDEX('Points - Fielding Bonus'!$A$5:$Z$95,MATCH($A94,'Points - Fielding Bonus'!$A$5:$A$95,0),MATCH(U$8,'Points - Fielding Bonus'!$A$5:$Z$5,0)))*25)</f>
        <v>0</v>
      </c>
      <c r="V94" s="449">
        <f>(INDEX('Points - Runs'!$A$5:$Z$95,MATCH($A94,'Points - Runs'!$A$5:$A$95,0),MATCH(V$8,'Points - Runs'!$A$5:$Z$5,0)))+((INDEX('Points - Runs 50s'!$A$5:$Z$95,MATCH($A94,'Points - Runs 50s'!$A$5:$A$95,0),MATCH(V$8,'Points - Runs 50s'!$A$5:$Z$5,0)))*25)+((INDEX('Points - Runs 100s'!$A$5:$Z$95,MATCH($A94,'Points - Runs 100s'!$A$5:$A$95,0),MATCH(V$8,'Points - Runs 100s'!$A$5:$Z$5,0)))*50)+((INDEX('Points - Wickets'!$A$5:$Z$95,MATCH($A94,'Points - Wickets'!$A$5:$A$95,0),MATCH(V$8,'Points - Wickets'!$A$5:$Z$5,0)))*15)+((INDEX('Points - 4 fers'!$A$5:$Z$95,MATCH($A94,'Points - 4 fers'!$A$5:$A$95,0),MATCH(V$8,'Points - 4 fers'!$A$5:$Z$5,0)))*25)+((INDEX('Points - Hattrick'!$A$5:$Z$95,MATCH($A94,'Points - Hattrick'!$A$5:$A$95,0),MATCH(V$8,'Points - Hattrick'!$A$5:$Z$5,0)))*100)+((INDEX('Points - Fielding'!$A$5:$Z$95,MATCH($A94,'Points - Fielding'!$A$5:$A$95,0),MATCH(V$8,'Points - Fielding'!$A$5:$Z$5,0)))*10)+((INDEX('Points - 7 fers'!$A$5:$Z$95,MATCH($A94,'Points - 7 fers'!$A$5:$A$95,0),MATCH(V$8,'Points - 7 fers'!$A$5:$Z$5,0)))*50)+((INDEX('Points - Fielding Bonus'!$A$5:$Z$95,MATCH($A94,'Points - Fielding Bonus'!$A$5:$A$95,0),MATCH(V$8,'Points - Fielding Bonus'!$A$5:$Z$5,0)))*25)</f>
        <v>0</v>
      </c>
      <c r="W94" s="449">
        <f>(INDEX('Points - Runs'!$A$5:$Z$95,MATCH($A94,'Points - Runs'!$A$5:$A$95,0),MATCH(W$8,'Points - Runs'!$A$5:$Z$5,0)))+((INDEX('Points - Runs 50s'!$A$5:$Z$95,MATCH($A94,'Points - Runs 50s'!$A$5:$A$95,0),MATCH(W$8,'Points - Runs 50s'!$A$5:$Z$5,0)))*25)+((INDEX('Points - Runs 100s'!$A$5:$Z$95,MATCH($A94,'Points - Runs 100s'!$A$5:$A$95,0),MATCH(W$8,'Points - Runs 100s'!$A$5:$Z$5,0)))*50)+((INDEX('Points - Wickets'!$A$5:$Z$95,MATCH($A94,'Points - Wickets'!$A$5:$A$95,0),MATCH(W$8,'Points - Wickets'!$A$5:$Z$5,0)))*15)+((INDEX('Points - 4 fers'!$A$5:$Z$95,MATCH($A94,'Points - 4 fers'!$A$5:$A$95,0),MATCH(W$8,'Points - 4 fers'!$A$5:$Z$5,0)))*25)+((INDEX('Points - Hattrick'!$A$5:$Z$95,MATCH($A94,'Points - Hattrick'!$A$5:$A$95,0),MATCH(W$8,'Points - Hattrick'!$A$5:$Z$5,0)))*100)+((INDEX('Points - Fielding'!$A$5:$Z$95,MATCH($A94,'Points - Fielding'!$A$5:$A$95,0),MATCH(W$8,'Points - Fielding'!$A$5:$Z$5,0)))*10)+((INDEX('Points - 7 fers'!$A$5:$Z$95,MATCH($A94,'Points - 7 fers'!$A$5:$A$95,0),MATCH(W$8,'Points - 7 fers'!$A$5:$Z$5,0)))*50)+((INDEX('Points - Fielding Bonus'!$A$5:$Z$95,MATCH($A94,'Points - Fielding Bonus'!$A$5:$A$95,0),MATCH(W$8,'Points - Fielding Bonus'!$A$5:$Z$5,0)))*25)</f>
        <v>0</v>
      </c>
      <c r="X94" s="449">
        <f>(INDEX('Points - Runs'!$A$5:$Z$95,MATCH($A94,'Points - Runs'!$A$5:$A$95,0),MATCH(X$8,'Points - Runs'!$A$5:$Z$5,0)))+((INDEX('Points - Runs 50s'!$A$5:$Z$95,MATCH($A94,'Points - Runs 50s'!$A$5:$A$95,0),MATCH(X$8,'Points - Runs 50s'!$A$5:$Z$5,0)))*25)+((INDEX('Points - Runs 100s'!$A$5:$Z$95,MATCH($A94,'Points - Runs 100s'!$A$5:$A$95,0),MATCH(X$8,'Points - Runs 100s'!$A$5:$Z$5,0)))*50)+((INDEX('Points - Wickets'!$A$5:$Z$95,MATCH($A94,'Points - Wickets'!$A$5:$A$95,0),MATCH(X$8,'Points - Wickets'!$A$5:$Z$5,0)))*15)+((INDEX('Points - 4 fers'!$A$5:$Z$95,MATCH($A94,'Points - 4 fers'!$A$5:$A$95,0),MATCH(X$8,'Points - 4 fers'!$A$5:$Z$5,0)))*25)+((INDEX('Points - Hattrick'!$A$5:$Z$95,MATCH($A94,'Points - Hattrick'!$A$5:$A$95,0),MATCH(X$8,'Points - Hattrick'!$A$5:$Z$5,0)))*100)+((INDEX('Points - Fielding'!$A$5:$Z$95,MATCH($A94,'Points - Fielding'!$A$5:$A$95,0),MATCH(X$8,'Points - Fielding'!$A$5:$Z$5,0)))*10)+((INDEX('Points - 7 fers'!$A$5:$Z$95,MATCH($A94,'Points - 7 fers'!$A$5:$A$95,0),MATCH(X$8,'Points - 7 fers'!$A$5:$Z$5,0)))*50)+((INDEX('Points - Fielding Bonus'!$A$5:$Z$95,MATCH($A94,'Points - Fielding Bonus'!$A$5:$A$95,0),MATCH(X$8,'Points - Fielding Bonus'!$A$5:$Z$5,0)))*25)</f>
        <v>0</v>
      </c>
      <c r="Y94" s="449">
        <f>(INDEX('Points - Runs'!$A$5:$Z$95,MATCH($A94,'Points - Runs'!$A$5:$A$95,0),MATCH(Y$8,'Points - Runs'!$A$5:$Z$5,0)))+((INDEX('Points - Runs 50s'!$A$5:$Z$95,MATCH($A94,'Points - Runs 50s'!$A$5:$A$95,0),MATCH(Y$8,'Points - Runs 50s'!$A$5:$Z$5,0)))*25)+((INDEX('Points - Runs 100s'!$A$5:$Z$95,MATCH($A94,'Points - Runs 100s'!$A$5:$A$95,0),MATCH(Y$8,'Points - Runs 100s'!$A$5:$Z$5,0)))*50)+((INDEX('Points - Wickets'!$A$5:$Z$95,MATCH($A94,'Points - Wickets'!$A$5:$A$95,0),MATCH(Y$8,'Points - Wickets'!$A$5:$Z$5,0)))*15)+((INDEX('Points - 4 fers'!$A$5:$Z$95,MATCH($A94,'Points - 4 fers'!$A$5:$A$95,0),MATCH(Y$8,'Points - 4 fers'!$A$5:$Z$5,0)))*25)+((INDEX('Points - Hattrick'!$A$5:$Z$95,MATCH($A94,'Points - Hattrick'!$A$5:$A$95,0),MATCH(Y$8,'Points - Hattrick'!$A$5:$Z$5,0)))*100)+((INDEX('Points - Fielding'!$A$5:$Z$95,MATCH($A94,'Points - Fielding'!$A$5:$A$95,0),MATCH(Y$8,'Points - Fielding'!$A$5:$Z$5,0)))*10)+((INDEX('Points - 7 fers'!$A$5:$Z$95,MATCH($A94,'Points - 7 fers'!$A$5:$A$95,0),MATCH(Y$8,'Points - 7 fers'!$A$5:$Z$5,0)))*50)+((INDEX('Points - Fielding Bonus'!$A$5:$Z$95,MATCH($A94,'Points - Fielding Bonus'!$A$5:$A$95,0),MATCH(Y$8,'Points - Fielding Bonus'!$A$5:$Z$5,0)))*25)</f>
        <v>0</v>
      </c>
      <c r="Z94" s="451">
        <f>(INDEX('Points - Runs'!$A$5:$Z$95,MATCH($A94,'Points - Runs'!$A$5:$A$95,0),MATCH(Z$8,'Points - Runs'!$A$5:$Z$5,0)))+((INDEX('Points - Runs 50s'!$A$5:$Z$95,MATCH($A94,'Points - Runs 50s'!$A$5:$A$95,0),MATCH(Z$8,'Points - Runs 50s'!$A$5:$Z$5,0)))*25)+((INDEX('Points - Runs 100s'!$A$5:$Z$95,MATCH($A94,'Points - Runs 100s'!$A$5:$A$95,0),MATCH(Z$8,'Points - Runs 100s'!$A$5:$Z$5,0)))*50)+((INDEX('Points - Wickets'!$A$5:$Z$95,MATCH($A94,'Points - Wickets'!$A$5:$A$95,0),MATCH(Z$8,'Points - Wickets'!$A$5:$Z$5,0)))*15)+((INDEX('Points - 4 fers'!$A$5:$Z$95,MATCH($A94,'Points - 4 fers'!$A$5:$A$95,0),MATCH(Z$8,'Points - 4 fers'!$A$5:$Z$5,0)))*25)+((INDEX('Points - Hattrick'!$A$5:$Z$95,MATCH($A94,'Points - Hattrick'!$A$5:$A$95,0),MATCH(Z$8,'Points - Hattrick'!$A$5:$Z$5,0)))*100)+((INDEX('Points - Fielding'!$A$5:$Z$95,MATCH($A94,'Points - Fielding'!$A$5:$A$95,0),MATCH(Z$8,'Points - Fielding'!$A$5:$Z$5,0)))*10)+((INDEX('Points - 7 fers'!$A$5:$Z$95,MATCH($A94,'Points - 7 fers'!$A$5:$A$95,0),MATCH(Z$8,'Points - 7 fers'!$A$5:$Z$5,0)))*50)+((INDEX('Points - Fielding Bonus'!$A$5:$Z$95,MATCH($A94,'Points - Fielding Bonus'!$A$5:$A$95,0),MATCH(Z$8,'Points - Fielding Bonus'!$A$5:$Z$5,0)))*25)</f>
        <v>0</v>
      </c>
      <c r="AA94" s="452">
        <f t="shared" si="4"/>
        <v>0</v>
      </c>
      <c r="AB94" s="445">
        <f t="shared" si="5"/>
        <v>0</v>
      </c>
      <c r="AC94" s="479">
        <f t="shared" si="6"/>
        <v>0</v>
      </c>
      <c r="AD94" s="453">
        <f t="shared" si="7"/>
        <v>0</v>
      </c>
    </row>
    <row r="95" spans="1:30" ht="18.75" hidden="1" customHeight="1" x14ac:dyDescent="0.25">
      <c r="A95" s="476" t="s">
        <v>255</v>
      </c>
      <c r="B95" s="447"/>
      <c r="C95" s="448" t="s">
        <v>63</v>
      </c>
      <c r="D95" s="364">
        <f>(INDEX('Points - Runs'!$A$5:$Z$95,MATCH($A95,'Points - Runs'!$A$5:$A$95,0),MATCH(D$8,'Points - Runs'!$A$5:$Z$5,0)))+((INDEX('Points - Runs 50s'!$A$5:$Z$95,MATCH($A95,'Points - Runs 50s'!$A$5:$A$95,0),MATCH(D$8,'Points - Runs 50s'!$A$5:$Z$5,0)))*25)+((INDEX('Points - Runs 100s'!$A$5:$Z$95,MATCH($A95,'Points - Runs 100s'!$A$5:$A$95,0),MATCH(D$8,'Points - Runs 100s'!$A$5:$Z$5,0)))*50)+((INDEX('Points - Wickets'!$A$5:$Z$95,MATCH($A95,'Points - Wickets'!$A$5:$A$95,0),MATCH(D$8,'Points - Wickets'!$A$5:$Z$5,0)))*15)+((INDEX('Points - 4 fers'!$A$5:$Z$95,MATCH($A95,'Points - 4 fers'!$A$5:$A$95,0),MATCH(D$8,'Points - 4 fers'!$A$5:$Z$5,0)))*25)+((INDEX('Points - Hattrick'!$A$5:$Z$95,MATCH($A95,'Points - Hattrick'!$A$5:$A$95,0),MATCH(D$8,'Points - Hattrick'!$A$5:$Z$5,0)))*100)+((INDEX('Points - Fielding'!$A$5:$Z$95,MATCH($A95,'Points - Fielding'!$A$5:$A$95,0),MATCH(D$8,'Points - Fielding'!$A$5:$Z$5,0)))*10)+((INDEX('Points - 7 fers'!$A$5:$Z$95,MATCH($A95,'Points - 7 fers'!$A$5:$A$95,0),MATCH(D$8,'Points - 7 fers'!$A$5:$Z$5,0)))*50)+((INDEX('Points - Fielding Bonus'!$A$5:$Z$95,MATCH($A95,'Points - Fielding Bonus'!$A$5:$A$95,0),MATCH(D$8,'Points - Fielding Bonus'!$A$5:$Z$5,0)))*25)</f>
        <v>0</v>
      </c>
      <c r="E95" s="365">
        <f>(INDEX('Points - Runs'!$A$5:$Z$95,MATCH($A95,'Points - Runs'!$A$5:$A$95,0),MATCH(E$8,'Points - Runs'!$A$5:$Z$5,0)))+((INDEX('Points - Runs 50s'!$A$5:$Z$95,MATCH($A95,'Points - Runs 50s'!$A$5:$A$95,0),MATCH(E$8,'Points - Runs 50s'!$A$5:$Z$5,0)))*25)+((INDEX('Points - Runs 100s'!$A$5:$Z$95,MATCH($A95,'Points - Runs 100s'!$A$5:$A$95,0),MATCH(E$8,'Points - Runs 100s'!$A$5:$Z$5,0)))*50)+((INDEX('Points - Wickets'!$A$5:$Z$95,MATCH($A95,'Points - Wickets'!$A$5:$A$95,0),MATCH(E$8,'Points - Wickets'!$A$5:$Z$5,0)))*15)+((INDEX('Points - 4 fers'!$A$5:$Z$95,MATCH($A95,'Points - 4 fers'!$A$5:$A$95,0),MATCH(E$8,'Points - 4 fers'!$A$5:$Z$5,0)))*25)+((INDEX('Points - Hattrick'!$A$5:$Z$95,MATCH($A95,'Points - Hattrick'!$A$5:$A$95,0),MATCH(E$8,'Points - Hattrick'!$A$5:$Z$5,0)))*100)+((INDEX('Points - Fielding'!$A$5:$Z$95,MATCH($A95,'Points - Fielding'!$A$5:$A$95,0),MATCH(E$8,'Points - Fielding'!$A$5:$Z$5,0)))*10)+((INDEX('Points - 7 fers'!$A$5:$Z$95,MATCH($A95,'Points - 7 fers'!$A$5:$A$95,0),MATCH(E$8,'Points - 7 fers'!$A$5:$Z$5,0)))*50)+((INDEX('Points - Fielding Bonus'!$A$5:$Z$95,MATCH($A95,'Points - Fielding Bonus'!$A$5:$A$95,0),MATCH(E$8,'Points - Fielding Bonus'!$A$5:$Z$5,0)))*25)</f>
        <v>0</v>
      </c>
      <c r="F95" s="365">
        <f>(INDEX('Points - Runs'!$A$5:$Z$95,MATCH($A95,'Points - Runs'!$A$5:$A$95,0),MATCH(F$8,'Points - Runs'!$A$5:$Z$5,0)))+((INDEX('Points - Runs 50s'!$A$5:$Z$95,MATCH($A95,'Points - Runs 50s'!$A$5:$A$95,0),MATCH(F$8,'Points - Runs 50s'!$A$5:$Z$5,0)))*25)+((INDEX('Points - Runs 100s'!$A$5:$Z$95,MATCH($A95,'Points - Runs 100s'!$A$5:$A$95,0),MATCH(F$8,'Points - Runs 100s'!$A$5:$Z$5,0)))*50)+((INDEX('Points - Wickets'!$A$5:$Z$95,MATCH($A95,'Points - Wickets'!$A$5:$A$95,0),MATCH(F$8,'Points - Wickets'!$A$5:$Z$5,0)))*15)+((INDEX('Points - 4 fers'!$A$5:$Z$95,MATCH($A95,'Points - 4 fers'!$A$5:$A$95,0),MATCH(F$8,'Points - 4 fers'!$A$5:$Z$5,0)))*25)+((INDEX('Points - Hattrick'!$A$5:$Z$95,MATCH($A95,'Points - Hattrick'!$A$5:$A$95,0),MATCH(F$8,'Points - Hattrick'!$A$5:$Z$5,0)))*100)+((INDEX('Points - Fielding'!$A$5:$Z$95,MATCH($A95,'Points - Fielding'!$A$5:$A$95,0),MATCH(F$8,'Points - Fielding'!$A$5:$Z$5,0)))*10)+((INDEX('Points - 7 fers'!$A$5:$Z$95,MATCH($A95,'Points - 7 fers'!$A$5:$A$95,0),MATCH(F$8,'Points - 7 fers'!$A$5:$Z$5,0)))*50)+((INDEX('Points - Fielding Bonus'!$A$5:$Z$95,MATCH($A95,'Points - Fielding Bonus'!$A$5:$A$95,0),MATCH(F$8,'Points - Fielding Bonus'!$A$5:$Z$5,0)))*25)</f>
        <v>0</v>
      </c>
      <c r="G95" s="449">
        <f>(INDEX('Points - Runs'!$A$5:$Z$95,MATCH($A95,'Points - Runs'!$A$5:$A$95,0),MATCH(G$8,'Points - Runs'!$A$5:$Z$5,0)))+((INDEX('Points - Runs 50s'!$A$5:$Z$95,MATCH($A95,'Points - Runs 50s'!$A$5:$A$95,0),MATCH(G$8,'Points - Runs 50s'!$A$5:$Z$5,0)))*25)+((INDEX('Points - Runs 100s'!$A$5:$Z$95,MATCH($A95,'Points - Runs 100s'!$A$5:$A$95,0),MATCH(G$8,'Points - Runs 100s'!$A$5:$Z$5,0)))*50)+((INDEX('Points - Wickets'!$A$5:$Z$95,MATCH($A95,'Points - Wickets'!$A$5:$A$95,0),MATCH(G$8,'Points - Wickets'!$A$5:$Z$5,0)))*15)+((INDEX('Points - 4 fers'!$A$5:$Z$95,MATCH($A95,'Points - 4 fers'!$A$5:$A$95,0),MATCH(G$8,'Points - 4 fers'!$A$5:$Z$5,0)))*25)+((INDEX('Points - Hattrick'!$A$5:$Z$95,MATCH($A95,'Points - Hattrick'!$A$5:$A$95,0),MATCH(G$8,'Points - Hattrick'!$A$5:$Z$5,0)))*100)+((INDEX('Points - Fielding'!$A$5:$Z$95,MATCH($A95,'Points - Fielding'!$A$5:$A$95,0),MATCH(G$8,'Points - Fielding'!$A$5:$Z$5,0)))*10)+((INDEX('Points - 7 fers'!$A$5:$Z$95,MATCH($A95,'Points - 7 fers'!$A$5:$A$95,0),MATCH(G$8,'Points - 7 fers'!$A$5:$Z$5,0)))*50)+((INDEX('Points - Fielding Bonus'!$A$5:$Z$95,MATCH($A95,'Points - Fielding Bonus'!$A$5:$A$95,0),MATCH(G$8,'Points - Fielding Bonus'!$A$5:$Z$5,0)))*25)</f>
        <v>0</v>
      </c>
      <c r="H95" s="449">
        <f>(INDEX('Points - Runs'!$A$5:$Z$95,MATCH($A95,'Points - Runs'!$A$5:$A$95,0),MATCH(H$8,'Points - Runs'!$A$5:$Z$5,0)))+((INDEX('Points - Runs 50s'!$A$5:$Z$95,MATCH($A95,'Points - Runs 50s'!$A$5:$A$95,0),MATCH(H$8,'Points - Runs 50s'!$A$5:$Z$5,0)))*25)+((INDEX('Points - Runs 100s'!$A$5:$Z$95,MATCH($A95,'Points - Runs 100s'!$A$5:$A$95,0),MATCH(H$8,'Points - Runs 100s'!$A$5:$Z$5,0)))*50)+((INDEX('Points - Wickets'!$A$5:$Z$95,MATCH($A95,'Points - Wickets'!$A$5:$A$95,0),MATCH(H$8,'Points - Wickets'!$A$5:$Z$5,0)))*15)+((INDEX('Points - 4 fers'!$A$5:$Z$95,MATCH($A95,'Points - 4 fers'!$A$5:$A$95,0),MATCH(H$8,'Points - 4 fers'!$A$5:$Z$5,0)))*25)+((INDEX('Points - Hattrick'!$A$5:$Z$95,MATCH($A95,'Points - Hattrick'!$A$5:$A$95,0),MATCH(H$8,'Points - Hattrick'!$A$5:$Z$5,0)))*100)+((INDEX('Points - Fielding'!$A$5:$Z$95,MATCH($A95,'Points - Fielding'!$A$5:$A$95,0),MATCH(H$8,'Points - Fielding'!$A$5:$Z$5,0)))*10)+((INDEX('Points - 7 fers'!$A$5:$Z$95,MATCH($A95,'Points - 7 fers'!$A$5:$A$95,0),MATCH(H$8,'Points - 7 fers'!$A$5:$Z$5,0)))*50)+((INDEX('Points - Fielding Bonus'!$A$5:$Z$95,MATCH($A95,'Points - Fielding Bonus'!$A$5:$A$95,0),MATCH(H$8,'Points - Fielding Bonus'!$A$5:$Z$5,0)))*25)</f>
        <v>0</v>
      </c>
      <c r="I95" s="449">
        <f>(INDEX('Points - Runs'!$A$5:$Z$95,MATCH($A95,'Points - Runs'!$A$5:$A$95,0),MATCH(I$8,'Points - Runs'!$A$5:$Z$5,0)))+((INDEX('Points - Runs 50s'!$A$5:$Z$95,MATCH($A95,'Points - Runs 50s'!$A$5:$A$95,0),MATCH(I$8,'Points - Runs 50s'!$A$5:$Z$5,0)))*25)+((INDEX('Points - Runs 100s'!$A$5:$Z$95,MATCH($A95,'Points - Runs 100s'!$A$5:$A$95,0),MATCH(I$8,'Points - Runs 100s'!$A$5:$Z$5,0)))*50)+((INDEX('Points - Wickets'!$A$5:$Z$95,MATCH($A95,'Points - Wickets'!$A$5:$A$95,0),MATCH(I$8,'Points - Wickets'!$A$5:$Z$5,0)))*15)+((INDEX('Points - 4 fers'!$A$5:$Z$95,MATCH($A95,'Points - 4 fers'!$A$5:$A$95,0),MATCH(I$8,'Points - 4 fers'!$A$5:$Z$5,0)))*25)+((INDEX('Points - Hattrick'!$A$5:$Z$95,MATCH($A95,'Points - Hattrick'!$A$5:$A$95,0),MATCH(I$8,'Points - Hattrick'!$A$5:$Z$5,0)))*100)+((INDEX('Points - Fielding'!$A$5:$Z$95,MATCH($A95,'Points - Fielding'!$A$5:$A$95,0),MATCH(I$8,'Points - Fielding'!$A$5:$Z$5,0)))*10)+((INDEX('Points - 7 fers'!$A$5:$Z$95,MATCH($A95,'Points - 7 fers'!$A$5:$A$95,0),MATCH(I$8,'Points - 7 fers'!$A$5:$Z$5,0)))*50)+((INDEX('Points - Fielding Bonus'!$A$5:$Z$95,MATCH($A95,'Points - Fielding Bonus'!$A$5:$A$95,0),MATCH(I$8,'Points - Fielding Bonus'!$A$5:$Z$5,0)))*25)</f>
        <v>0</v>
      </c>
      <c r="J95" s="449">
        <f>(INDEX('Points - Runs'!$A$5:$Z$95,MATCH($A95,'Points - Runs'!$A$5:$A$95,0),MATCH(J$8,'Points - Runs'!$A$5:$Z$5,0)))+((INDEX('Points - Runs 50s'!$A$5:$Z$95,MATCH($A95,'Points - Runs 50s'!$A$5:$A$95,0),MATCH(J$8,'Points - Runs 50s'!$A$5:$Z$5,0)))*25)+((INDEX('Points - Runs 100s'!$A$5:$Z$95,MATCH($A95,'Points - Runs 100s'!$A$5:$A$95,0),MATCH(J$8,'Points - Runs 100s'!$A$5:$Z$5,0)))*50)+((INDEX('Points - Wickets'!$A$5:$Z$95,MATCH($A95,'Points - Wickets'!$A$5:$A$95,0),MATCH(J$8,'Points - Wickets'!$A$5:$Z$5,0)))*15)+((INDEX('Points - 4 fers'!$A$5:$Z$95,MATCH($A95,'Points - 4 fers'!$A$5:$A$95,0),MATCH(J$8,'Points - 4 fers'!$A$5:$Z$5,0)))*25)+((INDEX('Points - Hattrick'!$A$5:$Z$95,MATCH($A95,'Points - Hattrick'!$A$5:$A$95,0),MATCH(J$8,'Points - Hattrick'!$A$5:$Z$5,0)))*100)+((INDEX('Points - Fielding'!$A$5:$Z$95,MATCH($A95,'Points - Fielding'!$A$5:$A$95,0),MATCH(J$8,'Points - Fielding'!$A$5:$Z$5,0)))*10)+((INDEX('Points - 7 fers'!$A$5:$Z$95,MATCH($A95,'Points - 7 fers'!$A$5:$A$95,0),MATCH(J$8,'Points - 7 fers'!$A$5:$Z$5,0)))*50)+((INDEX('Points - Fielding Bonus'!$A$5:$Z$95,MATCH($A95,'Points - Fielding Bonus'!$A$5:$A$95,0),MATCH(J$8,'Points - Fielding Bonus'!$A$5:$Z$5,0)))*25)</f>
        <v>0</v>
      </c>
      <c r="K95" s="450">
        <f>(INDEX('Points - Runs'!$A$5:$Z$95,MATCH($A95,'Points - Runs'!$A$5:$A$95,0),MATCH(K$8,'Points - Runs'!$A$5:$Z$5,0)))+((INDEX('Points - Runs 50s'!$A$5:$Z$95,MATCH($A95,'Points - Runs 50s'!$A$5:$A$95,0),MATCH(K$8,'Points - Runs 50s'!$A$5:$Z$5,0)))*25)+((INDEX('Points - Runs 100s'!$A$5:$Z$95,MATCH($A95,'Points - Runs 100s'!$A$5:$A$95,0),MATCH(K$8,'Points - Runs 100s'!$A$5:$Z$5,0)))*50)+((INDEX('Points - Wickets'!$A$5:$Z$95,MATCH($A95,'Points - Wickets'!$A$5:$A$95,0),MATCH(K$8,'Points - Wickets'!$A$5:$Z$5,0)))*15)+((INDEX('Points - 4 fers'!$A$5:$Z$95,MATCH($A95,'Points - 4 fers'!$A$5:$A$95,0),MATCH(K$8,'Points - 4 fers'!$A$5:$Z$5,0)))*25)+((INDEX('Points - Hattrick'!$A$5:$Z$95,MATCH($A95,'Points - Hattrick'!$A$5:$A$95,0),MATCH(K$8,'Points - Hattrick'!$A$5:$Z$5,0)))*100)+((INDEX('Points - Fielding'!$A$5:$Z$95,MATCH($A95,'Points - Fielding'!$A$5:$A$95,0),MATCH(K$8,'Points - Fielding'!$A$5:$Z$5,0)))*10)+((INDEX('Points - 7 fers'!$A$5:$Z$95,MATCH($A95,'Points - 7 fers'!$A$5:$A$95,0),MATCH(K$8,'Points - 7 fers'!$A$5:$Z$5,0)))*50)+((INDEX('Points - Fielding Bonus'!$A$5:$Z$95,MATCH($A95,'Points - Fielding Bonus'!$A$5:$A$95,0),MATCH(K$8,'Points - Fielding Bonus'!$A$5:$Z$5,0)))*25)</f>
        <v>0</v>
      </c>
      <c r="L95" s="449">
        <f>(INDEX('Points - Runs'!$A$5:$Z$95,MATCH($A95,'Points - Runs'!$A$5:$A$95,0),MATCH(L$8,'Points - Runs'!$A$5:$Z$5,0)))+((INDEX('Points - Runs 50s'!$A$5:$Z$95,MATCH($A95,'Points - Runs 50s'!$A$5:$A$95,0),MATCH(L$8,'Points - Runs 50s'!$A$5:$Z$5,0)))*25)+((INDEX('Points - Runs 100s'!$A$5:$Z$95,MATCH($A95,'Points - Runs 100s'!$A$5:$A$95,0),MATCH(L$8,'Points - Runs 100s'!$A$5:$Z$5,0)))*50)+((INDEX('Points - Wickets'!$A$5:$Z$95,MATCH($A95,'Points - Wickets'!$A$5:$A$95,0),MATCH(L$8,'Points - Wickets'!$A$5:$Z$5,0)))*15)+((INDEX('Points - 4 fers'!$A$5:$Z$95,MATCH($A95,'Points - 4 fers'!$A$5:$A$95,0),MATCH(L$8,'Points - 4 fers'!$A$5:$Z$5,0)))*25)+((INDEX('Points - Hattrick'!$A$5:$Z$95,MATCH($A95,'Points - Hattrick'!$A$5:$A$95,0),MATCH(L$8,'Points - Hattrick'!$A$5:$Z$5,0)))*100)+((INDEX('Points - Fielding'!$A$5:$Z$95,MATCH($A95,'Points - Fielding'!$A$5:$A$95,0),MATCH(L$8,'Points - Fielding'!$A$5:$Z$5,0)))*10)+((INDEX('Points - 7 fers'!$A$5:$Z$95,MATCH($A95,'Points - 7 fers'!$A$5:$A$95,0),MATCH(L$8,'Points - 7 fers'!$A$5:$Z$5,0)))*50)+((INDEX('Points - Fielding Bonus'!$A$5:$Z$95,MATCH($A95,'Points - Fielding Bonus'!$A$5:$A$95,0),MATCH(L$8,'Points - Fielding Bonus'!$A$5:$Z$5,0)))*25)</f>
        <v>0</v>
      </c>
      <c r="M95" s="449">
        <f>(INDEX('Points - Runs'!$A$5:$Z$95,MATCH($A95,'Points - Runs'!$A$5:$A$95,0),MATCH(M$8,'Points - Runs'!$A$5:$Z$5,0)))+((INDEX('Points - Runs 50s'!$A$5:$Z$95,MATCH($A95,'Points - Runs 50s'!$A$5:$A$95,0),MATCH(M$8,'Points - Runs 50s'!$A$5:$Z$5,0)))*25)+((INDEX('Points - Runs 100s'!$A$5:$Z$95,MATCH($A95,'Points - Runs 100s'!$A$5:$A$95,0),MATCH(M$8,'Points - Runs 100s'!$A$5:$Z$5,0)))*50)+((INDEX('Points - Wickets'!$A$5:$Z$95,MATCH($A95,'Points - Wickets'!$A$5:$A$95,0),MATCH(M$8,'Points - Wickets'!$A$5:$Z$5,0)))*15)+((INDEX('Points - 4 fers'!$A$5:$Z$95,MATCH($A95,'Points - 4 fers'!$A$5:$A$95,0),MATCH(M$8,'Points - 4 fers'!$A$5:$Z$5,0)))*25)+((INDEX('Points - Hattrick'!$A$5:$Z$95,MATCH($A95,'Points - Hattrick'!$A$5:$A$95,0),MATCH(M$8,'Points - Hattrick'!$A$5:$Z$5,0)))*100)+((INDEX('Points - Fielding'!$A$5:$Z$95,MATCH($A95,'Points - Fielding'!$A$5:$A$95,0),MATCH(M$8,'Points - Fielding'!$A$5:$Z$5,0)))*10)+((INDEX('Points - 7 fers'!$A$5:$Z$95,MATCH($A95,'Points - 7 fers'!$A$5:$A$95,0),MATCH(M$8,'Points - 7 fers'!$A$5:$Z$5,0)))*50)+((INDEX('Points - Fielding Bonus'!$A$5:$Z$95,MATCH($A95,'Points - Fielding Bonus'!$A$5:$A$95,0),MATCH(M$8,'Points - Fielding Bonus'!$A$5:$Z$5,0)))*25)</f>
        <v>0</v>
      </c>
      <c r="N95" s="449">
        <f>(INDEX('Points - Runs'!$A$5:$Z$95,MATCH($A95,'Points - Runs'!$A$5:$A$95,0),MATCH(N$8,'Points - Runs'!$A$5:$Z$5,0)))+((INDEX('Points - Runs 50s'!$A$5:$Z$95,MATCH($A95,'Points - Runs 50s'!$A$5:$A$95,0),MATCH(N$8,'Points - Runs 50s'!$A$5:$Z$5,0)))*25)+((INDEX('Points - Runs 100s'!$A$5:$Z$95,MATCH($A95,'Points - Runs 100s'!$A$5:$A$95,0),MATCH(N$8,'Points - Runs 100s'!$A$5:$Z$5,0)))*50)+((INDEX('Points - Wickets'!$A$5:$Z$95,MATCH($A95,'Points - Wickets'!$A$5:$A$95,0),MATCH(N$8,'Points - Wickets'!$A$5:$Z$5,0)))*15)+((INDEX('Points - 4 fers'!$A$5:$Z$95,MATCH($A95,'Points - 4 fers'!$A$5:$A$95,0),MATCH(N$8,'Points - 4 fers'!$A$5:$Z$5,0)))*25)+((INDEX('Points - Hattrick'!$A$5:$Z$95,MATCH($A95,'Points - Hattrick'!$A$5:$A$95,0),MATCH(N$8,'Points - Hattrick'!$A$5:$Z$5,0)))*100)+((INDEX('Points - Fielding'!$A$5:$Z$95,MATCH($A95,'Points - Fielding'!$A$5:$A$95,0),MATCH(N$8,'Points - Fielding'!$A$5:$Z$5,0)))*10)+((INDEX('Points - 7 fers'!$A$5:$Z$95,MATCH($A95,'Points - 7 fers'!$A$5:$A$95,0),MATCH(N$8,'Points - 7 fers'!$A$5:$Z$5,0)))*50)+((INDEX('Points - Fielding Bonus'!$A$5:$Z$95,MATCH($A95,'Points - Fielding Bonus'!$A$5:$A$95,0),MATCH(N$8,'Points - Fielding Bonus'!$A$5:$Z$5,0)))*25)</f>
        <v>0</v>
      </c>
      <c r="O95" s="449">
        <f>(INDEX('Points - Runs'!$A$5:$Z$95,MATCH($A95,'Points - Runs'!$A$5:$A$95,0),MATCH(O$8,'Points - Runs'!$A$5:$Z$5,0)))+((INDEX('Points - Runs 50s'!$A$5:$Z$95,MATCH($A95,'Points - Runs 50s'!$A$5:$A$95,0),MATCH(O$8,'Points - Runs 50s'!$A$5:$Z$5,0)))*25)+((INDEX('Points - Runs 100s'!$A$5:$Z$95,MATCH($A95,'Points - Runs 100s'!$A$5:$A$95,0),MATCH(O$8,'Points - Runs 100s'!$A$5:$Z$5,0)))*50)+((INDEX('Points - Wickets'!$A$5:$Z$95,MATCH($A95,'Points - Wickets'!$A$5:$A$95,0),MATCH(O$8,'Points - Wickets'!$A$5:$Z$5,0)))*15)+((INDEX('Points - 4 fers'!$A$5:$Z$95,MATCH($A95,'Points - 4 fers'!$A$5:$A$95,0),MATCH(O$8,'Points - 4 fers'!$A$5:$Z$5,0)))*25)+((INDEX('Points - Hattrick'!$A$5:$Z$95,MATCH($A95,'Points - Hattrick'!$A$5:$A$95,0),MATCH(O$8,'Points - Hattrick'!$A$5:$Z$5,0)))*100)+((INDEX('Points - Fielding'!$A$5:$Z$95,MATCH($A95,'Points - Fielding'!$A$5:$A$95,0),MATCH(O$8,'Points - Fielding'!$A$5:$Z$5,0)))*10)+((INDEX('Points - 7 fers'!$A$5:$Z$95,MATCH($A95,'Points - 7 fers'!$A$5:$A$95,0),MATCH(O$8,'Points - 7 fers'!$A$5:$Z$5,0)))*50)+((INDEX('Points - Fielding Bonus'!$A$5:$Z$95,MATCH($A95,'Points - Fielding Bonus'!$A$5:$A$95,0),MATCH(O$8,'Points - Fielding Bonus'!$A$5:$Z$5,0)))*25)</f>
        <v>0</v>
      </c>
      <c r="P95" s="449">
        <f>(INDEX('Points - Runs'!$A$5:$Z$95,MATCH($A95,'Points - Runs'!$A$5:$A$95,0),MATCH(P$8,'Points - Runs'!$A$5:$Z$5,0)))+((INDEX('Points - Runs 50s'!$A$5:$Z$95,MATCH($A95,'Points - Runs 50s'!$A$5:$A$95,0),MATCH(P$8,'Points - Runs 50s'!$A$5:$Z$5,0)))*25)+((INDEX('Points - Runs 100s'!$A$5:$Z$95,MATCH($A95,'Points - Runs 100s'!$A$5:$A$95,0),MATCH(P$8,'Points - Runs 100s'!$A$5:$Z$5,0)))*50)+((INDEX('Points - Wickets'!$A$5:$Z$95,MATCH($A95,'Points - Wickets'!$A$5:$A$95,0),MATCH(P$8,'Points - Wickets'!$A$5:$Z$5,0)))*15)+((INDEX('Points - 4 fers'!$A$5:$Z$95,MATCH($A95,'Points - 4 fers'!$A$5:$A$95,0),MATCH(P$8,'Points - 4 fers'!$A$5:$Z$5,0)))*25)+((INDEX('Points - Hattrick'!$A$5:$Z$95,MATCH($A95,'Points - Hattrick'!$A$5:$A$95,0),MATCH(P$8,'Points - Hattrick'!$A$5:$Z$5,0)))*100)+((INDEX('Points - Fielding'!$A$5:$Z$95,MATCH($A95,'Points - Fielding'!$A$5:$A$95,0),MATCH(P$8,'Points - Fielding'!$A$5:$Z$5,0)))*10)+((INDEX('Points - 7 fers'!$A$5:$Z$95,MATCH($A95,'Points - 7 fers'!$A$5:$A$95,0),MATCH(P$8,'Points - 7 fers'!$A$5:$Z$5,0)))*50)+((INDEX('Points - Fielding Bonus'!$A$5:$Z$95,MATCH($A95,'Points - Fielding Bonus'!$A$5:$A$95,0),MATCH(P$8,'Points - Fielding Bonus'!$A$5:$Z$5,0)))*25)</f>
        <v>0</v>
      </c>
      <c r="Q95" s="449">
        <f>(INDEX('Points - Runs'!$A$5:$Z$95,MATCH($A95,'Points - Runs'!$A$5:$A$95,0),MATCH(Q$8,'Points - Runs'!$A$5:$Z$5,0)))+((INDEX('Points - Runs 50s'!$A$5:$Z$95,MATCH($A95,'Points - Runs 50s'!$A$5:$A$95,0),MATCH(Q$8,'Points - Runs 50s'!$A$5:$Z$5,0)))*25)+((INDEX('Points - Runs 100s'!$A$5:$Z$95,MATCH($A95,'Points - Runs 100s'!$A$5:$A$95,0),MATCH(Q$8,'Points - Runs 100s'!$A$5:$Z$5,0)))*50)+((INDEX('Points - Wickets'!$A$5:$Z$95,MATCH($A95,'Points - Wickets'!$A$5:$A$95,0),MATCH(Q$8,'Points - Wickets'!$A$5:$Z$5,0)))*15)+((INDEX('Points - 4 fers'!$A$5:$Z$95,MATCH($A95,'Points - 4 fers'!$A$5:$A$95,0),MATCH(Q$8,'Points - 4 fers'!$A$5:$Z$5,0)))*25)+((INDEX('Points - Hattrick'!$A$5:$Z$95,MATCH($A95,'Points - Hattrick'!$A$5:$A$95,0),MATCH(Q$8,'Points - Hattrick'!$A$5:$Z$5,0)))*100)+((INDEX('Points - Fielding'!$A$5:$Z$95,MATCH($A95,'Points - Fielding'!$A$5:$A$95,0),MATCH(Q$8,'Points - Fielding'!$A$5:$Z$5,0)))*10)+((INDEX('Points - 7 fers'!$A$5:$Z$95,MATCH($A95,'Points - 7 fers'!$A$5:$A$95,0),MATCH(Q$8,'Points - 7 fers'!$A$5:$Z$5,0)))*50)+((INDEX('Points - Fielding Bonus'!$A$5:$Z$95,MATCH($A95,'Points - Fielding Bonus'!$A$5:$A$95,0),MATCH(Q$8,'Points - Fielding Bonus'!$A$5:$Z$5,0)))*25)</f>
        <v>0</v>
      </c>
      <c r="R95" s="449">
        <f>(INDEX('Points - Runs'!$A$5:$Z$95,MATCH($A95,'Points - Runs'!$A$5:$A$95,0),MATCH(R$8,'Points - Runs'!$A$5:$Z$5,0)))+((INDEX('Points - Runs 50s'!$A$5:$Z$95,MATCH($A95,'Points - Runs 50s'!$A$5:$A$95,0),MATCH(R$8,'Points - Runs 50s'!$A$5:$Z$5,0)))*25)+((INDEX('Points - Runs 100s'!$A$5:$Z$95,MATCH($A95,'Points - Runs 100s'!$A$5:$A$95,0),MATCH(R$8,'Points - Runs 100s'!$A$5:$Z$5,0)))*50)+((INDEX('Points - Wickets'!$A$5:$Z$95,MATCH($A95,'Points - Wickets'!$A$5:$A$95,0),MATCH(R$8,'Points - Wickets'!$A$5:$Z$5,0)))*15)+((INDEX('Points - 4 fers'!$A$5:$Z$95,MATCH($A95,'Points - 4 fers'!$A$5:$A$95,0),MATCH(R$8,'Points - 4 fers'!$A$5:$Z$5,0)))*25)+((INDEX('Points - Hattrick'!$A$5:$Z$95,MATCH($A95,'Points - Hattrick'!$A$5:$A$95,0),MATCH(R$8,'Points - Hattrick'!$A$5:$Z$5,0)))*100)+((INDEX('Points - Fielding'!$A$5:$Z$95,MATCH($A95,'Points - Fielding'!$A$5:$A$95,0),MATCH(R$8,'Points - Fielding'!$A$5:$Z$5,0)))*10)+((INDEX('Points - 7 fers'!$A$5:$Z$95,MATCH($A95,'Points - 7 fers'!$A$5:$A$95,0),MATCH(R$8,'Points - 7 fers'!$A$5:$Z$5,0)))*50)+((INDEX('Points - Fielding Bonus'!$A$5:$Z$95,MATCH($A95,'Points - Fielding Bonus'!$A$5:$A$95,0),MATCH(R$8,'Points - Fielding Bonus'!$A$5:$Z$5,0)))*25)</f>
        <v>0</v>
      </c>
      <c r="S95" s="450">
        <f>(INDEX('Points - Runs'!$A$5:$Z$95,MATCH($A95,'Points - Runs'!$A$5:$A$95,0),MATCH(S$8,'Points - Runs'!$A$5:$Z$5,0)))+((INDEX('Points - Runs 50s'!$A$5:$Z$95,MATCH($A95,'Points - Runs 50s'!$A$5:$A$95,0),MATCH(S$8,'Points - Runs 50s'!$A$5:$Z$5,0)))*25)+((INDEX('Points - Runs 100s'!$A$5:$Z$95,MATCH($A95,'Points - Runs 100s'!$A$5:$A$95,0),MATCH(S$8,'Points - Runs 100s'!$A$5:$Z$5,0)))*50)+((INDEX('Points - Wickets'!$A$5:$Z$95,MATCH($A95,'Points - Wickets'!$A$5:$A$95,0),MATCH(S$8,'Points - Wickets'!$A$5:$Z$5,0)))*15)+((INDEX('Points - 4 fers'!$A$5:$Z$95,MATCH($A95,'Points - 4 fers'!$A$5:$A$95,0),MATCH(S$8,'Points - 4 fers'!$A$5:$Z$5,0)))*25)+((INDEX('Points - Hattrick'!$A$5:$Z$95,MATCH($A95,'Points - Hattrick'!$A$5:$A$95,0),MATCH(S$8,'Points - Hattrick'!$A$5:$Z$5,0)))*100)+((INDEX('Points - Fielding'!$A$5:$Z$95,MATCH($A95,'Points - Fielding'!$A$5:$A$95,0),MATCH(S$8,'Points - Fielding'!$A$5:$Z$5,0)))*10)+((INDEX('Points - 7 fers'!$A$5:$Z$95,MATCH($A95,'Points - 7 fers'!$A$5:$A$95,0),MATCH(S$8,'Points - 7 fers'!$A$5:$Z$5,0)))*50)+((INDEX('Points - Fielding Bonus'!$A$5:$Z$95,MATCH($A95,'Points - Fielding Bonus'!$A$5:$A$95,0),MATCH(S$8,'Points - Fielding Bonus'!$A$5:$Z$5,0)))*25)</f>
        <v>0</v>
      </c>
      <c r="T95" s="449">
        <f>(INDEX('Points - Runs'!$A$5:$Z$95,MATCH($A95,'Points - Runs'!$A$5:$A$95,0),MATCH(T$8,'Points - Runs'!$A$5:$Z$5,0)))+((INDEX('Points - Runs 50s'!$A$5:$Z$95,MATCH($A95,'Points - Runs 50s'!$A$5:$A$95,0),MATCH(T$8,'Points - Runs 50s'!$A$5:$Z$5,0)))*25)+((INDEX('Points - Runs 100s'!$A$5:$Z$95,MATCH($A95,'Points - Runs 100s'!$A$5:$A$95,0),MATCH(T$8,'Points - Runs 100s'!$A$5:$Z$5,0)))*50)+((INDEX('Points - Wickets'!$A$5:$Z$95,MATCH($A95,'Points - Wickets'!$A$5:$A$95,0),MATCH(T$8,'Points - Wickets'!$A$5:$Z$5,0)))*15)+((INDEX('Points - 4 fers'!$A$5:$Z$95,MATCH($A95,'Points - 4 fers'!$A$5:$A$95,0),MATCH(T$8,'Points - 4 fers'!$A$5:$Z$5,0)))*25)+((INDEX('Points - Hattrick'!$A$5:$Z$95,MATCH($A95,'Points - Hattrick'!$A$5:$A$95,0),MATCH(T$8,'Points - Hattrick'!$A$5:$Z$5,0)))*100)+((INDEX('Points - Fielding'!$A$5:$Z$95,MATCH($A95,'Points - Fielding'!$A$5:$A$95,0),MATCH(T$8,'Points - Fielding'!$A$5:$Z$5,0)))*10)+((INDEX('Points - 7 fers'!$A$5:$Z$95,MATCH($A95,'Points - 7 fers'!$A$5:$A$95,0),MATCH(T$8,'Points - 7 fers'!$A$5:$Z$5,0)))*50)+((INDEX('Points - Fielding Bonus'!$A$5:$Z$95,MATCH($A95,'Points - Fielding Bonus'!$A$5:$A$95,0),MATCH(T$8,'Points - Fielding Bonus'!$A$5:$Z$5,0)))*25)</f>
        <v>0</v>
      </c>
      <c r="U95" s="449">
        <f>(INDEX('Points - Runs'!$A$5:$Z$95,MATCH($A95,'Points - Runs'!$A$5:$A$95,0),MATCH(U$8,'Points - Runs'!$A$5:$Z$5,0)))+((INDEX('Points - Runs 50s'!$A$5:$Z$95,MATCH($A95,'Points - Runs 50s'!$A$5:$A$95,0),MATCH(U$8,'Points - Runs 50s'!$A$5:$Z$5,0)))*25)+((INDEX('Points - Runs 100s'!$A$5:$Z$95,MATCH($A95,'Points - Runs 100s'!$A$5:$A$95,0),MATCH(U$8,'Points - Runs 100s'!$A$5:$Z$5,0)))*50)+((INDEX('Points - Wickets'!$A$5:$Z$95,MATCH($A95,'Points - Wickets'!$A$5:$A$95,0),MATCH(U$8,'Points - Wickets'!$A$5:$Z$5,0)))*15)+((INDEX('Points - 4 fers'!$A$5:$Z$95,MATCH($A95,'Points - 4 fers'!$A$5:$A$95,0),MATCH(U$8,'Points - 4 fers'!$A$5:$Z$5,0)))*25)+((INDEX('Points - Hattrick'!$A$5:$Z$95,MATCH($A95,'Points - Hattrick'!$A$5:$A$95,0),MATCH(U$8,'Points - Hattrick'!$A$5:$Z$5,0)))*100)+((INDEX('Points - Fielding'!$A$5:$Z$95,MATCH($A95,'Points - Fielding'!$A$5:$A$95,0),MATCH(U$8,'Points - Fielding'!$A$5:$Z$5,0)))*10)+((INDEX('Points - 7 fers'!$A$5:$Z$95,MATCH($A95,'Points - 7 fers'!$A$5:$A$95,0),MATCH(U$8,'Points - 7 fers'!$A$5:$Z$5,0)))*50)+((INDEX('Points - Fielding Bonus'!$A$5:$Z$95,MATCH($A95,'Points - Fielding Bonus'!$A$5:$A$95,0),MATCH(U$8,'Points - Fielding Bonus'!$A$5:$Z$5,0)))*25)</f>
        <v>0</v>
      </c>
      <c r="V95" s="449">
        <f>(INDEX('Points - Runs'!$A$5:$Z$95,MATCH($A95,'Points - Runs'!$A$5:$A$95,0),MATCH(V$8,'Points - Runs'!$A$5:$Z$5,0)))+((INDEX('Points - Runs 50s'!$A$5:$Z$95,MATCH($A95,'Points - Runs 50s'!$A$5:$A$95,0),MATCH(V$8,'Points - Runs 50s'!$A$5:$Z$5,0)))*25)+((INDEX('Points - Runs 100s'!$A$5:$Z$95,MATCH($A95,'Points - Runs 100s'!$A$5:$A$95,0),MATCH(V$8,'Points - Runs 100s'!$A$5:$Z$5,0)))*50)+((INDEX('Points - Wickets'!$A$5:$Z$95,MATCH($A95,'Points - Wickets'!$A$5:$A$95,0),MATCH(V$8,'Points - Wickets'!$A$5:$Z$5,0)))*15)+((INDEX('Points - 4 fers'!$A$5:$Z$95,MATCH($A95,'Points - 4 fers'!$A$5:$A$95,0),MATCH(V$8,'Points - 4 fers'!$A$5:$Z$5,0)))*25)+((INDEX('Points - Hattrick'!$A$5:$Z$95,MATCH($A95,'Points - Hattrick'!$A$5:$A$95,0),MATCH(V$8,'Points - Hattrick'!$A$5:$Z$5,0)))*100)+((INDEX('Points - Fielding'!$A$5:$Z$95,MATCH($A95,'Points - Fielding'!$A$5:$A$95,0),MATCH(V$8,'Points - Fielding'!$A$5:$Z$5,0)))*10)+((INDEX('Points - 7 fers'!$A$5:$Z$95,MATCH($A95,'Points - 7 fers'!$A$5:$A$95,0),MATCH(V$8,'Points - 7 fers'!$A$5:$Z$5,0)))*50)+((INDEX('Points - Fielding Bonus'!$A$5:$Z$95,MATCH($A95,'Points - Fielding Bonus'!$A$5:$A$95,0),MATCH(V$8,'Points - Fielding Bonus'!$A$5:$Z$5,0)))*25)</f>
        <v>0</v>
      </c>
      <c r="W95" s="449">
        <f>(INDEX('Points - Runs'!$A$5:$Z$95,MATCH($A95,'Points - Runs'!$A$5:$A$95,0),MATCH(W$8,'Points - Runs'!$A$5:$Z$5,0)))+((INDEX('Points - Runs 50s'!$A$5:$Z$95,MATCH($A95,'Points - Runs 50s'!$A$5:$A$95,0),MATCH(W$8,'Points - Runs 50s'!$A$5:$Z$5,0)))*25)+((INDEX('Points - Runs 100s'!$A$5:$Z$95,MATCH($A95,'Points - Runs 100s'!$A$5:$A$95,0),MATCH(W$8,'Points - Runs 100s'!$A$5:$Z$5,0)))*50)+((INDEX('Points - Wickets'!$A$5:$Z$95,MATCH($A95,'Points - Wickets'!$A$5:$A$95,0),MATCH(W$8,'Points - Wickets'!$A$5:$Z$5,0)))*15)+((INDEX('Points - 4 fers'!$A$5:$Z$95,MATCH($A95,'Points - 4 fers'!$A$5:$A$95,0),MATCH(W$8,'Points - 4 fers'!$A$5:$Z$5,0)))*25)+((INDEX('Points - Hattrick'!$A$5:$Z$95,MATCH($A95,'Points - Hattrick'!$A$5:$A$95,0),MATCH(W$8,'Points - Hattrick'!$A$5:$Z$5,0)))*100)+((INDEX('Points - Fielding'!$A$5:$Z$95,MATCH($A95,'Points - Fielding'!$A$5:$A$95,0),MATCH(W$8,'Points - Fielding'!$A$5:$Z$5,0)))*10)+((INDEX('Points - 7 fers'!$A$5:$Z$95,MATCH($A95,'Points - 7 fers'!$A$5:$A$95,0),MATCH(W$8,'Points - 7 fers'!$A$5:$Z$5,0)))*50)+((INDEX('Points - Fielding Bonus'!$A$5:$Z$95,MATCH($A95,'Points - Fielding Bonus'!$A$5:$A$95,0),MATCH(W$8,'Points - Fielding Bonus'!$A$5:$Z$5,0)))*25)</f>
        <v>0</v>
      </c>
      <c r="X95" s="449">
        <f>(INDEX('Points - Runs'!$A$5:$Z$95,MATCH($A95,'Points - Runs'!$A$5:$A$95,0),MATCH(X$8,'Points - Runs'!$A$5:$Z$5,0)))+((INDEX('Points - Runs 50s'!$A$5:$Z$95,MATCH($A95,'Points - Runs 50s'!$A$5:$A$95,0),MATCH(X$8,'Points - Runs 50s'!$A$5:$Z$5,0)))*25)+((INDEX('Points - Runs 100s'!$A$5:$Z$95,MATCH($A95,'Points - Runs 100s'!$A$5:$A$95,0),MATCH(X$8,'Points - Runs 100s'!$A$5:$Z$5,0)))*50)+((INDEX('Points - Wickets'!$A$5:$Z$95,MATCH($A95,'Points - Wickets'!$A$5:$A$95,0),MATCH(X$8,'Points - Wickets'!$A$5:$Z$5,0)))*15)+((INDEX('Points - 4 fers'!$A$5:$Z$95,MATCH($A95,'Points - 4 fers'!$A$5:$A$95,0),MATCH(X$8,'Points - 4 fers'!$A$5:$Z$5,0)))*25)+((INDEX('Points - Hattrick'!$A$5:$Z$95,MATCH($A95,'Points - Hattrick'!$A$5:$A$95,0),MATCH(X$8,'Points - Hattrick'!$A$5:$Z$5,0)))*100)+((INDEX('Points - Fielding'!$A$5:$Z$95,MATCH($A95,'Points - Fielding'!$A$5:$A$95,0),MATCH(X$8,'Points - Fielding'!$A$5:$Z$5,0)))*10)+((INDEX('Points - 7 fers'!$A$5:$Z$95,MATCH($A95,'Points - 7 fers'!$A$5:$A$95,0),MATCH(X$8,'Points - 7 fers'!$A$5:$Z$5,0)))*50)+((INDEX('Points - Fielding Bonus'!$A$5:$Z$95,MATCH($A95,'Points - Fielding Bonus'!$A$5:$A$95,0),MATCH(X$8,'Points - Fielding Bonus'!$A$5:$Z$5,0)))*25)</f>
        <v>0</v>
      </c>
      <c r="Y95" s="449">
        <f>(INDEX('Points - Runs'!$A$5:$Z$95,MATCH($A95,'Points - Runs'!$A$5:$A$95,0),MATCH(Y$8,'Points - Runs'!$A$5:$Z$5,0)))+((INDEX('Points - Runs 50s'!$A$5:$Z$95,MATCH($A95,'Points - Runs 50s'!$A$5:$A$95,0),MATCH(Y$8,'Points - Runs 50s'!$A$5:$Z$5,0)))*25)+((INDEX('Points - Runs 100s'!$A$5:$Z$95,MATCH($A95,'Points - Runs 100s'!$A$5:$A$95,0),MATCH(Y$8,'Points - Runs 100s'!$A$5:$Z$5,0)))*50)+((INDEX('Points - Wickets'!$A$5:$Z$95,MATCH($A95,'Points - Wickets'!$A$5:$A$95,0),MATCH(Y$8,'Points - Wickets'!$A$5:$Z$5,0)))*15)+((INDEX('Points - 4 fers'!$A$5:$Z$95,MATCH($A95,'Points - 4 fers'!$A$5:$A$95,0),MATCH(Y$8,'Points - 4 fers'!$A$5:$Z$5,0)))*25)+((INDEX('Points - Hattrick'!$A$5:$Z$95,MATCH($A95,'Points - Hattrick'!$A$5:$A$95,0),MATCH(Y$8,'Points - Hattrick'!$A$5:$Z$5,0)))*100)+((INDEX('Points - Fielding'!$A$5:$Z$95,MATCH($A95,'Points - Fielding'!$A$5:$A$95,0),MATCH(Y$8,'Points - Fielding'!$A$5:$Z$5,0)))*10)+((INDEX('Points - 7 fers'!$A$5:$Z$95,MATCH($A95,'Points - 7 fers'!$A$5:$A$95,0),MATCH(Y$8,'Points - 7 fers'!$A$5:$Z$5,0)))*50)+((INDEX('Points - Fielding Bonus'!$A$5:$Z$95,MATCH($A95,'Points - Fielding Bonus'!$A$5:$A$95,0),MATCH(Y$8,'Points - Fielding Bonus'!$A$5:$Z$5,0)))*25)</f>
        <v>0</v>
      </c>
      <c r="Z95" s="451">
        <f>(INDEX('Points - Runs'!$A$5:$Z$95,MATCH($A95,'Points - Runs'!$A$5:$A$95,0),MATCH(Z$8,'Points - Runs'!$A$5:$Z$5,0)))+((INDEX('Points - Runs 50s'!$A$5:$Z$95,MATCH($A95,'Points - Runs 50s'!$A$5:$A$95,0),MATCH(Z$8,'Points - Runs 50s'!$A$5:$Z$5,0)))*25)+((INDEX('Points - Runs 100s'!$A$5:$Z$95,MATCH($A95,'Points - Runs 100s'!$A$5:$A$95,0),MATCH(Z$8,'Points - Runs 100s'!$A$5:$Z$5,0)))*50)+((INDEX('Points - Wickets'!$A$5:$Z$95,MATCH($A95,'Points - Wickets'!$A$5:$A$95,0),MATCH(Z$8,'Points - Wickets'!$A$5:$Z$5,0)))*15)+((INDEX('Points - 4 fers'!$A$5:$Z$95,MATCH($A95,'Points - 4 fers'!$A$5:$A$95,0),MATCH(Z$8,'Points - 4 fers'!$A$5:$Z$5,0)))*25)+((INDEX('Points - Hattrick'!$A$5:$Z$95,MATCH($A95,'Points - Hattrick'!$A$5:$A$95,0),MATCH(Z$8,'Points - Hattrick'!$A$5:$Z$5,0)))*100)+((INDEX('Points - Fielding'!$A$5:$Z$95,MATCH($A95,'Points - Fielding'!$A$5:$A$95,0),MATCH(Z$8,'Points - Fielding'!$A$5:$Z$5,0)))*10)+((INDEX('Points - 7 fers'!$A$5:$Z$95,MATCH($A95,'Points - 7 fers'!$A$5:$A$95,0),MATCH(Z$8,'Points - 7 fers'!$A$5:$Z$5,0)))*50)+((INDEX('Points - Fielding Bonus'!$A$5:$Z$95,MATCH($A95,'Points - Fielding Bonus'!$A$5:$A$95,0),MATCH(Z$8,'Points - Fielding Bonus'!$A$5:$Z$5,0)))*25)</f>
        <v>0</v>
      </c>
      <c r="AA95" s="452">
        <f t="shared" si="4"/>
        <v>0</v>
      </c>
      <c r="AB95" s="445">
        <f t="shared" si="5"/>
        <v>0</v>
      </c>
      <c r="AC95" s="479">
        <f t="shared" si="6"/>
        <v>0</v>
      </c>
      <c r="AD95" s="453">
        <f t="shared" si="7"/>
        <v>0</v>
      </c>
    </row>
    <row r="96" spans="1:30" ht="18.75" hidden="1" customHeight="1" x14ac:dyDescent="0.25">
      <c r="A96" s="476" t="s">
        <v>256</v>
      </c>
      <c r="B96" s="447"/>
      <c r="C96" s="448" t="s">
        <v>63</v>
      </c>
      <c r="D96" s="364">
        <f>(INDEX('Points - Runs'!$A$5:$Z$95,MATCH($A96,'Points - Runs'!$A$5:$A$95,0),MATCH(D$8,'Points - Runs'!$A$5:$Z$5,0)))+((INDEX('Points - Runs 50s'!$A$5:$Z$95,MATCH($A96,'Points - Runs 50s'!$A$5:$A$95,0),MATCH(D$8,'Points - Runs 50s'!$A$5:$Z$5,0)))*25)+((INDEX('Points - Runs 100s'!$A$5:$Z$95,MATCH($A96,'Points - Runs 100s'!$A$5:$A$95,0),MATCH(D$8,'Points - Runs 100s'!$A$5:$Z$5,0)))*50)+((INDEX('Points - Wickets'!$A$5:$Z$95,MATCH($A96,'Points - Wickets'!$A$5:$A$95,0),MATCH(D$8,'Points - Wickets'!$A$5:$Z$5,0)))*15)+((INDEX('Points - 4 fers'!$A$5:$Z$95,MATCH($A96,'Points - 4 fers'!$A$5:$A$95,0),MATCH(D$8,'Points - 4 fers'!$A$5:$Z$5,0)))*25)+((INDEX('Points - Hattrick'!$A$5:$Z$95,MATCH($A96,'Points - Hattrick'!$A$5:$A$95,0),MATCH(D$8,'Points - Hattrick'!$A$5:$Z$5,0)))*100)+((INDEX('Points - Fielding'!$A$5:$Z$95,MATCH($A96,'Points - Fielding'!$A$5:$A$95,0),MATCH(D$8,'Points - Fielding'!$A$5:$Z$5,0)))*10)+((INDEX('Points - 7 fers'!$A$5:$Z$95,MATCH($A96,'Points - 7 fers'!$A$5:$A$95,0),MATCH(D$8,'Points - 7 fers'!$A$5:$Z$5,0)))*50)+((INDEX('Points - Fielding Bonus'!$A$5:$Z$95,MATCH($A96,'Points - Fielding Bonus'!$A$5:$A$95,0),MATCH(D$8,'Points - Fielding Bonus'!$A$5:$Z$5,0)))*25)</f>
        <v>0</v>
      </c>
      <c r="E96" s="365">
        <f>(INDEX('Points - Runs'!$A$5:$Z$95,MATCH($A96,'Points - Runs'!$A$5:$A$95,0),MATCH(E$8,'Points - Runs'!$A$5:$Z$5,0)))+((INDEX('Points - Runs 50s'!$A$5:$Z$95,MATCH($A96,'Points - Runs 50s'!$A$5:$A$95,0),MATCH(E$8,'Points - Runs 50s'!$A$5:$Z$5,0)))*25)+((INDEX('Points - Runs 100s'!$A$5:$Z$95,MATCH($A96,'Points - Runs 100s'!$A$5:$A$95,0),MATCH(E$8,'Points - Runs 100s'!$A$5:$Z$5,0)))*50)+((INDEX('Points - Wickets'!$A$5:$Z$95,MATCH($A96,'Points - Wickets'!$A$5:$A$95,0),MATCH(E$8,'Points - Wickets'!$A$5:$Z$5,0)))*15)+((INDEX('Points - 4 fers'!$A$5:$Z$95,MATCH($A96,'Points - 4 fers'!$A$5:$A$95,0),MATCH(E$8,'Points - 4 fers'!$A$5:$Z$5,0)))*25)+((INDEX('Points - Hattrick'!$A$5:$Z$95,MATCH($A96,'Points - Hattrick'!$A$5:$A$95,0),MATCH(E$8,'Points - Hattrick'!$A$5:$Z$5,0)))*100)+((INDEX('Points - Fielding'!$A$5:$Z$95,MATCH($A96,'Points - Fielding'!$A$5:$A$95,0),MATCH(E$8,'Points - Fielding'!$A$5:$Z$5,0)))*10)+((INDEX('Points - 7 fers'!$A$5:$Z$95,MATCH($A96,'Points - 7 fers'!$A$5:$A$95,0),MATCH(E$8,'Points - 7 fers'!$A$5:$Z$5,0)))*50)+((INDEX('Points - Fielding Bonus'!$A$5:$Z$95,MATCH($A96,'Points - Fielding Bonus'!$A$5:$A$95,0),MATCH(E$8,'Points - Fielding Bonus'!$A$5:$Z$5,0)))*25)</f>
        <v>0</v>
      </c>
      <c r="F96" s="365">
        <f>(INDEX('Points - Runs'!$A$5:$Z$95,MATCH($A96,'Points - Runs'!$A$5:$A$95,0),MATCH(F$8,'Points - Runs'!$A$5:$Z$5,0)))+((INDEX('Points - Runs 50s'!$A$5:$Z$95,MATCH($A96,'Points - Runs 50s'!$A$5:$A$95,0),MATCH(F$8,'Points - Runs 50s'!$A$5:$Z$5,0)))*25)+((INDEX('Points - Runs 100s'!$A$5:$Z$95,MATCH($A96,'Points - Runs 100s'!$A$5:$A$95,0),MATCH(F$8,'Points - Runs 100s'!$A$5:$Z$5,0)))*50)+((INDEX('Points - Wickets'!$A$5:$Z$95,MATCH($A96,'Points - Wickets'!$A$5:$A$95,0),MATCH(F$8,'Points - Wickets'!$A$5:$Z$5,0)))*15)+((INDEX('Points - 4 fers'!$A$5:$Z$95,MATCH($A96,'Points - 4 fers'!$A$5:$A$95,0),MATCH(F$8,'Points - 4 fers'!$A$5:$Z$5,0)))*25)+((INDEX('Points - Hattrick'!$A$5:$Z$95,MATCH($A96,'Points - Hattrick'!$A$5:$A$95,0),MATCH(F$8,'Points - Hattrick'!$A$5:$Z$5,0)))*100)+((INDEX('Points - Fielding'!$A$5:$Z$95,MATCH($A96,'Points - Fielding'!$A$5:$A$95,0),MATCH(F$8,'Points - Fielding'!$A$5:$Z$5,0)))*10)+((INDEX('Points - 7 fers'!$A$5:$Z$95,MATCH($A96,'Points - 7 fers'!$A$5:$A$95,0),MATCH(F$8,'Points - 7 fers'!$A$5:$Z$5,0)))*50)+((INDEX('Points - Fielding Bonus'!$A$5:$Z$95,MATCH($A96,'Points - Fielding Bonus'!$A$5:$A$95,0),MATCH(F$8,'Points - Fielding Bonus'!$A$5:$Z$5,0)))*25)</f>
        <v>0</v>
      </c>
      <c r="G96" s="449">
        <f>(INDEX('Points - Runs'!$A$5:$Z$95,MATCH($A96,'Points - Runs'!$A$5:$A$95,0),MATCH(G$8,'Points - Runs'!$A$5:$Z$5,0)))+((INDEX('Points - Runs 50s'!$A$5:$Z$95,MATCH($A96,'Points - Runs 50s'!$A$5:$A$95,0),MATCH(G$8,'Points - Runs 50s'!$A$5:$Z$5,0)))*25)+((INDEX('Points - Runs 100s'!$A$5:$Z$95,MATCH($A96,'Points - Runs 100s'!$A$5:$A$95,0),MATCH(G$8,'Points - Runs 100s'!$A$5:$Z$5,0)))*50)+((INDEX('Points - Wickets'!$A$5:$Z$95,MATCH($A96,'Points - Wickets'!$A$5:$A$95,0),MATCH(G$8,'Points - Wickets'!$A$5:$Z$5,0)))*15)+((INDEX('Points - 4 fers'!$A$5:$Z$95,MATCH($A96,'Points - 4 fers'!$A$5:$A$95,0),MATCH(G$8,'Points - 4 fers'!$A$5:$Z$5,0)))*25)+((INDEX('Points - Hattrick'!$A$5:$Z$95,MATCH($A96,'Points - Hattrick'!$A$5:$A$95,0),MATCH(G$8,'Points - Hattrick'!$A$5:$Z$5,0)))*100)+((INDEX('Points - Fielding'!$A$5:$Z$95,MATCH($A96,'Points - Fielding'!$A$5:$A$95,0),MATCH(G$8,'Points - Fielding'!$A$5:$Z$5,0)))*10)+((INDEX('Points - 7 fers'!$A$5:$Z$95,MATCH($A96,'Points - 7 fers'!$A$5:$A$95,0),MATCH(G$8,'Points - 7 fers'!$A$5:$Z$5,0)))*50)+((INDEX('Points - Fielding Bonus'!$A$5:$Z$95,MATCH($A96,'Points - Fielding Bonus'!$A$5:$A$95,0),MATCH(G$8,'Points - Fielding Bonus'!$A$5:$Z$5,0)))*25)</f>
        <v>0</v>
      </c>
      <c r="H96" s="449">
        <f>(INDEX('Points - Runs'!$A$5:$Z$95,MATCH($A96,'Points - Runs'!$A$5:$A$95,0),MATCH(H$8,'Points - Runs'!$A$5:$Z$5,0)))+((INDEX('Points - Runs 50s'!$A$5:$Z$95,MATCH($A96,'Points - Runs 50s'!$A$5:$A$95,0),MATCH(H$8,'Points - Runs 50s'!$A$5:$Z$5,0)))*25)+((INDEX('Points - Runs 100s'!$A$5:$Z$95,MATCH($A96,'Points - Runs 100s'!$A$5:$A$95,0),MATCH(H$8,'Points - Runs 100s'!$A$5:$Z$5,0)))*50)+((INDEX('Points - Wickets'!$A$5:$Z$95,MATCH($A96,'Points - Wickets'!$A$5:$A$95,0),MATCH(H$8,'Points - Wickets'!$A$5:$Z$5,0)))*15)+((INDEX('Points - 4 fers'!$A$5:$Z$95,MATCH($A96,'Points - 4 fers'!$A$5:$A$95,0),MATCH(H$8,'Points - 4 fers'!$A$5:$Z$5,0)))*25)+((INDEX('Points - Hattrick'!$A$5:$Z$95,MATCH($A96,'Points - Hattrick'!$A$5:$A$95,0),MATCH(H$8,'Points - Hattrick'!$A$5:$Z$5,0)))*100)+((INDEX('Points - Fielding'!$A$5:$Z$95,MATCH($A96,'Points - Fielding'!$A$5:$A$95,0),MATCH(H$8,'Points - Fielding'!$A$5:$Z$5,0)))*10)+((INDEX('Points - 7 fers'!$A$5:$Z$95,MATCH($A96,'Points - 7 fers'!$A$5:$A$95,0),MATCH(H$8,'Points - 7 fers'!$A$5:$Z$5,0)))*50)+((INDEX('Points - Fielding Bonus'!$A$5:$Z$95,MATCH($A96,'Points - Fielding Bonus'!$A$5:$A$95,0),MATCH(H$8,'Points - Fielding Bonus'!$A$5:$Z$5,0)))*25)</f>
        <v>0</v>
      </c>
      <c r="I96" s="449">
        <f>(INDEX('Points - Runs'!$A$5:$Z$95,MATCH($A96,'Points - Runs'!$A$5:$A$95,0),MATCH(I$8,'Points - Runs'!$A$5:$Z$5,0)))+((INDEX('Points - Runs 50s'!$A$5:$Z$95,MATCH($A96,'Points - Runs 50s'!$A$5:$A$95,0),MATCH(I$8,'Points - Runs 50s'!$A$5:$Z$5,0)))*25)+((INDEX('Points - Runs 100s'!$A$5:$Z$95,MATCH($A96,'Points - Runs 100s'!$A$5:$A$95,0),MATCH(I$8,'Points - Runs 100s'!$A$5:$Z$5,0)))*50)+((INDEX('Points - Wickets'!$A$5:$Z$95,MATCH($A96,'Points - Wickets'!$A$5:$A$95,0),MATCH(I$8,'Points - Wickets'!$A$5:$Z$5,0)))*15)+((INDEX('Points - 4 fers'!$A$5:$Z$95,MATCH($A96,'Points - 4 fers'!$A$5:$A$95,0),MATCH(I$8,'Points - 4 fers'!$A$5:$Z$5,0)))*25)+((INDEX('Points - Hattrick'!$A$5:$Z$95,MATCH($A96,'Points - Hattrick'!$A$5:$A$95,0),MATCH(I$8,'Points - Hattrick'!$A$5:$Z$5,0)))*100)+((INDEX('Points - Fielding'!$A$5:$Z$95,MATCH($A96,'Points - Fielding'!$A$5:$A$95,0),MATCH(I$8,'Points - Fielding'!$A$5:$Z$5,0)))*10)+((INDEX('Points - 7 fers'!$A$5:$Z$95,MATCH($A96,'Points - 7 fers'!$A$5:$A$95,0),MATCH(I$8,'Points - 7 fers'!$A$5:$Z$5,0)))*50)+((INDEX('Points - Fielding Bonus'!$A$5:$Z$95,MATCH($A96,'Points - Fielding Bonus'!$A$5:$A$95,0),MATCH(I$8,'Points - Fielding Bonus'!$A$5:$Z$5,0)))*25)</f>
        <v>0</v>
      </c>
      <c r="J96" s="449">
        <f>(INDEX('Points - Runs'!$A$5:$Z$95,MATCH($A96,'Points - Runs'!$A$5:$A$95,0),MATCH(J$8,'Points - Runs'!$A$5:$Z$5,0)))+((INDEX('Points - Runs 50s'!$A$5:$Z$95,MATCH($A96,'Points - Runs 50s'!$A$5:$A$95,0),MATCH(J$8,'Points - Runs 50s'!$A$5:$Z$5,0)))*25)+((INDEX('Points - Runs 100s'!$A$5:$Z$95,MATCH($A96,'Points - Runs 100s'!$A$5:$A$95,0),MATCH(J$8,'Points - Runs 100s'!$A$5:$Z$5,0)))*50)+((INDEX('Points - Wickets'!$A$5:$Z$95,MATCH($A96,'Points - Wickets'!$A$5:$A$95,0),MATCH(J$8,'Points - Wickets'!$A$5:$Z$5,0)))*15)+((INDEX('Points - 4 fers'!$A$5:$Z$95,MATCH($A96,'Points - 4 fers'!$A$5:$A$95,0),MATCH(J$8,'Points - 4 fers'!$A$5:$Z$5,0)))*25)+((INDEX('Points - Hattrick'!$A$5:$Z$95,MATCH($A96,'Points - Hattrick'!$A$5:$A$95,0),MATCH(J$8,'Points - Hattrick'!$A$5:$Z$5,0)))*100)+((INDEX('Points - Fielding'!$A$5:$Z$95,MATCH($A96,'Points - Fielding'!$A$5:$A$95,0),MATCH(J$8,'Points - Fielding'!$A$5:$Z$5,0)))*10)+((INDEX('Points - 7 fers'!$A$5:$Z$95,MATCH($A96,'Points - 7 fers'!$A$5:$A$95,0),MATCH(J$8,'Points - 7 fers'!$A$5:$Z$5,0)))*50)+((INDEX('Points - Fielding Bonus'!$A$5:$Z$95,MATCH($A96,'Points - Fielding Bonus'!$A$5:$A$95,0),MATCH(J$8,'Points - Fielding Bonus'!$A$5:$Z$5,0)))*25)</f>
        <v>0</v>
      </c>
      <c r="K96" s="450">
        <f>(INDEX('Points - Runs'!$A$5:$Z$95,MATCH($A96,'Points - Runs'!$A$5:$A$95,0),MATCH(K$8,'Points - Runs'!$A$5:$Z$5,0)))+((INDEX('Points - Runs 50s'!$A$5:$Z$95,MATCH($A96,'Points - Runs 50s'!$A$5:$A$95,0),MATCH(K$8,'Points - Runs 50s'!$A$5:$Z$5,0)))*25)+((INDEX('Points - Runs 100s'!$A$5:$Z$95,MATCH($A96,'Points - Runs 100s'!$A$5:$A$95,0),MATCH(K$8,'Points - Runs 100s'!$A$5:$Z$5,0)))*50)+((INDEX('Points - Wickets'!$A$5:$Z$95,MATCH($A96,'Points - Wickets'!$A$5:$A$95,0),MATCH(K$8,'Points - Wickets'!$A$5:$Z$5,0)))*15)+((INDEX('Points - 4 fers'!$A$5:$Z$95,MATCH($A96,'Points - 4 fers'!$A$5:$A$95,0),MATCH(K$8,'Points - 4 fers'!$A$5:$Z$5,0)))*25)+((INDEX('Points - Hattrick'!$A$5:$Z$95,MATCH($A96,'Points - Hattrick'!$A$5:$A$95,0),MATCH(K$8,'Points - Hattrick'!$A$5:$Z$5,0)))*100)+((INDEX('Points - Fielding'!$A$5:$Z$95,MATCH($A96,'Points - Fielding'!$A$5:$A$95,0),MATCH(K$8,'Points - Fielding'!$A$5:$Z$5,0)))*10)+((INDEX('Points - 7 fers'!$A$5:$Z$95,MATCH($A96,'Points - 7 fers'!$A$5:$A$95,0),MATCH(K$8,'Points - 7 fers'!$A$5:$Z$5,0)))*50)+((INDEX('Points - Fielding Bonus'!$A$5:$Z$95,MATCH($A96,'Points - Fielding Bonus'!$A$5:$A$95,0),MATCH(K$8,'Points - Fielding Bonus'!$A$5:$Z$5,0)))*25)</f>
        <v>0</v>
      </c>
      <c r="L96" s="449">
        <f>(INDEX('Points - Runs'!$A$5:$Z$95,MATCH($A96,'Points - Runs'!$A$5:$A$95,0),MATCH(L$8,'Points - Runs'!$A$5:$Z$5,0)))+((INDEX('Points - Runs 50s'!$A$5:$Z$95,MATCH($A96,'Points - Runs 50s'!$A$5:$A$95,0),MATCH(L$8,'Points - Runs 50s'!$A$5:$Z$5,0)))*25)+((INDEX('Points - Runs 100s'!$A$5:$Z$95,MATCH($A96,'Points - Runs 100s'!$A$5:$A$95,0),MATCH(L$8,'Points - Runs 100s'!$A$5:$Z$5,0)))*50)+((INDEX('Points - Wickets'!$A$5:$Z$95,MATCH($A96,'Points - Wickets'!$A$5:$A$95,0),MATCH(L$8,'Points - Wickets'!$A$5:$Z$5,0)))*15)+((INDEX('Points - 4 fers'!$A$5:$Z$95,MATCH($A96,'Points - 4 fers'!$A$5:$A$95,0),MATCH(L$8,'Points - 4 fers'!$A$5:$Z$5,0)))*25)+((INDEX('Points - Hattrick'!$A$5:$Z$95,MATCH($A96,'Points - Hattrick'!$A$5:$A$95,0),MATCH(L$8,'Points - Hattrick'!$A$5:$Z$5,0)))*100)+((INDEX('Points - Fielding'!$A$5:$Z$95,MATCH($A96,'Points - Fielding'!$A$5:$A$95,0),MATCH(L$8,'Points - Fielding'!$A$5:$Z$5,0)))*10)+((INDEX('Points - 7 fers'!$A$5:$Z$95,MATCH($A96,'Points - 7 fers'!$A$5:$A$95,0),MATCH(L$8,'Points - 7 fers'!$A$5:$Z$5,0)))*50)+((INDEX('Points - Fielding Bonus'!$A$5:$Z$95,MATCH($A96,'Points - Fielding Bonus'!$A$5:$A$95,0),MATCH(L$8,'Points - Fielding Bonus'!$A$5:$Z$5,0)))*25)</f>
        <v>0</v>
      </c>
      <c r="M96" s="449">
        <f>(INDEX('Points - Runs'!$A$5:$Z$95,MATCH($A96,'Points - Runs'!$A$5:$A$95,0),MATCH(M$8,'Points - Runs'!$A$5:$Z$5,0)))+((INDEX('Points - Runs 50s'!$A$5:$Z$95,MATCH($A96,'Points - Runs 50s'!$A$5:$A$95,0),MATCH(M$8,'Points - Runs 50s'!$A$5:$Z$5,0)))*25)+((INDEX('Points - Runs 100s'!$A$5:$Z$95,MATCH($A96,'Points - Runs 100s'!$A$5:$A$95,0),MATCH(M$8,'Points - Runs 100s'!$A$5:$Z$5,0)))*50)+((INDEX('Points - Wickets'!$A$5:$Z$95,MATCH($A96,'Points - Wickets'!$A$5:$A$95,0),MATCH(M$8,'Points - Wickets'!$A$5:$Z$5,0)))*15)+((INDEX('Points - 4 fers'!$A$5:$Z$95,MATCH($A96,'Points - 4 fers'!$A$5:$A$95,0),MATCH(M$8,'Points - 4 fers'!$A$5:$Z$5,0)))*25)+((INDEX('Points - Hattrick'!$A$5:$Z$95,MATCH($A96,'Points - Hattrick'!$A$5:$A$95,0),MATCH(M$8,'Points - Hattrick'!$A$5:$Z$5,0)))*100)+((INDEX('Points - Fielding'!$A$5:$Z$95,MATCH($A96,'Points - Fielding'!$A$5:$A$95,0),MATCH(M$8,'Points - Fielding'!$A$5:$Z$5,0)))*10)+((INDEX('Points - 7 fers'!$A$5:$Z$95,MATCH($A96,'Points - 7 fers'!$A$5:$A$95,0),MATCH(M$8,'Points - 7 fers'!$A$5:$Z$5,0)))*50)+((INDEX('Points - Fielding Bonus'!$A$5:$Z$95,MATCH($A96,'Points - Fielding Bonus'!$A$5:$A$95,0),MATCH(M$8,'Points - Fielding Bonus'!$A$5:$Z$5,0)))*25)</f>
        <v>0</v>
      </c>
      <c r="N96" s="449">
        <f>(INDEX('Points - Runs'!$A$5:$Z$95,MATCH($A96,'Points - Runs'!$A$5:$A$95,0),MATCH(N$8,'Points - Runs'!$A$5:$Z$5,0)))+((INDEX('Points - Runs 50s'!$A$5:$Z$95,MATCH($A96,'Points - Runs 50s'!$A$5:$A$95,0),MATCH(N$8,'Points - Runs 50s'!$A$5:$Z$5,0)))*25)+((INDEX('Points - Runs 100s'!$A$5:$Z$95,MATCH($A96,'Points - Runs 100s'!$A$5:$A$95,0),MATCH(N$8,'Points - Runs 100s'!$A$5:$Z$5,0)))*50)+((INDEX('Points - Wickets'!$A$5:$Z$95,MATCH($A96,'Points - Wickets'!$A$5:$A$95,0),MATCH(N$8,'Points - Wickets'!$A$5:$Z$5,0)))*15)+((INDEX('Points - 4 fers'!$A$5:$Z$95,MATCH($A96,'Points - 4 fers'!$A$5:$A$95,0),MATCH(N$8,'Points - 4 fers'!$A$5:$Z$5,0)))*25)+((INDEX('Points - Hattrick'!$A$5:$Z$95,MATCH($A96,'Points - Hattrick'!$A$5:$A$95,0),MATCH(N$8,'Points - Hattrick'!$A$5:$Z$5,0)))*100)+((INDEX('Points - Fielding'!$A$5:$Z$95,MATCH($A96,'Points - Fielding'!$A$5:$A$95,0),MATCH(N$8,'Points - Fielding'!$A$5:$Z$5,0)))*10)+((INDEX('Points - 7 fers'!$A$5:$Z$95,MATCH($A96,'Points - 7 fers'!$A$5:$A$95,0),MATCH(N$8,'Points - 7 fers'!$A$5:$Z$5,0)))*50)+((INDEX('Points - Fielding Bonus'!$A$5:$Z$95,MATCH($A96,'Points - Fielding Bonus'!$A$5:$A$95,0),MATCH(N$8,'Points - Fielding Bonus'!$A$5:$Z$5,0)))*25)</f>
        <v>0</v>
      </c>
      <c r="O96" s="449">
        <f>(INDEX('Points - Runs'!$A$5:$Z$95,MATCH($A96,'Points - Runs'!$A$5:$A$95,0),MATCH(O$8,'Points - Runs'!$A$5:$Z$5,0)))+((INDEX('Points - Runs 50s'!$A$5:$Z$95,MATCH($A96,'Points - Runs 50s'!$A$5:$A$95,0),MATCH(O$8,'Points - Runs 50s'!$A$5:$Z$5,0)))*25)+((INDEX('Points - Runs 100s'!$A$5:$Z$95,MATCH($A96,'Points - Runs 100s'!$A$5:$A$95,0),MATCH(O$8,'Points - Runs 100s'!$A$5:$Z$5,0)))*50)+((INDEX('Points - Wickets'!$A$5:$Z$95,MATCH($A96,'Points - Wickets'!$A$5:$A$95,0),MATCH(O$8,'Points - Wickets'!$A$5:$Z$5,0)))*15)+((INDEX('Points - 4 fers'!$A$5:$Z$95,MATCH($A96,'Points - 4 fers'!$A$5:$A$95,0),MATCH(O$8,'Points - 4 fers'!$A$5:$Z$5,0)))*25)+((INDEX('Points - Hattrick'!$A$5:$Z$95,MATCH($A96,'Points - Hattrick'!$A$5:$A$95,0),MATCH(O$8,'Points - Hattrick'!$A$5:$Z$5,0)))*100)+((INDEX('Points - Fielding'!$A$5:$Z$95,MATCH($A96,'Points - Fielding'!$A$5:$A$95,0),MATCH(O$8,'Points - Fielding'!$A$5:$Z$5,0)))*10)+((INDEX('Points - 7 fers'!$A$5:$Z$95,MATCH($A96,'Points - 7 fers'!$A$5:$A$95,0),MATCH(O$8,'Points - 7 fers'!$A$5:$Z$5,0)))*50)+((INDEX('Points - Fielding Bonus'!$A$5:$Z$95,MATCH($A96,'Points - Fielding Bonus'!$A$5:$A$95,0),MATCH(O$8,'Points - Fielding Bonus'!$A$5:$Z$5,0)))*25)</f>
        <v>0</v>
      </c>
      <c r="P96" s="449">
        <f>(INDEX('Points - Runs'!$A$5:$Z$95,MATCH($A96,'Points - Runs'!$A$5:$A$95,0),MATCH(P$8,'Points - Runs'!$A$5:$Z$5,0)))+((INDEX('Points - Runs 50s'!$A$5:$Z$95,MATCH($A96,'Points - Runs 50s'!$A$5:$A$95,0),MATCH(P$8,'Points - Runs 50s'!$A$5:$Z$5,0)))*25)+((INDEX('Points - Runs 100s'!$A$5:$Z$95,MATCH($A96,'Points - Runs 100s'!$A$5:$A$95,0),MATCH(P$8,'Points - Runs 100s'!$A$5:$Z$5,0)))*50)+((INDEX('Points - Wickets'!$A$5:$Z$95,MATCH($A96,'Points - Wickets'!$A$5:$A$95,0),MATCH(P$8,'Points - Wickets'!$A$5:$Z$5,0)))*15)+((INDEX('Points - 4 fers'!$A$5:$Z$95,MATCH($A96,'Points - 4 fers'!$A$5:$A$95,0),MATCH(P$8,'Points - 4 fers'!$A$5:$Z$5,0)))*25)+((INDEX('Points - Hattrick'!$A$5:$Z$95,MATCH($A96,'Points - Hattrick'!$A$5:$A$95,0),MATCH(P$8,'Points - Hattrick'!$A$5:$Z$5,0)))*100)+((INDEX('Points - Fielding'!$A$5:$Z$95,MATCH($A96,'Points - Fielding'!$A$5:$A$95,0),MATCH(P$8,'Points - Fielding'!$A$5:$Z$5,0)))*10)+((INDEX('Points - 7 fers'!$A$5:$Z$95,MATCH($A96,'Points - 7 fers'!$A$5:$A$95,0),MATCH(P$8,'Points - 7 fers'!$A$5:$Z$5,0)))*50)+((INDEX('Points - Fielding Bonus'!$A$5:$Z$95,MATCH($A96,'Points - Fielding Bonus'!$A$5:$A$95,0),MATCH(P$8,'Points - Fielding Bonus'!$A$5:$Z$5,0)))*25)</f>
        <v>0</v>
      </c>
      <c r="Q96" s="449">
        <f>(INDEX('Points - Runs'!$A$5:$Z$95,MATCH($A96,'Points - Runs'!$A$5:$A$95,0),MATCH(Q$8,'Points - Runs'!$A$5:$Z$5,0)))+((INDEX('Points - Runs 50s'!$A$5:$Z$95,MATCH($A96,'Points - Runs 50s'!$A$5:$A$95,0),MATCH(Q$8,'Points - Runs 50s'!$A$5:$Z$5,0)))*25)+((INDEX('Points - Runs 100s'!$A$5:$Z$95,MATCH($A96,'Points - Runs 100s'!$A$5:$A$95,0),MATCH(Q$8,'Points - Runs 100s'!$A$5:$Z$5,0)))*50)+((INDEX('Points - Wickets'!$A$5:$Z$95,MATCH($A96,'Points - Wickets'!$A$5:$A$95,0),MATCH(Q$8,'Points - Wickets'!$A$5:$Z$5,0)))*15)+((INDEX('Points - 4 fers'!$A$5:$Z$95,MATCH($A96,'Points - 4 fers'!$A$5:$A$95,0),MATCH(Q$8,'Points - 4 fers'!$A$5:$Z$5,0)))*25)+((INDEX('Points - Hattrick'!$A$5:$Z$95,MATCH($A96,'Points - Hattrick'!$A$5:$A$95,0),MATCH(Q$8,'Points - Hattrick'!$A$5:$Z$5,0)))*100)+((INDEX('Points - Fielding'!$A$5:$Z$95,MATCH($A96,'Points - Fielding'!$A$5:$A$95,0),MATCH(Q$8,'Points - Fielding'!$A$5:$Z$5,0)))*10)+((INDEX('Points - 7 fers'!$A$5:$Z$95,MATCH($A96,'Points - 7 fers'!$A$5:$A$95,0),MATCH(Q$8,'Points - 7 fers'!$A$5:$Z$5,0)))*50)+((INDEX('Points - Fielding Bonus'!$A$5:$Z$95,MATCH($A96,'Points - Fielding Bonus'!$A$5:$A$95,0),MATCH(Q$8,'Points - Fielding Bonus'!$A$5:$Z$5,0)))*25)</f>
        <v>0</v>
      </c>
      <c r="R96" s="449">
        <f>(INDEX('Points - Runs'!$A$5:$Z$95,MATCH($A96,'Points - Runs'!$A$5:$A$95,0),MATCH(R$8,'Points - Runs'!$A$5:$Z$5,0)))+((INDEX('Points - Runs 50s'!$A$5:$Z$95,MATCH($A96,'Points - Runs 50s'!$A$5:$A$95,0),MATCH(R$8,'Points - Runs 50s'!$A$5:$Z$5,0)))*25)+((INDEX('Points - Runs 100s'!$A$5:$Z$95,MATCH($A96,'Points - Runs 100s'!$A$5:$A$95,0),MATCH(R$8,'Points - Runs 100s'!$A$5:$Z$5,0)))*50)+((INDEX('Points - Wickets'!$A$5:$Z$95,MATCH($A96,'Points - Wickets'!$A$5:$A$95,0),MATCH(R$8,'Points - Wickets'!$A$5:$Z$5,0)))*15)+((INDEX('Points - 4 fers'!$A$5:$Z$95,MATCH($A96,'Points - 4 fers'!$A$5:$A$95,0),MATCH(R$8,'Points - 4 fers'!$A$5:$Z$5,0)))*25)+((INDEX('Points - Hattrick'!$A$5:$Z$95,MATCH($A96,'Points - Hattrick'!$A$5:$A$95,0),MATCH(R$8,'Points - Hattrick'!$A$5:$Z$5,0)))*100)+((INDEX('Points - Fielding'!$A$5:$Z$95,MATCH($A96,'Points - Fielding'!$A$5:$A$95,0),MATCH(R$8,'Points - Fielding'!$A$5:$Z$5,0)))*10)+((INDEX('Points - 7 fers'!$A$5:$Z$95,MATCH($A96,'Points - 7 fers'!$A$5:$A$95,0),MATCH(R$8,'Points - 7 fers'!$A$5:$Z$5,0)))*50)+((INDEX('Points - Fielding Bonus'!$A$5:$Z$95,MATCH($A96,'Points - Fielding Bonus'!$A$5:$A$95,0),MATCH(R$8,'Points - Fielding Bonus'!$A$5:$Z$5,0)))*25)</f>
        <v>0</v>
      </c>
      <c r="S96" s="450">
        <f>(INDEX('Points - Runs'!$A$5:$Z$95,MATCH($A96,'Points - Runs'!$A$5:$A$95,0),MATCH(S$8,'Points - Runs'!$A$5:$Z$5,0)))+((INDEX('Points - Runs 50s'!$A$5:$Z$95,MATCH($A96,'Points - Runs 50s'!$A$5:$A$95,0),MATCH(S$8,'Points - Runs 50s'!$A$5:$Z$5,0)))*25)+((INDEX('Points - Runs 100s'!$A$5:$Z$95,MATCH($A96,'Points - Runs 100s'!$A$5:$A$95,0),MATCH(S$8,'Points - Runs 100s'!$A$5:$Z$5,0)))*50)+((INDEX('Points - Wickets'!$A$5:$Z$95,MATCH($A96,'Points - Wickets'!$A$5:$A$95,0),MATCH(S$8,'Points - Wickets'!$A$5:$Z$5,0)))*15)+((INDEX('Points - 4 fers'!$A$5:$Z$95,MATCH($A96,'Points - 4 fers'!$A$5:$A$95,0),MATCH(S$8,'Points - 4 fers'!$A$5:$Z$5,0)))*25)+((INDEX('Points - Hattrick'!$A$5:$Z$95,MATCH($A96,'Points - Hattrick'!$A$5:$A$95,0),MATCH(S$8,'Points - Hattrick'!$A$5:$Z$5,0)))*100)+((INDEX('Points - Fielding'!$A$5:$Z$95,MATCH($A96,'Points - Fielding'!$A$5:$A$95,0),MATCH(S$8,'Points - Fielding'!$A$5:$Z$5,0)))*10)+((INDEX('Points - 7 fers'!$A$5:$Z$95,MATCH($A96,'Points - 7 fers'!$A$5:$A$95,0),MATCH(S$8,'Points - 7 fers'!$A$5:$Z$5,0)))*50)+((INDEX('Points - Fielding Bonus'!$A$5:$Z$95,MATCH($A96,'Points - Fielding Bonus'!$A$5:$A$95,0),MATCH(S$8,'Points - Fielding Bonus'!$A$5:$Z$5,0)))*25)</f>
        <v>0</v>
      </c>
      <c r="T96" s="449">
        <f>(INDEX('Points - Runs'!$A$5:$Z$95,MATCH($A96,'Points - Runs'!$A$5:$A$95,0),MATCH(T$8,'Points - Runs'!$A$5:$Z$5,0)))+((INDEX('Points - Runs 50s'!$A$5:$Z$95,MATCH($A96,'Points - Runs 50s'!$A$5:$A$95,0),MATCH(T$8,'Points - Runs 50s'!$A$5:$Z$5,0)))*25)+((INDEX('Points - Runs 100s'!$A$5:$Z$95,MATCH($A96,'Points - Runs 100s'!$A$5:$A$95,0),MATCH(T$8,'Points - Runs 100s'!$A$5:$Z$5,0)))*50)+((INDEX('Points - Wickets'!$A$5:$Z$95,MATCH($A96,'Points - Wickets'!$A$5:$A$95,0),MATCH(T$8,'Points - Wickets'!$A$5:$Z$5,0)))*15)+((INDEX('Points - 4 fers'!$A$5:$Z$95,MATCH($A96,'Points - 4 fers'!$A$5:$A$95,0),MATCH(T$8,'Points - 4 fers'!$A$5:$Z$5,0)))*25)+((INDEX('Points - Hattrick'!$A$5:$Z$95,MATCH($A96,'Points - Hattrick'!$A$5:$A$95,0),MATCH(T$8,'Points - Hattrick'!$A$5:$Z$5,0)))*100)+((INDEX('Points - Fielding'!$A$5:$Z$95,MATCH($A96,'Points - Fielding'!$A$5:$A$95,0),MATCH(T$8,'Points - Fielding'!$A$5:$Z$5,0)))*10)+((INDEX('Points - 7 fers'!$A$5:$Z$95,MATCH($A96,'Points - 7 fers'!$A$5:$A$95,0),MATCH(T$8,'Points - 7 fers'!$A$5:$Z$5,0)))*50)+((INDEX('Points - Fielding Bonus'!$A$5:$Z$95,MATCH($A96,'Points - Fielding Bonus'!$A$5:$A$95,0),MATCH(T$8,'Points - Fielding Bonus'!$A$5:$Z$5,0)))*25)</f>
        <v>0</v>
      </c>
      <c r="U96" s="449">
        <f>(INDEX('Points - Runs'!$A$5:$Z$95,MATCH($A96,'Points - Runs'!$A$5:$A$95,0),MATCH(U$8,'Points - Runs'!$A$5:$Z$5,0)))+((INDEX('Points - Runs 50s'!$A$5:$Z$95,MATCH($A96,'Points - Runs 50s'!$A$5:$A$95,0),MATCH(U$8,'Points - Runs 50s'!$A$5:$Z$5,0)))*25)+((INDEX('Points - Runs 100s'!$A$5:$Z$95,MATCH($A96,'Points - Runs 100s'!$A$5:$A$95,0),MATCH(U$8,'Points - Runs 100s'!$A$5:$Z$5,0)))*50)+((INDEX('Points - Wickets'!$A$5:$Z$95,MATCH($A96,'Points - Wickets'!$A$5:$A$95,0),MATCH(U$8,'Points - Wickets'!$A$5:$Z$5,0)))*15)+((INDEX('Points - 4 fers'!$A$5:$Z$95,MATCH($A96,'Points - 4 fers'!$A$5:$A$95,0),MATCH(U$8,'Points - 4 fers'!$A$5:$Z$5,0)))*25)+((INDEX('Points - Hattrick'!$A$5:$Z$95,MATCH($A96,'Points - Hattrick'!$A$5:$A$95,0),MATCH(U$8,'Points - Hattrick'!$A$5:$Z$5,0)))*100)+((INDEX('Points - Fielding'!$A$5:$Z$95,MATCH($A96,'Points - Fielding'!$A$5:$A$95,0),MATCH(U$8,'Points - Fielding'!$A$5:$Z$5,0)))*10)+((INDEX('Points - 7 fers'!$A$5:$Z$95,MATCH($A96,'Points - 7 fers'!$A$5:$A$95,0),MATCH(U$8,'Points - 7 fers'!$A$5:$Z$5,0)))*50)+((INDEX('Points - Fielding Bonus'!$A$5:$Z$95,MATCH($A96,'Points - Fielding Bonus'!$A$5:$A$95,0),MATCH(U$8,'Points - Fielding Bonus'!$A$5:$Z$5,0)))*25)</f>
        <v>0</v>
      </c>
      <c r="V96" s="449">
        <f>(INDEX('Points - Runs'!$A$5:$Z$95,MATCH($A96,'Points - Runs'!$A$5:$A$95,0),MATCH(V$8,'Points - Runs'!$A$5:$Z$5,0)))+((INDEX('Points - Runs 50s'!$A$5:$Z$95,MATCH($A96,'Points - Runs 50s'!$A$5:$A$95,0),MATCH(V$8,'Points - Runs 50s'!$A$5:$Z$5,0)))*25)+((INDEX('Points - Runs 100s'!$A$5:$Z$95,MATCH($A96,'Points - Runs 100s'!$A$5:$A$95,0),MATCH(V$8,'Points - Runs 100s'!$A$5:$Z$5,0)))*50)+((INDEX('Points - Wickets'!$A$5:$Z$95,MATCH($A96,'Points - Wickets'!$A$5:$A$95,0),MATCH(V$8,'Points - Wickets'!$A$5:$Z$5,0)))*15)+((INDEX('Points - 4 fers'!$A$5:$Z$95,MATCH($A96,'Points - 4 fers'!$A$5:$A$95,0),MATCH(V$8,'Points - 4 fers'!$A$5:$Z$5,0)))*25)+((INDEX('Points - Hattrick'!$A$5:$Z$95,MATCH($A96,'Points - Hattrick'!$A$5:$A$95,0),MATCH(V$8,'Points - Hattrick'!$A$5:$Z$5,0)))*100)+((INDEX('Points - Fielding'!$A$5:$Z$95,MATCH($A96,'Points - Fielding'!$A$5:$A$95,0),MATCH(V$8,'Points - Fielding'!$A$5:$Z$5,0)))*10)+((INDEX('Points - 7 fers'!$A$5:$Z$95,MATCH($A96,'Points - 7 fers'!$A$5:$A$95,0),MATCH(V$8,'Points - 7 fers'!$A$5:$Z$5,0)))*50)+((INDEX('Points - Fielding Bonus'!$A$5:$Z$95,MATCH($A96,'Points - Fielding Bonus'!$A$5:$A$95,0),MATCH(V$8,'Points - Fielding Bonus'!$A$5:$Z$5,0)))*25)</f>
        <v>0</v>
      </c>
      <c r="W96" s="449">
        <f>(INDEX('Points - Runs'!$A$5:$Z$95,MATCH($A96,'Points - Runs'!$A$5:$A$95,0),MATCH(W$8,'Points - Runs'!$A$5:$Z$5,0)))+((INDEX('Points - Runs 50s'!$A$5:$Z$95,MATCH($A96,'Points - Runs 50s'!$A$5:$A$95,0),MATCH(W$8,'Points - Runs 50s'!$A$5:$Z$5,0)))*25)+((INDEX('Points - Runs 100s'!$A$5:$Z$95,MATCH($A96,'Points - Runs 100s'!$A$5:$A$95,0),MATCH(W$8,'Points - Runs 100s'!$A$5:$Z$5,0)))*50)+((INDEX('Points - Wickets'!$A$5:$Z$95,MATCH($A96,'Points - Wickets'!$A$5:$A$95,0),MATCH(W$8,'Points - Wickets'!$A$5:$Z$5,0)))*15)+((INDEX('Points - 4 fers'!$A$5:$Z$95,MATCH($A96,'Points - 4 fers'!$A$5:$A$95,0),MATCH(W$8,'Points - 4 fers'!$A$5:$Z$5,0)))*25)+((INDEX('Points - Hattrick'!$A$5:$Z$95,MATCH($A96,'Points - Hattrick'!$A$5:$A$95,0),MATCH(W$8,'Points - Hattrick'!$A$5:$Z$5,0)))*100)+((INDEX('Points - Fielding'!$A$5:$Z$95,MATCH($A96,'Points - Fielding'!$A$5:$A$95,0),MATCH(W$8,'Points - Fielding'!$A$5:$Z$5,0)))*10)+((INDEX('Points - 7 fers'!$A$5:$Z$95,MATCH($A96,'Points - 7 fers'!$A$5:$A$95,0),MATCH(W$8,'Points - 7 fers'!$A$5:$Z$5,0)))*50)+((INDEX('Points - Fielding Bonus'!$A$5:$Z$95,MATCH($A96,'Points - Fielding Bonus'!$A$5:$A$95,0),MATCH(W$8,'Points - Fielding Bonus'!$A$5:$Z$5,0)))*25)</f>
        <v>0</v>
      </c>
      <c r="X96" s="449">
        <f>(INDEX('Points - Runs'!$A$5:$Z$95,MATCH($A96,'Points - Runs'!$A$5:$A$95,0),MATCH(X$8,'Points - Runs'!$A$5:$Z$5,0)))+((INDEX('Points - Runs 50s'!$A$5:$Z$95,MATCH($A96,'Points - Runs 50s'!$A$5:$A$95,0),MATCH(X$8,'Points - Runs 50s'!$A$5:$Z$5,0)))*25)+((INDEX('Points - Runs 100s'!$A$5:$Z$95,MATCH($A96,'Points - Runs 100s'!$A$5:$A$95,0),MATCH(X$8,'Points - Runs 100s'!$A$5:$Z$5,0)))*50)+((INDEX('Points - Wickets'!$A$5:$Z$95,MATCH($A96,'Points - Wickets'!$A$5:$A$95,0),MATCH(X$8,'Points - Wickets'!$A$5:$Z$5,0)))*15)+((INDEX('Points - 4 fers'!$A$5:$Z$95,MATCH($A96,'Points - 4 fers'!$A$5:$A$95,0),MATCH(X$8,'Points - 4 fers'!$A$5:$Z$5,0)))*25)+((INDEX('Points - Hattrick'!$A$5:$Z$95,MATCH($A96,'Points - Hattrick'!$A$5:$A$95,0),MATCH(X$8,'Points - Hattrick'!$A$5:$Z$5,0)))*100)+((INDEX('Points - Fielding'!$A$5:$Z$95,MATCH($A96,'Points - Fielding'!$A$5:$A$95,0),MATCH(X$8,'Points - Fielding'!$A$5:$Z$5,0)))*10)+((INDEX('Points - 7 fers'!$A$5:$Z$95,MATCH($A96,'Points - 7 fers'!$A$5:$A$95,0),MATCH(X$8,'Points - 7 fers'!$A$5:$Z$5,0)))*50)+((INDEX('Points - Fielding Bonus'!$A$5:$Z$95,MATCH($A96,'Points - Fielding Bonus'!$A$5:$A$95,0),MATCH(X$8,'Points - Fielding Bonus'!$A$5:$Z$5,0)))*25)</f>
        <v>0</v>
      </c>
      <c r="Y96" s="449">
        <f>(INDEX('Points - Runs'!$A$5:$Z$95,MATCH($A96,'Points - Runs'!$A$5:$A$95,0),MATCH(Y$8,'Points - Runs'!$A$5:$Z$5,0)))+((INDEX('Points - Runs 50s'!$A$5:$Z$95,MATCH($A96,'Points - Runs 50s'!$A$5:$A$95,0),MATCH(Y$8,'Points - Runs 50s'!$A$5:$Z$5,0)))*25)+((INDEX('Points - Runs 100s'!$A$5:$Z$95,MATCH($A96,'Points - Runs 100s'!$A$5:$A$95,0),MATCH(Y$8,'Points - Runs 100s'!$A$5:$Z$5,0)))*50)+((INDEX('Points - Wickets'!$A$5:$Z$95,MATCH($A96,'Points - Wickets'!$A$5:$A$95,0),MATCH(Y$8,'Points - Wickets'!$A$5:$Z$5,0)))*15)+((INDEX('Points - 4 fers'!$A$5:$Z$95,MATCH($A96,'Points - 4 fers'!$A$5:$A$95,0),MATCH(Y$8,'Points - 4 fers'!$A$5:$Z$5,0)))*25)+((INDEX('Points - Hattrick'!$A$5:$Z$95,MATCH($A96,'Points - Hattrick'!$A$5:$A$95,0),MATCH(Y$8,'Points - Hattrick'!$A$5:$Z$5,0)))*100)+((INDEX('Points - Fielding'!$A$5:$Z$95,MATCH($A96,'Points - Fielding'!$A$5:$A$95,0),MATCH(Y$8,'Points - Fielding'!$A$5:$Z$5,0)))*10)+((INDEX('Points - 7 fers'!$A$5:$Z$95,MATCH($A96,'Points - 7 fers'!$A$5:$A$95,0),MATCH(Y$8,'Points - 7 fers'!$A$5:$Z$5,0)))*50)+((INDEX('Points - Fielding Bonus'!$A$5:$Z$95,MATCH($A96,'Points - Fielding Bonus'!$A$5:$A$95,0),MATCH(Y$8,'Points - Fielding Bonus'!$A$5:$Z$5,0)))*25)</f>
        <v>0</v>
      </c>
      <c r="Z96" s="451">
        <f>(INDEX('Points - Runs'!$A$5:$Z$95,MATCH($A96,'Points - Runs'!$A$5:$A$95,0),MATCH(Z$8,'Points - Runs'!$A$5:$Z$5,0)))+((INDEX('Points - Runs 50s'!$A$5:$Z$95,MATCH($A96,'Points - Runs 50s'!$A$5:$A$95,0),MATCH(Z$8,'Points - Runs 50s'!$A$5:$Z$5,0)))*25)+((INDEX('Points - Runs 100s'!$A$5:$Z$95,MATCH($A96,'Points - Runs 100s'!$A$5:$A$95,0),MATCH(Z$8,'Points - Runs 100s'!$A$5:$Z$5,0)))*50)+((INDEX('Points - Wickets'!$A$5:$Z$95,MATCH($A96,'Points - Wickets'!$A$5:$A$95,0),MATCH(Z$8,'Points - Wickets'!$A$5:$Z$5,0)))*15)+((INDEX('Points - 4 fers'!$A$5:$Z$95,MATCH($A96,'Points - 4 fers'!$A$5:$A$95,0),MATCH(Z$8,'Points - 4 fers'!$A$5:$Z$5,0)))*25)+((INDEX('Points - Hattrick'!$A$5:$Z$95,MATCH($A96,'Points - Hattrick'!$A$5:$A$95,0),MATCH(Z$8,'Points - Hattrick'!$A$5:$Z$5,0)))*100)+((INDEX('Points - Fielding'!$A$5:$Z$95,MATCH($A96,'Points - Fielding'!$A$5:$A$95,0),MATCH(Z$8,'Points - Fielding'!$A$5:$Z$5,0)))*10)+((INDEX('Points - 7 fers'!$A$5:$Z$95,MATCH($A96,'Points - 7 fers'!$A$5:$A$95,0),MATCH(Z$8,'Points - 7 fers'!$A$5:$Z$5,0)))*50)+((INDEX('Points - Fielding Bonus'!$A$5:$Z$95,MATCH($A96,'Points - Fielding Bonus'!$A$5:$A$95,0),MATCH(Z$8,'Points - Fielding Bonus'!$A$5:$Z$5,0)))*25)</f>
        <v>0</v>
      </c>
      <c r="AA96" s="452">
        <f t="shared" si="4"/>
        <v>0</v>
      </c>
      <c r="AB96" s="445">
        <f t="shared" si="5"/>
        <v>0</v>
      </c>
      <c r="AC96" s="479">
        <f t="shared" si="6"/>
        <v>0</v>
      </c>
      <c r="AD96" s="453">
        <f t="shared" si="7"/>
        <v>0</v>
      </c>
    </row>
    <row r="97" spans="1:30" ht="18.75" hidden="1" customHeight="1" thickBot="1" x14ac:dyDescent="0.3">
      <c r="A97" s="478" t="s">
        <v>257</v>
      </c>
      <c r="B97" s="458"/>
      <c r="C97" s="459" t="s">
        <v>63</v>
      </c>
      <c r="D97" s="460">
        <f>(INDEX('Points - Runs'!$A$5:$Z$95,MATCH($A97,'Points - Runs'!$A$5:$A$95,0),MATCH(D$8,'Points - Runs'!$A$5:$Z$5,0)))+((INDEX('Points - Runs 50s'!$A$5:$Z$95,MATCH($A97,'Points - Runs 50s'!$A$5:$A$95,0),MATCH(D$8,'Points - Runs 50s'!$A$5:$Z$5,0)))*25)+((INDEX('Points - Runs 100s'!$A$5:$Z$95,MATCH($A97,'Points - Runs 100s'!$A$5:$A$95,0),MATCH(D$8,'Points - Runs 100s'!$A$5:$Z$5,0)))*50)+((INDEX('Points - Wickets'!$A$5:$Z$95,MATCH($A97,'Points - Wickets'!$A$5:$A$95,0),MATCH(D$8,'Points - Wickets'!$A$5:$Z$5,0)))*15)+((INDEX('Points - 4 fers'!$A$5:$Z$95,MATCH($A97,'Points - 4 fers'!$A$5:$A$95,0),MATCH(D$8,'Points - 4 fers'!$A$5:$Z$5,0)))*25)+((INDEX('Points - Hattrick'!$A$5:$Z$95,MATCH($A97,'Points - Hattrick'!$A$5:$A$95,0),MATCH(D$8,'Points - Hattrick'!$A$5:$Z$5,0)))*100)+((INDEX('Points - Fielding'!$A$5:$Z$95,MATCH($A97,'Points - Fielding'!$A$5:$A$95,0),MATCH(D$8,'Points - Fielding'!$A$5:$Z$5,0)))*10)+((INDEX('Points - 7 fers'!$A$5:$Z$95,MATCH($A97,'Points - 7 fers'!$A$5:$A$95,0),MATCH(D$8,'Points - 7 fers'!$A$5:$Z$5,0)))*50)+((INDEX('Points - Fielding Bonus'!$A$5:$Z$95,MATCH($A97,'Points - Fielding Bonus'!$A$5:$A$95,0),MATCH(D$8,'Points - Fielding Bonus'!$A$5:$Z$5,0)))*25)</f>
        <v>0</v>
      </c>
      <c r="E97" s="468">
        <f>(INDEX('Points - Runs'!$A$5:$Z$95,MATCH($A97,'Points - Runs'!$A$5:$A$95,0),MATCH(E$8,'Points - Runs'!$A$5:$Z$5,0)))+((INDEX('Points - Runs 50s'!$A$5:$Z$95,MATCH($A97,'Points - Runs 50s'!$A$5:$A$95,0),MATCH(E$8,'Points - Runs 50s'!$A$5:$Z$5,0)))*25)+((INDEX('Points - Runs 100s'!$A$5:$Z$95,MATCH($A97,'Points - Runs 100s'!$A$5:$A$95,0),MATCH(E$8,'Points - Runs 100s'!$A$5:$Z$5,0)))*50)+((INDEX('Points - Wickets'!$A$5:$Z$95,MATCH($A97,'Points - Wickets'!$A$5:$A$95,0),MATCH(E$8,'Points - Wickets'!$A$5:$Z$5,0)))*15)+((INDEX('Points - 4 fers'!$A$5:$Z$95,MATCH($A97,'Points - 4 fers'!$A$5:$A$95,0),MATCH(E$8,'Points - 4 fers'!$A$5:$Z$5,0)))*25)+((INDEX('Points - Hattrick'!$A$5:$Z$95,MATCH($A97,'Points - Hattrick'!$A$5:$A$95,0),MATCH(E$8,'Points - Hattrick'!$A$5:$Z$5,0)))*100)+((INDEX('Points - Fielding'!$A$5:$Z$95,MATCH($A97,'Points - Fielding'!$A$5:$A$95,0),MATCH(E$8,'Points - Fielding'!$A$5:$Z$5,0)))*10)+((INDEX('Points - 7 fers'!$A$5:$Z$95,MATCH($A97,'Points - 7 fers'!$A$5:$A$95,0),MATCH(E$8,'Points - 7 fers'!$A$5:$Z$5,0)))*50)+((INDEX('Points - Fielding Bonus'!$A$5:$Z$95,MATCH($A97,'Points - Fielding Bonus'!$A$5:$A$95,0),MATCH(E$8,'Points - Fielding Bonus'!$A$5:$Z$5,0)))*25)</f>
        <v>0</v>
      </c>
      <c r="F97" s="468">
        <f>(INDEX('Points - Runs'!$A$5:$Z$95,MATCH($A97,'Points - Runs'!$A$5:$A$95,0),MATCH(F$8,'Points - Runs'!$A$5:$Z$5,0)))+((INDEX('Points - Runs 50s'!$A$5:$Z$95,MATCH($A97,'Points - Runs 50s'!$A$5:$A$95,0),MATCH(F$8,'Points - Runs 50s'!$A$5:$Z$5,0)))*25)+((INDEX('Points - Runs 100s'!$A$5:$Z$95,MATCH($A97,'Points - Runs 100s'!$A$5:$A$95,0),MATCH(F$8,'Points - Runs 100s'!$A$5:$Z$5,0)))*50)+((INDEX('Points - Wickets'!$A$5:$Z$95,MATCH($A97,'Points - Wickets'!$A$5:$A$95,0),MATCH(F$8,'Points - Wickets'!$A$5:$Z$5,0)))*15)+((INDEX('Points - 4 fers'!$A$5:$Z$95,MATCH($A97,'Points - 4 fers'!$A$5:$A$95,0),MATCH(F$8,'Points - 4 fers'!$A$5:$Z$5,0)))*25)+((INDEX('Points - Hattrick'!$A$5:$Z$95,MATCH($A97,'Points - Hattrick'!$A$5:$A$95,0),MATCH(F$8,'Points - Hattrick'!$A$5:$Z$5,0)))*100)+((INDEX('Points - Fielding'!$A$5:$Z$95,MATCH($A97,'Points - Fielding'!$A$5:$A$95,0),MATCH(F$8,'Points - Fielding'!$A$5:$Z$5,0)))*10)+((INDEX('Points - 7 fers'!$A$5:$Z$95,MATCH($A97,'Points - 7 fers'!$A$5:$A$95,0),MATCH(F$8,'Points - 7 fers'!$A$5:$Z$5,0)))*50)+((INDEX('Points - Fielding Bonus'!$A$5:$Z$95,MATCH($A97,'Points - Fielding Bonus'!$A$5:$A$95,0),MATCH(F$8,'Points - Fielding Bonus'!$A$5:$Z$5,0)))*25)</f>
        <v>0</v>
      </c>
      <c r="G97" s="461">
        <f>(INDEX('Points - Runs'!$A$5:$Z$95,MATCH($A97,'Points - Runs'!$A$5:$A$95,0),MATCH(G$8,'Points - Runs'!$A$5:$Z$5,0)))+((INDEX('Points - Runs 50s'!$A$5:$Z$95,MATCH($A97,'Points - Runs 50s'!$A$5:$A$95,0),MATCH(G$8,'Points - Runs 50s'!$A$5:$Z$5,0)))*25)+((INDEX('Points - Runs 100s'!$A$5:$Z$95,MATCH($A97,'Points - Runs 100s'!$A$5:$A$95,0),MATCH(G$8,'Points - Runs 100s'!$A$5:$Z$5,0)))*50)+((INDEX('Points - Wickets'!$A$5:$Z$95,MATCH($A97,'Points - Wickets'!$A$5:$A$95,0),MATCH(G$8,'Points - Wickets'!$A$5:$Z$5,0)))*15)+((INDEX('Points - 4 fers'!$A$5:$Z$95,MATCH($A97,'Points - 4 fers'!$A$5:$A$95,0),MATCH(G$8,'Points - 4 fers'!$A$5:$Z$5,0)))*25)+((INDEX('Points - Hattrick'!$A$5:$Z$95,MATCH($A97,'Points - Hattrick'!$A$5:$A$95,0),MATCH(G$8,'Points - Hattrick'!$A$5:$Z$5,0)))*100)+((INDEX('Points - Fielding'!$A$5:$Z$95,MATCH($A97,'Points - Fielding'!$A$5:$A$95,0),MATCH(G$8,'Points - Fielding'!$A$5:$Z$5,0)))*10)+((INDEX('Points - 7 fers'!$A$5:$Z$95,MATCH($A97,'Points - 7 fers'!$A$5:$A$95,0),MATCH(G$8,'Points - 7 fers'!$A$5:$Z$5,0)))*50)+((INDEX('Points - Fielding Bonus'!$A$5:$Z$95,MATCH($A97,'Points - Fielding Bonus'!$A$5:$A$95,0),MATCH(G$8,'Points - Fielding Bonus'!$A$5:$Z$5,0)))*25)</f>
        <v>0</v>
      </c>
      <c r="H97" s="461">
        <f>(INDEX('Points - Runs'!$A$5:$Z$95,MATCH($A97,'Points - Runs'!$A$5:$A$95,0),MATCH(H$8,'Points - Runs'!$A$5:$Z$5,0)))+((INDEX('Points - Runs 50s'!$A$5:$Z$95,MATCH($A97,'Points - Runs 50s'!$A$5:$A$95,0),MATCH(H$8,'Points - Runs 50s'!$A$5:$Z$5,0)))*25)+((INDEX('Points - Runs 100s'!$A$5:$Z$95,MATCH($A97,'Points - Runs 100s'!$A$5:$A$95,0),MATCH(H$8,'Points - Runs 100s'!$A$5:$Z$5,0)))*50)+((INDEX('Points - Wickets'!$A$5:$Z$95,MATCH($A97,'Points - Wickets'!$A$5:$A$95,0),MATCH(H$8,'Points - Wickets'!$A$5:$Z$5,0)))*15)+((INDEX('Points - 4 fers'!$A$5:$Z$95,MATCH($A97,'Points - 4 fers'!$A$5:$A$95,0),MATCH(H$8,'Points - 4 fers'!$A$5:$Z$5,0)))*25)+((INDEX('Points - Hattrick'!$A$5:$Z$95,MATCH($A97,'Points - Hattrick'!$A$5:$A$95,0),MATCH(H$8,'Points - Hattrick'!$A$5:$Z$5,0)))*100)+((INDEX('Points - Fielding'!$A$5:$Z$95,MATCH($A97,'Points - Fielding'!$A$5:$A$95,0),MATCH(H$8,'Points - Fielding'!$A$5:$Z$5,0)))*10)+((INDEX('Points - 7 fers'!$A$5:$Z$95,MATCH($A97,'Points - 7 fers'!$A$5:$A$95,0),MATCH(H$8,'Points - 7 fers'!$A$5:$Z$5,0)))*50)+((INDEX('Points - Fielding Bonus'!$A$5:$Z$95,MATCH($A97,'Points - Fielding Bonus'!$A$5:$A$95,0),MATCH(H$8,'Points - Fielding Bonus'!$A$5:$Z$5,0)))*25)</f>
        <v>0</v>
      </c>
      <c r="I97" s="461">
        <f>(INDEX('Points - Runs'!$A$5:$Z$95,MATCH($A97,'Points - Runs'!$A$5:$A$95,0),MATCH(I$8,'Points - Runs'!$A$5:$Z$5,0)))+((INDEX('Points - Runs 50s'!$A$5:$Z$95,MATCH($A97,'Points - Runs 50s'!$A$5:$A$95,0),MATCH(I$8,'Points - Runs 50s'!$A$5:$Z$5,0)))*25)+((INDEX('Points - Runs 100s'!$A$5:$Z$95,MATCH($A97,'Points - Runs 100s'!$A$5:$A$95,0),MATCH(I$8,'Points - Runs 100s'!$A$5:$Z$5,0)))*50)+((INDEX('Points - Wickets'!$A$5:$Z$95,MATCH($A97,'Points - Wickets'!$A$5:$A$95,0),MATCH(I$8,'Points - Wickets'!$A$5:$Z$5,0)))*15)+((INDEX('Points - 4 fers'!$A$5:$Z$95,MATCH($A97,'Points - 4 fers'!$A$5:$A$95,0),MATCH(I$8,'Points - 4 fers'!$A$5:$Z$5,0)))*25)+((INDEX('Points - Hattrick'!$A$5:$Z$95,MATCH($A97,'Points - Hattrick'!$A$5:$A$95,0),MATCH(I$8,'Points - Hattrick'!$A$5:$Z$5,0)))*100)+((INDEX('Points - Fielding'!$A$5:$Z$95,MATCH($A97,'Points - Fielding'!$A$5:$A$95,0),MATCH(I$8,'Points - Fielding'!$A$5:$Z$5,0)))*10)+((INDEX('Points - 7 fers'!$A$5:$Z$95,MATCH($A97,'Points - 7 fers'!$A$5:$A$95,0),MATCH(I$8,'Points - 7 fers'!$A$5:$Z$5,0)))*50)+((INDEX('Points - Fielding Bonus'!$A$5:$Z$95,MATCH($A97,'Points - Fielding Bonus'!$A$5:$A$95,0),MATCH(I$8,'Points - Fielding Bonus'!$A$5:$Z$5,0)))*25)</f>
        <v>0</v>
      </c>
      <c r="J97" s="461">
        <f>(INDEX('Points - Runs'!$A$5:$Z$95,MATCH($A97,'Points - Runs'!$A$5:$A$95,0),MATCH(J$8,'Points - Runs'!$A$5:$Z$5,0)))+((INDEX('Points - Runs 50s'!$A$5:$Z$95,MATCH($A97,'Points - Runs 50s'!$A$5:$A$95,0),MATCH(J$8,'Points - Runs 50s'!$A$5:$Z$5,0)))*25)+((INDEX('Points - Runs 100s'!$A$5:$Z$95,MATCH($A97,'Points - Runs 100s'!$A$5:$A$95,0),MATCH(J$8,'Points - Runs 100s'!$A$5:$Z$5,0)))*50)+((INDEX('Points - Wickets'!$A$5:$Z$95,MATCH($A97,'Points - Wickets'!$A$5:$A$95,0),MATCH(J$8,'Points - Wickets'!$A$5:$Z$5,0)))*15)+((INDEX('Points - 4 fers'!$A$5:$Z$95,MATCH($A97,'Points - 4 fers'!$A$5:$A$95,0),MATCH(J$8,'Points - 4 fers'!$A$5:$Z$5,0)))*25)+((INDEX('Points - Hattrick'!$A$5:$Z$95,MATCH($A97,'Points - Hattrick'!$A$5:$A$95,0),MATCH(J$8,'Points - Hattrick'!$A$5:$Z$5,0)))*100)+((INDEX('Points - Fielding'!$A$5:$Z$95,MATCH($A97,'Points - Fielding'!$A$5:$A$95,0),MATCH(J$8,'Points - Fielding'!$A$5:$Z$5,0)))*10)+((INDEX('Points - 7 fers'!$A$5:$Z$95,MATCH($A97,'Points - 7 fers'!$A$5:$A$95,0),MATCH(J$8,'Points - 7 fers'!$A$5:$Z$5,0)))*50)+((INDEX('Points - Fielding Bonus'!$A$5:$Z$95,MATCH($A97,'Points - Fielding Bonus'!$A$5:$A$95,0),MATCH(J$8,'Points - Fielding Bonus'!$A$5:$Z$5,0)))*25)</f>
        <v>0</v>
      </c>
      <c r="K97" s="462">
        <f>(INDEX('Points - Runs'!$A$5:$Z$95,MATCH($A97,'Points - Runs'!$A$5:$A$95,0),MATCH(K$8,'Points - Runs'!$A$5:$Z$5,0)))+((INDEX('Points - Runs 50s'!$A$5:$Z$95,MATCH($A97,'Points - Runs 50s'!$A$5:$A$95,0),MATCH(K$8,'Points - Runs 50s'!$A$5:$Z$5,0)))*25)+((INDEX('Points - Runs 100s'!$A$5:$Z$95,MATCH($A97,'Points - Runs 100s'!$A$5:$A$95,0),MATCH(K$8,'Points - Runs 100s'!$A$5:$Z$5,0)))*50)+((INDEX('Points - Wickets'!$A$5:$Z$95,MATCH($A97,'Points - Wickets'!$A$5:$A$95,0),MATCH(K$8,'Points - Wickets'!$A$5:$Z$5,0)))*15)+((INDEX('Points - 4 fers'!$A$5:$Z$95,MATCH($A97,'Points - 4 fers'!$A$5:$A$95,0),MATCH(K$8,'Points - 4 fers'!$A$5:$Z$5,0)))*25)+((INDEX('Points - Hattrick'!$A$5:$Z$95,MATCH($A97,'Points - Hattrick'!$A$5:$A$95,0),MATCH(K$8,'Points - Hattrick'!$A$5:$Z$5,0)))*100)+((INDEX('Points - Fielding'!$A$5:$Z$95,MATCH($A97,'Points - Fielding'!$A$5:$A$95,0),MATCH(K$8,'Points - Fielding'!$A$5:$Z$5,0)))*10)+((INDEX('Points - 7 fers'!$A$5:$Z$95,MATCH($A97,'Points - 7 fers'!$A$5:$A$95,0),MATCH(K$8,'Points - 7 fers'!$A$5:$Z$5,0)))*50)+((INDEX('Points - Fielding Bonus'!$A$5:$Z$95,MATCH($A97,'Points - Fielding Bonus'!$A$5:$A$95,0),MATCH(K$8,'Points - Fielding Bonus'!$A$5:$Z$5,0)))*25)</f>
        <v>0</v>
      </c>
      <c r="L97" s="461">
        <f>(INDEX('Points - Runs'!$A$5:$Z$95,MATCH($A97,'Points - Runs'!$A$5:$A$95,0),MATCH(L$8,'Points - Runs'!$A$5:$Z$5,0)))+((INDEX('Points - Runs 50s'!$A$5:$Z$95,MATCH($A97,'Points - Runs 50s'!$A$5:$A$95,0),MATCH(L$8,'Points - Runs 50s'!$A$5:$Z$5,0)))*25)+((INDEX('Points - Runs 100s'!$A$5:$Z$95,MATCH($A97,'Points - Runs 100s'!$A$5:$A$95,0),MATCH(L$8,'Points - Runs 100s'!$A$5:$Z$5,0)))*50)+((INDEX('Points - Wickets'!$A$5:$Z$95,MATCH($A97,'Points - Wickets'!$A$5:$A$95,0),MATCH(L$8,'Points - Wickets'!$A$5:$Z$5,0)))*15)+((INDEX('Points - 4 fers'!$A$5:$Z$95,MATCH($A97,'Points - 4 fers'!$A$5:$A$95,0),MATCH(L$8,'Points - 4 fers'!$A$5:$Z$5,0)))*25)+((INDEX('Points - Hattrick'!$A$5:$Z$95,MATCH($A97,'Points - Hattrick'!$A$5:$A$95,0),MATCH(L$8,'Points - Hattrick'!$A$5:$Z$5,0)))*100)+((INDEX('Points - Fielding'!$A$5:$Z$95,MATCH($A97,'Points - Fielding'!$A$5:$A$95,0),MATCH(L$8,'Points - Fielding'!$A$5:$Z$5,0)))*10)+((INDEX('Points - 7 fers'!$A$5:$Z$95,MATCH($A97,'Points - 7 fers'!$A$5:$A$95,0),MATCH(L$8,'Points - 7 fers'!$A$5:$Z$5,0)))*50)+((INDEX('Points - Fielding Bonus'!$A$5:$Z$95,MATCH($A97,'Points - Fielding Bonus'!$A$5:$A$95,0),MATCH(L$8,'Points - Fielding Bonus'!$A$5:$Z$5,0)))*25)</f>
        <v>0</v>
      </c>
      <c r="M97" s="461">
        <f>(INDEX('Points - Runs'!$A$5:$Z$95,MATCH($A97,'Points - Runs'!$A$5:$A$95,0),MATCH(M$8,'Points - Runs'!$A$5:$Z$5,0)))+((INDEX('Points - Runs 50s'!$A$5:$Z$95,MATCH($A97,'Points - Runs 50s'!$A$5:$A$95,0),MATCH(M$8,'Points - Runs 50s'!$A$5:$Z$5,0)))*25)+((INDEX('Points - Runs 100s'!$A$5:$Z$95,MATCH($A97,'Points - Runs 100s'!$A$5:$A$95,0),MATCH(M$8,'Points - Runs 100s'!$A$5:$Z$5,0)))*50)+((INDEX('Points - Wickets'!$A$5:$Z$95,MATCH($A97,'Points - Wickets'!$A$5:$A$95,0),MATCH(M$8,'Points - Wickets'!$A$5:$Z$5,0)))*15)+((INDEX('Points - 4 fers'!$A$5:$Z$95,MATCH($A97,'Points - 4 fers'!$A$5:$A$95,0),MATCH(M$8,'Points - 4 fers'!$A$5:$Z$5,0)))*25)+((INDEX('Points - Hattrick'!$A$5:$Z$95,MATCH($A97,'Points - Hattrick'!$A$5:$A$95,0),MATCH(M$8,'Points - Hattrick'!$A$5:$Z$5,0)))*100)+((INDEX('Points - Fielding'!$A$5:$Z$95,MATCH($A97,'Points - Fielding'!$A$5:$A$95,0),MATCH(M$8,'Points - Fielding'!$A$5:$Z$5,0)))*10)+((INDEX('Points - 7 fers'!$A$5:$Z$95,MATCH($A97,'Points - 7 fers'!$A$5:$A$95,0),MATCH(M$8,'Points - 7 fers'!$A$5:$Z$5,0)))*50)+((INDEX('Points - Fielding Bonus'!$A$5:$Z$95,MATCH($A97,'Points - Fielding Bonus'!$A$5:$A$95,0),MATCH(M$8,'Points - Fielding Bonus'!$A$5:$Z$5,0)))*25)</f>
        <v>0</v>
      </c>
      <c r="N97" s="461">
        <f>(INDEX('Points - Runs'!$A$5:$Z$95,MATCH($A97,'Points - Runs'!$A$5:$A$95,0),MATCH(N$8,'Points - Runs'!$A$5:$Z$5,0)))+((INDEX('Points - Runs 50s'!$A$5:$Z$95,MATCH($A97,'Points - Runs 50s'!$A$5:$A$95,0),MATCH(N$8,'Points - Runs 50s'!$A$5:$Z$5,0)))*25)+((INDEX('Points - Runs 100s'!$A$5:$Z$95,MATCH($A97,'Points - Runs 100s'!$A$5:$A$95,0),MATCH(N$8,'Points - Runs 100s'!$A$5:$Z$5,0)))*50)+((INDEX('Points - Wickets'!$A$5:$Z$95,MATCH($A97,'Points - Wickets'!$A$5:$A$95,0),MATCH(N$8,'Points - Wickets'!$A$5:$Z$5,0)))*15)+((INDEX('Points - 4 fers'!$A$5:$Z$95,MATCH($A97,'Points - 4 fers'!$A$5:$A$95,0),MATCH(N$8,'Points - 4 fers'!$A$5:$Z$5,0)))*25)+((INDEX('Points - Hattrick'!$A$5:$Z$95,MATCH($A97,'Points - Hattrick'!$A$5:$A$95,0),MATCH(N$8,'Points - Hattrick'!$A$5:$Z$5,0)))*100)+((INDEX('Points - Fielding'!$A$5:$Z$95,MATCH($A97,'Points - Fielding'!$A$5:$A$95,0),MATCH(N$8,'Points - Fielding'!$A$5:$Z$5,0)))*10)+((INDEX('Points - 7 fers'!$A$5:$Z$95,MATCH($A97,'Points - 7 fers'!$A$5:$A$95,0),MATCH(N$8,'Points - 7 fers'!$A$5:$Z$5,0)))*50)+((INDEX('Points - Fielding Bonus'!$A$5:$Z$95,MATCH($A97,'Points - Fielding Bonus'!$A$5:$A$95,0),MATCH(N$8,'Points - Fielding Bonus'!$A$5:$Z$5,0)))*25)</f>
        <v>0</v>
      </c>
      <c r="O97" s="461">
        <f>(INDEX('Points - Runs'!$A$5:$Z$95,MATCH($A97,'Points - Runs'!$A$5:$A$95,0),MATCH(O$8,'Points - Runs'!$A$5:$Z$5,0)))+((INDEX('Points - Runs 50s'!$A$5:$Z$95,MATCH($A97,'Points - Runs 50s'!$A$5:$A$95,0),MATCH(O$8,'Points - Runs 50s'!$A$5:$Z$5,0)))*25)+((INDEX('Points - Runs 100s'!$A$5:$Z$95,MATCH($A97,'Points - Runs 100s'!$A$5:$A$95,0),MATCH(O$8,'Points - Runs 100s'!$A$5:$Z$5,0)))*50)+((INDEX('Points - Wickets'!$A$5:$Z$95,MATCH($A97,'Points - Wickets'!$A$5:$A$95,0),MATCH(O$8,'Points - Wickets'!$A$5:$Z$5,0)))*15)+((INDEX('Points - 4 fers'!$A$5:$Z$95,MATCH($A97,'Points - 4 fers'!$A$5:$A$95,0),MATCH(O$8,'Points - 4 fers'!$A$5:$Z$5,0)))*25)+((INDEX('Points - Hattrick'!$A$5:$Z$95,MATCH($A97,'Points - Hattrick'!$A$5:$A$95,0),MATCH(O$8,'Points - Hattrick'!$A$5:$Z$5,0)))*100)+((INDEX('Points - Fielding'!$A$5:$Z$95,MATCH($A97,'Points - Fielding'!$A$5:$A$95,0),MATCH(O$8,'Points - Fielding'!$A$5:$Z$5,0)))*10)+((INDEX('Points - 7 fers'!$A$5:$Z$95,MATCH($A97,'Points - 7 fers'!$A$5:$A$95,0),MATCH(O$8,'Points - 7 fers'!$A$5:$Z$5,0)))*50)+((INDEX('Points - Fielding Bonus'!$A$5:$Z$95,MATCH($A97,'Points - Fielding Bonus'!$A$5:$A$95,0),MATCH(O$8,'Points - Fielding Bonus'!$A$5:$Z$5,0)))*25)</f>
        <v>0</v>
      </c>
      <c r="P97" s="461">
        <f>(INDEX('Points - Runs'!$A$5:$Z$95,MATCH($A97,'Points - Runs'!$A$5:$A$95,0),MATCH(P$8,'Points - Runs'!$A$5:$Z$5,0)))+((INDEX('Points - Runs 50s'!$A$5:$Z$95,MATCH($A97,'Points - Runs 50s'!$A$5:$A$95,0),MATCH(P$8,'Points - Runs 50s'!$A$5:$Z$5,0)))*25)+((INDEX('Points - Runs 100s'!$A$5:$Z$95,MATCH($A97,'Points - Runs 100s'!$A$5:$A$95,0),MATCH(P$8,'Points - Runs 100s'!$A$5:$Z$5,0)))*50)+((INDEX('Points - Wickets'!$A$5:$Z$95,MATCH($A97,'Points - Wickets'!$A$5:$A$95,0),MATCH(P$8,'Points - Wickets'!$A$5:$Z$5,0)))*15)+((INDEX('Points - 4 fers'!$A$5:$Z$95,MATCH($A97,'Points - 4 fers'!$A$5:$A$95,0),MATCH(P$8,'Points - 4 fers'!$A$5:$Z$5,0)))*25)+((INDEX('Points - Hattrick'!$A$5:$Z$95,MATCH($A97,'Points - Hattrick'!$A$5:$A$95,0),MATCH(P$8,'Points - Hattrick'!$A$5:$Z$5,0)))*100)+((INDEX('Points - Fielding'!$A$5:$Z$95,MATCH($A97,'Points - Fielding'!$A$5:$A$95,0),MATCH(P$8,'Points - Fielding'!$A$5:$Z$5,0)))*10)+((INDEX('Points - 7 fers'!$A$5:$Z$95,MATCH($A97,'Points - 7 fers'!$A$5:$A$95,0),MATCH(P$8,'Points - 7 fers'!$A$5:$Z$5,0)))*50)+((INDEX('Points - Fielding Bonus'!$A$5:$Z$95,MATCH($A97,'Points - Fielding Bonus'!$A$5:$A$95,0),MATCH(P$8,'Points - Fielding Bonus'!$A$5:$Z$5,0)))*25)</f>
        <v>0</v>
      </c>
      <c r="Q97" s="461">
        <f>(INDEX('Points - Runs'!$A$5:$Z$95,MATCH($A97,'Points - Runs'!$A$5:$A$95,0),MATCH(Q$8,'Points - Runs'!$A$5:$Z$5,0)))+((INDEX('Points - Runs 50s'!$A$5:$Z$95,MATCH($A97,'Points - Runs 50s'!$A$5:$A$95,0),MATCH(Q$8,'Points - Runs 50s'!$A$5:$Z$5,0)))*25)+((INDEX('Points - Runs 100s'!$A$5:$Z$95,MATCH($A97,'Points - Runs 100s'!$A$5:$A$95,0),MATCH(Q$8,'Points - Runs 100s'!$A$5:$Z$5,0)))*50)+((INDEX('Points - Wickets'!$A$5:$Z$95,MATCH($A97,'Points - Wickets'!$A$5:$A$95,0),MATCH(Q$8,'Points - Wickets'!$A$5:$Z$5,0)))*15)+((INDEX('Points - 4 fers'!$A$5:$Z$95,MATCH($A97,'Points - 4 fers'!$A$5:$A$95,0),MATCH(Q$8,'Points - 4 fers'!$A$5:$Z$5,0)))*25)+((INDEX('Points - Hattrick'!$A$5:$Z$95,MATCH($A97,'Points - Hattrick'!$A$5:$A$95,0),MATCH(Q$8,'Points - Hattrick'!$A$5:$Z$5,0)))*100)+((INDEX('Points - Fielding'!$A$5:$Z$95,MATCH($A97,'Points - Fielding'!$A$5:$A$95,0),MATCH(Q$8,'Points - Fielding'!$A$5:$Z$5,0)))*10)+((INDEX('Points - 7 fers'!$A$5:$Z$95,MATCH($A97,'Points - 7 fers'!$A$5:$A$95,0),MATCH(Q$8,'Points - 7 fers'!$A$5:$Z$5,0)))*50)+((INDEX('Points - Fielding Bonus'!$A$5:$Z$95,MATCH($A97,'Points - Fielding Bonus'!$A$5:$A$95,0),MATCH(Q$8,'Points - Fielding Bonus'!$A$5:$Z$5,0)))*25)</f>
        <v>0</v>
      </c>
      <c r="R97" s="461">
        <f>(INDEX('Points - Runs'!$A$5:$Z$95,MATCH($A97,'Points - Runs'!$A$5:$A$95,0),MATCH(R$8,'Points - Runs'!$A$5:$Z$5,0)))+((INDEX('Points - Runs 50s'!$A$5:$Z$95,MATCH($A97,'Points - Runs 50s'!$A$5:$A$95,0),MATCH(R$8,'Points - Runs 50s'!$A$5:$Z$5,0)))*25)+((INDEX('Points - Runs 100s'!$A$5:$Z$95,MATCH($A97,'Points - Runs 100s'!$A$5:$A$95,0),MATCH(R$8,'Points - Runs 100s'!$A$5:$Z$5,0)))*50)+((INDEX('Points - Wickets'!$A$5:$Z$95,MATCH($A97,'Points - Wickets'!$A$5:$A$95,0),MATCH(R$8,'Points - Wickets'!$A$5:$Z$5,0)))*15)+((INDEX('Points - 4 fers'!$A$5:$Z$95,MATCH($A97,'Points - 4 fers'!$A$5:$A$95,0),MATCH(R$8,'Points - 4 fers'!$A$5:$Z$5,0)))*25)+((INDEX('Points - Hattrick'!$A$5:$Z$95,MATCH($A97,'Points - Hattrick'!$A$5:$A$95,0),MATCH(R$8,'Points - Hattrick'!$A$5:$Z$5,0)))*100)+((INDEX('Points - Fielding'!$A$5:$Z$95,MATCH($A97,'Points - Fielding'!$A$5:$A$95,0),MATCH(R$8,'Points - Fielding'!$A$5:$Z$5,0)))*10)+((INDEX('Points - 7 fers'!$A$5:$Z$95,MATCH($A97,'Points - 7 fers'!$A$5:$A$95,0),MATCH(R$8,'Points - 7 fers'!$A$5:$Z$5,0)))*50)+((INDEX('Points - Fielding Bonus'!$A$5:$Z$95,MATCH($A97,'Points - Fielding Bonus'!$A$5:$A$95,0),MATCH(R$8,'Points - Fielding Bonus'!$A$5:$Z$5,0)))*25)</f>
        <v>0</v>
      </c>
      <c r="S97" s="462">
        <f>(INDEX('Points - Runs'!$A$5:$Z$95,MATCH($A97,'Points - Runs'!$A$5:$A$95,0),MATCH(S$8,'Points - Runs'!$A$5:$Z$5,0)))+((INDEX('Points - Runs 50s'!$A$5:$Z$95,MATCH($A97,'Points - Runs 50s'!$A$5:$A$95,0),MATCH(S$8,'Points - Runs 50s'!$A$5:$Z$5,0)))*25)+((INDEX('Points - Runs 100s'!$A$5:$Z$95,MATCH($A97,'Points - Runs 100s'!$A$5:$A$95,0),MATCH(S$8,'Points - Runs 100s'!$A$5:$Z$5,0)))*50)+((INDEX('Points - Wickets'!$A$5:$Z$95,MATCH($A97,'Points - Wickets'!$A$5:$A$95,0),MATCH(S$8,'Points - Wickets'!$A$5:$Z$5,0)))*15)+((INDEX('Points - 4 fers'!$A$5:$Z$95,MATCH($A97,'Points - 4 fers'!$A$5:$A$95,0),MATCH(S$8,'Points - 4 fers'!$A$5:$Z$5,0)))*25)+((INDEX('Points - Hattrick'!$A$5:$Z$95,MATCH($A97,'Points - Hattrick'!$A$5:$A$95,0),MATCH(S$8,'Points - Hattrick'!$A$5:$Z$5,0)))*100)+((INDEX('Points - Fielding'!$A$5:$Z$95,MATCH($A97,'Points - Fielding'!$A$5:$A$95,0),MATCH(S$8,'Points - Fielding'!$A$5:$Z$5,0)))*10)+((INDEX('Points - 7 fers'!$A$5:$Z$95,MATCH($A97,'Points - 7 fers'!$A$5:$A$95,0),MATCH(S$8,'Points - 7 fers'!$A$5:$Z$5,0)))*50)+((INDEX('Points - Fielding Bonus'!$A$5:$Z$95,MATCH($A97,'Points - Fielding Bonus'!$A$5:$A$95,0),MATCH(S$8,'Points - Fielding Bonus'!$A$5:$Z$5,0)))*25)</f>
        <v>0</v>
      </c>
      <c r="T97" s="461">
        <f>(INDEX('Points - Runs'!$A$5:$Z$95,MATCH($A97,'Points - Runs'!$A$5:$A$95,0),MATCH(T$8,'Points - Runs'!$A$5:$Z$5,0)))+((INDEX('Points - Runs 50s'!$A$5:$Z$95,MATCH($A97,'Points - Runs 50s'!$A$5:$A$95,0),MATCH(T$8,'Points - Runs 50s'!$A$5:$Z$5,0)))*25)+((INDEX('Points - Runs 100s'!$A$5:$Z$95,MATCH($A97,'Points - Runs 100s'!$A$5:$A$95,0),MATCH(T$8,'Points - Runs 100s'!$A$5:$Z$5,0)))*50)+((INDEX('Points - Wickets'!$A$5:$Z$95,MATCH($A97,'Points - Wickets'!$A$5:$A$95,0),MATCH(T$8,'Points - Wickets'!$A$5:$Z$5,0)))*15)+((INDEX('Points - 4 fers'!$A$5:$Z$95,MATCH($A97,'Points - 4 fers'!$A$5:$A$95,0),MATCH(T$8,'Points - 4 fers'!$A$5:$Z$5,0)))*25)+((INDEX('Points - Hattrick'!$A$5:$Z$95,MATCH($A97,'Points - Hattrick'!$A$5:$A$95,0),MATCH(T$8,'Points - Hattrick'!$A$5:$Z$5,0)))*100)+((INDEX('Points - Fielding'!$A$5:$Z$95,MATCH($A97,'Points - Fielding'!$A$5:$A$95,0),MATCH(T$8,'Points - Fielding'!$A$5:$Z$5,0)))*10)+((INDEX('Points - 7 fers'!$A$5:$Z$95,MATCH($A97,'Points - 7 fers'!$A$5:$A$95,0),MATCH(T$8,'Points - 7 fers'!$A$5:$Z$5,0)))*50)+((INDEX('Points - Fielding Bonus'!$A$5:$Z$95,MATCH($A97,'Points - Fielding Bonus'!$A$5:$A$95,0),MATCH(T$8,'Points - Fielding Bonus'!$A$5:$Z$5,0)))*25)</f>
        <v>0</v>
      </c>
      <c r="U97" s="461">
        <f>(INDEX('Points - Runs'!$A$5:$Z$95,MATCH($A97,'Points - Runs'!$A$5:$A$95,0),MATCH(U$8,'Points - Runs'!$A$5:$Z$5,0)))+((INDEX('Points - Runs 50s'!$A$5:$Z$95,MATCH($A97,'Points - Runs 50s'!$A$5:$A$95,0),MATCH(U$8,'Points - Runs 50s'!$A$5:$Z$5,0)))*25)+((INDEX('Points - Runs 100s'!$A$5:$Z$95,MATCH($A97,'Points - Runs 100s'!$A$5:$A$95,0),MATCH(U$8,'Points - Runs 100s'!$A$5:$Z$5,0)))*50)+((INDEX('Points - Wickets'!$A$5:$Z$95,MATCH($A97,'Points - Wickets'!$A$5:$A$95,0),MATCH(U$8,'Points - Wickets'!$A$5:$Z$5,0)))*15)+((INDEX('Points - 4 fers'!$A$5:$Z$95,MATCH($A97,'Points - 4 fers'!$A$5:$A$95,0),MATCH(U$8,'Points - 4 fers'!$A$5:$Z$5,0)))*25)+((INDEX('Points - Hattrick'!$A$5:$Z$95,MATCH($A97,'Points - Hattrick'!$A$5:$A$95,0),MATCH(U$8,'Points - Hattrick'!$A$5:$Z$5,0)))*100)+((INDEX('Points - Fielding'!$A$5:$Z$95,MATCH($A97,'Points - Fielding'!$A$5:$A$95,0),MATCH(U$8,'Points - Fielding'!$A$5:$Z$5,0)))*10)+((INDEX('Points - 7 fers'!$A$5:$Z$95,MATCH($A97,'Points - 7 fers'!$A$5:$A$95,0),MATCH(U$8,'Points - 7 fers'!$A$5:$Z$5,0)))*50)+((INDEX('Points - Fielding Bonus'!$A$5:$Z$95,MATCH($A97,'Points - Fielding Bonus'!$A$5:$A$95,0),MATCH(U$8,'Points - Fielding Bonus'!$A$5:$Z$5,0)))*25)</f>
        <v>0</v>
      </c>
      <c r="V97" s="461">
        <f>(INDEX('Points - Runs'!$A$5:$Z$95,MATCH($A97,'Points - Runs'!$A$5:$A$95,0),MATCH(V$8,'Points - Runs'!$A$5:$Z$5,0)))+((INDEX('Points - Runs 50s'!$A$5:$Z$95,MATCH($A97,'Points - Runs 50s'!$A$5:$A$95,0),MATCH(V$8,'Points - Runs 50s'!$A$5:$Z$5,0)))*25)+((INDEX('Points - Runs 100s'!$A$5:$Z$95,MATCH($A97,'Points - Runs 100s'!$A$5:$A$95,0),MATCH(V$8,'Points - Runs 100s'!$A$5:$Z$5,0)))*50)+((INDEX('Points - Wickets'!$A$5:$Z$95,MATCH($A97,'Points - Wickets'!$A$5:$A$95,0),MATCH(V$8,'Points - Wickets'!$A$5:$Z$5,0)))*15)+((INDEX('Points - 4 fers'!$A$5:$Z$95,MATCH($A97,'Points - 4 fers'!$A$5:$A$95,0),MATCH(V$8,'Points - 4 fers'!$A$5:$Z$5,0)))*25)+((INDEX('Points - Hattrick'!$A$5:$Z$95,MATCH($A97,'Points - Hattrick'!$A$5:$A$95,0),MATCH(V$8,'Points - Hattrick'!$A$5:$Z$5,0)))*100)+((INDEX('Points - Fielding'!$A$5:$Z$95,MATCH($A97,'Points - Fielding'!$A$5:$A$95,0),MATCH(V$8,'Points - Fielding'!$A$5:$Z$5,0)))*10)+((INDEX('Points - 7 fers'!$A$5:$Z$95,MATCH($A97,'Points - 7 fers'!$A$5:$A$95,0),MATCH(V$8,'Points - 7 fers'!$A$5:$Z$5,0)))*50)+((INDEX('Points - Fielding Bonus'!$A$5:$Z$95,MATCH($A97,'Points - Fielding Bonus'!$A$5:$A$95,0),MATCH(V$8,'Points - Fielding Bonus'!$A$5:$Z$5,0)))*25)</f>
        <v>0</v>
      </c>
      <c r="W97" s="461">
        <f>(INDEX('Points - Runs'!$A$5:$Z$95,MATCH($A97,'Points - Runs'!$A$5:$A$95,0),MATCH(W$8,'Points - Runs'!$A$5:$Z$5,0)))+((INDEX('Points - Runs 50s'!$A$5:$Z$95,MATCH($A97,'Points - Runs 50s'!$A$5:$A$95,0),MATCH(W$8,'Points - Runs 50s'!$A$5:$Z$5,0)))*25)+((INDEX('Points - Runs 100s'!$A$5:$Z$95,MATCH($A97,'Points - Runs 100s'!$A$5:$A$95,0),MATCH(W$8,'Points - Runs 100s'!$A$5:$Z$5,0)))*50)+((INDEX('Points - Wickets'!$A$5:$Z$95,MATCH($A97,'Points - Wickets'!$A$5:$A$95,0),MATCH(W$8,'Points - Wickets'!$A$5:$Z$5,0)))*15)+((INDEX('Points - 4 fers'!$A$5:$Z$95,MATCH($A97,'Points - 4 fers'!$A$5:$A$95,0),MATCH(W$8,'Points - 4 fers'!$A$5:$Z$5,0)))*25)+((INDEX('Points - Hattrick'!$A$5:$Z$95,MATCH($A97,'Points - Hattrick'!$A$5:$A$95,0),MATCH(W$8,'Points - Hattrick'!$A$5:$Z$5,0)))*100)+((INDEX('Points - Fielding'!$A$5:$Z$95,MATCH($A97,'Points - Fielding'!$A$5:$A$95,0),MATCH(W$8,'Points - Fielding'!$A$5:$Z$5,0)))*10)+((INDEX('Points - 7 fers'!$A$5:$Z$95,MATCH($A97,'Points - 7 fers'!$A$5:$A$95,0),MATCH(W$8,'Points - 7 fers'!$A$5:$Z$5,0)))*50)+((INDEX('Points - Fielding Bonus'!$A$5:$Z$95,MATCH($A97,'Points - Fielding Bonus'!$A$5:$A$95,0),MATCH(W$8,'Points - Fielding Bonus'!$A$5:$Z$5,0)))*25)</f>
        <v>0</v>
      </c>
      <c r="X97" s="461">
        <f>(INDEX('Points - Runs'!$A$5:$Z$95,MATCH($A97,'Points - Runs'!$A$5:$A$95,0),MATCH(X$8,'Points - Runs'!$A$5:$Z$5,0)))+((INDEX('Points - Runs 50s'!$A$5:$Z$95,MATCH($A97,'Points - Runs 50s'!$A$5:$A$95,0),MATCH(X$8,'Points - Runs 50s'!$A$5:$Z$5,0)))*25)+((INDEX('Points - Runs 100s'!$A$5:$Z$95,MATCH($A97,'Points - Runs 100s'!$A$5:$A$95,0),MATCH(X$8,'Points - Runs 100s'!$A$5:$Z$5,0)))*50)+((INDEX('Points - Wickets'!$A$5:$Z$95,MATCH($A97,'Points - Wickets'!$A$5:$A$95,0),MATCH(X$8,'Points - Wickets'!$A$5:$Z$5,0)))*15)+((INDEX('Points - 4 fers'!$A$5:$Z$95,MATCH($A97,'Points - 4 fers'!$A$5:$A$95,0),MATCH(X$8,'Points - 4 fers'!$A$5:$Z$5,0)))*25)+((INDEX('Points - Hattrick'!$A$5:$Z$95,MATCH($A97,'Points - Hattrick'!$A$5:$A$95,0),MATCH(X$8,'Points - Hattrick'!$A$5:$Z$5,0)))*100)+((INDEX('Points - Fielding'!$A$5:$Z$95,MATCH($A97,'Points - Fielding'!$A$5:$A$95,0),MATCH(X$8,'Points - Fielding'!$A$5:$Z$5,0)))*10)+((INDEX('Points - 7 fers'!$A$5:$Z$95,MATCH($A97,'Points - 7 fers'!$A$5:$A$95,0),MATCH(X$8,'Points - 7 fers'!$A$5:$Z$5,0)))*50)+((INDEX('Points - Fielding Bonus'!$A$5:$Z$95,MATCH($A97,'Points - Fielding Bonus'!$A$5:$A$95,0),MATCH(X$8,'Points - Fielding Bonus'!$A$5:$Z$5,0)))*25)</f>
        <v>0</v>
      </c>
      <c r="Y97" s="461">
        <f>(INDEX('Points - Runs'!$A$5:$Z$95,MATCH($A97,'Points - Runs'!$A$5:$A$95,0),MATCH(Y$8,'Points - Runs'!$A$5:$Z$5,0)))+((INDEX('Points - Runs 50s'!$A$5:$Z$95,MATCH($A97,'Points - Runs 50s'!$A$5:$A$95,0),MATCH(Y$8,'Points - Runs 50s'!$A$5:$Z$5,0)))*25)+((INDEX('Points - Runs 100s'!$A$5:$Z$95,MATCH($A97,'Points - Runs 100s'!$A$5:$A$95,0),MATCH(Y$8,'Points - Runs 100s'!$A$5:$Z$5,0)))*50)+((INDEX('Points - Wickets'!$A$5:$Z$95,MATCH($A97,'Points - Wickets'!$A$5:$A$95,0),MATCH(Y$8,'Points - Wickets'!$A$5:$Z$5,0)))*15)+((INDEX('Points - 4 fers'!$A$5:$Z$95,MATCH($A97,'Points - 4 fers'!$A$5:$A$95,0),MATCH(Y$8,'Points - 4 fers'!$A$5:$Z$5,0)))*25)+((INDEX('Points - Hattrick'!$A$5:$Z$95,MATCH($A97,'Points - Hattrick'!$A$5:$A$95,0),MATCH(Y$8,'Points - Hattrick'!$A$5:$Z$5,0)))*100)+((INDEX('Points - Fielding'!$A$5:$Z$95,MATCH($A97,'Points - Fielding'!$A$5:$A$95,0),MATCH(Y$8,'Points - Fielding'!$A$5:$Z$5,0)))*10)+((INDEX('Points - 7 fers'!$A$5:$Z$95,MATCH($A97,'Points - 7 fers'!$A$5:$A$95,0),MATCH(Y$8,'Points - 7 fers'!$A$5:$Z$5,0)))*50)+((INDEX('Points - Fielding Bonus'!$A$5:$Z$95,MATCH($A97,'Points - Fielding Bonus'!$A$5:$A$95,0),MATCH(Y$8,'Points - Fielding Bonus'!$A$5:$Z$5,0)))*25)</f>
        <v>0</v>
      </c>
      <c r="Z97" s="463">
        <f>(INDEX('Points - Runs'!$A$5:$Z$95,MATCH($A97,'Points - Runs'!$A$5:$A$95,0),MATCH(Z$8,'Points - Runs'!$A$5:$Z$5,0)))+((INDEX('Points - Runs 50s'!$A$5:$Z$95,MATCH($A97,'Points - Runs 50s'!$A$5:$A$95,0),MATCH(Z$8,'Points - Runs 50s'!$A$5:$Z$5,0)))*25)+((INDEX('Points - Runs 100s'!$A$5:$Z$95,MATCH($A97,'Points - Runs 100s'!$A$5:$A$95,0),MATCH(Z$8,'Points - Runs 100s'!$A$5:$Z$5,0)))*50)+((INDEX('Points - Wickets'!$A$5:$Z$95,MATCH($A97,'Points - Wickets'!$A$5:$A$95,0),MATCH(Z$8,'Points - Wickets'!$A$5:$Z$5,0)))*15)+((INDEX('Points - 4 fers'!$A$5:$Z$95,MATCH($A97,'Points - 4 fers'!$A$5:$A$95,0),MATCH(Z$8,'Points - 4 fers'!$A$5:$Z$5,0)))*25)+((INDEX('Points - Hattrick'!$A$5:$Z$95,MATCH($A97,'Points - Hattrick'!$A$5:$A$95,0),MATCH(Z$8,'Points - Hattrick'!$A$5:$Z$5,0)))*100)+((INDEX('Points - Fielding'!$A$5:$Z$95,MATCH($A97,'Points - Fielding'!$A$5:$A$95,0),MATCH(Z$8,'Points - Fielding'!$A$5:$Z$5,0)))*10)+((INDEX('Points - 7 fers'!$A$5:$Z$95,MATCH($A97,'Points - 7 fers'!$A$5:$A$95,0),MATCH(Z$8,'Points - 7 fers'!$A$5:$Z$5,0)))*50)+((INDEX('Points - Fielding Bonus'!$A$5:$Z$95,MATCH($A97,'Points - Fielding Bonus'!$A$5:$A$95,0),MATCH(Z$8,'Points - Fielding Bonus'!$A$5:$Z$5,0)))*25)</f>
        <v>0</v>
      </c>
      <c r="AA97" s="464">
        <f t="shared" si="4"/>
        <v>0</v>
      </c>
      <c r="AB97" s="410">
        <f t="shared" si="5"/>
        <v>0</v>
      </c>
      <c r="AC97" s="481">
        <f t="shared" si="6"/>
        <v>0</v>
      </c>
      <c r="AD97" s="465">
        <f t="shared" si="7"/>
        <v>0</v>
      </c>
    </row>
    <row r="98" spans="1:30" x14ac:dyDescent="0.25">
      <c r="A98" s="233"/>
      <c r="B98" s="233"/>
      <c r="C98" s="233"/>
      <c r="D98" s="233"/>
      <c r="E98" s="233"/>
      <c r="F98" s="233"/>
      <c r="G98" s="233"/>
      <c r="H98" s="233"/>
      <c r="I98" s="233"/>
      <c r="J98" s="233"/>
      <c r="K98" s="233"/>
      <c r="L98" s="233"/>
      <c r="M98" s="233"/>
      <c r="N98" s="233"/>
      <c r="O98" s="233"/>
      <c r="P98" s="233"/>
      <c r="Q98" s="233"/>
      <c r="R98" s="233"/>
      <c r="S98" s="233"/>
      <c r="T98" s="233"/>
      <c r="U98" s="233"/>
      <c r="V98" s="233"/>
      <c r="W98" s="233"/>
      <c r="X98" s="233"/>
      <c r="Y98" s="233"/>
      <c r="Z98" s="233"/>
      <c r="AA98" s="233"/>
      <c r="AB98" s="233"/>
      <c r="AC98" s="233"/>
      <c r="AD98" s="233"/>
    </row>
  </sheetData>
  <mergeCells count="10">
    <mergeCell ref="A1:AD1"/>
    <mergeCell ref="A2:AD2"/>
    <mergeCell ref="A6:A8"/>
    <mergeCell ref="B6:B8"/>
    <mergeCell ref="C6:C8"/>
    <mergeCell ref="AD6:AD8"/>
    <mergeCell ref="AA6:AA8"/>
    <mergeCell ref="AB6:AB8"/>
    <mergeCell ref="AC6:AC8"/>
    <mergeCell ref="D6:Z6"/>
  </mergeCells>
  <conditionalFormatting sqref="D9:D92">
    <cfRule type="colorScale" priority="51">
      <colorScale>
        <cfvo type="min"/>
        <cfvo type="max"/>
        <color theme="0"/>
        <color theme="4" tint="0.39997558519241921"/>
      </colorScale>
    </cfRule>
    <cfRule type="cellIs" dxfId="31" priority="53" operator="equal">
      <formula>0</formula>
    </cfRule>
  </conditionalFormatting>
  <conditionalFormatting sqref="E9:E92">
    <cfRule type="cellIs" dxfId="30" priority="49" operator="equal">
      <formula>0</formula>
    </cfRule>
    <cfRule type="colorScale" priority="50">
      <colorScale>
        <cfvo type="min"/>
        <cfvo type="max"/>
        <color theme="0"/>
        <color theme="4" tint="0.39997558519241921"/>
      </colorScale>
    </cfRule>
  </conditionalFormatting>
  <conditionalFormatting sqref="F9:F92">
    <cfRule type="cellIs" dxfId="29" priority="47" operator="equal">
      <formula>0</formula>
    </cfRule>
    <cfRule type="colorScale" priority="48">
      <colorScale>
        <cfvo type="min"/>
        <cfvo type="max"/>
        <color theme="0"/>
        <color theme="4" tint="0.39997558519241921"/>
      </colorScale>
    </cfRule>
  </conditionalFormatting>
  <conditionalFormatting sqref="G9:G92">
    <cfRule type="cellIs" dxfId="28" priority="45" operator="equal">
      <formula>0</formula>
    </cfRule>
    <cfRule type="colorScale" priority="46">
      <colorScale>
        <cfvo type="min"/>
        <cfvo type="max"/>
        <color theme="0"/>
        <color theme="4" tint="0.39997558519241921"/>
      </colorScale>
    </cfRule>
  </conditionalFormatting>
  <conditionalFormatting sqref="H9:H92">
    <cfRule type="cellIs" dxfId="27" priority="43" operator="equal">
      <formula>0</formula>
    </cfRule>
    <cfRule type="colorScale" priority="44">
      <colorScale>
        <cfvo type="min"/>
        <cfvo type="max"/>
        <color theme="0"/>
        <color theme="4" tint="0.39997558519241921"/>
      </colorScale>
    </cfRule>
  </conditionalFormatting>
  <conditionalFormatting sqref="I9:I92">
    <cfRule type="cellIs" dxfId="26" priority="41" operator="equal">
      <formula>0</formula>
    </cfRule>
    <cfRule type="colorScale" priority="42">
      <colorScale>
        <cfvo type="min"/>
        <cfvo type="max"/>
        <color theme="0"/>
        <color theme="4" tint="0.39997558519241921"/>
      </colorScale>
    </cfRule>
  </conditionalFormatting>
  <conditionalFormatting sqref="AA9:AA92">
    <cfRule type="cellIs" dxfId="25" priority="39" operator="equal">
      <formula>0</formula>
    </cfRule>
    <cfRule type="colorScale" priority="40">
      <colorScale>
        <cfvo type="min"/>
        <cfvo type="max"/>
        <color theme="0"/>
        <color theme="4" tint="0.39997558519241921"/>
      </colorScale>
    </cfRule>
  </conditionalFormatting>
  <conditionalFormatting sqref="AD9:AD92">
    <cfRule type="cellIs" dxfId="24" priority="37" operator="equal">
      <formula>0</formula>
    </cfRule>
    <cfRule type="colorScale" priority="38">
      <colorScale>
        <cfvo type="min"/>
        <cfvo type="max"/>
        <color theme="0"/>
        <color theme="4" tint="0.39997558519241921"/>
      </colorScale>
    </cfRule>
  </conditionalFormatting>
  <conditionalFormatting sqref="J9:J92">
    <cfRule type="cellIs" dxfId="23" priority="35" operator="equal">
      <formula>0</formula>
    </cfRule>
    <cfRule type="colorScale" priority="36">
      <colorScale>
        <cfvo type="min"/>
        <cfvo type="max"/>
        <color theme="0"/>
        <color theme="4" tint="0.39997558519241921"/>
      </colorScale>
    </cfRule>
  </conditionalFormatting>
  <conditionalFormatting sqref="K9:K92">
    <cfRule type="cellIs" dxfId="22" priority="33" operator="equal">
      <formula>0</formula>
    </cfRule>
    <cfRule type="colorScale" priority="34">
      <colorScale>
        <cfvo type="min"/>
        <cfvo type="max"/>
        <color theme="0"/>
        <color theme="4" tint="0.39997558519241921"/>
      </colorScale>
    </cfRule>
  </conditionalFormatting>
  <conditionalFormatting sqref="L9:L92">
    <cfRule type="colorScale" priority="31">
      <colorScale>
        <cfvo type="min"/>
        <cfvo type="max"/>
        <color theme="0"/>
        <color theme="4" tint="0.39997558519241921"/>
      </colorScale>
    </cfRule>
    <cfRule type="cellIs" dxfId="21" priority="32" operator="equal">
      <formula>0</formula>
    </cfRule>
  </conditionalFormatting>
  <conditionalFormatting sqref="M9:M92">
    <cfRule type="cellIs" dxfId="20" priority="29" operator="equal">
      <formula>0</formula>
    </cfRule>
    <cfRule type="colorScale" priority="30">
      <colorScale>
        <cfvo type="min"/>
        <cfvo type="max"/>
        <color theme="0"/>
        <color theme="4" tint="0.39997558519241921"/>
      </colorScale>
    </cfRule>
  </conditionalFormatting>
  <conditionalFormatting sqref="AB9:AB92">
    <cfRule type="cellIs" dxfId="19" priority="27" operator="equal">
      <formula>0</formula>
    </cfRule>
    <cfRule type="colorScale" priority="28">
      <colorScale>
        <cfvo type="min"/>
        <cfvo type="max"/>
        <color theme="0"/>
        <color theme="4" tint="0.39997558519241921"/>
      </colorScale>
    </cfRule>
  </conditionalFormatting>
  <conditionalFormatting sqref="N9:N92">
    <cfRule type="cellIs" dxfId="18" priority="25" operator="equal">
      <formula>0</formula>
    </cfRule>
    <cfRule type="colorScale" priority="26">
      <colorScale>
        <cfvo type="min"/>
        <cfvo type="max"/>
        <color theme="0"/>
        <color theme="4" tint="0.39997558519241921"/>
      </colorScale>
    </cfRule>
  </conditionalFormatting>
  <conditionalFormatting sqref="O9:O92">
    <cfRule type="cellIs" dxfId="17" priority="23" operator="equal">
      <formula>0</formula>
    </cfRule>
    <cfRule type="colorScale" priority="24">
      <colorScale>
        <cfvo type="min"/>
        <cfvo type="max"/>
        <color theme="0"/>
        <color theme="4" tint="0.39997558519241921"/>
      </colorScale>
    </cfRule>
  </conditionalFormatting>
  <conditionalFormatting sqref="P9:P92">
    <cfRule type="cellIs" dxfId="16" priority="21" operator="equal">
      <formula>0</formula>
    </cfRule>
    <cfRule type="colorScale" priority="22">
      <colorScale>
        <cfvo type="min"/>
        <cfvo type="max"/>
        <color theme="0"/>
        <color theme="4" tint="0.39997558519241921"/>
      </colorScale>
    </cfRule>
  </conditionalFormatting>
  <conditionalFormatting sqref="Q9:Q92">
    <cfRule type="cellIs" dxfId="15" priority="19" operator="equal">
      <formula>0</formula>
    </cfRule>
    <cfRule type="colorScale" priority="20">
      <colorScale>
        <cfvo type="min"/>
        <cfvo type="max"/>
        <color theme="0"/>
        <color theme="4" tint="0.39997558519241921"/>
      </colorScale>
    </cfRule>
  </conditionalFormatting>
  <conditionalFormatting sqref="R9:R92">
    <cfRule type="cellIs" dxfId="14" priority="17" operator="equal">
      <formula>0</formula>
    </cfRule>
    <cfRule type="colorScale" priority="18">
      <colorScale>
        <cfvo type="min"/>
        <cfvo type="max"/>
        <color theme="0"/>
        <color theme="4" tint="0.39997558519241921"/>
      </colorScale>
    </cfRule>
  </conditionalFormatting>
  <conditionalFormatting sqref="U9:U92">
    <cfRule type="cellIs" dxfId="13" priority="15" operator="equal">
      <formula>0</formula>
    </cfRule>
    <cfRule type="colorScale" priority="16">
      <colorScale>
        <cfvo type="min"/>
        <cfvo type="max"/>
        <color theme="0"/>
        <color theme="4" tint="0.39997558519241921"/>
      </colorScale>
    </cfRule>
  </conditionalFormatting>
  <conditionalFormatting sqref="V9:V92">
    <cfRule type="cellIs" dxfId="12" priority="13" operator="equal">
      <formula>0</formula>
    </cfRule>
    <cfRule type="colorScale" priority="14">
      <colorScale>
        <cfvo type="min"/>
        <cfvo type="max"/>
        <color theme="0"/>
        <color theme="4" tint="0.39997558519241921"/>
      </colorScale>
    </cfRule>
  </conditionalFormatting>
  <conditionalFormatting sqref="W9:W92">
    <cfRule type="cellIs" dxfId="11" priority="11" operator="equal">
      <formula>0</formula>
    </cfRule>
    <cfRule type="colorScale" priority="12">
      <colorScale>
        <cfvo type="min"/>
        <cfvo type="max"/>
        <color theme="0"/>
        <color theme="4" tint="0.39997558519241921"/>
      </colorScale>
    </cfRule>
  </conditionalFormatting>
  <conditionalFormatting sqref="X9:X92">
    <cfRule type="cellIs" dxfId="10" priority="9" operator="equal">
      <formula>0</formula>
    </cfRule>
    <cfRule type="colorScale" priority="10">
      <colorScale>
        <cfvo type="min"/>
        <cfvo type="max"/>
        <color theme="0"/>
        <color theme="4" tint="0.39997558519241921"/>
      </colorScale>
    </cfRule>
  </conditionalFormatting>
  <conditionalFormatting sqref="Y9:Y92">
    <cfRule type="cellIs" dxfId="9" priority="7" operator="equal">
      <formula>0</formula>
    </cfRule>
    <cfRule type="colorScale" priority="8">
      <colorScale>
        <cfvo type="min"/>
        <cfvo type="max"/>
        <color theme="0"/>
        <color theme="4" tint="0.39997558519241921"/>
      </colorScale>
    </cfRule>
  </conditionalFormatting>
  <conditionalFormatting sqref="Z9:Z92">
    <cfRule type="cellIs" dxfId="8" priority="5" operator="equal">
      <formula>0</formula>
    </cfRule>
    <cfRule type="colorScale" priority="6">
      <colorScale>
        <cfvo type="min"/>
        <cfvo type="max"/>
        <color theme="0"/>
        <color theme="4" tint="0.39997558519241921"/>
      </colorScale>
    </cfRule>
  </conditionalFormatting>
  <conditionalFormatting sqref="T9:T92">
    <cfRule type="cellIs" dxfId="7" priority="3" operator="equal">
      <formula>0</formula>
    </cfRule>
    <cfRule type="colorScale" priority="4">
      <colorScale>
        <cfvo type="min"/>
        <cfvo type="max"/>
        <color theme="0"/>
        <color theme="4" tint="0.39997558519241921"/>
      </colorScale>
    </cfRule>
  </conditionalFormatting>
  <conditionalFormatting sqref="S9:S92">
    <cfRule type="cellIs" dxfId="6" priority="1" operator="equal">
      <formula>0</formula>
    </cfRule>
    <cfRule type="colorScale" priority="2">
      <colorScale>
        <cfvo type="min"/>
        <cfvo type="max"/>
        <color theme="0"/>
        <color theme="4" tint="0.39997558519241921"/>
      </colorScale>
    </cfRule>
  </conditionalFormatting>
  <printOptions horizontalCentered="1"/>
  <pageMargins left="0.19685039370078741" right="0.19685039370078741" top="0.19685039370078741" bottom="0.19685039370078741" header="0.31496062992125984" footer="0.31496062992125984"/>
  <pageSetup paperSize="9" scale="67"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59999389629810485"/>
    <pageSetUpPr fitToPage="1"/>
  </sheetPr>
  <dimension ref="A1:AJ96"/>
  <sheetViews>
    <sheetView zoomScale="85" zoomScaleNormal="85" workbookViewId="0">
      <pane xSplit="4" ySplit="7" topLeftCell="E8" activePane="bottomRight" state="frozen"/>
      <selection activeCell="A26" sqref="A26:XFD32"/>
      <selection pane="topRight" activeCell="A26" sqref="A26:XFD32"/>
      <selection pane="bottomLeft" activeCell="A26" sqref="A26:XFD32"/>
      <selection pane="bottomRight" activeCell="AC21" sqref="AC21"/>
    </sheetView>
  </sheetViews>
  <sheetFormatPr defaultRowHeight="15" x14ac:dyDescent="0.25"/>
  <cols>
    <col min="1" max="1" width="23" customWidth="1"/>
    <col min="3" max="3" width="15.7109375" customWidth="1"/>
    <col min="5" max="10" width="11.42578125" customWidth="1"/>
    <col min="11" max="12" width="11.42578125" hidden="1" customWidth="1"/>
    <col min="13" max="13" width="12.7109375" bestFit="1" customWidth="1"/>
    <col min="14" max="14" width="12.7109375" hidden="1" customWidth="1"/>
    <col min="15" max="15" width="11.42578125" customWidth="1"/>
    <col min="16" max="16" width="11.5703125" customWidth="1"/>
    <col min="17" max="19" width="11.5703125" hidden="1" customWidth="1"/>
    <col min="20" max="20" width="11.5703125" customWidth="1"/>
    <col min="21" max="22" width="11.5703125" hidden="1" customWidth="1"/>
    <col min="23" max="27" width="0" hidden="1" customWidth="1"/>
  </cols>
  <sheetData>
    <row r="1" spans="1:36" ht="21" x14ac:dyDescent="0.35">
      <c r="A1" s="944" t="s">
        <v>506</v>
      </c>
      <c r="B1" s="945"/>
      <c r="C1" s="945"/>
      <c r="D1" s="945"/>
      <c r="E1" s="945"/>
      <c r="F1" s="945"/>
      <c r="G1" s="945"/>
      <c r="H1" s="945"/>
      <c r="I1" s="945"/>
      <c r="J1" s="945"/>
      <c r="K1" s="945"/>
      <c r="L1" s="945"/>
      <c r="M1" s="945"/>
      <c r="N1" s="945"/>
      <c r="O1" s="945"/>
      <c r="P1" s="945"/>
      <c r="Q1" s="945"/>
      <c r="R1" s="945"/>
      <c r="S1" s="946"/>
      <c r="T1" s="145"/>
      <c r="U1" s="145"/>
      <c r="V1" s="145"/>
    </row>
    <row r="2" spans="1:36" ht="21" x14ac:dyDescent="0.35">
      <c r="A2" s="947" t="s">
        <v>236</v>
      </c>
      <c r="B2" s="948"/>
      <c r="C2" s="948"/>
      <c r="D2" s="948"/>
      <c r="E2" s="948"/>
      <c r="F2" s="948"/>
      <c r="G2" s="948"/>
      <c r="H2" s="948"/>
      <c r="I2" s="948"/>
      <c r="J2" s="948"/>
      <c r="K2" s="948"/>
      <c r="L2" s="948"/>
      <c r="M2" s="948"/>
      <c r="N2" s="948"/>
      <c r="O2" s="948"/>
      <c r="P2" s="948"/>
      <c r="Q2" s="948"/>
      <c r="R2" s="948"/>
      <c r="S2" s="949"/>
      <c r="T2" s="146"/>
      <c r="U2" s="146"/>
      <c r="V2" s="146"/>
    </row>
    <row r="3" spans="1:36" ht="15.75" x14ac:dyDescent="0.25">
      <c r="A3" s="557"/>
      <c r="B3" s="97"/>
      <c r="C3" s="97"/>
      <c r="D3" s="97"/>
      <c r="E3" s="97"/>
      <c r="F3" s="97"/>
      <c r="G3" s="97"/>
      <c r="H3" s="97"/>
      <c r="I3" s="97"/>
      <c r="J3" s="97"/>
      <c r="K3" s="97"/>
      <c r="L3" s="97"/>
      <c r="M3" s="97"/>
      <c r="N3" s="97"/>
      <c r="O3" s="97"/>
      <c r="P3" s="50"/>
      <c r="Q3" s="50"/>
      <c r="R3" s="97"/>
      <c r="S3" s="558"/>
      <c r="T3" s="25"/>
      <c r="U3" s="25"/>
      <c r="V3" s="25"/>
    </row>
    <row r="4" spans="1:36" ht="15.75" x14ac:dyDescent="0.25">
      <c r="A4" s="557"/>
      <c r="B4" s="97"/>
      <c r="C4" s="97"/>
      <c r="D4" s="97"/>
      <c r="E4" s="97"/>
      <c r="F4" s="97"/>
      <c r="G4" s="97"/>
      <c r="H4" s="97"/>
      <c r="I4" s="97"/>
      <c r="J4" s="97"/>
      <c r="K4" s="97"/>
      <c r="L4" s="97"/>
      <c r="M4" s="97"/>
      <c r="N4" s="97"/>
      <c r="O4" s="97"/>
      <c r="P4" s="50"/>
      <c r="Q4" s="50"/>
      <c r="R4" s="97"/>
      <c r="S4" s="558"/>
      <c r="T4" s="25"/>
      <c r="U4" s="25"/>
      <c r="V4" s="25"/>
    </row>
    <row r="5" spans="1:36" ht="16.5" thickBot="1" x14ac:dyDescent="0.3">
      <c r="A5" s="559"/>
      <c r="B5" s="535"/>
      <c r="C5" s="535"/>
      <c r="D5" s="535"/>
      <c r="E5" s="535"/>
      <c r="F5" s="535"/>
      <c r="G5" s="535"/>
      <c r="H5" s="535"/>
      <c r="I5" s="535"/>
      <c r="J5" s="535"/>
      <c r="K5" s="535"/>
      <c r="L5" s="535"/>
      <c r="M5" s="535"/>
      <c r="N5" s="535"/>
      <c r="O5" s="535"/>
      <c r="P5" s="535"/>
      <c r="Q5" s="535"/>
      <c r="R5" s="560"/>
      <c r="S5" s="561"/>
      <c r="T5" s="25"/>
      <c r="U5" s="25"/>
      <c r="V5" s="25"/>
      <c r="Z5" s="36"/>
      <c r="AA5" s="36"/>
    </row>
    <row r="6" spans="1:36" ht="18.75" customHeight="1" x14ac:dyDescent="0.25">
      <c r="A6" s="956" t="s">
        <v>44</v>
      </c>
      <c r="B6" s="958" t="s">
        <v>51</v>
      </c>
      <c r="C6" s="960" t="s">
        <v>67</v>
      </c>
      <c r="D6" s="962" t="s">
        <v>70</v>
      </c>
      <c r="E6" s="968" t="s">
        <v>195</v>
      </c>
      <c r="F6" s="969"/>
      <c r="G6" s="969"/>
      <c r="H6" s="969"/>
      <c r="I6" s="969"/>
      <c r="J6" s="969"/>
      <c r="K6" s="969"/>
      <c r="L6" s="969"/>
      <c r="M6" s="969"/>
      <c r="N6" s="970"/>
      <c r="O6" s="964" t="s">
        <v>47</v>
      </c>
      <c r="P6" s="954" t="s">
        <v>220</v>
      </c>
      <c r="Q6" s="950" t="s">
        <v>570</v>
      </c>
      <c r="R6" s="966" t="s">
        <v>571</v>
      </c>
      <c r="S6" s="952" t="s">
        <v>216</v>
      </c>
      <c r="T6" s="147"/>
      <c r="U6" s="147"/>
      <c r="V6" s="147"/>
      <c r="W6" s="63"/>
      <c r="X6" s="63"/>
      <c r="Y6" s="63"/>
      <c r="Z6" s="63"/>
      <c r="AA6" s="63"/>
      <c r="AB6" s="63"/>
      <c r="AC6" s="63"/>
      <c r="AD6" s="63"/>
      <c r="AE6" s="63"/>
    </row>
    <row r="7" spans="1:36" ht="18.75" customHeight="1" thickBot="1" x14ac:dyDescent="0.3">
      <c r="A7" s="957"/>
      <c r="B7" s="959"/>
      <c r="C7" s="961"/>
      <c r="D7" s="963"/>
      <c r="E7" s="371" t="s">
        <v>193</v>
      </c>
      <c r="F7" s="119" t="s">
        <v>41</v>
      </c>
      <c r="G7" s="119" t="s">
        <v>42</v>
      </c>
      <c r="H7" s="119" t="s">
        <v>43</v>
      </c>
      <c r="I7" s="119" t="s">
        <v>45</v>
      </c>
      <c r="J7" s="119" t="s">
        <v>501</v>
      </c>
      <c r="K7" s="119" t="s">
        <v>502</v>
      </c>
      <c r="L7" s="119" t="s">
        <v>166</v>
      </c>
      <c r="M7" s="372" t="s">
        <v>194</v>
      </c>
      <c r="N7" s="359" t="s">
        <v>503</v>
      </c>
      <c r="O7" s="965"/>
      <c r="P7" s="955"/>
      <c r="Q7" s="951"/>
      <c r="R7" s="967"/>
      <c r="S7" s="953"/>
      <c r="T7" s="147"/>
      <c r="U7" s="147"/>
      <c r="V7" s="147"/>
      <c r="W7" s="63"/>
      <c r="X7" s="63"/>
      <c r="Y7" s="63"/>
      <c r="Z7" s="63"/>
      <c r="AA7" s="63"/>
      <c r="AB7" s="63"/>
      <c r="AC7" s="63"/>
      <c r="AD7" s="63"/>
      <c r="AE7" s="63"/>
      <c r="AF7" s="63"/>
      <c r="AG7" s="63"/>
      <c r="AH7" s="63"/>
      <c r="AI7" s="63"/>
      <c r="AJ7" s="63"/>
    </row>
    <row r="8" spans="1:36" s="58" customFormat="1" ht="18.75" customHeight="1" x14ac:dyDescent="0.25">
      <c r="A8" s="469" t="s">
        <v>404</v>
      </c>
      <c r="B8" s="130" t="s">
        <v>52</v>
      </c>
      <c r="C8" s="131" t="s">
        <v>68</v>
      </c>
      <c r="D8" s="127">
        <f>IFERROR(VLOOKUP(A8,Data!$A$4:$D$76,4,FALSE),0)</f>
        <v>9.5</v>
      </c>
      <c r="E8" s="116">
        <f>VLOOKUP($A8,Appearances!$A$7:$AB$95,28,FALSE)</f>
        <v>14</v>
      </c>
      <c r="F8" s="120">
        <f>VLOOKUP($A8,'Points - Runs'!$A$7:$AB$95,28,FALSE)</f>
        <v>456</v>
      </c>
      <c r="G8" s="120">
        <f>VLOOKUP($A8,'Points - Runs 50s'!$A$7:$AB$95,28,FALSE)</f>
        <v>4</v>
      </c>
      <c r="H8" s="121">
        <f>VLOOKUP($A8,'Points - Runs 100s'!$A$7:$AB$95,28,FALSE)</f>
        <v>0</v>
      </c>
      <c r="I8" s="121">
        <f>VLOOKUP($A8,'Points - Wickets'!$A$7:$AB$95,28,FALSE)</f>
        <v>0</v>
      </c>
      <c r="J8" s="121">
        <f>VLOOKUP($A8,'Points - 4 fers'!$A$7:$AB$95,28,FALSE)</f>
        <v>0</v>
      </c>
      <c r="K8" s="121">
        <f>VLOOKUP($A8,'Points - 7 fers'!$A$7:$AB$95,28,FALSE)</f>
        <v>0</v>
      </c>
      <c r="L8" s="121">
        <f>VLOOKUP($A8,'Points - Hattrick'!$A$7:$AB$95,28,FALSE)</f>
        <v>0</v>
      </c>
      <c r="M8" s="353">
        <f>VLOOKUP($A8,'Points - Fielding'!$A$7:$AB$95,28,FALSE)</f>
        <v>2</v>
      </c>
      <c r="N8" s="373">
        <f>VLOOKUP(A8,'Points - Fielding Bonus'!$A$7:$AB$95,28,FALSE)</f>
        <v>0</v>
      </c>
      <c r="O8" s="178">
        <f>VLOOKUP($A8,'Points - Player Total'!$A$9:$AD$97,30,FALSE)</f>
        <v>576</v>
      </c>
      <c r="P8" s="505">
        <f>RANK(O8,$O$8:$O$96,0)</f>
        <v>7</v>
      </c>
      <c r="Q8" s="498">
        <f>IFERROR(O8/D8,0)</f>
        <v>60.631578947368418</v>
      </c>
      <c r="R8" s="169">
        <f>IFERROR(O8/E8,"0")</f>
        <v>41.142857142857146</v>
      </c>
      <c r="S8" s="149">
        <f>VLOOKUP($A8,'Teams - Window 1'!$A$6:$AU$94,47,FALSE)</f>
        <v>0.70731707317073167</v>
      </c>
      <c r="T8" s="148"/>
      <c r="U8" s="148"/>
      <c r="V8" s="148"/>
      <c r="W8" s="60"/>
      <c r="X8" s="60"/>
      <c r="Y8" s="60"/>
      <c r="Z8" s="60"/>
      <c r="AA8" s="60"/>
      <c r="AB8" s="60"/>
      <c r="AC8" s="60"/>
      <c r="AD8" s="60"/>
      <c r="AE8" s="60"/>
    </row>
    <row r="9" spans="1:36" s="58" customFormat="1" ht="18.75" customHeight="1" x14ac:dyDescent="0.25">
      <c r="A9" s="470" t="s">
        <v>11</v>
      </c>
      <c r="B9" s="132" t="s">
        <v>52</v>
      </c>
      <c r="C9" s="133" t="s">
        <v>68</v>
      </c>
      <c r="D9" s="128">
        <f>IFERROR(VLOOKUP(A9,Data!$A$4:$D$76,4,FALSE),0)</f>
        <v>8.5</v>
      </c>
      <c r="E9" s="117">
        <f>VLOOKUP($A9,Appearances!$A$7:$AB$95,28,FALSE)</f>
        <v>13</v>
      </c>
      <c r="F9" s="122">
        <f>VLOOKUP($A9,'Points - Runs'!$A$7:$AB$95,28,FALSE)</f>
        <v>87</v>
      </c>
      <c r="G9" s="122">
        <f>VLOOKUP($A9,'Points - Runs 50s'!$A$7:$AB$95,28,FALSE)</f>
        <v>0</v>
      </c>
      <c r="H9" s="123">
        <f>VLOOKUP($A9,'Points - Runs 100s'!$A$7:$AB$95,28,FALSE)</f>
        <v>0</v>
      </c>
      <c r="I9" s="123">
        <f>VLOOKUP($A9,'Points - Wickets'!$A$7:$AB$95,28,FALSE)</f>
        <v>0</v>
      </c>
      <c r="J9" s="123">
        <f>VLOOKUP($A9,'Points - 4 fers'!$A$7:$AB$95,28,FALSE)</f>
        <v>0</v>
      </c>
      <c r="K9" s="123">
        <f>VLOOKUP($A9,'Points - 7 fers'!$A$7:$AB$95,28,FALSE)</f>
        <v>0</v>
      </c>
      <c r="L9" s="123">
        <f>VLOOKUP($A9,'Points - Hattrick'!$A$7:$AB$95,28,FALSE)</f>
        <v>0</v>
      </c>
      <c r="M9" s="354">
        <f>VLOOKUP($A9,'Points - Fielding'!$A$7:$AB$95,28,FALSE)</f>
        <v>4</v>
      </c>
      <c r="N9" s="374">
        <f>VLOOKUP(A9,'Points - Fielding Bonus'!$A$7:$AB$95,28,FALSE)</f>
        <v>0</v>
      </c>
      <c r="O9" s="179">
        <f>VLOOKUP($A9,'Points - Player Total'!$A$9:$AD$97,30,FALSE)</f>
        <v>127</v>
      </c>
      <c r="P9" s="506">
        <f t="shared" ref="P9:P72" si="0">RANK(O9,$O$8:$O$96,0)</f>
        <v>44</v>
      </c>
      <c r="Q9" s="499">
        <f t="shared" ref="Q9:Q72" si="1">IFERROR(O9/D9,0)</f>
        <v>14.941176470588236</v>
      </c>
      <c r="R9" s="168">
        <f t="shared" ref="R9:R72" si="2">IFERROR(O9/E9,"0")</f>
        <v>9.7692307692307701</v>
      </c>
      <c r="S9" s="150">
        <f>VLOOKUP($A9,'Teams - Window 1'!$A$6:$AU$94,47,FALSE)</f>
        <v>0.12195121951219512</v>
      </c>
      <c r="T9" s="148"/>
      <c r="U9" s="148"/>
      <c r="V9" s="148"/>
      <c r="W9" s="60"/>
      <c r="X9" s="60"/>
      <c r="Y9" s="60"/>
      <c r="Z9" s="60"/>
      <c r="AA9" s="60"/>
      <c r="AB9" s="60"/>
      <c r="AC9" s="60"/>
      <c r="AD9" s="60"/>
      <c r="AE9" s="60"/>
    </row>
    <row r="10" spans="1:36" s="58" customFormat="1" ht="18.75" customHeight="1" x14ac:dyDescent="0.25">
      <c r="A10" s="470" t="s">
        <v>8</v>
      </c>
      <c r="B10" s="132" t="s">
        <v>52</v>
      </c>
      <c r="C10" s="133" t="s">
        <v>68</v>
      </c>
      <c r="D10" s="128">
        <f>IFERROR(VLOOKUP(A10,Data!$A$4:$D$76,4,FALSE),0)</f>
        <v>7.5</v>
      </c>
      <c r="E10" s="117">
        <f>VLOOKUP($A10,Appearances!$A$7:$AB$95,28,FALSE)</f>
        <v>12</v>
      </c>
      <c r="F10" s="122">
        <f>VLOOKUP($A10,'Points - Runs'!$A$7:$AB$95,28,FALSE)</f>
        <v>260</v>
      </c>
      <c r="G10" s="122">
        <f>VLOOKUP($A10,'Points - Runs 50s'!$A$7:$AB$95,28,FALSE)</f>
        <v>0</v>
      </c>
      <c r="H10" s="123">
        <f>VLOOKUP($A10,'Points - Runs 100s'!$A$7:$AB$95,28,FALSE)</f>
        <v>1</v>
      </c>
      <c r="I10" s="123">
        <f>VLOOKUP($A10,'Points - Wickets'!$A$7:$AB$95,28,FALSE)</f>
        <v>2</v>
      </c>
      <c r="J10" s="123">
        <f>VLOOKUP($A10,'Points - 4 fers'!$A$7:$AB$95,28,FALSE)</f>
        <v>0</v>
      </c>
      <c r="K10" s="123">
        <f>VLOOKUP($A10,'Points - 7 fers'!$A$7:$AB$95,28,FALSE)</f>
        <v>0</v>
      </c>
      <c r="L10" s="123">
        <f>VLOOKUP($A10,'Points - Hattrick'!$A$7:$AB$95,28,FALSE)</f>
        <v>0</v>
      </c>
      <c r="M10" s="354">
        <f>VLOOKUP($A10,'Points - Fielding'!$A$7:$AB$95,28,FALSE)</f>
        <v>2</v>
      </c>
      <c r="N10" s="374">
        <f>VLOOKUP(A10,'Points - Fielding Bonus'!$A$7:$AB$95,28,FALSE)</f>
        <v>0</v>
      </c>
      <c r="O10" s="179">
        <f>VLOOKUP($A10,'Points - Player Total'!$A$9:$AD$97,30,FALSE)</f>
        <v>360</v>
      </c>
      <c r="P10" s="506">
        <f t="shared" si="0"/>
        <v>25</v>
      </c>
      <c r="Q10" s="499">
        <f t="shared" si="1"/>
        <v>48</v>
      </c>
      <c r="R10" s="168">
        <f t="shared" si="2"/>
        <v>30</v>
      </c>
      <c r="S10" s="150">
        <f>VLOOKUP($A10,'Teams - Window 1'!$A$6:$AU$94,47,FALSE)</f>
        <v>0.12195121951219512</v>
      </c>
      <c r="T10" s="148"/>
      <c r="U10" s="148"/>
      <c r="V10" s="148"/>
      <c r="W10" s="60"/>
      <c r="X10" s="60"/>
      <c r="Y10" s="60"/>
      <c r="Z10" s="60"/>
      <c r="AA10" s="60"/>
      <c r="AB10" s="60"/>
      <c r="AC10" s="60"/>
      <c r="AD10" s="60"/>
      <c r="AE10" s="60"/>
    </row>
    <row r="11" spans="1:36" s="58" customFormat="1" ht="18.75" customHeight="1" x14ac:dyDescent="0.25">
      <c r="A11" s="470" t="s">
        <v>12</v>
      </c>
      <c r="B11" s="132" t="s">
        <v>53</v>
      </c>
      <c r="C11" s="133" t="s">
        <v>68</v>
      </c>
      <c r="D11" s="128">
        <f>IFERROR(VLOOKUP(A11,Data!$A$4:$D$76,4,FALSE),0)</f>
        <v>7.5</v>
      </c>
      <c r="E11" s="117">
        <f>VLOOKUP($A11,Appearances!$A$7:$AB$95,28,FALSE)</f>
        <v>7</v>
      </c>
      <c r="F11" s="122">
        <f>VLOOKUP($A11,'Points - Runs'!$A$7:$AB$95,28,FALSE)</f>
        <v>36</v>
      </c>
      <c r="G11" s="122">
        <f>VLOOKUP($A11,'Points - Runs 50s'!$A$7:$AB$95,28,FALSE)</f>
        <v>0</v>
      </c>
      <c r="H11" s="123">
        <f>VLOOKUP($A11,'Points - Runs 100s'!$A$7:$AB$95,28,FALSE)</f>
        <v>0</v>
      </c>
      <c r="I11" s="123">
        <f>VLOOKUP($A11,'Points - Wickets'!$A$7:$AB$95,28,FALSE)</f>
        <v>0</v>
      </c>
      <c r="J11" s="123">
        <f>VLOOKUP($A11,'Points - 4 fers'!$A$7:$AB$95,28,FALSE)</f>
        <v>0</v>
      </c>
      <c r="K11" s="123">
        <f>VLOOKUP($A11,'Points - 7 fers'!$A$7:$AB$95,28,FALSE)</f>
        <v>0</v>
      </c>
      <c r="L11" s="123">
        <f>VLOOKUP($A11,'Points - Hattrick'!$A$7:$AB$95,28,FALSE)</f>
        <v>0</v>
      </c>
      <c r="M11" s="354">
        <f>VLOOKUP($A11,'Points - Fielding'!$A$7:$AB$95,28,FALSE)</f>
        <v>3</v>
      </c>
      <c r="N11" s="374">
        <f>VLOOKUP(A11,'Points - Fielding Bonus'!$A$7:$AB$95,28,FALSE)</f>
        <v>0</v>
      </c>
      <c r="O11" s="179">
        <f>VLOOKUP($A11,'Points - Player Total'!$A$9:$AD$97,30,FALSE)</f>
        <v>66</v>
      </c>
      <c r="P11" s="506">
        <f t="shared" si="0"/>
        <v>51</v>
      </c>
      <c r="Q11" s="499">
        <f t="shared" si="1"/>
        <v>8.8000000000000007</v>
      </c>
      <c r="R11" s="168">
        <f t="shared" si="2"/>
        <v>9.4285714285714288</v>
      </c>
      <c r="S11" s="150">
        <f>VLOOKUP($A11,'Teams - Window 1'!$A$6:$AU$94,47,FALSE)</f>
        <v>4.878048780487805E-2</v>
      </c>
      <c r="T11" s="148"/>
      <c r="U11" s="148"/>
      <c r="V11" s="148"/>
      <c r="W11" s="60"/>
      <c r="X11" s="60"/>
      <c r="Y11" s="60"/>
      <c r="Z11" s="60"/>
      <c r="AA11" s="60"/>
      <c r="AB11" s="60"/>
      <c r="AC11" s="60"/>
      <c r="AD11" s="60"/>
      <c r="AE11" s="60"/>
    </row>
    <row r="12" spans="1:36" s="58" customFormat="1" ht="18.75" customHeight="1" x14ac:dyDescent="0.25">
      <c r="A12" s="470" t="s">
        <v>16</v>
      </c>
      <c r="B12" s="132" t="s">
        <v>54</v>
      </c>
      <c r="C12" s="133" t="s">
        <v>68</v>
      </c>
      <c r="D12" s="128">
        <f>IFERROR(VLOOKUP(A12,Data!$A$4:$D$76,4,FALSE),0)</f>
        <v>7</v>
      </c>
      <c r="E12" s="117">
        <f>VLOOKUP($A12,Appearances!$A$7:$AB$95,28,FALSE)</f>
        <v>10</v>
      </c>
      <c r="F12" s="122">
        <f>VLOOKUP($A12,'Points - Runs'!$A$7:$AB$95,28,FALSE)</f>
        <v>200</v>
      </c>
      <c r="G12" s="122">
        <f>VLOOKUP($A12,'Points - Runs 50s'!$A$7:$AB$95,28,FALSE)</f>
        <v>1</v>
      </c>
      <c r="H12" s="123">
        <f>VLOOKUP($A12,'Points - Runs 100s'!$A$7:$AB$95,28,FALSE)</f>
        <v>0</v>
      </c>
      <c r="I12" s="123">
        <f>VLOOKUP($A12,'Points - Wickets'!$A$7:$AB$95,28,FALSE)</f>
        <v>0</v>
      </c>
      <c r="J12" s="123">
        <f>VLOOKUP($A12,'Points - 4 fers'!$A$7:$AB$95,28,FALSE)</f>
        <v>0</v>
      </c>
      <c r="K12" s="123">
        <f>VLOOKUP($A12,'Points - 7 fers'!$A$7:$AB$95,28,FALSE)</f>
        <v>0</v>
      </c>
      <c r="L12" s="123">
        <f>VLOOKUP($A12,'Points - Hattrick'!$A$7:$AB$95,28,FALSE)</f>
        <v>0</v>
      </c>
      <c r="M12" s="354">
        <f>VLOOKUP($A12,'Points - Fielding'!$A$7:$AB$95,28,FALSE)</f>
        <v>5</v>
      </c>
      <c r="N12" s="374">
        <f>VLOOKUP(A12,'Points - Fielding Bonus'!$A$7:$AB$95,28,FALSE)</f>
        <v>0</v>
      </c>
      <c r="O12" s="179">
        <f>VLOOKUP($A12,'Points - Player Total'!$A$9:$AD$97,30,FALSE)</f>
        <v>275</v>
      </c>
      <c r="P12" s="506">
        <f t="shared" si="0"/>
        <v>31</v>
      </c>
      <c r="Q12" s="499">
        <f t="shared" si="1"/>
        <v>39.285714285714285</v>
      </c>
      <c r="R12" s="168">
        <f t="shared" si="2"/>
        <v>27.5</v>
      </c>
      <c r="S12" s="150">
        <f>VLOOKUP($A12,'Teams - Window 1'!$A$6:$AU$94,47,FALSE)</f>
        <v>0.56097560975609762</v>
      </c>
      <c r="T12" s="148"/>
      <c r="U12" s="148"/>
      <c r="V12" s="148"/>
      <c r="W12" s="60"/>
      <c r="X12" s="60"/>
      <c r="Y12" s="60"/>
      <c r="Z12" s="60"/>
      <c r="AA12" s="60"/>
      <c r="AB12" s="60"/>
      <c r="AC12" s="60"/>
      <c r="AD12" s="60"/>
      <c r="AE12" s="60"/>
    </row>
    <row r="13" spans="1:36" s="58" customFormat="1" ht="18.75" customHeight="1" x14ac:dyDescent="0.25">
      <c r="A13" s="470" t="s">
        <v>0</v>
      </c>
      <c r="B13" s="132" t="s">
        <v>52</v>
      </c>
      <c r="C13" s="133" t="s">
        <v>68</v>
      </c>
      <c r="D13" s="128">
        <f>IFERROR(VLOOKUP(A13,Data!$A$4:$D$76,4,FALSE),0)</f>
        <v>6</v>
      </c>
      <c r="E13" s="117">
        <f>VLOOKUP($A13,Appearances!$A$7:$AB$95,28,FALSE)</f>
        <v>14</v>
      </c>
      <c r="F13" s="122">
        <f>VLOOKUP($A13,'Points - Runs'!$A$7:$AB$95,28,FALSE)</f>
        <v>390</v>
      </c>
      <c r="G13" s="122">
        <f>VLOOKUP($A13,'Points - Runs 50s'!$A$7:$AB$95,28,FALSE)</f>
        <v>1</v>
      </c>
      <c r="H13" s="123">
        <f>VLOOKUP($A13,'Points - Runs 100s'!$A$7:$AB$95,28,FALSE)</f>
        <v>1</v>
      </c>
      <c r="I13" s="123">
        <f>VLOOKUP($A13,'Points - Wickets'!$A$7:$AB$95,28,FALSE)</f>
        <v>0</v>
      </c>
      <c r="J13" s="123">
        <f>VLOOKUP($A13,'Points - 4 fers'!$A$7:$AB$95,28,FALSE)</f>
        <v>0</v>
      </c>
      <c r="K13" s="123">
        <f>VLOOKUP($A13,'Points - 7 fers'!$A$7:$AB$95,28,FALSE)</f>
        <v>0</v>
      </c>
      <c r="L13" s="123">
        <f>VLOOKUP($A13,'Points - Hattrick'!$A$7:$AB$95,28,FALSE)</f>
        <v>0</v>
      </c>
      <c r="M13" s="354">
        <f>VLOOKUP($A13,'Points - Fielding'!$A$7:$AB$95,28,FALSE)</f>
        <v>5</v>
      </c>
      <c r="N13" s="374">
        <f>VLOOKUP(A13,'Points - Fielding Bonus'!$A$7:$AB$95,28,FALSE)</f>
        <v>0</v>
      </c>
      <c r="O13" s="179">
        <f>VLOOKUP($A13,'Points - Player Total'!$A$9:$AD$97,30,FALSE)</f>
        <v>515</v>
      </c>
      <c r="P13" s="506">
        <f t="shared" si="0"/>
        <v>11</v>
      </c>
      <c r="Q13" s="499">
        <f t="shared" si="1"/>
        <v>85.833333333333329</v>
      </c>
      <c r="R13" s="168">
        <f t="shared" si="2"/>
        <v>36.785714285714285</v>
      </c>
      <c r="S13" s="150">
        <f>VLOOKUP($A13,'Teams - Window 1'!$A$6:$AU$94,47,FALSE)</f>
        <v>0.17073170731707318</v>
      </c>
      <c r="T13" s="148"/>
      <c r="U13" s="148"/>
      <c r="V13" s="148"/>
      <c r="W13" s="60"/>
      <c r="X13" s="60"/>
      <c r="Y13" s="60"/>
      <c r="Z13" s="60"/>
      <c r="AA13" s="60"/>
      <c r="AB13" s="60"/>
      <c r="AC13" s="60"/>
      <c r="AD13" s="60"/>
      <c r="AE13" s="60"/>
    </row>
    <row r="14" spans="1:36" s="58" customFormat="1" ht="18.75" customHeight="1" x14ac:dyDescent="0.25">
      <c r="A14" s="470" t="s">
        <v>5</v>
      </c>
      <c r="B14" s="132" t="s">
        <v>52</v>
      </c>
      <c r="C14" s="133" t="s">
        <v>68</v>
      </c>
      <c r="D14" s="128">
        <f>IFERROR(VLOOKUP(A14,Data!$A$4:$D$76,4,FALSE),0)</f>
        <v>6</v>
      </c>
      <c r="E14" s="117">
        <f>VLOOKUP($A14,Appearances!$A$7:$AB$95,28,FALSE)</f>
        <v>10</v>
      </c>
      <c r="F14" s="122">
        <f>VLOOKUP($A14,'Points - Runs'!$A$7:$AB$95,28,FALSE)</f>
        <v>566</v>
      </c>
      <c r="G14" s="122">
        <f>VLOOKUP($A14,'Points - Runs 50s'!$A$7:$AB$95,28,FALSE)</f>
        <v>2</v>
      </c>
      <c r="H14" s="123">
        <f>VLOOKUP($A14,'Points - Runs 100s'!$A$7:$AB$95,28,FALSE)</f>
        <v>2</v>
      </c>
      <c r="I14" s="123">
        <f>VLOOKUP($A14,'Points - Wickets'!$A$7:$AB$95,28,FALSE)</f>
        <v>2</v>
      </c>
      <c r="J14" s="123">
        <f>VLOOKUP($A14,'Points - 4 fers'!$A$7:$AB$95,28,FALSE)</f>
        <v>0</v>
      </c>
      <c r="K14" s="123">
        <f>VLOOKUP($A14,'Points - 7 fers'!$A$7:$AB$95,28,FALSE)</f>
        <v>0</v>
      </c>
      <c r="L14" s="123">
        <f>VLOOKUP($A14,'Points - Hattrick'!$A$7:$AB$95,28,FALSE)</f>
        <v>0</v>
      </c>
      <c r="M14" s="354">
        <f>VLOOKUP($A14,'Points - Fielding'!$A$7:$AB$95,28,FALSE)</f>
        <v>5</v>
      </c>
      <c r="N14" s="374">
        <f>VLOOKUP(A14,'Points - Fielding Bonus'!$A$7:$AB$95,28,FALSE)</f>
        <v>0</v>
      </c>
      <c r="O14" s="179">
        <f>VLOOKUP($A14,'Points - Player Total'!$A$9:$AD$97,30,FALSE)</f>
        <v>796</v>
      </c>
      <c r="P14" s="506">
        <f t="shared" si="0"/>
        <v>3</v>
      </c>
      <c r="Q14" s="499">
        <f t="shared" si="1"/>
        <v>132.66666666666666</v>
      </c>
      <c r="R14" s="168">
        <f t="shared" si="2"/>
        <v>79.599999999999994</v>
      </c>
      <c r="S14" s="150">
        <f>VLOOKUP($A14,'Teams - Window 1'!$A$6:$AU$94,47,FALSE)</f>
        <v>4.878048780487805E-2</v>
      </c>
      <c r="T14" s="148"/>
      <c r="U14" s="148"/>
      <c r="V14" s="148"/>
      <c r="W14" s="60"/>
      <c r="X14" s="60"/>
      <c r="Y14" s="60"/>
      <c r="Z14" s="60"/>
      <c r="AA14" s="60"/>
      <c r="AB14" s="60"/>
      <c r="AC14" s="60"/>
      <c r="AD14" s="60"/>
      <c r="AE14" s="60"/>
    </row>
    <row r="15" spans="1:36" s="58" customFormat="1" ht="18.75" customHeight="1" x14ac:dyDescent="0.25">
      <c r="A15" s="470" t="s">
        <v>74</v>
      </c>
      <c r="B15" s="132" t="s">
        <v>53</v>
      </c>
      <c r="C15" s="133" t="s">
        <v>68</v>
      </c>
      <c r="D15" s="128">
        <f>IFERROR(VLOOKUP(A15,Data!$A$4:$D$76,4,FALSE),0)</f>
        <v>6</v>
      </c>
      <c r="E15" s="117">
        <f>VLOOKUP($A15,Appearances!$A$7:$AB$95,28,FALSE)</f>
        <v>13</v>
      </c>
      <c r="F15" s="122">
        <f>VLOOKUP($A15,'Points - Runs'!$A$7:$AB$95,28,FALSE)</f>
        <v>148</v>
      </c>
      <c r="G15" s="122">
        <f>VLOOKUP($A15,'Points - Runs 50s'!$A$7:$AB$95,28,FALSE)</f>
        <v>0</v>
      </c>
      <c r="H15" s="123">
        <f>VLOOKUP($A15,'Points - Runs 100s'!$A$7:$AB$95,28,FALSE)</f>
        <v>0</v>
      </c>
      <c r="I15" s="123">
        <f>VLOOKUP($A15,'Points - Wickets'!$A$7:$AB$95,28,FALSE)</f>
        <v>0</v>
      </c>
      <c r="J15" s="123">
        <f>VLOOKUP($A15,'Points - 4 fers'!$A$7:$AB$95,28,FALSE)</f>
        <v>0</v>
      </c>
      <c r="K15" s="123">
        <f>VLOOKUP($A15,'Points - 7 fers'!$A$7:$AB$95,28,FALSE)</f>
        <v>0</v>
      </c>
      <c r="L15" s="123">
        <f>VLOOKUP($A15,'Points - Hattrick'!$A$7:$AB$95,28,FALSE)</f>
        <v>0</v>
      </c>
      <c r="M15" s="354">
        <f>VLOOKUP($A15,'Points - Fielding'!$A$7:$AB$95,28,FALSE)</f>
        <v>4</v>
      </c>
      <c r="N15" s="374">
        <f>VLOOKUP(A15,'Points - Fielding Bonus'!$A$7:$AB$95,28,FALSE)</f>
        <v>0</v>
      </c>
      <c r="O15" s="179">
        <f>VLOOKUP($A15,'Points - Player Total'!$A$9:$AD$97,30,FALSE)</f>
        <v>188</v>
      </c>
      <c r="P15" s="506">
        <f t="shared" si="0"/>
        <v>40</v>
      </c>
      <c r="Q15" s="499">
        <f t="shared" si="1"/>
        <v>31.333333333333332</v>
      </c>
      <c r="R15" s="168">
        <f t="shared" si="2"/>
        <v>14.461538461538462</v>
      </c>
      <c r="S15" s="150">
        <f>VLOOKUP($A15,'Teams - Window 1'!$A$6:$AU$94,47,FALSE)</f>
        <v>0.21951219512195122</v>
      </c>
      <c r="T15" s="148"/>
      <c r="U15" s="148"/>
      <c r="V15" s="148"/>
      <c r="W15" s="60"/>
      <c r="X15" s="60"/>
      <c r="Y15" s="60"/>
      <c r="Z15" s="60"/>
      <c r="AA15" s="60"/>
      <c r="AB15" s="60"/>
      <c r="AC15" s="60"/>
      <c r="AD15" s="60"/>
      <c r="AE15" s="60"/>
    </row>
    <row r="16" spans="1:36" s="58" customFormat="1" ht="18.75" customHeight="1" x14ac:dyDescent="0.25">
      <c r="A16" s="470" t="s">
        <v>405</v>
      </c>
      <c r="B16" s="132" t="s">
        <v>53</v>
      </c>
      <c r="C16" s="133" t="s">
        <v>68</v>
      </c>
      <c r="D16" s="128">
        <f>IFERROR(VLOOKUP(A16,Data!$A$4:$D$76,4,FALSE),0)</f>
        <v>6</v>
      </c>
      <c r="E16" s="117">
        <f>VLOOKUP($A16,Appearances!$A$7:$AB$95,28,FALSE)</f>
        <v>12</v>
      </c>
      <c r="F16" s="122">
        <f>VLOOKUP($A16,'Points - Runs'!$A$7:$AB$95,28,FALSE)</f>
        <v>428</v>
      </c>
      <c r="G16" s="122">
        <f>VLOOKUP($A16,'Points - Runs 50s'!$A$7:$AB$95,28,FALSE)</f>
        <v>1</v>
      </c>
      <c r="H16" s="123">
        <f>VLOOKUP($A16,'Points - Runs 100s'!$A$7:$AB$95,28,FALSE)</f>
        <v>2</v>
      </c>
      <c r="I16" s="123">
        <f>VLOOKUP($A16,'Points - Wickets'!$A$7:$AB$95,28,FALSE)</f>
        <v>0</v>
      </c>
      <c r="J16" s="123">
        <f>VLOOKUP($A16,'Points - 4 fers'!$A$7:$AB$95,28,FALSE)</f>
        <v>0</v>
      </c>
      <c r="K16" s="123">
        <f>VLOOKUP($A16,'Points - 7 fers'!$A$7:$AB$95,28,FALSE)</f>
        <v>0</v>
      </c>
      <c r="L16" s="123">
        <f>VLOOKUP($A16,'Points - Hattrick'!$A$7:$AB$95,28,FALSE)</f>
        <v>0</v>
      </c>
      <c r="M16" s="354">
        <f>VLOOKUP($A16,'Points - Fielding'!$A$7:$AB$95,28,FALSE)</f>
        <v>4</v>
      </c>
      <c r="N16" s="374">
        <f>VLOOKUP(A16,'Points - Fielding Bonus'!$A$7:$AB$95,28,FALSE)</f>
        <v>0</v>
      </c>
      <c r="O16" s="179">
        <f>VLOOKUP($A16,'Points - Player Total'!$A$9:$AD$97,30,FALSE)</f>
        <v>593</v>
      </c>
      <c r="P16" s="506">
        <f t="shared" si="0"/>
        <v>6</v>
      </c>
      <c r="Q16" s="499">
        <f t="shared" si="1"/>
        <v>98.833333333333329</v>
      </c>
      <c r="R16" s="168">
        <f t="shared" si="2"/>
        <v>49.416666666666664</v>
      </c>
      <c r="S16" s="150">
        <f>VLOOKUP($A16,'Teams - Window 1'!$A$6:$AU$94,47,FALSE)</f>
        <v>0.34146341463414637</v>
      </c>
      <c r="T16" s="148"/>
      <c r="U16" s="148">
        <v>1</v>
      </c>
      <c r="V16" s="148"/>
      <c r="W16" s="441">
        <v>0.65</v>
      </c>
      <c r="X16" s="60">
        <f>$V$21*W16</f>
        <v>234</v>
      </c>
      <c r="Y16" s="60">
        <v>200</v>
      </c>
      <c r="Z16" s="441">
        <f>Y16/$Y$20</f>
        <v>0.60606060606060608</v>
      </c>
      <c r="AA16" s="60"/>
      <c r="AB16" s="60"/>
      <c r="AC16" s="60"/>
      <c r="AD16" s="60"/>
      <c r="AE16" s="60"/>
    </row>
    <row r="17" spans="1:31" s="58" customFormat="1" ht="18.75" customHeight="1" x14ac:dyDescent="0.25">
      <c r="A17" s="470" t="s">
        <v>2</v>
      </c>
      <c r="B17" s="132" t="s">
        <v>53</v>
      </c>
      <c r="C17" s="133" t="s">
        <v>68</v>
      </c>
      <c r="D17" s="128">
        <f>IFERROR(VLOOKUP(A17,Data!$A$4:$D$76,4,FALSE),0)</f>
        <v>6</v>
      </c>
      <c r="E17" s="117">
        <f>VLOOKUP($A17,Appearances!$A$7:$AB$95,28,FALSE)</f>
        <v>10</v>
      </c>
      <c r="F17" s="122">
        <f>VLOOKUP($A17,'Points - Runs'!$A$7:$AB$95,28,FALSE)</f>
        <v>145</v>
      </c>
      <c r="G17" s="122">
        <f>VLOOKUP($A17,'Points - Runs 50s'!$A$7:$AB$95,28,FALSE)</f>
        <v>0</v>
      </c>
      <c r="H17" s="123">
        <f>VLOOKUP($A17,'Points - Runs 100s'!$A$7:$AB$95,28,FALSE)</f>
        <v>0</v>
      </c>
      <c r="I17" s="123">
        <f>VLOOKUP($A17,'Points - Wickets'!$A$7:$AB$95,28,FALSE)</f>
        <v>0</v>
      </c>
      <c r="J17" s="123">
        <f>VLOOKUP($A17,'Points - 4 fers'!$A$7:$AB$95,28,FALSE)</f>
        <v>0</v>
      </c>
      <c r="K17" s="123">
        <f>VLOOKUP($A17,'Points - 7 fers'!$A$7:$AB$95,28,FALSE)</f>
        <v>0</v>
      </c>
      <c r="L17" s="123">
        <f>VLOOKUP($A17,'Points - Hattrick'!$A$7:$AB$95,28,FALSE)</f>
        <v>0</v>
      </c>
      <c r="M17" s="354">
        <f>VLOOKUP($A17,'Points - Fielding'!$A$7:$AB$95,28,FALSE)</f>
        <v>7</v>
      </c>
      <c r="N17" s="374">
        <f>VLOOKUP(A17,'Points - Fielding Bonus'!$A$7:$AB$95,28,FALSE)</f>
        <v>0</v>
      </c>
      <c r="O17" s="179">
        <f>VLOOKUP($A17,'Points - Player Total'!$A$9:$AD$97,30,FALSE)</f>
        <v>215</v>
      </c>
      <c r="P17" s="506">
        <f t="shared" si="0"/>
        <v>36</v>
      </c>
      <c r="Q17" s="499">
        <f t="shared" si="1"/>
        <v>35.833333333333336</v>
      </c>
      <c r="R17" s="168">
        <f t="shared" si="2"/>
        <v>21.5</v>
      </c>
      <c r="S17" s="150">
        <f>VLOOKUP($A17,'Teams - Window 1'!$A$6:$AU$94,47,FALSE)</f>
        <v>0</v>
      </c>
      <c r="T17" s="148"/>
      <c r="U17" s="148">
        <v>2</v>
      </c>
      <c r="V17" s="148"/>
      <c r="W17" s="441">
        <v>0.3</v>
      </c>
      <c r="X17" s="60">
        <f t="shared" ref="X17:X18" si="3">$V$21*W17</f>
        <v>108</v>
      </c>
      <c r="Y17" s="60">
        <v>85</v>
      </c>
      <c r="Z17" s="441">
        <f t="shared" ref="Z17:Z19" si="4">Y17/$Y$20</f>
        <v>0.25757575757575757</v>
      </c>
      <c r="AA17" s="60"/>
      <c r="AB17" s="60"/>
      <c r="AC17" s="60"/>
      <c r="AD17" s="60"/>
      <c r="AE17" s="60"/>
    </row>
    <row r="18" spans="1:31" s="58" customFormat="1" ht="18.75" customHeight="1" x14ac:dyDescent="0.25">
      <c r="A18" s="470" t="s">
        <v>6</v>
      </c>
      <c r="B18" s="132" t="s">
        <v>53</v>
      </c>
      <c r="C18" s="133" t="s">
        <v>68</v>
      </c>
      <c r="D18" s="128">
        <f>IFERROR(VLOOKUP(A18,Data!$A$4:$D$76,4,FALSE),0)</f>
        <v>6</v>
      </c>
      <c r="E18" s="117">
        <f>VLOOKUP($A18,Appearances!$A$7:$AB$95,28,FALSE)</f>
        <v>11</v>
      </c>
      <c r="F18" s="122">
        <f>VLOOKUP($A18,'Points - Runs'!$A$7:$AB$95,28,FALSE)</f>
        <v>277</v>
      </c>
      <c r="G18" s="122">
        <f>VLOOKUP($A18,'Points - Runs 50s'!$A$7:$AB$95,28,FALSE)</f>
        <v>3</v>
      </c>
      <c r="H18" s="123">
        <f>VLOOKUP($A18,'Points - Runs 100s'!$A$7:$AB$95,28,FALSE)</f>
        <v>0</v>
      </c>
      <c r="I18" s="123">
        <f>VLOOKUP($A18,'Points - Wickets'!$A$7:$AB$95,28,FALSE)</f>
        <v>0</v>
      </c>
      <c r="J18" s="123">
        <f>VLOOKUP($A18,'Points - 4 fers'!$A$7:$AB$95,28,FALSE)</f>
        <v>0</v>
      </c>
      <c r="K18" s="123">
        <f>VLOOKUP($A18,'Points - 7 fers'!$A$7:$AB$95,28,FALSE)</f>
        <v>0</v>
      </c>
      <c r="L18" s="123">
        <f>VLOOKUP($A18,'Points - Hattrick'!$A$7:$AB$95,28,FALSE)</f>
        <v>0</v>
      </c>
      <c r="M18" s="354">
        <f>VLOOKUP($A18,'Points - Fielding'!$A$7:$AB$95,28,FALSE)</f>
        <v>4</v>
      </c>
      <c r="N18" s="374">
        <f>VLOOKUP(A18,'Points - Fielding Bonus'!$A$7:$AB$95,28,FALSE)</f>
        <v>0</v>
      </c>
      <c r="O18" s="179">
        <f>VLOOKUP($A18,'Points - Player Total'!$A$9:$AD$97,30,FALSE)</f>
        <v>392</v>
      </c>
      <c r="P18" s="506">
        <f t="shared" si="0"/>
        <v>19</v>
      </c>
      <c r="Q18" s="499">
        <f t="shared" si="1"/>
        <v>65.333333333333329</v>
      </c>
      <c r="R18" s="168">
        <f t="shared" si="2"/>
        <v>35.636363636363633</v>
      </c>
      <c r="S18" s="150">
        <f>VLOOKUP($A18,'Teams - Window 1'!$A$6:$AU$94,47,FALSE)</f>
        <v>4.878048780487805E-2</v>
      </c>
      <c r="T18" s="148"/>
      <c r="U18" s="148">
        <v>3</v>
      </c>
      <c r="V18" s="148"/>
      <c r="W18" s="441">
        <v>0.05</v>
      </c>
      <c r="X18" s="60">
        <f t="shared" si="3"/>
        <v>18</v>
      </c>
      <c r="Y18" s="60">
        <v>30</v>
      </c>
      <c r="Z18" s="441">
        <f t="shared" si="4"/>
        <v>9.0909090909090912E-2</v>
      </c>
      <c r="AA18" s="60"/>
      <c r="AB18" s="60"/>
      <c r="AC18" s="60"/>
      <c r="AD18" s="60"/>
      <c r="AE18" s="60"/>
    </row>
    <row r="19" spans="1:31" s="58" customFormat="1" ht="18.75" customHeight="1" x14ac:dyDescent="0.25">
      <c r="A19" s="470" t="s">
        <v>14</v>
      </c>
      <c r="B19" s="132" t="s">
        <v>53</v>
      </c>
      <c r="C19" s="133" t="s">
        <v>68</v>
      </c>
      <c r="D19" s="128">
        <f>IFERROR(VLOOKUP(A19,Data!$A$4:$D$76,4,FALSE),0)</f>
        <v>5</v>
      </c>
      <c r="E19" s="117">
        <f>VLOOKUP($A19,Appearances!$A$7:$AB$95,28,FALSE)</f>
        <v>0</v>
      </c>
      <c r="F19" s="122">
        <f>VLOOKUP($A19,'Points - Runs'!$A$7:$AB$95,28,FALSE)</f>
        <v>0</v>
      </c>
      <c r="G19" s="122">
        <f>VLOOKUP($A19,'Points - Runs 50s'!$A$7:$AB$95,28,FALSE)</f>
        <v>0</v>
      </c>
      <c r="H19" s="123">
        <f>VLOOKUP($A19,'Points - Runs 100s'!$A$7:$AB$95,28,FALSE)</f>
        <v>0</v>
      </c>
      <c r="I19" s="123">
        <f>VLOOKUP($A19,'Points - Wickets'!$A$7:$AB$95,28,FALSE)</f>
        <v>0</v>
      </c>
      <c r="J19" s="123">
        <f>VLOOKUP($A19,'Points - 4 fers'!$A$7:$AB$95,28,FALSE)</f>
        <v>0</v>
      </c>
      <c r="K19" s="123">
        <f>VLOOKUP($A19,'Points - 7 fers'!$A$7:$AB$95,28,FALSE)</f>
        <v>0</v>
      </c>
      <c r="L19" s="123">
        <f>VLOOKUP($A19,'Points - Hattrick'!$A$7:$AB$95,28,FALSE)</f>
        <v>0</v>
      </c>
      <c r="M19" s="354">
        <f>VLOOKUP($A19,'Points - Fielding'!$A$7:$AB$95,28,FALSE)</f>
        <v>0</v>
      </c>
      <c r="N19" s="374">
        <f>VLOOKUP(A19,'Points - Fielding Bonus'!$A$7:$AB$95,28,FALSE)</f>
        <v>0</v>
      </c>
      <c r="O19" s="179">
        <f>VLOOKUP($A19,'Points - Player Total'!$A$9:$AD$97,30,FALSE)</f>
        <v>0</v>
      </c>
      <c r="P19" s="506">
        <f t="shared" si="0"/>
        <v>62</v>
      </c>
      <c r="Q19" s="499">
        <f t="shared" si="1"/>
        <v>0</v>
      </c>
      <c r="R19" s="168" t="str">
        <f t="shared" si="2"/>
        <v>0</v>
      </c>
      <c r="S19" s="150">
        <f>VLOOKUP($A19,'Teams - Window 1'!$A$6:$AU$94,47,FALSE)</f>
        <v>0</v>
      </c>
      <c r="T19" s="148"/>
      <c r="U19" s="148" t="s">
        <v>130</v>
      </c>
      <c r="V19" s="148">
        <v>50</v>
      </c>
      <c r="W19" s="60"/>
      <c r="X19" s="60"/>
      <c r="Y19" s="60">
        <v>15</v>
      </c>
      <c r="Z19" s="441">
        <f t="shared" si="4"/>
        <v>4.5454545454545456E-2</v>
      </c>
      <c r="AA19" s="60"/>
      <c r="AB19" s="60"/>
      <c r="AC19" s="60"/>
      <c r="AD19" s="60"/>
      <c r="AE19" s="60"/>
    </row>
    <row r="20" spans="1:31" s="58" customFormat="1" ht="18.75" customHeight="1" x14ac:dyDescent="0.25">
      <c r="A20" s="470" t="s">
        <v>231</v>
      </c>
      <c r="B20" s="132" t="s">
        <v>54</v>
      </c>
      <c r="C20" s="133" t="s">
        <v>68</v>
      </c>
      <c r="D20" s="128">
        <f>IFERROR(VLOOKUP(A20,Data!$A$4:$D$76,4,FALSE),0)</f>
        <v>4.5</v>
      </c>
      <c r="E20" s="117">
        <f>VLOOKUP($A20,Appearances!$A$7:$AB$95,28,FALSE)</f>
        <v>7</v>
      </c>
      <c r="F20" s="122">
        <f>VLOOKUP($A20,'Points - Runs'!$A$7:$AB$95,28,FALSE)</f>
        <v>184</v>
      </c>
      <c r="G20" s="122">
        <f>VLOOKUP($A20,'Points - Runs 50s'!$A$7:$AB$95,28,FALSE)</f>
        <v>1</v>
      </c>
      <c r="H20" s="123">
        <f>VLOOKUP($A20,'Points - Runs 100s'!$A$7:$AB$95,28,FALSE)</f>
        <v>0</v>
      </c>
      <c r="I20" s="123">
        <f>VLOOKUP($A20,'Points - Wickets'!$A$7:$AB$95,28,FALSE)</f>
        <v>0</v>
      </c>
      <c r="J20" s="123">
        <f>VLOOKUP($A20,'Points - 4 fers'!$A$7:$AB$95,28,FALSE)</f>
        <v>0</v>
      </c>
      <c r="K20" s="123">
        <f>VLOOKUP($A20,'Points - 7 fers'!$A$7:$AB$95,28,FALSE)</f>
        <v>0</v>
      </c>
      <c r="L20" s="123">
        <f>VLOOKUP($A20,'Points - Hattrick'!$A$7:$AB$95,28,FALSE)</f>
        <v>0</v>
      </c>
      <c r="M20" s="354">
        <f>VLOOKUP($A20,'Points - Fielding'!$A$7:$AB$95,28,FALSE)</f>
        <v>0</v>
      </c>
      <c r="N20" s="374">
        <f>VLOOKUP(A20,'Points - Fielding Bonus'!$A$7:$AB$95,28,FALSE)</f>
        <v>0</v>
      </c>
      <c r="O20" s="179">
        <f>VLOOKUP($A20,'Points - Player Total'!$A$9:$AD$97,30,FALSE)</f>
        <v>209</v>
      </c>
      <c r="P20" s="506">
        <f t="shared" si="0"/>
        <v>37</v>
      </c>
      <c r="Q20" s="499">
        <f t="shared" si="1"/>
        <v>46.444444444444443</v>
      </c>
      <c r="R20" s="168">
        <f t="shared" si="2"/>
        <v>29.857142857142858</v>
      </c>
      <c r="S20" s="150">
        <f>VLOOKUP($A20,'Teams - Window 1'!$A$6:$AU$94,47,FALSE)</f>
        <v>0.26829268292682928</v>
      </c>
      <c r="T20" s="148"/>
      <c r="U20" s="148"/>
      <c r="V20" s="148">
        <v>410</v>
      </c>
      <c r="W20" s="60"/>
      <c r="X20" s="60"/>
      <c r="Y20" s="60">
        <f>SUM(Y16:Y19)</f>
        <v>330</v>
      </c>
      <c r="Z20" s="60"/>
      <c r="AA20" s="60"/>
      <c r="AB20" s="60"/>
      <c r="AC20" s="60"/>
      <c r="AD20" s="60"/>
      <c r="AE20" s="60"/>
    </row>
    <row r="21" spans="1:31" s="58" customFormat="1" ht="18.75" customHeight="1" x14ac:dyDescent="0.25">
      <c r="A21" s="470" t="s">
        <v>10</v>
      </c>
      <c r="B21" s="132" t="s">
        <v>54</v>
      </c>
      <c r="C21" s="133" t="s">
        <v>68</v>
      </c>
      <c r="D21" s="128">
        <f>IFERROR(VLOOKUP(A21,Data!$A$4:$D$76,4,FALSE),0)</f>
        <v>4.5</v>
      </c>
      <c r="E21" s="117">
        <f>VLOOKUP($A21,Appearances!$A$7:$AB$95,28,FALSE)</f>
        <v>4</v>
      </c>
      <c r="F21" s="122">
        <f>VLOOKUP($A21,'Points - Runs'!$A$7:$AB$95,28,FALSE)</f>
        <v>35</v>
      </c>
      <c r="G21" s="122">
        <f>VLOOKUP($A21,'Points - Runs 50s'!$A$7:$AB$95,28,FALSE)</f>
        <v>0</v>
      </c>
      <c r="H21" s="123">
        <f>VLOOKUP($A21,'Points - Runs 100s'!$A$7:$AB$95,28,FALSE)</f>
        <v>0</v>
      </c>
      <c r="I21" s="123">
        <f>VLOOKUP($A21,'Points - Wickets'!$A$7:$AB$95,28,FALSE)</f>
        <v>0</v>
      </c>
      <c r="J21" s="123">
        <f>VLOOKUP($A21,'Points - 4 fers'!$A$7:$AB$95,28,FALSE)</f>
        <v>0</v>
      </c>
      <c r="K21" s="123">
        <f>VLOOKUP($A21,'Points - 7 fers'!$A$7:$AB$95,28,FALSE)</f>
        <v>0</v>
      </c>
      <c r="L21" s="123">
        <f>VLOOKUP($A21,'Points - Hattrick'!$A$7:$AB$95,28,FALSE)</f>
        <v>0</v>
      </c>
      <c r="M21" s="354">
        <f>VLOOKUP($A21,'Points - Fielding'!$A$7:$AB$95,28,FALSE)</f>
        <v>1</v>
      </c>
      <c r="N21" s="374">
        <f>VLOOKUP(A21,'Points - Fielding Bonus'!$A$7:$AB$95,28,FALSE)</f>
        <v>0</v>
      </c>
      <c r="O21" s="179">
        <f>VLOOKUP($A21,'Points - Player Total'!$A$9:$AD$97,30,FALSE)</f>
        <v>45</v>
      </c>
      <c r="P21" s="506">
        <f t="shared" si="0"/>
        <v>53</v>
      </c>
      <c r="Q21" s="499">
        <f t="shared" si="1"/>
        <v>10</v>
      </c>
      <c r="R21" s="168">
        <f t="shared" si="2"/>
        <v>11.25</v>
      </c>
      <c r="S21" s="150">
        <f>VLOOKUP($A21,'Teams - Window 1'!$A$6:$AU$94,47,FALSE)</f>
        <v>2.4390243902439025E-2</v>
      </c>
      <c r="T21" s="148"/>
      <c r="U21" s="148"/>
      <c r="V21" s="148">
        <f>V20-V19</f>
        <v>360</v>
      </c>
      <c r="W21" s="60"/>
      <c r="X21" s="60"/>
      <c r="Y21" s="60"/>
      <c r="Z21" s="60"/>
      <c r="AA21" s="60"/>
      <c r="AB21" s="60"/>
      <c r="AC21" s="60"/>
      <c r="AD21" s="60"/>
      <c r="AE21" s="60"/>
    </row>
    <row r="22" spans="1:31" s="58" customFormat="1" ht="18.75" customHeight="1" x14ac:dyDescent="0.25">
      <c r="A22" s="470" t="s">
        <v>230</v>
      </c>
      <c r="B22" s="132" t="s">
        <v>251</v>
      </c>
      <c r="C22" s="133" t="s">
        <v>68</v>
      </c>
      <c r="D22" s="128">
        <f>IFERROR(VLOOKUP(A22,Data!$A$4:$D$76,4,FALSE),0)</f>
        <v>4.5</v>
      </c>
      <c r="E22" s="117">
        <f>VLOOKUP($A22,Appearances!$A$7:$AB$95,28,FALSE)</f>
        <v>5</v>
      </c>
      <c r="F22" s="122">
        <f>VLOOKUP($A22,'Points - Runs'!$A$7:$AB$95,28,FALSE)</f>
        <v>79</v>
      </c>
      <c r="G22" s="122">
        <f>VLOOKUP($A22,'Points - Runs 50s'!$A$7:$AB$95,28,FALSE)</f>
        <v>1</v>
      </c>
      <c r="H22" s="123">
        <f>VLOOKUP($A22,'Points - Runs 100s'!$A$7:$AB$95,28,FALSE)</f>
        <v>0</v>
      </c>
      <c r="I22" s="123">
        <f>VLOOKUP($A22,'Points - Wickets'!$A$7:$AB$95,28,FALSE)</f>
        <v>0</v>
      </c>
      <c r="J22" s="123">
        <f>VLOOKUP($A22,'Points - 4 fers'!$A$7:$AB$95,28,FALSE)</f>
        <v>0</v>
      </c>
      <c r="K22" s="123">
        <f>VLOOKUP($A22,'Points - 7 fers'!$A$7:$AB$95,28,FALSE)</f>
        <v>0</v>
      </c>
      <c r="L22" s="123">
        <f>VLOOKUP($A22,'Points - Hattrick'!$A$7:$AB$95,28,FALSE)</f>
        <v>0</v>
      </c>
      <c r="M22" s="354">
        <f>VLOOKUP($A22,'Points - Fielding'!$A$7:$AB$95,28,FALSE)</f>
        <v>0</v>
      </c>
      <c r="N22" s="374">
        <f>VLOOKUP(A22,'Points - Fielding Bonus'!$A$7:$AB$95,28,FALSE)</f>
        <v>0</v>
      </c>
      <c r="O22" s="179">
        <f>VLOOKUP($A22,'Points - Player Total'!$A$9:$AD$97,30,FALSE)</f>
        <v>104</v>
      </c>
      <c r="P22" s="506">
        <f t="shared" si="0"/>
        <v>46</v>
      </c>
      <c r="Q22" s="499">
        <f t="shared" si="1"/>
        <v>23.111111111111111</v>
      </c>
      <c r="R22" s="168">
        <f t="shared" si="2"/>
        <v>20.8</v>
      </c>
      <c r="S22" s="150">
        <f>VLOOKUP($A22,'Teams - Window 1'!$A$6:$AU$94,47,FALSE)</f>
        <v>4.878048780487805E-2</v>
      </c>
      <c r="T22" s="148"/>
      <c r="U22" s="148"/>
      <c r="V22" s="148"/>
      <c r="W22" s="60"/>
      <c r="X22" s="60"/>
      <c r="Y22" s="60"/>
      <c r="Z22" s="60"/>
      <c r="AA22" s="60"/>
      <c r="AB22" s="60"/>
      <c r="AC22" s="60"/>
      <c r="AD22" s="60"/>
      <c r="AE22" s="60"/>
    </row>
    <row r="23" spans="1:31" s="58" customFormat="1" ht="18.75" customHeight="1" x14ac:dyDescent="0.25">
      <c r="A23" s="470" t="s">
        <v>38</v>
      </c>
      <c r="B23" s="132" t="s">
        <v>251</v>
      </c>
      <c r="C23" s="133" t="s">
        <v>68</v>
      </c>
      <c r="D23" s="128">
        <f>IFERROR(VLOOKUP(A23,Data!$A$4:$D$76,4,FALSE),0)</f>
        <v>4.5</v>
      </c>
      <c r="E23" s="117">
        <f>VLOOKUP($A23,Appearances!$A$7:$AB$95,28,FALSE)</f>
        <v>4</v>
      </c>
      <c r="F23" s="122">
        <f>VLOOKUP($A23,'Points - Runs'!$A$7:$AB$95,28,FALSE)</f>
        <v>18</v>
      </c>
      <c r="G23" s="122">
        <f>VLOOKUP($A23,'Points - Runs 50s'!$A$7:$AB$95,28,FALSE)</f>
        <v>0</v>
      </c>
      <c r="H23" s="123">
        <f>VLOOKUP($A23,'Points - Runs 100s'!$A$7:$AB$95,28,FALSE)</f>
        <v>0</v>
      </c>
      <c r="I23" s="123">
        <f>VLOOKUP($A23,'Points - Wickets'!$A$7:$AB$95,28,FALSE)</f>
        <v>0</v>
      </c>
      <c r="J23" s="123">
        <f>VLOOKUP($A23,'Points - 4 fers'!$A$7:$AB$95,28,FALSE)</f>
        <v>0</v>
      </c>
      <c r="K23" s="123">
        <f>VLOOKUP($A23,'Points - 7 fers'!$A$7:$AB$95,28,FALSE)</f>
        <v>0</v>
      </c>
      <c r="L23" s="123">
        <f>VLOOKUP($A23,'Points - Hattrick'!$A$7:$AB$95,28,FALSE)</f>
        <v>0</v>
      </c>
      <c r="M23" s="354">
        <f>VLOOKUP($A23,'Points - Fielding'!$A$7:$AB$95,28,FALSE)</f>
        <v>1</v>
      </c>
      <c r="N23" s="374">
        <f>VLOOKUP(A23,'Points - Fielding Bonus'!$A$7:$AB$95,28,FALSE)</f>
        <v>0</v>
      </c>
      <c r="O23" s="179">
        <f>VLOOKUP($A23,'Points - Player Total'!$A$9:$AD$97,30,FALSE)</f>
        <v>28</v>
      </c>
      <c r="P23" s="506">
        <f t="shared" si="0"/>
        <v>59</v>
      </c>
      <c r="Q23" s="499">
        <f t="shared" si="1"/>
        <v>6.2222222222222223</v>
      </c>
      <c r="R23" s="168">
        <f t="shared" si="2"/>
        <v>7</v>
      </c>
      <c r="S23" s="150">
        <f>VLOOKUP($A23,'Teams - Window 1'!$A$6:$AU$94,47,FALSE)</f>
        <v>0</v>
      </c>
      <c r="T23" s="148"/>
      <c r="U23" s="148"/>
      <c r="V23" s="148"/>
      <c r="W23" s="60"/>
      <c r="X23" s="60"/>
      <c r="Y23" s="60"/>
      <c r="Z23" s="60"/>
      <c r="AA23" s="60"/>
      <c r="AB23" s="60"/>
      <c r="AC23" s="60"/>
      <c r="AD23" s="60"/>
      <c r="AE23" s="60"/>
    </row>
    <row r="24" spans="1:31" s="58" customFormat="1" ht="18.75" customHeight="1" x14ac:dyDescent="0.25">
      <c r="A24" s="471" t="s">
        <v>215</v>
      </c>
      <c r="B24" s="139" t="s">
        <v>251</v>
      </c>
      <c r="C24" s="140" t="s">
        <v>68</v>
      </c>
      <c r="D24" s="141">
        <f>IFERROR(VLOOKUP(A24,Data!$A$4:$D$76,4,FALSE),0)</f>
        <v>4.5</v>
      </c>
      <c r="E24" s="142">
        <f>VLOOKUP($A24,Appearances!$A$7:$AB$95,28,FALSE)</f>
        <v>9</v>
      </c>
      <c r="F24" s="143">
        <f>VLOOKUP($A24,'Points - Runs'!$A$7:$AB$95,28,FALSE)</f>
        <v>191</v>
      </c>
      <c r="G24" s="143">
        <f>VLOOKUP($A24,'Points - Runs 50s'!$A$7:$AB$95,28,FALSE)</f>
        <v>2</v>
      </c>
      <c r="H24" s="144">
        <f>VLOOKUP($A24,'Points - Runs 100s'!$A$7:$AB$95,28,FALSE)</f>
        <v>0</v>
      </c>
      <c r="I24" s="144">
        <f>VLOOKUP($A24,'Points - Wickets'!$A$7:$AB$95,28,FALSE)</f>
        <v>0</v>
      </c>
      <c r="J24" s="144">
        <f>VLOOKUP($A24,'Points - 4 fers'!$A$7:$AB$95,28,FALSE)</f>
        <v>0</v>
      </c>
      <c r="K24" s="144">
        <f>VLOOKUP($A24,'Points - 7 fers'!$A$7:$AB$95,28,FALSE)</f>
        <v>0</v>
      </c>
      <c r="L24" s="144">
        <f>VLOOKUP($A24,'Points - Hattrick'!$A$7:$AB$95,28,FALSE)</f>
        <v>0</v>
      </c>
      <c r="M24" s="355">
        <f>VLOOKUP($A24,'Points - Fielding'!$A$7:$AB$95,28,FALSE)</f>
        <v>3</v>
      </c>
      <c r="N24" s="375">
        <f>VLOOKUP(A24,'Points - Fielding Bonus'!$A$7:$AB$95,28,FALSE)</f>
        <v>0</v>
      </c>
      <c r="O24" s="181">
        <f>VLOOKUP($A24,'Points - Player Total'!$A$9:$AD$97,30,FALSE)</f>
        <v>271</v>
      </c>
      <c r="P24" s="507">
        <f t="shared" si="0"/>
        <v>32</v>
      </c>
      <c r="Q24" s="500">
        <f t="shared" si="1"/>
        <v>60.222222222222221</v>
      </c>
      <c r="R24" s="195">
        <f t="shared" si="2"/>
        <v>30.111111111111111</v>
      </c>
      <c r="S24" s="151">
        <f>VLOOKUP($A24,'Teams - Window 1'!$A$6:$AU$94,47,FALSE)</f>
        <v>0.43902439024390244</v>
      </c>
      <c r="T24" s="148"/>
      <c r="U24" s="148"/>
      <c r="V24" s="148"/>
      <c r="W24" s="60"/>
      <c r="X24" s="60"/>
      <c r="Y24" s="60"/>
      <c r="Z24" s="60"/>
      <c r="AA24" s="60"/>
      <c r="AB24" s="60"/>
      <c r="AC24" s="60"/>
      <c r="AD24" s="60"/>
      <c r="AE24" s="60"/>
    </row>
    <row r="25" spans="1:31" s="58" customFormat="1" ht="18.75" customHeight="1" x14ac:dyDescent="0.25">
      <c r="A25" s="471" t="s">
        <v>24</v>
      </c>
      <c r="B25" s="139" t="s">
        <v>251</v>
      </c>
      <c r="C25" s="140" t="s">
        <v>68</v>
      </c>
      <c r="D25" s="141">
        <f>IFERROR(VLOOKUP(A25,Data!$A$4:$D$76,4,FALSE),0)</f>
        <v>4.5</v>
      </c>
      <c r="E25" s="142">
        <f>VLOOKUP($A25,Appearances!$A$7:$AB$95,28,FALSE)</f>
        <v>0</v>
      </c>
      <c r="F25" s="143">
        <f>VLOOKUP($A25,'Points - Runs'!$A$7:$AB$95,28,FALSE)</f>
        <v>0</v>
      </c>
      <c r="G25" s="143">
        <f>VLOOKUP($A25,'Points - Runs 50s'!$A$7:$AB$95,28,FALSE)</f>
        <v>0</v>
      </c>
      <c r="H25" s="144">
        <f>VLOOKUP($A25,'Points - Runs 100s'!$A$7:$AB$95,28,FALSE)</f>
        <v>0</v>
      </c>
      <c r="I25" s="144">
        <f>VLOOKUP($A25,'Points - Wickets'!$A$7:$AB$95,28,FALSE)</f>
        <v>0</v>
      </c>
      <c r="J25" s="144">
        <f>VLOOKUP($A25,'Points - 4 fers'!$A$7:$AB$95,28,FALSE)</f>
        <v>0</v>
      </c>
      <c r="K25" s="144">
        <f>VLOOKUP($A25,'Points - 7 fers'!$A$7:$AB$95,28,FALSE)</f>
        <v>0</v>
      </c>
      <c r="L25" s="144">
        <f>VLOOKUP($A25,'Points - Hattrick'!$A$7:$AB$95,28,FALSE)</f>
        <v>0</v>
      </c>
      <c r="M25" s="355">
        <f>VLOOKUP($A25,'Points - Fielding'!$A$7:$AB$95,28,FALSE)</f>
        <v>0</v>
      </c>
      <c r="N25" s="375">
        <f>VLOOKUP(A25,'Points - Fielding Bonus'!$A$7:$AB$95,28,FALSE)</f>
        <v>0</v>
      </c>
      <c r="O25" s="181">
        <f>VLOOKUP($A25,'Points - Player Total'!$A$9:$AD$97,30,FALSE)</f>
        <v>0</v>
      </c>
      <c r="P25" s="507">
        <f t="shared" si="0"/>
        <v>62</v>
      </c>
      <c r="Q25" s="500">
        <f t="shared" si="1"/>
        <v>0</v>
      </c>
      <c r="R25" s="195" t="str">
        <f t="shared" si="2"/>
        <v>0</v>
      </c>
      <c r="S25" s="151">
        <f>VLOOKUP($A25,'Teams - Window 1'!$A$6:$AU$94,47,FALSE)</f>
        <v>0</v>
      </c>
      <c r="T25" s="148"/>
      <c r="U25" s="148"/>
      <c r="V25" s="148"/>
      <c r="W25" s="60"/>
      <c r="X25" s="60"/>
      <c r="Y25" s="60"/>
      <c r="Z25" s="60"/>
      <c r="AA25" s="60"/>
      <c r="AB25" s="60"/>
      <c r="AC25" s="60"/>
      <c r="AD25" s="60"/>
      <c r="AE25" s="60"/>
    </row>
    <row r="26" spans="1:31" s="58" customFormat="1" ht="18.75" customHeight="1" x14ac:dyDescent="0.25">
      <c r="A26" s="471" t="s">
        <v>582</v>
      </c>
      <c r="B26" s="139" t="s">
        <v>251</v>
      </c>
      <c r="C26" s="140" t="s">
        <v>68</v>
      </c>
      <c r="D26" s="141">
        <f>IFERROR(VLOOKUP(A26,Data!$A$4:$D$76,4,FALSE),0)</f>
        <v>4.5</v>
      </c>
      <c r="E26" s="142">
        <f>VLOOKUP($A26,Appearances!$A$7:$AB$95,28,FALSE)</f>
        <v>3</v>
      </c>
      <c r="F26" s="143">
        <f>VLOOKUP($A26,'Points - Runs'!$A$7:$AB$95,28,FALSE)</f>
        <v>99</v>
      </c>
      <c r="G26" s="143">
        <f>VLOOKUP($A26,'Points - Runs 50s'!$A$7:$AB$95,28,FALSE)</f>
        <v>1</v>
      </c>
      <c r="H26" s="144">
        <f>VLOOKUP($A26,'Points - Runs 100s'!$A$7:$AB$95,28,FALSE)</f>
        <v>0</v>
      </c>
      <c r="I26" s="144">
        <f>VLOOKUP($A26,'Points - Wickets'!$A$7:$AB$95,28,FALSE)</f>
        <v>0</v>
      </c>
      <c r="J26" s="144">
        <f>VLOOKUP($A26,'Points - 4 fers'!$A$7:$AB$95,28,FALSE)</f>
        <v>0</v>
      </c>
      <c r="K26" s="144">
        <f>VLOOKUP($A26,'Points - 7 fers'!$A$7:$AB$95,28,FALSE)</f>
        <v>0</v>
      </c>
      <c r="L26" s="144">
        <f>VLOOKUP($A26,'Points - Hattrick'!$A$7:$AB$95,28,FALSE)</f>
        <v>0</v>
      </c>
      <c r="M26" s="355">
        <f>VLOOKUP($A26,'Points - Fielding'!$A$7:$AB$95,28,FALSE)</f>
        <v>0</v>
      </c>
      <c r="N26" s="375">
        <f>VLOOKUP(A26,'Points - Fielding Bonus'!$A$7:$AB$95,28,FALSE)</f>
        <v>0</v>
      </c>
      <c r="O26" s="181">
        <f>VLOOKUP($A26,'Points - Player Total'!$A$9:$AD$97,30,FALSE)</f>
        <v>124</v>
      </c>
      <c r="P26" s="507">
        <f t="shared" si="0"/>
        <v>45</v>
      </c>
      <c r="Q26" s="500">
        <f t="shared" si="1"/>
        <v>27.555555555555557</v>
      </c>
      <c r="R26" s="195">
        <f t="shared" si="2"/>
        <v>41.333333333333336</v>
      </c>
      <c r="S26" s="151">
        <f>VLOOKUP($A26,'Teams - Window 1'!$A$6:$AU$94,47,FALSE)</f>
        <v>0</v>
      </c>
      <c r="T26" s="148"/>
      <c r="U26" s="148"/>
      <c r="V26" s="148"/>
      <c r="W26" s="60"/>
      <c r="X26" s="60"/>
      <c r="Y26" s="60"/>
      <c r="Z26" s="60"/>
      <c r="AA26" s="60"/>
      <c r="AB26" s="60"/>
      <c r="AC26" s="60"/>
      <c r="AD26" s="60"/>
      <c r="AE26" s="60"/>
    </row>
    <row r="27" spans="1:31" s="58" customFormat="1" ht="18.75" hidden="1" customHeight="1" x14ac:dyDescent="0.25">
      <c r="A27" s="471" t="s">
        <v>254</v>
      </c>
      <c r="B27" s="139"/>
      <c r="C27" s="140" t="s">
        <v>68</v>
      </c>
      <c r="D27" s="141">
        <f>IFERROR(VLOOKUP(A27,Data!$A$4:$D$76,4,FALSE),0)</f>
        <v>0</v>
      </c>
      <c r="E27" s="142">
        <f>VLOOKUP($A27,Appearances!$A$7:$AB$95,28,FALSE)</f>
        <v>0</v>
      </c>
      <c r="F27" s="143">
        <f>VLOOKUP($A27,'Points - Runs'!$A$7:$AB$95,28,FALSE)</f>
        <v>0</v>
      </c>
      <c r="G27" s="143">
        <f>VLOOKUP($A27,'Points - Runs 50s'!$A$7:$AB$95,28,FALSE)</f>
        <v>0</v>
      </c>
      <c r="H27" s="144">
        <f>VLOOKUP($A27,'Points - Runs 100s'!$A$7:$AB$95,28,FALSE)</f>
        <v>0</v>
      </c>
      <c r="I27" s="144">
        <f>VLOOKUP($A27,'Points - Wickets'!$A$7:$AB$95,28,FALSE)</f>
        <v>0</v>
      </c>
      <c r="J27" s="144">
        <f>VLOOKUP($A27,'Points - 4 fers'!$A$7:$AB$95,28,FALSE)</f>
        <v>0</v>
      </c>
      <c r="K27" s="144">
        <f>VLOOKUP($A27,'Points - 7 fers'!$A$7:$AB$95,28,FALSE)</f>
        <v>0</v>
      </c>
      <c r="L27" s="144">
        <f>VLOOKUP($A27,'Points - Hattrick'!$A$7:$AB$95,28,FALSE)</f>
        <v>0</v>
      </c>
      <c r="M27" s="355">
        <f>VLOOKUP($A27,'Points - Fielding'!$A$7:$AB$95,28,FALSE)</f>
        <v>0</v>
      </c>
      <c r="N27" s="375">
        <f>VLOOKUP(A27,'Points - Fielding Bonus'!$A$7:$AB$95,28,FALSE)</f>
        <v>0</v>
      </c>
      <c r="O27" s="181">
        <f>VLOOKUP($A27,'Points - Player Total'!$A$9:$AD$97,30,FALSE)</f>
        <v>0</v>
      </c>
      <c r="P27" s="507">
        <f t="shared" si="0"/>
        <v>62</v>
      </c>
      <c r="Q27" s="500">
        <f t="shared" si="1"/>
        <v>0</v>
      </c>
      <c r="R27" s="195" t="str">
        <f t="shared" si="2"/>
        <v>0</v>
      </c>
      <c r="S27" s="151">
        <f>VLOOKUP($A27,'Teams - Window 1'!$A$6:$AU$94,47,FALSE)</f>
        <v>0</v>
      </c>
      <c r="T27" s="148"/>
      <c r="U27" s="148"/>
      <c r="V27" s="148"/>
      <c r="W27" s="60"/>
      <c r="X27" s="60"/>
      <c r="Y27" s="60"/>
      <c r="Z27" s="60"/>
      <c r="AA27" s="60"/>
      <c r="AB27" s="60"/>
      <c r="AC27" s="60"/>
      <c r="AD27" s="60"/>
      <c r="AE27" s="60"/>
    </row>
    <row r="28" spans="1:31" s="58" customFormat="1" ht="18.75" hidden="1" customHeight="1" x14ac:dyDescent="0.25">
      <c r="A28" s="470" t="s">
        <v>255</v>
      </c>
      <c r="B28" s="132"/>
      <c r="C28" s="133" t="s">
        <v>68</v>
      </c>
      <c r="D28" s="128">
        <f>IFERROR(VLOOKUP(A28,Data!$A$4:$D$76,4,FALSE),0)</f>
        <v>0</v>
      </c>
      <c r="E28" s="117">
        <f>VLOOKUP($A28,Appearances!$A$7:$AB$95,28,FALSE)</f>
        <v>0</v>
      </c>
      <c r="F28" s="122">
        <f>VLOOKUP($A28,'Points - Runs'!$A$7:$AB$95,28,FALSE)</f>
        <v>0</v>
      </c>
      <c r="G28" s="122">
        <f>VLOOKUP($A28,'Points - Runs 50s'!$A$7:$AB$95,28,FALSE)</f>
        <v>0</v>
      </c>
      <c r="H28" s="123">
        <f>VLOOKUP($A28,'Points - Runs 100s'!$A$7:$AB$95,28,FALSE)</f>
        <v>0</v>
      </c>
      <c r="I28" s="123">
        <f>VLOOKUP($A28,'Points - Wickets'!$A$7:$AB$95,28,FALSE)</f>
        <v>0</v>
      </c>
      <c r="J28" s="123">
        <f>VLOOKUP($A28,'Points - 4 fers'!$A$7:$AB$95,28,FALSE)</f>
        <v>0</v>
      </c>
      <c r="K28" s="123">
        <f>VLOOKUP($A28,'Points - 7 fers'!$A$7:$AB$95,28,FALSE)</f>
        <v>0</v>
      </c>
      <c r="L28" s="123">
        <f>VLOOKUP($A28,'Points - Hattrick'!$A$7:$AB$95,28,FALSE)</f>
        <v>0</v>
      </c>
      <c r="M28" s="354">
        <f>VLOOKUP($A28,'Points - Fielding'!$A$7:$AB$95,28,FALSE)</f>
        <v>0</v>
      </c>
      <c r="N28" s="374">
        <f>VLOOKUP(A28,'Points - Fielding Bonus'!$A$7:$AB$95,28,FALSE)</f>
        <v>0</v>
      </c>
      <c r="O28" s="179">
        <f>VLOOKUP($A28,'Points - Player Total'!$A$9:$AD$97,30,FALSE)</f>
        <v>0</v>
      </c>
      <c r="P28" s="506">
        <f t="shared" si="0"/>
        <v>62</v>
      </c>
      <c r="Q28" s="499">
        <f t="shared" si="1"/>
        <v>0</v>
      </c>
      <c r="R28" s="168" t="str">
        <f t="shared" si="2"/>
        <v>0</v>
      </c>
      <c r="S28" s="150">
        <f>VLOOKUP($A28,'Teams - Window 1'!$A$6:$AU$94,47,FALSE)</f>
        <v>0</v>
      </c>
      <c r="T28" s="148"/>
      <c r="U28" s="148"/>
      <c r="V28" s="148"/>
      <c r="W28" s="60"/>
      <c r="X28" s="60"/>
      <c r="Y28" s="60"/>
      <c r="Z28" s="60"/>
      <c r="AA28" s="60"/>
      <c r="AB28" s="60"/>
      <c r="AC28" s="60"/>
      <c r="AD28" s="60"/>
      <c r="AE28" s="60"/>
    </row>
    <row r="29" spans="1:31" s="58" customFormat="1" ht="18.75" hidden="1" customHeight="1" x14ac:dyDescent="0.25">
      <c r="A29" s="470" t="s">
        <v>256</v>
      </c>
      <c r="B29" s="132"/>
      <c r="C29" s="133" t="s">
        <v>68</v>
      </c>
      <c r="D29" s="128">
        <f>IFERROR(VLOOKUP(A29,Data!$A$4:$D$76,4,FALSE),0)</f>
        <v>0</v>
      </c>
      <c r="E29" s="117">
        <f>VLOOKUP($A29,Appearances!$A$7:$AB$95,28,FALSE)</f>
        <v>0</v>
      </c>
      <c r="F29" s="122">
        <f>VLOOKUP($A29,'Points - Runs'!$A$7:$AB$95,28,FALSE)</f>
        <v>0</v>
      </c>
      <c r="G29" s="122">
        <f>VLOOKUP($A29,'Points - Runs 50s'!$A$7:$AB$95,28,FALSE)</f>
        <v>0</v>
      </c>
      <c r="H29" s="123">
        <f>VLOOKUP($A29,'Points - Runs 100s'!$A$7:$AB$95,28,FALSE)</f>
        <v>0</v>
      </c>
      <c r="I29" s="123">
        <f>VLOOKUP($A29,'Points - Wickets'!$A$7:$AB$95,28,FALSE)</f>
        <v>0</v>
      </c>
      <c r="J29" s="123">
        <f>VLOOKUP($A29,'Points - 4 fers'!$A$7:$AB$95,28,FALSE)</f>
        <v>0</v>
      </c>
      <c r="K29" s="123">
        <f>VLOOKUP($A29,'Points - 7 fers'!$A$7:$AB$95,28,FALSE)</f>
        <v>0</v>
      </c>
      <c r="L29" s="123">
        <f>VLOOKUP($A29,'Points - Hattrick'!$A$7:$AB$95,28,FALSE)</f>
        <v>0</v>
      </c>
      <c r="M29" s="354">
        <f>VLOOKUP($A29,'Points - Fielding'!$A$7:$AB$95,28,FALSE)</f>
        <v>0</v>
      </c>
      <c r="N29" s="374">
        <f>VLOOKUP(A29,'Points - Fielding Bonus'!$A$7:$AB$95,28,FALSE)</f>
        <v>0</v>
      </c>
      <c r="O29" s="179">
        <f>VLOOKUP($A29,'Points - Player Total'!$A$9:$AD$97,30,FALSE)</f>
        <v>0</v>
      </c>
      <c r="P29" s="506">
        <f t="shared" si="0"/>
        <v>62</v>
      </c>
      <c r="Q29" s="499">
        <f t="shared" si="1"/>
        <v>0</v>
      </c>
      <c r="R29" s="168" t="str">
        <f t="shared" si="2"/>
        <v>0</v>
      </c>
      <c r="S29" s="150">
        <f>VLOOKUP($A29,'Teams - Window 1'!$A$6:$AU$94,47,FALSE)</f>
        <v>0</v>
      </c>
      <c r="T29" s="148"/>
      <c r="U29" s="148"/>
      <c r="V29" s="148"/>
      <c r="W29" s="60"/>
      <c r="X29" s="60"/>
      <c r="Y29" s="60"/>
      <c r="Z29" s="60"/>
      <c r="AA29" s="60"/>
      <c r="AB29" s="60"/>
      <c r="AC29" s="60"/>
      <c r="AD29" s="60"/>
      <c r="AE29" s="60"/>
    </row>
    <row r="30" spans="1:31" s="58" customFormat="1" ht="18.75" hidden="1" customHeight="1" x14ac:dyDescent="0.25">
      <c r="A30" s="472" t="s">
        <v>257</v>
      </c>
      <c r="B30" s="170"/>
      <c r="C30" s="171" t="s">
        <v>68</v>
      </c>
      <c r="D30" s="172">
        <f>IFERROR(VLOOKUP(A30,Data!$A$4:$D$76,4,FALSE),0)</f>
        <v>0</v>
      </c>
      <c r="E30" s="173">
        <f>VLOOKUP($A30,Appearances!$A$7:$AB$95,28,FALSE)</f>
        <v>0</v>
      </c>
      <c r="F30" s="174">
        <f>VLOOKUP($A30,'Points - Runs'!$A$7:$AB$95,28,FALSE)</f>
        <v>0</v>
      </c>
      <c r="G30" s="174">
        <f>VLOOKUP($A30,'Points - Runs 50s'!$A$7:$AB$95,28,FALSE)</f>
        <v>0</v>
      </c>
      <c r="H30" s="175">
        <f>VLOOKUP($A30,'Points - Runs 100s'!$A$7:$AB$95,28,FALSE)</f>
        <v>0</v>
      </c>
      <c r="I30" s="175">
        <f>VLOOKUP($A30,'Points - Wickets'!$A$7:$AB$95,28,FALSE)</f>
        <v>0</v>
      </c>
      <c r="J30" s="175">
        <f>VLOOKUP($A30,'Points - 4 fers'!$A$7:$AB$95,28,FALSE)</f>
        <v>0</v>
      </c>
      <c r="K30" s="175">
        <f>VLOOKUP($A30,'Points - 7 fers'!$A$7:$AB$95,28,FALSE)</f>
        <v>0</v>
      </c>
      <c r="L30" s="175">
        <f>VLOOKUP($A30,'Points - Hattrick'!$A$7:$AB$95,28,FALSE)</f>
        <v>0</v>
      </c>
      <c r="M30" s="356">
        <f>VLOOKUP($A30,'Points - Fielding'!$A$7:$AB$95,28,FALSE)</f>
        <v>0</v>
      </c>
      <c r="N30" s="376">
        <f>VLOOKUP(A30,'Points - Fielding Bonus'!$A$7:$AB$95,28,FALSE)</f>
        <v>0</v>
      </c>
      <c r="O30" s="180">
        <f>VLOOKUP($A30,'Points - Player Total'!$A$9:$AD$97,30,FALSE)</f>
        <v>0</v>
      </c>
      <c r="P30" s="508">
        <f t="shared" si="0"/>
        <v>62</v>
      </c>
      <c r="Q30" s="501">
        <f t="shared" si="1"/>
        <v>0</v>
      </c>
      <c r="R30" s="176" t="str">
        <f t="shared" si="2"/>
        <v>0</v>
      </c>
      <c r="S30" s="177">
        <f>VLOOKUP($A30,'Teams - Window 1'!$A$6:$AU$94,47,FALSE)</f>
        <v>0</v>
      </c>
      <c r="T30" s="148"/>
      <c r="U30" s="148"/>
      <c r="V30" s="148"/>
      <c r="W30" s="60"/>
      <c r="X30" s="60"/>
      <c r="Y30" s="60"/>
      <c r="Z30" s="60"/>
      <c r="AA30" s="60"/>
      <c r="AB30" s="60"/>
      <c r="AC30" s="60"/>
      <c r="AD30" s="60"/>
      <c r="AE30" s="60"/>
    </row>
    <row r="31" spans="1:31" s="58" customFormat="1" ht="18.75" customHeight="1" x14ac:dyDescent="0.25">
      <c r="A31" s="473" t="s">
        <v>4</v>
      </c>
      <c r="B31" s="430" t="s">
        <v>52</v>
      </c>
      <c r="C31" s="431" t="s">
        <v>64</v>
      </c>
      <c r="D31" s="432">
        <f>IFERROR(VLOOKUP(A31,Data!$A$4:$D$76,4,FALSE),0)</f>
        <v>9</v>
      </c>
      <c r="E31" s="433">
        <f>VLOOKUP($A31,Appearances!$A$7:$AB$95,28,FALSE)</f>
        <v>13</v>
      </c>
      <c r="F31" s="434">
        <f>VLOOKUP($A31,'Points - Runs'!$A$7:$AB$95,28,FALSE)</f>
        <v>525</v>
      </c>
      <c r="G31" s="434">
        <f>VLOOKUP($A31,'Points - Runs 50s'!$A$7:$AB$95,28,FALSE)</f>
        <v>3</v>
      </c>
      <c r="H31" s="435">
        <f>VLOOKUP($A31,'Points - Runs 100s'!$A$7:$AB$95,28,FALSE)</f>
        <v>2</v>
      </c>
      <c r="I31" s="435">
        <f>VLOOKUP($A31,'Points - Wickets'!$A$7:$AB$95,28,FALSE)</f>
        <v>0</v>
      </c>
      <c r="J31" s="435">
        <f>VLOOKUP($A31,'Points - 4 fers'!$A$7:$AB$95,28,FALSE)</f>
        <v>0</v>
      </c>
      <c r="K31" s="435">
        <f>VLOOKUP($A31,'Points - 7 fers'!$A$7:$AB$95,28,FALSE)</f>
        <v>0</v>
      </c>
      <c r="L31" s="435">
        <f>VLOOKUP($A31,'Points - Hattrick'!$A$7:$AB$95,28,FALSE)</f>
        <v>0</v>
      </c>
      <c r="M31" s="436">
        <f>VLOOKUP($A31,'Points - Fielding'!$A$7:$AB$95,28,FALSE)</f>
        <v>8</v>
      </c>
      <c r="N31" s="437">
        <f>VLOOKUP(A31,'Points - Fielding Bonus'!$A$7:$AB$95,28,FALSE)</f>
        <v>0</v>
      </c>
      <c r="O31" s="438">
        <f>VLOOKUP($A31,'Points - Player Total'!$A$9:$AD$97,30,FALSE)</f>
        <v>780</v>
      </c>
      <c r="P31" s="509">
        <f t="shared" si="0"/>
        <v>4</v>
      </c>
      <c r="Q31" s="502">
        <f t="shared" si="1"/>
        <v>86.666666666666671</v>
      </c>
      <c r="R31" s="439">
        <f t="shared" si="2"/>
        <v>60</v>
      </c>
      <c r="S31" s="440">
        <f>VLOOKUP($A31,'Teams - Window 1'!$A$6:$AU$94,47,FALSE)</f>
        <v>9.7560975609756101E-2</v>
      </c>
      <c r="T31" s="148"/>
      <c r="U31" s="148"/>
      <c r="V31" s="148"/>
      <c r="W31" s="60"/>
      <c r="X31" s="60"/>
      <c r="Y31" s="60"/>
      <c r="Z31" s="60"/>
      <c r="AA31" s="60"/>
      <c r="AB31" s="60"/>
      <c r="AC31" s="60"/>
      <c r="AD31" s="60"/>
      <c r="AE31" s="60"/>
    </row>
    <row r="32" spans="1:31" s="58" customFormat="1" ht="18.75" customHeight="1" x14ac:dyDescent="0.25">
      <c r="A32" s="470" t="s">
        <v>3</v>
      </c>
      <c r="B32" s="132" t="s">
        <v>52</v>
      </c>
      <c r="C32" s="133" t="s">
        <v>64</v>
      </c>
      <c r="D32" s="128">
        <f>IFERROR(VLOOKUP(A32,Data!$A$4:$D$76,4,FALSE),0)</f>
        <v>6.5</v>
      </c>
      <c r="E32" s="117">
        <f>VLOOKUP($A32,Appearances!$A$7:$AB$95,28,FALSE)</f>
        <v>14</v>
      </c>
      <c r="F32" s="122">
        <f>VLOOKUP($A32,'Points - Runs'!$A$7:$AB$95,28,FALSE)</f>
        <v>358</v>
      </c>
      <c r="G32" s="122">
        <f>VLOOKUP($A32,'Points - Runs 50s'!$A$7:$AB$95,28,FALSE)</f>
        <v>3</v>
      </c>
      <c r="H32" s="123">
        <f>VLOOKUP($A32,'Points - Runs 100s'!$A$7:$AB$95,28,FALSE)</f>
        <v>0</v>
      </c>
      <c r="I32" s="123">
        <f>VLOOKUP($A32,'Points - Wickets'!$A$7:$AB$95,28,FALSE)</f>
        <v>0</v>
      </c>
      <c r="J32" s="123">
        <f>VLOOKUP($A32,'Points - 4 fers'!$A$7:$AB$95,28,FALSE)</f>
        <v>0</v>
      </c>
      <c r="K32" s="123">
        <f>VLOOKUP($A32,'Points - 7 fers'!$A$7:$AB$95,28,FALSE)</f>
        <v>0</v>
      </c>
      <c r="L32" s="123">
        <f>VLOOKUP($A32,'Points - Hattrick'!$A$7:$AB$95,28,FALSE)</f>
        <v>0</v>
      </c>
      <c r="M32" s="354">
        <f>VLOOKUP($A32,'Points - Fielding'!$A$7:$AB$95,28,FALSE)</f>
        <v>30</v>
      </c>
      <c r="N32" s="374">
        <f>VLOOKUP(A32,'Points - Fielding Bonus'!$A$7:$AB$95,28,FALSE)</f>
        <v>4</v>
      </c>
      <c r="O32" s="179">
        <f>VLOOKUP($A32,'Points - Player Total'!$A$9:$AD$97,30,FALSE)</f>
        <v>833</v>
      </c>
      <c r="P32" s="506">
        <f t="shared" si="0"/>
        <v>2</v>
      </c>
      <c r="Q32" s="499">
        <f t="shared" si="1"/>
        <v>128.15384615384616</v>
      </c>
      <c r="R32" s="168">
        <f t="shared" si="2"/>
        <v>59.5</v>
      </c>
      <c r="S32" s="150">
        <f>VLOOKUP($A32,'Teams - Window 1'!$A$6:$AU$94,47,FALSE)</f>
        <v>0.46341463414634149</v>
      </c>
      <c r="T32" s="148"/>
      <c r="U32" s="148"/>
      <c r="V32" s="148"/>
      <c r="W32" s="60"/>
      <c r="X32" s="60"/>
      <c r="Y32" s="60"/>
      <c r="Z32" s="60"/>
      <c r="AA32" s="60"/>
      <c r="AB32" s="60"/>
      <c r="AC32" s="60"/>
      <c r="AD32" s="60"/>
      <c r="AE32" s="60"/>
    </row>
    <row r="33" spans="1:31" s="58" customFormat="1" ht="18.75" customHeight="1" x14ac:dyDescent="0.25">
      <c r="A33" s="470" t="s">
        <v>229</v>
      </c>
      <c r="B33" s="132" t="s">
        <v>54</v>
      </c>
      <c r="C33" s="133" t="s">
        <v>64</v>
      </c>
      <c r="D33" s="128">
        <f>IFERROR(VLOOKUP(A33,Data!$A$4:$D$76,4,FALSE),0)</f>
        <v>6</v>
      </c>
      <c r="E33" s="117">
        <f>VLOOKUP($A33,Appearances!$A$7:$AB$95,28,FALSE)</f>
        <v>12</v>
      </c>
      <c r="F33" s="122">
        <f>VLOOKUP($A33,'Points - Runs'!$A$7:$AB$95,28,FALSE)</f>
        <v>132</v>
      </c>
      <c r="G33" s="122">
        <f>VLOOKUP($A33,'Points - Runs 50s'!$A$7:$AB$95,28,FALSE)</f>
        <v>0</v>
      </c>
      <c r="H33" s="123">
        <f>VLOOKUP($A33,'Points - Runs 100s'!$A$7:$AB$95,28,FALSE)</f>
        <v>0</v>
      </c>
      <c r="I33" s="123">
        <f>VLOOKUP($A33,'Points - Wickets'!$A$7:$AB$95,28,FALSE)</f>
        <v>0</v>
      </c>
      <c r="J33" s="123">
        <f>VLOOKUP($A33,'Points - 4 fers'!$A$7:$AB$95,28,FALSE)</f>
        <v>0</v>
      </c>
      <c r="K33" s="123">
        <f>VLOOKUP($A33,'Points - 7 fers'!$A$7:$AB$95,28,FALSE)</f>
        <v>0</v>
      </c>
      <c r="L33" s="123">
        <f>VLOOKUP($A33,'Points - Hattrick'!$A$7:$AB$95,28,FALSE)</f>
        <v>0</v>
      </c>
      <c r="M33" s="354">
        <f>VLOOKUP($A33,'Points - Fielding'!$A$7:$AB$95,28,FALSE)</f>
        <v>9</v>
      </c>
      <c r="N33" s="374">
        <f>VLOOKUP(A33,'Points - Fielding Bonus'!$A$7:$AB$95,28,FALSE)</f>
        <v>0</v>
      </c>
      <c r="O33" s="179">
        <f>VLOOKUP($A33,'Points - Player Total'!$A$9:$AD$97,30,FALSE)</f>
        <v>222</v>
      </c>
      <c r="P33" s="506">
        <f t="shared" si="0"/>
        <v>35</v>
      </c>
      <c r="Q33" s="499">
        <f t="shared" si="1"/>
        <v>37</v>
      </c>
      <c r="R33" s="168">
        <f t="shared" si="2"/>
        <v>18.5</v>
      </c>
      <c r="S33" s="150">
        <f>VLOOKUP($A33,'Teams - Window 1'!$A$6:$AU$94,47,FALSE)</f>
        <v>2.4390243902439025E-2</v>
      </c>
      <c r="T33" s="148"/>
      <c r="U33" s="148"/>
      <c r="V33" s="148"/>
      <c r="W33" s="60"/>
      <c r="X33" s="60"/>
      <c r="Y33" s="60"/>
      <c r="Z33" s="60"/>
      <c r="AA33" s="60"/>
      <c r="AB33" s="60"/>
      <c r="AC33" s="60"/>
      <c r="AD33" s="60"/>
      <c r="AE33" s="60"/>
    </row>
    <row r="34" spans="1:31" s="58" customFormat="1" ht="18.75" customHeight="1" x14ac:dyDescent="0.25">
      <c r="A34" s="470" t="s">
        <v>21</v>
      </c>
      <c r="B34" s="132" t="s">
        <v>53</v>
      </c>
      <c r="C34" s="133" t="s">
        <v>64</v>
      </c>
      <c r="D34" s="128">
        <f>IFERROR(VLOOKUP(A34,Data!$A$4:$D$76,4,FALSE),0)</f>
        <v>5.5</v>
      </c>
      <c r="E34" s="117">
        <f>VLOOKUP($A34,Appearances!$A$7:$AB$95,28,FALSE)</f>
        <v>13</v>
      </c>
      <c r="F34" s="122">
        <f>VLOOKUP($A34,'Points - Runs'!$A$7:$AB$95,28,FALSE)</f>
        <v>307</v>
      </c>
      <c r="G34" s="122">
        <f>VLOOKUP($A34,'Points - Runs 50s'!$A$7:$AB$95,28,FALSE)</f>
        <v>2</v>
      </c>
      <c r="H34" s="123">
        <f>VLOOKUP($A34,'Points - Runs 100s'!$A$7:$AB$95,28,FALSE)</f>
        <v>0</v>
      </c>
      <c r="I34" s="123">
        <f>VLOOKUP($A34,'Points - Wickets'!$A$7:$AB$95,28,FALSE)</f>
        <v>0</v>
      </c>
      <c r="J34" s="123">
        <f>VLOOKUP($A34,'Points - 4 fers'!$A$7:$AB$95,28,FALSE)</f>
        <v>0</v>
      </c>
      <c r="K34" s="123">
        <f>VLOOKUP($A34,'Points - 7 fers'!$A$7:$AB$95,28,FALSE)</f>
        <v>0</v>
      </c>
      <c r="L34" s="123">
        <f>VLOOKUP($A34,'Points - Hattrick'!$A$7:$AB$95,28,FALSE)</f>
        <v>0</v>
      </c>
      <c r="M34" s="354">
        <f>VLOOKUP($A34,'Points - Fielding'!$A$7:$AB$95,28,FALSE)</f>
        <v>11</v>
      </c>
      <c r="N34" s="374">
        <f>VLOOKUP(A34,'Points - Fielding Bonus'!$A$7:$AB$95,28,FALSE)</f>
        <v>1</v>
      </c>
      <c r="O34" s="179">
        <f>VLOOKUP($A34,'Points - Player Total'!$A$9:$AD$97,30,FALSE)</f>
        <v>492</v>
      </c>
      <c r="P34" s="506">
        <f t="shared" si="0"/>
        <v>12</v>
      </c>
      <c r="Q34" s="499">
        <f t="shared" si="1"/>
        <v>89.454545454545453</v>
      </c>
      <c r="R34" s="168">
        <f t="shared" si="2"/>
        <v>37.846153846153847</v>
      </c>
      <c r="S34" s="150">
        <f>VLOOKUP($A34,'Teams - Window 1'!$A$6:$AU$94,47,FALSE)</f>
        <v>0.43902439024390244</v>
      </c>
      <c r="T34" s="148"/>
      <c r="U34" s="148"/>
      <c r="V34" s="148"/>
      <c r="W34" s="60"/>
      <c r="X34" s="60"/>
      <c r="Y34" s="60"/>
      <c r="Z34" s="60"/>
      <c r="AA34" s="60"/>
      <c r="AB34" s="60"/>
      <c r="AC34" s="60"/>
      <c r="AD34" s="60"/>
      <c r="AE34" s="60"/>
    </row>
    <row r="35" spans="1:31" s="58" customFormat="1" ht="18.75" customHeight="1" x14ac:dyDescent="0.25">
      <c r="A35" s="470" t="s">
        <v>9</v>
      </c>
      <c r="B35" s="132" t="s">
        <v>54</v>
      </c>
      <c r="C35" s="133" t="s">
        <v>64</v>
      </c>
      <c r="D35" s="128">
        <f>IFERROR(VLOOKUP(A35,Data!$A$4:$D$76,4,FALSE),0)</f>
        <v>5</v>
      </c>
      <c r="E35" s="117">
        <f>VLOOKUP($A35,Appearances!$A$7:$AB$95,28,FALSE)</f>
        <v>6</v>
      </c>
      <c r="F35" s="122">
        <f>VLOOKUP($A35,'Points - Runs'!$A$7:$AB$95,28,FALSE)</f>
        <v>93</v>
      </c>
      <c r="G35" s="122">
        <f>VLOOKUP($A35,'Points - Runs 50s'!$A$7:$AB$95,28,FALSE)</f>
        <v>0</v>
      </c>
      <c r="H35" s="123">
        <f>VLOOKUP($A35,'Points - Runs 100s'!$A$7:$AB$95,28,FALSE)</f>
        <v>0</v>
      </c>
      <c r="I35" s="123">
        <f>VLOOKUP($A35,'Points - Wickets'!$A$7:$AB$95,28,FALSE)</f>
        <v>0</v>
      </c>
      <c r="J35" s="123">
        <f>VLOOKUP($A35,'Points - 4 fers'!$A$7:$AB$95,28,FALSE)</f>
        <v>0</v>
      </c>
      <c r="K35" s="123">
        <f>VLOOKUP($A35,'Points - 7 fers'!$A$7:$AB$95,28,FALSE)</f>
        <v>0</v>
      </c>
      <c r="L35" s="123">
        <f>VLOOKUP($A35,'Points - Hattrick'!$A$7:$AB$95,28,FALSE)</f>
        <v>0</v>
      </c>
      <c r="M35" s="354">
        <f>VLOOKUP($A35,'Points - Fielding'!$A$7:$AB$95,28,FALSE)</f>
        <v>7</v>
      </c>
      <c r="N35" s="374">
        <f>VLOOKUP(A35,'Points - Fielding Bonus'!$A$7:$AB$95,28,FALSE)</f>
        <v>0</v>
      </c>
      <c r="O35" s="179">
        <f>VLOOKUP($A35,'Points - Player Total'!$A$9:$AD$97,30,FALSE)</f>
        <v>163</v>
      </c>
      <c r="P35" s="506">
        <f t="shared" si="0"/>
        <v>43</v>
      </c>
      <c r="Q35" s="499">
        <f t="shared" si="1"/>
        <v>32.6</v>
      </c>
      <c r="R35" s="168">
        <f t="shared" si="2"/>
        <v>27.166666666666668</v>
      </c>
      <c r="S35" s="150">
        <f>VLOOKUP($A35,'Teams - Window 1'!$A$6:$AU$94,47,FALSE)</f>
        <v>0.21951219512195122</v>
      </c>
      <c r="T35" s="148"/>
      <c r="U35" s="148"/>
      <c r="V35" s="148"/>
      <c r="W35" s="60"/>
      <c r="X35" s="60"/>
      <c r="Y35" s="60"/>
      <c r="Z35" s="60"/>
      <c r="AA35" s="60"/>
      <c r="AB35" s="60"/>
      <c r="AC35" s="60"/>
      <c r="AD35" s="60"/>
      <c r="AE35" s="60"/>
    </row>
    <row r="36" spans="1:31" s="58" customFormat="1" ht="18.75" customHeight="1" x14ac:dyDescent="0.25">
      <c r="A36" s="470" t="s">
        <v>279</v>
      </c>
      <c r="B36" s="132" t="s">
        <v>251</v>
      </c>
      <c r="C36" s="133" t="s">
        <v>64</v>
      </c>
      <c r="D36" s="128">
        <f>IFERROR(VLOOKUP(A36,Data!$A$4:$D$76,4,FALSE),0)</f>
        <v>4.5</v>
      </c>
      <c r="E36" s="117">
        <f>VLOOKUP($A36,Appearances!$A$7:$AB$95,28,FALSE)</f>
        <v>0</v>
      </c>
      <c r="F36" s="122">
        <f>VLOOKUP($A36,'Points - Runs'!$A$7:$AB$95,28,FALSE)</f>
        <v>0</v>
      </c>
      <c r="G36" s="122">
        <f>VLOOKUP($A36,'Points - Runs 50s'!$A$7:$AB$95,28,FALSE)</f>
        <v>0</v>
      </c>
      <c r="H36" s="123">
        <f>VLOOKUP($A36,'Points - Runs 100s'!$A$7:$AB$95,28,FALSE)</f>
        <v>0</v>
      </c>
      <c r="I36" s="123">
        <f>VLOOKUP($A36,'Points - Wickets'!$A$7:$AB$95,28,FALSE)</f>
        <v>0</v>
      </c>
      <c r="J36" s="123">
        <f>VLOOKUP($A36,'Points - 4 fers'!$A$7:$AB$95,28,FALSE)</f>
        <v>0</v>
      </c>
      <c r="K36" s="123">
        <f>VLOOKUP($A36,'Points - 7 fers'!$A$7:$AB$95,28,FALSE)</f>
        <v>0</v>
      </c>
      <c r="L36" s="123">
        <f>VLOOKUP($A36,'Points - Hattrick'!$A$7:$AB$95,28,FALSE)</f>
        <v>0</v>
      </c>
      <c r="M36" s="354">
        <f>VLOOKUP($A36,'Points - Fielding'!$A$7:$AB$95,28,FALSE)</f>
        <v>0</v>
      </c>
      <c r="N36" s="374">
        <f>VLOOKUP(A36,'Points - Fielding Bonus'!$A$7:$AB$95,28,FALSE)</f>
        <v>0</v>
      </c>
      <c r="O36" s="179">
        <f>VLOOKUP($A36,'Points - Player Total'!$A$9:$AD$97,30,FALSE)</f>
        <v>0</v>
      </c>
      <c r="P36" s="506">
        <f t="shared" si="0"/>
        <v>62</v>
      </c>
      <c r="Q36" s="499">
        <f t="shared" si="1"/>
        <v>0</v>
      </c>
      <c r="R36" s="168" t="str">
        <f t="shared" si="2"/>
        <v>0</v>
      </c>
      <c r="S36" s="150">
        <f>VLOOKUP($A36,'Teams - Window 1'!$A$6:$AU$94,47,FALSE)</f>
        <v>0</v>
      </c>
      <c r="T36" s="148"/>
      <c r="U36" s="148"/>
      <c r="V36" s="148"/>
      <c r="W36" s="60"/>
      <c r="X36" s="60"/>
      <c r="Y36" s="60"/>
      <c r="Z36" s="60"/>
      <c r="AA36" s="60"/>
      <c r="AB36" s="60"/>
      <c r="AC36" s="60"/>
      <c r="AD36" s="60"/>
      <c r="AE36" s="60"/>
    </row>
    <row r="37" spans="1:31" s="58" customFormat="1" ht="18.75" customHeight="1" x14ac:dyDescent="0.25">
      <c r="A37" s="470" t="s">
        <v>273</v>
      </c>
      <c r="B37" s="132" t="s">
        <v>251</v>
      </c>
      <c r="C37" s="133" t="s">
        <v>64</v>
      </c>
      <c r="D37" s="128">
        <f>IFERROR(VLOOKUP(A37,Data!$A$4:$D$76,4,FALSE),0)</f>
        <v>4.5</v>
      </c>
      <c r="E37" s="117">
        <f>VLOOKUP($A37,Appearances!$A$7:$AB$95,28,FALSE)</f>
        <v>9</v>
      </c>
      <c r="F37" s="122">
        <f>VLOOKUP($A37,'Points - Runs'!$A$7:$AB$95,28,FALSE)</f>
        <v>15</v>
      </c>
      <c r="G37" s="122">
        <f>VLOOKUP($A37,'Points - Runs 50s'!$A$7:$AB$95,28,FALSE)</f>
        <v>0</v>
      </c>
      <c r="H37" s="123">
        <f>VLOOKUP($A37,'Points - Runs 100s'!$A$7:$AB$95,28,FALSE)</f>
        <v>0</v>
      </c>
      <c r="I37" s="123">
        <f>VLOOKUP($A37,'Points - Wickets'!$A$7:$AB$95,28,FALSE)</f>
        <v>0</v>
      </c>
      <c r="J37" s="123">
        <f>VLOOKUP($A37,'Points - 4 fers'!$A$7:$AB$95,28,FALSE)</f>
        <v>0</v>
      </c>
      <c r="K37" s="123">
        <f>VLOOKUP($A37,'Points - 7 fers'!$A$7:$AB$95,28,FALSE)</f>
        <v>0</v>
      </c>
      <c r="L37" s="123">
        <f>VLOOKUP($A37,'Points - Hattrick'!$A$7:$AB$95,28,FALSE)</f>
        <v>0</v>
      </c>
      <c r="M37" s="354">
        <f>VLOOKUP($A37,'Points - Fielding'!$A$7:$AB$95,28,FALSE)</f>
        <v>6</v>
      </c>
      <c r="N37" s="374">
        <f>VLOOKUP(A37,'Points - Fielding Bonus'!$A$7:$AB$95,28,FALSE)</f>
        <v>0</v>
      </c>
      <c r="O37" s="179">
        <f>VLOOKUP($A37,'Points - Player Total'!$A$9:$AD$97,30,FALSE)</f>
        <v>75</v>
      </c>
      <c r="P37" s="506">
        <f t="shared" si="0"/>
        <v>49</v>
      </c>
      <c r="Q37" s="499">
        <f t="shared" si="1"/>
        <v>16.666666666666668</v>
      </c>
      <c r="R37" s="168">
        <f t="shared" si="2"/>
        <v>8.3333333333333339</v>
      </c>
      <c r="S37" s="150">
        <f>VLOOKUP($A37,'Teams - Window 1'!$A$6:$AU$94,47,FALSE)</f>
        <v>0</v>
      </c>
      <c r="T37" s="148"/>
      <c r="U37" s="148"/>
      <c r="V37" s="148"/>
      <c r="W37" s="60"/>
      <c r="X37" s="60"/>
      <c r="Y37" s="60"/>
      <c r="Z37" s="60"/>
      <c r="AA37" s="60"/>
      <c r="AB37" s="60"/>
      <c r="AC37" s="60"/>
      <c r="AD37" s="60"/>
      <c r="AE37" s="60"/>
    </row>
    <row r="38" spans="1:31" s="58" customFormat="1" ht="18.75" customHeight="1" x14ac:dyDescent="0.25">
      <c r="A38" s="470" t="s">
        <v>200</v>
      </c>
      <c r="B38" s="132" t="s">
        <v>251</v>
      </c>
      <c r="C38" s="133" t="s">
        <v>64</v>
      </c>
      <c r="D38" s="128">
        <f>IFERROR(VLOOKUP(A38,Data!$A$4:$D$76,4,FALSE),0)</f>
        <v>4.5</v>
      </c>
      <c r="E38" s="117">
        <f>VLOOKUP($A38,Appearances!$A$7:$AB$95,28,FALSE)</f>
        <v>7</v>
      </c>
      <c r="F38" s="122">
        <f>VLOOKUP($A38,'Points - Runs'!$A$7:$AB$95,28,FALSE)</f>
        <v>144</v>
      </c>
      <c r="G38" s="122">
        <f>VLOOKUP($A38,'Points - Runs 50s'!$A$7:$AB$95,28,FALSE)</f>
        <v>0</v>
      </c>
      <c r="H38" s="123">
        <f>VLOOKUP($A38,'Points - Runs 100s'!$A$7:$AB$95,28,FALSE)</f>
        <v>0</v>
      </c>
      <c r="I38" s="123">
        <f>VLOOKUP($A38,'Points - Wickets'!$A$7:$AB$95,28,FALSE)</f>
        <v>7</v>
      </c>
      <c r="J38" s="123">
        <f>VLOOKUP($A38,'Points - 4 fers'!$A$7:$AB$95,28,FALSE)</f>
        <v>1</v>
      </c>
      <c r="K38" s="123">
        <f>VLOOKUP($A38,'Points - 7 fers'!$A$7:$AB$95,28,FALSE)</f>
        <v>0</v>
      </c>
      <c r="L38" s="123">
        <f>VLOOKUP($A38,'Points - Hattrick'!$A$7:$AB$95,28,FALSE)</f>
        <v>0</v>
      </c>
      <c r="M38" s="354">
        <f>VLOOKUP($A38,'Points - Fielding'!$A$7:$AB$95,28,FALSE)</f>
        <v>1</v>
      </c>
      <c r="N38" s="374">
        <f>VLOOKUP(A38,'Points - Fielding Bonus'!$A$7:$AB$95,28,FALSE)</f>
        <v>0</v>
      </c>
      <c r="O38" s="179">
        <f>VLOOKUP($A38,'Points - Player Total'!$A$9:$AD$97,30,FALSE)</f>
        <v>284</v>
      </c>
      <c r="P38" s="506">
        <f t="shared" si="0"/>
        <v>29</v>
      </c>
      <c r="Q38" s="499">
        <f t="shared" si="1"/>
        <v>63.111111111111114</v>
      </c>
      <c r="R38" s="168">
        <f t="shared" si="2"/>
        <v>40.571428571428569</v>
      </c>
      <c r="S38" s="150">
        <f>VLOOKUP($A38,'Teams - Window 1'!$A$6:$AU$94,47,FALSE)</f>
        <v>2.4390243902439025E-2</v>
      </c>
      <c r="T38" s="148"/>
      <c r="U38" s="148"/>
      <c r="V38" s="148"/>
      <c r="W38" s="60"/>
      <c r="X38" s="60"/>
      <c r="Y38" s="60"/>
      <c r="Z38" s="60"/>
      <c r="AA38" s="60"/>
      <c r="AB38" s="60"/>
      <c r="AC38" s="60"/>
      <c r="AD38" s="60"/>
      <c r="AE38" s="60"/>
    </row>
    <row r="39" spans="1:31" s="58" customFormat="1" ht="18.75" hidden="1" customHeight="1" x14ac:dyDescent="0.25">
      <c r="A39" s="470" t="s">
        <v>253</v>
      </c>
      <c r="B39" s="132"/>
      <c r="C39" s="133" t="s">
        <v>64</v>
      </c>
      <c r="D39" s="128">
        <f>IFERROR(VLOOKUP(A39,Data!$A$4:$D$76,4,FALSE),0)</f>
        <v>0</v>
      </c>
      <c r="E39" s="117">
        <f>VLOOKUP($A39,Appearances!$A$7:$AB$95,28,FALSE)</f>
        <v>0</v>
      </c>
      <c r="F39" s="122">
        <f>VLOOKUP($A39,'Points - Runs'!$A$7:$AB$95,28,FALSE)</f>
        <v>0</v>
      </c>
      <c r="G39" s="122">
        <f>VLOOKUP($A39,'Points - Runs 50s'!$A$7:$AB$95,28,FALSE)</f>
        <v>0</v>
      </c>
      <c r="H39" s="123">
        <f>VLOOKUP($A39,'Points - Runs 100s'!$A$7:$AB$95,28,FALSE)</f>
        <v>0</v>
      </c>
      <c r="I39" s="123">
        <f>VLOOKUP($A39,'Points - Wickets'!$A$7:$AB$95,28,FALSE)</f>
        <v>0</v>
      </c>
      <c r="J39" s="123">
        <f>VLOOKUP($A39,'Points - 4 fers'!$A$7:$AB$95,28,FALSE)</f>
        <v>0</v>
      </c>
      <c r="K39" s="123">
        <f>VLOOKUP($A39,'Points - 7 fers'!$A$7:$AB$95,28,FALSE)</f>
        <v>0</v>
      </c>
      <c r="L39" s="123">
        <f>VLOOKUP($A39,'Points - Hattrick'!$A$7:$AB$95,28,FALSE)</f>
        <v>0</v>
      </c>
      <c r="M39" s="354">
        <f>VLOOKUP($A39,'Points - Fielding'!$A$7:$AB$95,28,FALSE)</f>
        <v>0</v>
      </c>
      <c r="N39" s="374">
        <f>VLOOKUP(A39,'Points - Fielding Bonus'!$A$7:$AB$95,28,FALSE)</f>
        <v>0</v>
      </c>
      <c r="O39" s="179">
        <f>VLOOKUP($A39,'Points - Player Total'!$A$9:$AD$97,30,FALSE)</f>
        <v>0</v>
      </c>
      <c r="P39" s="506">
        <f t="shared" si="0"/>
        <v>62</v>
      </c>
      <c r="Q39" s="499">
        <f t="shared" si="1"/>
        <v>0</v>
      </c>
      <c r="R39" s="168" t="str">
        <f t="shared" si="2"/>
        <v>0</v>
      </c>
      <c r="S39" s="150">
        <f>VLOOKUP($A39,'Teams - Window 1'!$A$6:$AU$94,47,FALSE)</f>
        <v>0</v>
      </c>
      <c r="T39" s="148"/>
      <c r="U39" s="148"/>
      <c r="V39" s="148"/>
      <c r="W39" s="60"/>
      <c r="X39" s="60"/>
      <c r="Y39" s="60"/>
      <c r="Z39" s="60"/>
      <c r="AA39" s="60"/>
      <c r="AB39" s="60"/>
      <c r="AC39" s="60"/>
      <c r="AD39" s="60"/>
      <c r="AE39" s="60"/>
    </row>
    <row r="40" spans="1:31" s="58" customFormat="1" ht="18.75" hidden="1" customHeight="1" x14ac:dyDescent="0.25">
      <c r="A40" s="470" t="s">
        <v>254</v>
      </c>
      <c r="B40" s="132"/>
      <c r="C40" s="133" t="s">
        <v>64</v>
      </c>
      <c r="D40" s="128">
        <f>IFERROR(VLOOKUP(A40,Data!$A$4:$D$76,4,FALSE),0)</f>
        <v>0</v>
      </c>
      <c r="E40" s="117">
        <f>VLOOKUP($A40,Appearances!$A$7:$AB$95,28,FALSE)</f>
        <v>0</v>
      </c>
      <c r="F40" s="122">
        <f>VLOOKUP($A40,'Points - Runs'!$A$7:$AB$95,28,FALSE)</f>
        <v>0</v>
      </c>
      <c r="G40" s="122">
        <f>VLOOKUP($A40,'Points - Runs 50s'!$A$7:$AB$95,28,FALSE)</f>
        <v>0</v>
      </c>
      <c r="H40" s="123">
        <f>VLOOKUP($A40,'Points - Runs 100s'!$A$7:$AB$95,28,FALSE)</f>
        <v>0</v>
      </c>
      <c r="I40" s="123">
        <f>VLOOKUP($A40,'Points - Wickets'!$A$7:$AB$95,28,FALSE)</f>
        <v>0</v>
      </c>
      <c r="J40" s="123">
        <f>VLOOKUP($A40,'Points - 4 fers'!$A$7:$AB$95,28,FALSE)</f>
        <v>0</v>
      </c>
      <c r="K40" s="123">
        <f>VLOOKUP($A40,'Points - 7 fers'!$A$7:$AB$95,28,FALSE)</f>
        <v>0</v>
      </c>
      <c r="L40" s="123">
        <f>VLOOKUP($A40,'Points - Hattrick'!$A$7:$AB$95,28,FALSE)</f>
        <v>0</v>
      </c>
      <c r="M40" s="354">
        <f>VLOOKUP($A40,'Points - Fielding'!$A$7:$AB$95,28,FALSE)</f>
        <v>0</v>
      </c>
      <c r="N40" s="374">
        <f>VLOOKUP(A40,'Points - Fielding Bonus'!$A$7:$AB$95,28,FALSE)</f>
        <v>0</v>
      </c>
      <c r="O40" s="179">
        <f>VLOOKUP($A40,'Points - Player Total'!$A$9:$AD$97,30,FALSE)</f>
        <v>0</v>
      </c>
      <c r="P40" s="506">
        <f t="shared" si="0"/>
        <v>62</v>
      </c>
      <c r="Q40" s="499">
        <f t="shared" si="1"/>
        <v>0</v>
      </c>
      <c r="R40" s="168" t="str">
        <f t="shared" si="2"/>
        <v>0</v>
      </c>
      <c r="S40" s="150">
        <f>VLOOKUP($A40,'Teams - Window 1'!$A$6:$AU$94,47,FALSE)</f>
        <v>0</v>
      </c>
      <c r="T40" s="148"/>
      <c r="U40" s="148"/>
      <c r="V40" s="148"/>
      <c r="W40" s="60"/>
      <c r="X40" s="60"/>
      <c r="Y40" s="60"/>
      <c r="Z40" s="60"/>
      <c r="AA40" s="60"/>
      <c r="AB40" s="60"/>
      <c r="AC40" s="60"/>
      <c r="AD40" s="60"/>
      <c r="AE40" s="60"/>
    </row>
    <row r="41" spans="1:31" s="58" customFormat="1" ht="18.75" hidden="1" customHeight="1" x14ac:dyDescent="0.25">
      <c r="A41" s="470" t="s">
        <v>255</v>
      </c>
      <c r="B41" s="132"/>
      <c r="C41" s="133" t="s">
        <v>64</v>
      </c>
      <c r="D41" s="128">
        <f>IFERROR(VLOOKUP(A41,Data!$A$4:$D$76,4,FALSE),0)</f>
        <v>0</v>
      </c>
      <c r="E41" s="117">
        <f>VLOOKUP($A41,Appearances!$A$7:$AB$95,28,FALSE)</f>
        <v>0</v>
      </c>
      <c r="F41" s="122">
        <f>VLOOKUP($A41,'Points - Runs'!$A$7:$AB$95,28,FALSE)</f>
        <v>0</v>
      </c>
      <c r="G41" s="122">
        <f>VLOOKUP($A41,'Points - Runs 50s'!$A$7:$AB$95,28,FALSE)</f>
        <v>0</v>
      </c>
      <c r="H41" s="123">
        <f>VLOOKUP($A41,'Points - Runs 100s'!$A$7:$AB$95,28,FALSE)</f>
        <v>0</v>
      </c>
      <c r="I41" s="123">
        <f>VLOOKUP($A41,'Points - Wickets'!$A$7:$AB$95,28,FALSE)</f>
        <v>0</v>
      </c>
      <c r="J41" s="123">
        <f>VLOOKUP($A41,'Points - 4 fers'!$A$7:$AB$95,28,FALSE)</f>
        <v>0</v>
      </c>
      <c r="K41" s="123">
        <f>VLOOKUP($A41,'Points - 7 fers'!$A$7:$AB$95,28,FALSE)</f>
        <v>0</v>
      </c>
      <c r="L41" s="123">
        <f>VLOOKUP($A41,'Points - Hattrick'!$A$7:$AB$95,28,FALSE)</f>
        <v>0</v>
      </c>
      <c r="M41" s="354">
        <f>VLOOKUP($A41,'Points - Fielding'!$A$7:$AB$95,28,FALSE)</f>
        <v>0</v>
      </c>
      <c r="N41" s="374">
        <f>VLOOKUP(A41,'Points - Fielding Bonus'!$A$7:$AB$95,28,FALSE)</f>
        <v>0</v>
      </c>
      <c r="O41" s="179">
        <f>VLOOKUP($A41,'Points - Player Total'!$A$9:$AD$97,30,FALSE)</f>
        <v>0</v>
      </c>
      <c r="P41" s="506">
        <f t="shared" si="0"/>
        <v>62</v>
      </c>
      <c r="Q41" s="499">
        <f t="shared" si="1"/>
        <v>0</v>
      </c>
      <c r="R41" s="168" t="str">
        <f t="shared" si="2"/>
        <v>0</v>
      </c>
      <c r="S41" s="150">
        <f>VLOOKUP($A41,'Teams - Window 1'!$A$6:$AU$94,47,FALSE)</f>
        <v>0</v>
      </c>
      <c r="T41" s="148"/>
      <c r="U41" s="148"/>
      <c r="V41" s="148"/>
      <c r="W41" s="60"/>
      <c r="X41" s="60"/>
      <c r="Y41" s="60"/>
      <c r="Z41" s="60"/>
      <c r="AA41" s="60"/>
      <c r="AB41" s="60"/>
      <c r="AC41" s="60"/>
      <c r="AD41" s="60"/>
      <c r="AE41" s="60"/>
    </row>
    <row r="42" spans="1:31" s="58" customFormat="1" ht="18.75" hidden="1" customHeight="1" x14ac:dyDescent="0.25">
      <c r="A42" s="470" t="s">
        <v>256</v>
      </c>
      <c r="B42" s="132"/>
      <c r="C42" s="133" t="s">
        <v>64</v>
      </c>
      <c r="D42" s="128">
        <f>IFERROR(VLOOKUP(A42,Data!$A$4:$D$76,4,FALSE),0)</f>
        <v>0</v>
      </c>
      <c r="E42" s="117">
        <f>VLOOKUP($A42,Appearances!$A$7:$AB$95,28,FALSE)</f>
        <v>0</v>
      </c>
      <c r="F42" s="122">
        <f>VLOOKUP($A42,'Points - Runs'!$A$7:$AB$95,28,FALSE)</f>
        <v>0</v>
      </c>
      <c r="G42" s="122">
        <f>VLOOKUP($A42,'Points - Runs 50s'!$A$7:$AB$95,28,FALSE)</f>
        <v>0</v>
      </c>
      <c r="H42" s="123">
        <f>VLOOKUP($A42,'Points - Runs 100s'!$A$7:$AB$95,28,FALSE)</f>
        <v>0</v>
      </c>
      <c r="I42" s="123">
        <f>VLOOKUP($A42,'Points - Wickets'!$A$7:$AB$95,28,FALSE)</f>
        <v>0</v>
      </c>
      <c r="J42" s="123">
        <f>VLOOKUP($A42,'Points - 4 fers'!$A$7:$AB$95,28,FALSE)</f>
        <v>0</v>
      </c>
      <c r="K42" s="123">
        <f>VLOOKUP($A42,'Points - 7 fers'!$A$7:$AB$95,28,FALSE)</f>
        <v>0</v>
      </c>
      <c r="L42" s="123">
        <f>VLOOKUP($A42,'Points - Hattrick'!$A$7:$AB$95,28,FALSE)</f>
        <v>0</v>
      </c>
      <c r="M42" s="354">
        <f>VLOOKUP($A42,'Points - Fielding'!$A$7:$AB$95,28,FALSE)</f>
        <v>0</v>
      </c>
      <c r="N42" s="374">
        <f>VLOOKUP(A42,'Points - Fielding Bonus'!$A$7:$AB$95,28,FALSE)</f>
        <v>0</v>
      </c>
      <c r="O42" s="179">
        <f>VLOOKUP($A42,'Points - Player Total'!$A$9:$AD$97,30,FALSE)</f>
        <v>0</v>
      </c>
      <c r="P42" s="506">
        <f t="shared" si="0"/>
        <v>62</v>
      </c>
      <c r="Q42" s="499">
        <f t="shared" si="1"/>
        <v>0</v>
      </c>
      <c r="R42" s="168" t="str">
        <f t="shared" si="2"/>
        <v>0</v>
      </c>
      <c r="S42" s="150">
        <f>VLOOKUP($A42,'Teams - Window 1'!$A$6:$AU$94,47,FALSE)</f>
        <v>0</v>
      </c>
      <c r="T42" s="148"/>
      <c r="U42" s="148"/>
      <c r="V42" s="148"/>
      <c r="W42" s="60"/>
      <c r="X42" s="60"/>
      <c r="Y42" s="60"/>
      <c r="Z42" s="60"/>
      <c r="AA42" s="60"/>
      <c r="AB42" s="60"/>
      <c r="AC42" s="60"/>
      <c r="AD42" s="60"/>
      <c r="AE42" s="60"/>
    </row>
    <row r="43" spans="1:31" s="58" customFormat="1" ht="18.75" hidden="1" customHeight="1" x14ac:dyDescent="0.25">
      <c r="A43" s="472" t="s">
        <v>257</v>
      </c>
      <c r="B43" s="170"/>
      <c r="C43" s="171" t="s">
        <v>64</v>
      </c>
      <c r="D43" s="172">
        <f>IFERROR(VLOOKUP(A43,Data!$A$4:$D$76,4,FALSE),0)</f>
        <v>0</v>
      </c>
      <c r="E43" s="173">
        <f>VLOOKUP($A43,Appearances!$A$7:$AB$95,28,FALSE)</f>
        <v>0</v>
      </c>
      <c r="F43" s="174">
        <f>VLOOKUP($A43,'Points - Runs'!$A$7:$AB$95,28,FALSE)</f>
        <v>0</v>
      </c>
      <c r="G43" s="174">
        <f>VLOOKUP($A43,'Points - Runs 50s'!$A$7:$AB$95,28,FALSE)</f>
        <v>0</v>
      </c>
      <c r="H43" s="175">
        <f>VLOOKUP($A43,'Points - Runs 100s'!$A$7:$AB$95,28,FALSE)</f>
        <v>0</v>
      </c>
      <c r="I43" s="175">
        <f>VLOOKUP($A43,'Points - Wickets'!$A$7:$AB$95,28,FALSE)</f>
        <v>0</v>
      </c>
      <c r="J43" s="175">
        <f>VLOOKUP($A43,'Points - 4 fers'!$A$7:$AB$95,28,FALSE)</f>
        <v>0</v>
      </c>
      <c r="K43" s="175">
        <f>VLOOKUP($A43,'Points - 7 fers'!$A$7:$AB$95,28,FALSE)</f>
        <v>0</v>
      </c>
      <c r="L43" s="175">
        <f>VLOOKUP($A43,'Points - Hattrick'!$A$7:$AB$95,28,FALSE)</f>
        <v>0</v>
      </c>
      <c r="M43" s="356">
        <f>VLOOKUP($A43,'Points - Fielding'!$A$7:$AB$95,28,FALSE)</f>
        <v>0</v>
      </c>
      <c r="N43" s="376">
        <f>VLOOKUP(A43,'Points - Fielding Bonus'!$A$7:$AB$95,28,FALSE)</f>
        <v>0</v>
      </c>
      <c r="O43" s="180">
        <f>VLOOKUP($A43,'Points - Player Total'!$A$9:$AD$97,30,FALSE)</f>
        <v>0</v>
      </c>
      <c r="P43" s="508">
        <f t="shared" si="0"/>
        <v>62</v>
      </c>
      <c r="Q43" s="501">
        <f t="shared" si="1"/>
        <v>0</v>
      </c>
      <c r="R43" s="176" t="str">
        <f t="shared" si="2"/>
        <v>0</v>
      </c>
      <c r="S43" s="177">
        <f>VLOOKUP($A43,'Teams - Window 1'!$A$6:$AU$94,47,FALSE)</f>
        <v>0</v>
      </c>
      <c r="T43" s="148"/>
      <c r="U43" s="148"/>
      <c r="V43" s="148"/>
      <c r="W43" s="60"/>
      <c r="X43" s="60"/>
      <c r="Y43" s="60"/>
      <c r="Z43" s="60"/>
      <c r="AA43" s="60"/>
      <c r="AB43" s="60"/>
      <c r="AC43" s="60"/>
      <c r="AD43" s="60"/>
      <c r="AE43" s="60"/>
    </row>
    <row r="44" spans="1:31" s="58" customFormat="1" ht="18.75" customHeight="1" x14ac:dyDescent="0.25">
      <c r="A44" s="473" t="s">
        <v>20</v>
      </c>
      <c r="B44" s="430" t="s">
        <v>52</v>
      </c>
      <c r="C44" s="431" t="s">
        <v>69</v>
      </c>
      <c r="D44" s="432">
        <f>IFERROR(VLOOKUP(A44,Data!$A$4:$D$76,4,FALSE),0)</f>
        <v>9.5</v>
      </c>
      <c r="E44" s="433">
        <f>VLOOKUP($A44,Appearances!$A$7:$AB$95,28,FALSE)</f>
        <v>14</v>
      </c>
      <c r="F44" s="434">
        <f>VLOOKUP($A44,'Points - Runs'!$A$7:$AB$95,28,FALSE)</f>
        <v>170</v>
      </c>
      <c r="G44" s="434">
        <f>VLOOKUP($A44,'Points - Runs 50s'!$A$7:$AB$95,28,FALSE)</f>
        <v>1</v>
      </c>
      <c r="H44" s="435">
        <f>VLOOKUP($A44,'Points - Runs 100s'!$A$7:$AB$95,28,FALSE)</f>
        <v>0</v>
      </c>
      <c r="I44" s="435">
        <f>VLOOKUP($A44,'Points - Wickets'!$A$7:$AB$95,28,FALSE)</f>
        <v>39</v>
      </c>
      <c r="J44" s="435">
        <f>VLOOKUP($A44,'Points - 4 fers'!$A$7:$AB$95,28,FALSE)</f>
        <v>4</v>
      </c>
      <c r="K44" s="435">
        <f>VLOOKUP($A44,'Points - 7 fers'!$A$7:$AB$95,28,FALSE)</f>
        <v>0</v>
      </c>
      <c r="L44" s="435">
        <f>VLOOKUP($A44,'Points - Hattrick'!$A$7:$AB$95,28,FALSE)</f>
        <v>0</v>
      </c>
      <c r="M44" s="436">
        <f>VLOOKUP($A44,'Points - Fielding'!$A$7:$AB$95,28,FALSE)</f>
        <v>9</v>
      </c>
      <c r="N44" s="437">
        <f>VLOOKUP(A44,'Points - Fielding Bonus'!$A$7:$AB$95,28,FALSE)</f>
        <v>1</v>
      </c>
      <c r="O44" s="438">
        <f>VLOOKUP($A44,'Points - Player Total'!$A$9:$AD$97,30,FALSE)</f>
        <v>995</v>
      </c>
      <c r="P44" s="509">
        <f t="shared" si="0"/>
        <v>1</v>
      </c>
      <c r="Q44" s="502">
        <f t="shared" si="1"/>
        <v>104.73684210526316</v>
      </c>
      <c r="R44" s="439">
        <f t="shared" si="2"/>
        <v>71.071428571428569</v>
      </c>
      <c r="S44" s="440">
        <f>VLOOKUP($A44,'Teams - Window 1'!$A$6:$AU$94,47,FALSE)</f>
        <v>0.51219512195121952</v>
      </c>
      <c r="T44" s="148"/>
      <c r="U44" s="148"/>
      <c r="V44" s="148"/>
      <c r="W44" s="60"/>
      <c r="X44" s="60"/>
      <c r="Y44" s="60"/>
      <c r="Z44" s="60"/>
      <c r="AA44" s="60"/>
      <c r="AB44" s="60"/>
      <c r="AC44" s="60"/>
      <c r="AD44" s="60"/>
      <c r="AE44" s="60"/>
    </row>
    <row r="45" spans="1:31" s="58" customFormat="1" ht="18.75" customHeight="1" x14ac:dyDescent="0.25">
      <c r="A45" s="470" t="s">
        <v>15</v>
      </c>
      <c r="B45" s="132" t="s">
        <v>54</v>
      </c>
      <c r="C45" s="133" t="s">
        <v>69</v>
      </c>
      <c r="D45" s="128">
        <f>IFERROR(VLOOKUP(A45,Data!$A$4:$D$76,4,FALSE),0)</f>
        <v>9.5</v>
      </c>
      <c r="E45" s="117">
        <f>VLOOKUP($A45,Appearances!$A$7:$AB$95,28,FALSE)</f>
        <v>8</v>
      </c>
      <c r="F45" s="122">
        <f>VLOOKUP($A45,'Points - Runs'!$A$7:$AB$95,28,FALSE)</f>
        <v>103</v>
      </c>
      <c r="G45" s="122">
        <f>VLOOKUP($A45,'Points - Runs 50s'!$A$7:$AB$95,28,FALSE)</f>
        <v>0</v>
      </c>
      <c r="H45" s="123">
        <f>VLOOKUP($A45,'Points - Runs 100s'!$A$7:$AB$95,28,FALSE)</f>
        <v>0</v>
      </c>
      <c r="I45" s="123">
        <f>VLOOKUP($A45,'Points - Wickets'!$A$7:$AB$95,28,FALSE)</f>
        <v>15</v>
      </c>
      <c r="J45" s="123">
        <f>VLOOKUP($A45,'Points - 4 fers'!$A$7:$AB$95,28,FALSE)</f>
        <v>0</v>
      </c>
      <c r="K45" s="123">
        <f>VLOOKUP($A45,'Points - 7 fers'!$A$7:$AB$95,28,FALSE)</f>
        <v>0</v>
      </c>
      <c r="L45" s="123">
        <f>VLOOKUP($A45,'Points - Hattrick'!$A$7:$AB$95,28,FALSE)</f>
        <v>0</v>
      </c>
      <c r="M45" s="354">
        <f>VLOOKUP($A45,'Points - Fielding'!$A$7:$AB$95,28,FALSE)</f>
        <v>4</v>
      </c>
      <c r="N45" s="374">
        <f>VLOOKUP(A45,'Points - Fielding Bonus'!$A$7:$AB$95,28,FALSE)</f>
        <v>0</v>
      </c>
      <c r="O45" s="179">
        <f>VLOOKUP($A45,'Points - Player Total'!$A$9:$AD$97,30,FALSE)</f>
        <v>368</v>
      </c>
      <c r="P45" s="506">
        <f t="shared" si="0"/>
        <v>21</v>
      </c>
      <c r="Q45" s="499">
        <f t="shared" si="1"/>
        <v>38.736842105263158</v>
      </c>
      <c r="R45" s="168">
        <f t="shared" si="2"/>
        <v>46</v>
      </c>
      <c r="S45" s="150">
        <f>VLOOKUP($A45,'Teams - Window 1'!$A$6:$AU$94,47,FALSE)</f>
        <v>0.46341463414634149</v>
      </c>
      <c r="T45" s="148"/>
      <c r="U45" s="148"/>
      <c r="V45" s="148"/>
      <c r="W45" s="60"/>
      <c r="X45" s="60"/>
      <c r="Y45" s="60"/>
      <c r="Z45" s="60"/>
      <c r="AA45" s="60"/>
      <c r="AB45" s="60"/>
      <c r="AC45" s="60"/>
      <c r="AD45" s="60"/>
      <c r="AE45" s="60"/>
    </row>
    <row r="46" spans="1:31" s="58" customFormat="1" ht="18.75" customHeight="1" x14ac:dyDescent="0.25">
      <c r="A46" s="470" t="s">
        <v>83</v>
      </c>
      <c r="B46" s="132" t="s">
        <v>52</v>
      </c>
      <c r="C46" s="133" t="s">
        <v>69</v>
      </c>
      <c r="D46" s="128">
        <f>IFERROR(VLOOKUP(A46,Data!$A$4:$D$76,4,FALSE),0)</f>
        <v>8.5</v>
      </c>
      <c r="E46" s="117">
        <f>VLOOKUP($A46,Appearances!$A$7:$AB$95,28,FALSE)</f>
        <v>3</v>
      </c>
      <c r="F46" s="122">
        <f>VLOOKUP($A46,'Points - Runs'!$A$7:$AB$95,28,FALSE)</f>
        <v>141</v>
      </c>
      <c r="G46" s="122">
        <f>VLOOKUP($A46,'Points - Runs 50s'!$A$7:$AB$95,28,FALSE)</f>
        <v>0</v>
      </c>
      <c r="H46" s="123">
        <f>VLOOKUP($A46,'Points - Runs 100s'!$A$7:$AB$95,28,FALSE)</f>
        <v>1</v>
      </c>
      <c r="I46" s="123">
        <f>VLOOKUP($A46,'Points - Wickets'!$A$7:$AB$95,28,FALSE)</f>
        <v>6</v>
      </c>
      <c r="J46" s="123">
        <f>VLOOKUP($A46,'Points - 4 fers'!$A$7:$AB$95,28,FALSE)</f>
        <v>0</v>
      </c>
      <c r="K46" s="123">
        <f>VLOOKUP($A46,'Points - 7 fers'!$A$7:$AB$95,28,FALSE)</f>
        <v>0</v>
      </c>
      <c r="L46" s="123">
        <f>VLOOKUP($A46,'Points - Hattrick'!$A$7:$AB$95,28,FALSE)</f>
        <v>0</v>
      </c>
      <c r="M46" s="354">
        <f>VLOOKUP($A46,'Points - Fielding'!$A$7:$AB$95,28,FALSE)</f>
        <v>1</v>
      </c>
      <c r="N46" s="374">
        <f>VLOOKUP(A46,'Points - Fielding Bonus'!$A$7:$AB$95,28,FALSE)</f>
        <v>0</v>
      </c>
      <c r="O46" s="179">
        <f>VLOOKUP($A46,'Points - Player Total'!$A$9:$AD$97,30,FALSE)</f>
        <v>291</v>
      </c>
      <c r="P46" s="506">
        <f t="shared" si="0"/>
        <v>27</v>
      </c>
      <c r="Q46" s="499">
        <f t="shared" si="1"/>
        <v>34.235294117647058</v>
      </c>
      <c r="R46" s="168">
        <f t="shared" si="2"/>
        <v>97</v>
      </c>
      <c r="S46" s="150">
        <f>VLOOKUP($A46,'Teams - Window 1'!$A$6:$AU$94,47,FALSE)</f>
        <v>0</v>
      </c>
      <c r="T46" s="148"/>
      <c r="U46" s="148"/>
      <c r="V46" s="148"/>
      <c r="W46" s="60"/>
      <c r="X46" s="60"/>
      <c r="Y46" s="60"/>
      <c r="Z46" s="60"/>
      <c r="AA46" s="60"/>
      <c r="AB46" s="60"/>
      <c r="AC46" s="60"/>
      <c r="AD46" s="60"/>
      <c r="AE46" s="60"/>
    </row>
    <row r="47" spans="1:31" s="58" customFormat="1" ht="18.75" customHeight="1" x14ac:dyDescent="0.25">
      <c r="A47" s="470" t="s">
        <v>55</v>
      </c>
      <c r="B47" s="132" t="s">
        <v>52</v>
      </c>
      <c r="C47" s="133" t="s">
        <v>69</v>
      </c>
      <c r="D47" s="128">
        <f>IFERROR(VLOOKUP(A47,Data!$A$4:$D$76,4,FALSE),0)</f>
        <v>7</v>
      </c>
      <c r="E47" s="117">
        <f>VLOOKUP($A47,Appearances!$A$7:$AB$95,28,FALSE)</f>
        <v>13</v>
      </c>
      <c r="F47" s="122">
        <f>VLOOKUP($A47,'Points - Runs'!$A$7:$AB$95,28,FALSE)</f>
        <v>173</v>
      </c>
      <c r="G47" s="122">
        <f>VLOOKUP($A47,'Points - Runs 50s'!$A$7:$AB$95,28,FALSE)</f>
        <v>0</v>
      </c>
      <c r="H47" s="123">
        <f>VLOOKUP($A47,'Points - Runs 100s'!$A$7:$AB$95,28,FALSE)</f>
        <v>0</v>
      </c>
      <c r="I47" s="123">
        <f>VLOOKUP($A47,'Points - Wickets'!$A$7:$AB$95,28,FALSE)</f>
        <v>23</v>
      </c>
      <c r="J47" s="123">
        <f>VLOOKUP($A47,'Points - 4 fers'!$A$7:$AB$95,28,FALSE)</f>
        <v>2</v>
      </c>
      <c r="K47" s="123">
        <f>VLOOKUP($A47,'Points - 7 fers'!$A$7:$AB$95,28,FALSE)</f>
        <v>0</v>
      </c>
      <c r="L47" s="123">
        <f>VLOOKUP($A47,'Points - Hattrick'!$A$7:$AB$95,28,FALSE)</f>
        <v>0</v>
      </c>
      <c r="M47" s="354">
        <f>VLOOKUP($A47,'Points - Fielding'!$A$7:$AB$95,28,FALSE)</f>
        <v>5</v>
      </c>
      <c r="N47" s="374">
        <f>VLOOKUP(A47,'Points - Fielding Bonus'!$A$7:$AB$95,28,FALSE)</f>
        <v>0</v>
      </c>
      <c r="O47" s="179">
        <f>VLOOKUP($A47,'Points - Player Total'!$A$9:$AD$97,30,FALSE)</f>
        <v>618</v>
      </c>
      <c r="P47" s="506">
        <f t="shared" si="0"/>
        <v>5</v>
      </c>
      <c r="Q47" s="499">
        <f t="shared" si="1"/>
        <v>88.285714285714292</v>
      </c>
      <c r="R47" s="168">
        <f t="shared" si="2"/>
        <v>47.53846153846154</v>
      </c>
      <c r="S47" s="150">
        <f>VLOOKUP($A47,'Teams - Window 1'!$A$6:$AU$94,47,FALSE)</f>
        <v>7.3170731707317069E-2</v>
      </c>
      <c r="T47" s="148"/>
      <c r="U47" s="148"/>
      <c r="V47" s="148"/>
      <c r="W47" s="60"/>
      <c r="X47" s="60"/>
      <c r="Y47" s="60"/>
      <c r="Z47" s="60"/>
      <c r="AA47" s="60"/>
      <c r="AB47" s="60"/>
      <c r="AC47" s="60"/>
      <c r="AD47" s="60"/>
      <c r="AE47" s="60"/>
    </row>
    <row r="48" spans="1:31" s="58" customFormat="1" ht="18.75" customHeight="1" x14ac:dyDescent="0.25">
      <c r="A48" s="470" t="s">
        <v>28</v>
      </c>
      <c r="B48" s="132" t="s">
        <v>53</v>
      </c>
      <c r="C48" s="133" t="s">
        <v>69</v>
      </c>
      <c r="D48" s="128">
        <f>IFERROR(VLOOKUP(A48,Data!$A$4:$D$76,4,FALSE),0)</f>
        <v>7</v>
      </c>
      <c r="E48" s="117">
        <f>VLOOKUP($A48,Appearances!$A$7:$AB$95,28,FALSE)</f>
        <v>12</v>
      </c>
      <c r="F48" s="122">
        <f>VLOOKUP($A48,'Points - Runs'!$A$7:$AB$95,28,FALSE)</f>
        <v>244</v>
      </c>
      <c r="G48" s="122">
        <f>VLOOKUP($A48,'Points - Runs 50s'!$A$7:$AB$95,28,FALSE)</f>
        <v>1</v>
      </c>
      <c r="H48" s="123">
        <f>VLOOKUP($A48,'Points - Runs 100s'!$A$7:$AB$95,28,FALSE)</f>
        <v>0</v>
      </c>
      <c r="I48" s="123">
        <f>VLOOKUP($A48,'Points - Wickets'!$A$7:$AB$95,28,FALSE)</f>
        <v>11</v>
      </c>
      <c r="J48" s="123">
        <f>VLOOKUP($A48,'Points - 4 fers'!$A$7:$AB$95,28,FALSE)</f>
        <v>0</v>
      </c>
      <c r="K48" s="123">
        <f>VLOOKUP($A48,'Points - 7 fers'!$A$7:$AB$95,28,FALSE)</f>
        <v>0</v>
      </c>
      <c r="L48" s="123">
        <f>VLOOKUP($A48,'Points - Hattrick'!$A$7:$AB$95,28,FALSE)</f>
        <v>0</v>
      </c>
      <c r="M48" s="354">
        <f>VLOOKUP($A48,'Points - Fielding'!$A$7:$AB$95,28,FALSE)</f>
        <v>2</v>
      </c>
      <c r="N48" s="374">
        <f>VLOOKUP(A48,'Points - Fielding Bonus'!$A$7:$AB$95,28,FALSE)</f>
        <v>0</v>
      </c>
      <c r="O48" s="179">
        <f>VLOOKUP($A48,'Points - Player Total'!$A$9:$AD$97,30,FALSE)</f>
        <v>454</v>
      </c>
      <c r="P48" s="506">
        <f t="shared" si="0"/>
        <v>14</v>
      </c>
      <c r="Q48" s="499">
        <f t="shared" si="1"/>
        <v>64.857142857142861</v>
      </c>
      <c r="R48" s="168">
        <f t="shared" si="2"/>
        <v>37.833333333333336</v>
      </c>
      <c r="S48" s="150">
        <f>VLOOKUP($A48,'Teams - Window 1'!$A$6:$AU$94,47,FALSE)</f>
        <v>0.65853658536585369</v>
      </c>
      <c r="T48" s="148"/>
      <c r="U48" s="148"/>
      <c r="V48" s="148"/>
      <c r="W48" s="60"/>
      <c r="X48" s="60"/>
      <c r="Y48" s="60"/>
      <c r="Z48" s="60"/>
      <c r="AA48" s="60"/>
      <c r="AB48" s="60"/>
      <c r="AC48" s="60"/>
      <c r="AD48" s="60"/>
      <c r="AE48" s="60"/>
    </row>
    <row r="49" spans="1:31" s="58" customFormat="1" ht="18.75" customHeight="1" x14ac:dyDescent="0.25">
      <c r="A49" s="470" t="s">
        <v>60</v>
      </c>
      <c r="B49" s="132" t="s">
        <v>54</v>
      </c>
      <c r="C49" s="133" t="s">
        <v>69</v>
      </c>
      <c r="D49" s="128">
        <f>IFERROR(VLOOKUP(A49,Data!$A$4:$D$76,4,FALSE),0)</f>
        <v>6</v>
      </c>
      <c r="E49" s="117">
        <f>VLOOKUP($A49,Appearances!$A$7:$AB$95,28,FALSE)</f>
        <v>10</v>
      </c>
      <c r="F49" s="122">
        <f>VLOOKUP($A49,'Points - Runs'!$A$7:$AB$95,28,FALSE)</f>
        <v>38</v>
      </c>
      <c r="G49" s="122">
        <f>VLOOKUP($A49,'Points - Runs 50s'!$A$7:$AB$95,28,FALSE)</f>
        <v>0</v>
      </c>
      <c r="H49" s="123">
        <f>VLOOKUP($A49,'Points - Runs 100s'!$A$7:$AB$95,28,FALSE)</f>
        <v>0</v>
      </c>
      <c r="I49" s="123">
        <f>VLOOKUP($A49,'Points - Wickets'!$A$7:$AB$95,28,FALSE)</f>
        <v>15</v>
      </c>
      <c r="J49" s="123">
        <f>VLOOKUP($A49,'Points - 4 fers'!$A$7:$AB$95,28,FALSE)</f>
        <v>1</v>
      </c>
      <c r="K49" s="123">
        <f>VLOOKUP($A49,'Points - 7 fers'!$A$7:$AB$95,28,FALSE)</f>
        <v>0</v>
      </c>
      <c r="L49" s="123">
        <f>VLOOKUP($A49,'Points - Hattrick'!$A$7:$AB$95,28,FALSE)</f>
        <v>0</v>
      </c>
      <c r="M49" s="354">
        <f>VLOOKUP($A49,'Points - Fielding'!$A$7:$AB$95,28,FALSE)</f>
        <v>0</v>
      </c>
      <c r="N49" s="374">
        <f>VLOOKUP(A49,'Points - Fielding Bonus'!$A$7:$AB$95,28,FALSE)</f>
        <v>0</v>
      </c>
      <c r="O49" s="179">
        <f>VLOOKUP($A49,'Points - Player Total'!$A$9:$AD$97,30,FALSE)</f>
        <v>288</v>
      </c>
      <c r="P49" s="506">
        <f t="shared" si="0"/>
        <v>28</v>
      </c>
      <c r="Q49" s="499">
        <f t="shared" si="1"/>
        <v>48</v>
      </c>
      <c r="R49" s="168">
        <f t="shared" si="2"/>
        <v>28.8</v>
      </c>
      <c r="S49" s="150">
        <f>VLOOKUP($A49,'Teams - Window 1'!$A$6:$AU$94,47,FALSE)</f>
        <v>9.7560975609756101E-2</v>
      </c>
      <c r="T49" s="148"/>
      <c r="U49" s="148"/>
      <c r="V49" s="148"/>
      <c r="W49" s="60"/>
      <c r="X49" s="60"/>
      <c r="Y49" s="60"/>
      <c r="Z49" s="60"/>
      <c r="AA49" s="60"/>
      <c r="AB49" s="60"/>
      <c r="AC49" s="60"/>
      <c r="AD49" s="60"/>
      <c r="AE49" s="60"/>
    </row>
    <row r="50" spans="1:31" s="58" customFormat="1" ht="18.75" customHeight="1" x14ac:dyDescent="0.25">
      <c r="A50" s="470" t="s">
        <v>18</v>
      </c>
      <c r="B50" s="132" t="s">
        <v>54</v>
      </c>
      <c r="C50" s="133" t="s">
        <v>69</v>
      </c>
      <c r="D50" s="128">
        <f>IFERROR(VLOOKUP(A50,Data!$A$4:$D$76,4,FALSE),0)</f>
        <v>5.5</v>
      </c>
      <c r="E50" s="117">
        <f>VLOOKUP($A50,Appearances!$A$7:$AB$95,28,FALSE)</f>
        <v>7</v>
      </c>
      <c r="F50" s="122">
        <f>VLOOKUP($A50,'Points - Runs'!$A$7:$AB$95,28,FALSE)</f>
        <v>23</v>
      </c>
      <c r="G50" s="122">
        <f>VLOOKUP($A50,'Points - Runs 50s'!$A$7:$AB$95,28,FALSE)</f>
        <v>0</v>
      </c>
      <c r="H50" s="123">
        <f>VLOOKUP($A50,'Points - Runs 100s'!$A$7:$AB$95,28,FALSE)</f>
        <v>0</v>
      </c>
      <c r="I50" s="123">
        <f>VLOOKUP($A50,'Points - Wickets'!$A$7:$AB$95,28,FALSE)</f>
        <v>1</v>
      </c>
      <c r="J50" s="123">
        <f>VLOOKUP($A50,'Points - 4 fers'!$A$7:$AB$95,28,FALSE)</f>
        <v>0</v>
      </c>
      <c r="K50" s="123">
        <f>VLOOKUP($A50,'Points - 7 fers'!$A$7:$AB$95,28,FALSE)</f>
        <v>0</v>
      </c>
      <c r="L50" s="123">
        <f>VLOOKUP($A50,'Points - Hattrick'!$A$7:$AB$95,28,FALSE)</f>
        <v>0</v>
      </c>
      <c r="M50" s="354">
        <f>VLOOKUP($A50,'Points - Fielding'!$A$7:$AB$95,28,FALSE)</f>
        <v>0</v>
      </c>
      <c r="N50" s="374">
        <f>VLOOKUP(A50,'Points - Fielding Bonus'!$A$7:$AB$95,28,FALSE)</f>
        <v>0</v>
      </c>
      <c r="O50" s="179">
        <f>VLOOKUP($A50,'Points - Player Total'!$A$9:$AD$97,30,FALSE)</f>
        <v>38</v>
      </c>
      <c r="P50" s="506">
        <f t="shared" si="0"/>
        <v>57</v>
      </c>
      <c r="Q50" s="499">
        <f t="shared" si="1"/>
        <v>6.9090909090909092</v>
      </c>
      <c r="R50" s="168">
        <f t="shared" si="2"/>
        <v>5.4285714285714288</v>
      </c>
      <c r="S50" s="150">
        <f>VLOOKUP($A50,'Teams - Window 1'!$A$6:$AU$94,47,FALSE)</f>
        <v>9.7560975609756101E-2</v>
      </c>
      <c r="T50" s="148"/>
      <c r="U50" s="148"/>
      <c r="V50" s="148"/>
      <c r="W50" s="60"/>
      <c r="X50" s="60"/>
      <c r="Y50" s="60"/>
      <c r="Z50" s="60"/>
      <c r="AA50" s="60"/>
      <c r="AB50" s="60"/>
      <c r="AC50" s="60"/>
      <c r="AD50" s="60"/>
      <c r="AE50" s="60"/>
    </row>
    <row r="51" spans="1:31" s="58" customFormat="1" ht="18.75" customHeight="1" x14ac:dyDescent="0.25">
      <c r="A51" s="470" t="s">
        <v>409</v>
      </c>
      <c r="B51" s="132" t="s">
        <v>54</v>
      </c>
      <c r="C51" s="133" t="s">
        <v>69</v>
      </c>
      <c r="D51" s="128">
        <f>IFERROR(VLOOKUP(A51,Data!$A$4:$D$76,4,FALSE),0)</f>
        <v>5</v>
      </c>
      <c r="E51" s="117">
        <f>VLOOKUP($A51,Appearances!$A$7:$AB$95,28,FALSE)</f>
        <v>11</v>
      </c>
      <c r="F51" s="122">
        <f>VLOOKUP($A51,'Points - Runs'!$A$7:$AB$95,28,FALSE)</f>
        <v>133</v>
      </c>
      <c r="G51" s="122">
        <f>VLOOKUP($A51,'Points - Runs 50s'!$A$7:$AB$95,28,FALSE)</f>
        <v>0</v>
      </c>
      <c r="H51" s="123">
        <f>VLOOKUP($A51,'Points - Runs 100s'!$A$7:$AB$95,28,FALSE)</f>
        <v>0</v>
      </c>
      <c r="I51" s="123">
        <f>VLOOKUP($A51,'Points - Wickets'!$A$7:$AB$95,28,FALSE)</f>
        <v>9</v>
      </c>
      <c r="J51" s="123">
        <f>VLOOKUP($A51,'Points - 4 fers'!$A$7:$AB$95,28,FALSE)</f>
        <v>1</v>
      </c>
      <c r="K51" s="123">
        <f>VLOOKUP($A51,'Points - 7 fers'!$A$7:$AB$95,28,FALSE)</f>
        <v>0</v>
      </c>
      <c r="L51" s="123">
        <f>VLOOKUP($A51,'Points - Hattrick'!$A$7:$AB$95,28,FALSE)</f>
        <v>0</v>
      </c>
      <c r="M51" s="354">
        <f>VLOOKUP($A51,'Points - Fielding'!$A$7:$AB$95,28,FALSE)</f>
        <v>3</v>
      </c>
      <c r="N51" s="374">
        <f>VLOOKUP(A51,'Points - Fielding Bonus'!$A$7:$AB$95,28,FALSE)</f>
        <v>0</v>
      </c>
      <c r="O51" s="179">
        <f>VLOOKUP($A51,'Points - Player Total'!$A$9:$AD$97,30,FALSE)</f>
        <v>323</v>
      </c>
      <c r="P51" s="506">
        <f t="shared" si="0"/>
        <v>26</v>
      </c>
      <c r="Q51" s="499">
        <f t="shared" si="1"/>
        <v>64.599999999999994</v>
      </c>
      <c r="R51" s="168">
        <f t="shared" si="2"/>
        <v>29.363636363636363</v>
      </c>
      <c r="S51" s="150">
        <f>VLOOKUP($A51,'Teams - Window 1'!$A$6:$AU$94,47,FALSE)</f>
        <v>0.24390243902439024</v>
      </c>
      <c r="T51" s="148"/>
      <c r="U51" s="148"/>
      <c r="V51" s="148"/>
      <c r="W51" s="60"/>
      <c r="X51" s="60"/>
      <c r="Y51" s="60"/>
      <c r="Z51" s="60"/>
      <c r="AA51" s="60"/>
      <c r="AB51" s="60"/>
      <c r="AC51" s="60"/>
      <c r="AD51" s="60"/>
      <c r="AE51" s="60"/>
    </row>
    <row r="52" spans="1:31" s="58" customFormat="1" ht="18.75" customHeight="1" x14ac:dyDescent="0.25">
      <c r="A52" s="470" t="s">
        <v>22</v>
      </c>
      <c r="B52" s="132" t="s">
        <v>53</v>
      </c>
      <c r="C52" s="133" t="s">
        <v>69</v>
      </c>
      <c r="D52" s="128">
        <f>IFERROR(VLOOKUP(A52,Data!$A$4:$D$76,4,FALSE),0)</f>
        <v>4.5</v>
      </c>
      <c r="E52" s="117">
        <f>VLOOKUP($A52,Appearances!$A$7:$AB$95,28,FALSE)</f>
        <v>9</v>
      </c>
      <c r="F52" s="122">
        <f>VLOOKUP($A52,'Points - Runs'!$A$7:$AB$95,28,FALSE)</f>
        <v>102</v>
      </c>
      <c r="G52" s="122">
        <f>VLOOKUP($A52,'Points - Runs 50s'!$A$7:$AB$95,28,FALSE)</f>
        <v>1</v>
      </c>
      <c r="H52" s="123">
        <f>VLOOKUP($A52,'Points - Runs 100s'!$A$7:$AB$95,28,FALSE)</f>
        <v>0</v>
      </c>
      <c r="I52" s="123">
        <f>VLOOKUP($A52,'Points - Wickets'!$A$7:$AB$95,28,FALSE)</f>
        <v>2</v>
      </c>
      <c r="J52" s="123">
        <f>VLOOKUP($A52,'Points - 4 fers'!$A$7:$AB$95,28,FALSE)</f>
        <v>0</v>
      </c>
      <c r="K52" s="123">
        <f>VLOOKUP($A52,'Points - 7 fers'!$A$7:$AB$95,28,FALSE)</f>
        <v>0</v>
      </c>
      <c r="L52" s="123">
        <f>VLOOKUP($A52,'Points - Hattrick'!$A$7:$AB$95,28,FALSE)</f>
        <v>0</v>
      </c>
      <c r="M52" s="354">
        <f>VLOOKUP($A52,'Points - Fielding'!$A$7:$AB$95,28,FALSE)</f>
        <v>3</v>
      </c>
      <c r="N52" s="374">
        <f>VLOOKUP(A52,'Points - Fielding Bonus'!$A$7:$AB$95,28,FALSE)</f>
        <v>0</v>
      </c>
      <c r="O52" s="179">
        <f>VLOOKUP($A52,'Points - Player Total'!$A$9:$AD$97,30,FALSE)</f>
        <v>187</v>
      </c>
      <c r="P52" s="506">
        <f t="shared" si="0"/>
        <v>41</v>
      </c>
      <c r="Q52" s="499">
        <f t="shared" si="1"/>
        <v>41.555555555555557</v>
      </c>
      <c r="R52" s="168">
        <f t="shared" si="2"/>
        <v>20.777777777777779</v>
      </c>
      <c r="S52" s="150">
        <f>VLOOKUP($A52,'Teams - Window 1'!$A$6:$AU$94,47,FALSE)</f>
        <v>9.7560975609756101E-2</v>
      </c>
      <c r="T52" s="148"/>
      <c r="U52" s="148"/>
      <c r="V52" s="148"/>
      <c r="W52" s="60"/>
      <c r="X52" s="60"/>
      <c r="Y52" s="60"/>
      <c r="Z52" s="60"/>
      <c r="AA52" s="60"/>
      <c r="AB52" s="60"/>
      <c r="AC52" s="60"/>
      <c r="AD52" s="60"/>
      <c r="AE52" s="60"/>
    </row>
    <row r="53" spans="1:31" s="58" customFormat="1" ht="18.75" customHeight="1" x14ac:dyDescent="0.25">
      <c r="A53" s="470" t="s">
        <v>13</v>
      </c>
      <c r="B53" s="132" t="s">
        <v>54</v>
      </c>
      <c r="C53" s="133" t="s">
        <v>69</v>
      </c>
      <c r="D53" s="128">
        <f>IFERROR(VLOOKUP(A53,Data!$A$4:$D$76,4,FALSE),0)</f>
        <v>4.5</v>
      </c>
      <c r="E53" s="117">
        <f>VLOOKUP($A53,Appearances!$A$7:$AB$95,28,FALSE)</f>
        <v>6</v>
      </c>
      <c r="F53" s="122">
        <f>VLOOKUP($A53,'Points - Runs'!$A$7:$AB$95,28,FALSE)</f>
        <v>68</v>
      </c>
      <c r="G53" s="122">
        <f>VLOOKUP($A53,'Points - Runs 50s'!$A$7:$AB$95,28,FALSE)</f>
        <v>0</v>
      </c>
      <c r="H53" s="123">
        <f>VLOOKUP($A53,'Points - Runs 100s'!$A$7:$AB$95,28,FALSE)</f>
        <v>0</v>
      </c>
      <c r="I53" s="123">
        <f>VLOOKUP($A53,'Points - Wickets'!$A$7:$AB$95,28,FALSE)</f>
        <v>0</v>
      </c>
      <c r="J53" s="123">
        <f>VLOOKUP($A53,'Points - 4 fers'!$A$7:$AB$95,28,FALSE)</f>
        <v>0</v>
      </c>
      <c r="K53" s="123">
        <f>VLOOKUP($A53,'Points - 7 fers'!$A$7:$AB$95,28,FALSE)</f>
        <v>0</v>
      </c>
      <c r="L53" s="123">
        <f>VLOOKUP($A53,'Points - Hattrick'!$A$7:$AB$95,28,FALSE)</f>
        <v>0</v>
      </c>
      <c r="M53" s="354">
        <f>VLOOKUP($A53,'Points - Fielding'!$A$7:$AB$95,28,FALSE)</f>
        <v>1</v>
      </c>
      <c r="N53" s="374">
        <f>VLOOKUP(A53,'Points - Fielding Bonus'!$A$7:$AB$95,28,FALSE)</f>
        <v>0</v>
      </c>
      <c r="O53" s="179">
        <f>VLOOKUP($A53,'Points - Player Total'!$A$9:$AD$97,30,FALSE)</f>
        <v>78</v>
      </c>
      <c r="P53" s="506">
        <f t="shared" si="0"/>
        <v>48</v>
      </c>
      <c r="Q53" s="499">
        <f t="shared" si="1"/>
        <v>17.333333333333332</v>
      </c>
      <c r="R53" s="168">
        <f t="shared" si="2"/>
        <v>13</v>
      </c>
      <c r="S53" s="150">
        <f>VLOOKUP($A53,'Teams - Window 1'!$A$6:$AU$94,47,FALSE)</f>
        <v>4.878048780487805E-2</v>
      </c>
      <c r="T53" s="148"/>
      <c r="U53" s="148"/>
      <c r="V53" s="148"/>
      <c r="W53" s="60"/>
      <c r="X53" s="60"/>
      <c r="Y53" s="60"/>
      <c r="Z53" s="60"/>
      <c r="AA53" s="60"/>
      <c r="AB53" s="60"/>
      <c r="AC53" s="60"/>
      <c r="AD53" s="60"/>
      <c r="AE53" s="60"/>
    </row>
    <row r="54" spans="1:31" s="58" customFormat="1" ht="18.75" customHeight="1" x14ac:dyDescent="0.25">
      <c r="A54" s="470" t="s">
        <v>204</v>
      </c>
      <c r="B54" s="132" t="s">
        <v>251</v>
      </c>
      <c r="C54" s="133" t="s">
        <v>69</v>
      </c>
      <c r="D54" s="128">
        <f>IFERROR(VLOOKUP(A54,Data!$A$4:$D$76,4,FALSE),0)</f>
        <v>4.5</v>
      </c>
      <c r="E54" s="117">
        <f>VLOOKUP($A54,Appearances!$A$7:$AB$95,28,FALSE)</f>
        <v>10</v>
      </c>
      <c r="F54" s="122">
        <f>VLOOKUP($A54,'Points - Runs'!$A$7:$AB$95,28,FALSE)</f>
        <v>205</v>
      </c>
      <c r="G54" s="122">
        <f>VLOOKUP($A54,'Points - Runs 50s'!$A$7:$AB$95,28,FALSE)</f>
        <v>0</v>
      </c>
      <c r="H54" s="123">
        <f>VLOOKUP($A54,'Points - Runs 100s'!$A$7:$AB$95,28,FALSE)</f>
        <v>0</v>
      </c>
      <c r="I54" s="123">
        <f>VLOOKUP($A54,'Points - Wickets'!$A$7:$AB$95,28,FALSE)</f>
        <v>1</v>
      </c>
      <c r="J54" s="123">
        <f>VLOOKUP($A54,'Points - 4 fers'!$A$7:$AB$95,28,FALSE)</f>
        <v>0</v>
      </c>
      <c r="K54" s="123">
        <f>VLOOKUP($A54,'Points - 7 fers'!$A$7:$AB$95,28,FALSE)</f>
        <v>0</v>
      </c>
      <c r="L54" s="123">
        <f>VLOOKUP($A54,'Points - Hattrick'!$A$7:$AB$95,28,FALSE)</f>
        <v>0</v>
      </c>
      <c r="M54" s="354">
        <f>VLOOKUP($A54,'Points - Fielding'!$A$7:$AB$95,28,FALSE)</f>
        <v>4</v>
      </c>
      <c r="N54" s="374">
        <f>VLOOKUP(A54,'Points - Fielding Bonus'!$A$7:$AB$95,28,FALSE)</f>
        <v>0</v>
      </c>
      <c r="O54" s="179">
        <f>VLOOKUP($A54,'Points - Player Total'!$A$9:$AD$97,30,FALSE)</f>
        <v>260</v>
      </c>
      <c r="P54" s="506">
        <f t="shared" si="0"/>
        <v>33</v>
      </c>
      <c r="Q54" s="499">
        <f t="shared" si="1"/>
        <v>57.777777777777779</v>
      </c>
      <c r="R54" s="168">
        <f t="shared" si="2"/>
        <v>26</v>
      </c>
      <c r="S54" s="150">
        <f>VLOOKUP($A54,'Teams - Window 1'!$A$6:$AU$94,47,FALSE)</f>
        <v>7.3170731707317069E-2</v>
      </c>
      <c r="T54" s="148"/>
      <c r="U54" s="148"/>
      <c r="V54" s="148"/>
      <c r="W54" s="60"/>
      <c r="X54" s="60"/>
      <c r="Y54" s="60"/>
      <c r="Z54" s="60"/>
      <c r="AA54" s="60"/>
      <c r="AB54" s="60"/>
      <c r="AC54" s="60"/>
      <c r="AD54" s="60"/>
      <c r="AE54" s="60"/>
    </row>
    <row r="55" spans="1:31" s="58" customFormat="1" ht="18.75" customHeight="1" x14ac:dyDescent="0.25">
      <c r="A55" s="470" t="s">
        <v>272</v>
      </c>
      <c r="B55" s="132" t="s">
        <v>251</v>
      </c>
      <c r="C55" s="133" t="s">
        <v>69</v>
      </c>
      <c r="D55" s="128">
        <f>IFERROR(VLOOKUP(A55,Data!$A$4:$D$76,4,FALSE),0)</f>
        <v>4.5</v>
      </c>
      <c r="E55" s="117">
        <f>VLOOKUP($A55,Appearances!$A$7:$AB$95,28,FALSE)</f>
        <v>10</v>
      </c>
      <c r="F55" s="122">
        <f>VLOOKUP($A55,'Points - Runs'!$A$7:$AB$95,28,FALSE)</f>
        <v>39</v>
      </c>
      <c r="G55" s="122">
        <f>VLOOKUP($A55,'Points - Runs 50s'!$A$7:$AB$95,28,FALSE)</f>
        <v>0</v>
      </c>
      <c r="H55" s="123">
        <f>VLOOKUP($A55,'Points - Runs 100s'!$A$7:$AB$95,28,FALSE)</f>
        <v>0</v>
      </c>
      <c r="I55" s="123">
        <f>VLOOKUP($A55,'Points - Wickets'!$A$7:$AB$95,28,FALSE)</f>
        <v>6</v>
      </c>
      <c r="J55" s="123">
        <f>VLOOKUP($A55,'Points - 4 fers'!$A$7:$AB$95,28,FALSE)</f>
        <v>0</v>
      </c>
      <c r="K55" s="123">
        <f>VLOOKUP($A55,'Points - 7 fers'!$A$7:$AB$95,28,FALSE)</f>
        <v>0</v>
      </c>
      <c r="L55" s="123">
        <f>VLOOKUP($A55,'Points - Hattrick'!$A$7:$AB$95,28,FALSE)</f>
        <v>0</v>
      </c>
      <c r="M55" s="354">
        <f>VLOOKUP($A55,'Points - Fielding'!$A$7:$AB$95,28,FALSE)</f>
        <v>6</v>
      </c>
      <c r="N55" s="374">
        <f>VLOOKUP(A55,'Points - Fielding Bonus'!$A$7:$AB$95,28,FALSE)</f>
        <v>0</v>
      </c>
      <c r="O55" s="179">
        <f>VLOOKUP($A55,'Points - Player Total'!$A$9:$AD$97,30,FALSE)</f>
        <v>189</v>
      </c>
      <c r="P55" s="506">
        <f t="shared" si="0"/>
        <v>39</v>
      </c>
      <c r="Q55" s="499">
        <f t="shared" si="1"/>
        <v>42</v>
      </c>
      <c r="R55" s="168">
        <f t="shared" si="2"/>
        <v>18.899999999999999</v>
      </c>
      <c r="S55" s="150">
        <f>VLOOKUP($A55,'Teams - Window 1'!$A$6:$AU$94,47,FALSE)</f>
        <v>2.4390243902439025E-2</v>
      </c>
      <c r="T55" s="148"/>
      <c r="U55" s="148"/>
      <c r="V55" s="148"/>
      <c r="W55" s="60"/>
      <c r="X55" s="60"/>
      <c r="Y55" s="60"/>
      <c r="Z55" s="60"/>
      <c r="AA55" s="60"/>
      <c r="AB55" s="60"/>
      <c r="AC55" s="60"/>
      <c r="AD55" s="60"/>
      <c r="AE55" s="60"/>
    </row>
    <row r="56" spans="1:31" s="58" customFormat="1" ht="18.75" customHeight="1" x14ac:dyDescent="0.25">
      <c r="A56" s="470" t="s">
        <v>37</v>
      </c>
      <c r="B56" s="132" t="s">
        <v>251</v>
      </c>
      <c r="C56" s="133" t="s">
        <v>69</v>
      </c>
      <c r="D56" s="128">
        <f>IFERROR(VLOOKUP(A56,Data!$A$4:$D$76,4,FALSE),0)</f>
        <v>4.5</v>
      </c>
      <c r="E56" s="117">
        <f>VLOOKUP($A56,Appearances!$A$7:$AB$95,28,FALSE)</f>
        <v>5</v>
      </c>
      <c r="F56" s="122">
        <f>VLOOKUP($A56,'Points - Runs'!$A$7:$AB$95,28,FALSE)</f>
        <v>87</v>
      </c>
      <c r="G56" s="122">
        <f>VLOOKUP($A56,'Points - Runs 50s'!$A$7:$AB$95,28,FALSE)</f>
        <v>1</v>
      </c>
      <c r="H56" s="123">
        <f>VLOOKUP($A56,'Points - Runs 100s'!$A$7:$AB$95,28,FALSE)</f>
        <v>0</v>
      </c>
      <c r="I56" s="123">
        <f>VLOOKUP($A56,'Points - Wickets'!$A$7:$AB$95,28,FALSE)</f>
        <v>3</v>
      </c>
      <c r="J56" s="123">
        <f>VLOOKUP($A56,'Points - 4 fers'!$A$7:$AB$95,28,FALSE)</f>
        <v>0</v>
      </c>
      <c r="K56" s="123">
        <f>VLOOKUP($A56,'Points - 7 fers'!$A$7:$AB$95,28,FALSE)</f>
        <v>0</v>
      </c>
      <c r="L56" s="123">
        <f>VLOOKUP($A56,'Points - Hattrick'!$A$7:$AB$95,28,FALSE)</f>
        <v>0</v>
      </c>
      <c r="M56" s="354">
        <f>VLOOKUP($A56,'Points - Fielding'!$A$7:$AB$95,28,FALSE)</f>
        <v>1</v>
      </c>
      <c r="N56" s="374">
        <f>VLOOKUP(A56,'Points - Fielding Bonus'!$A$7:$AB$95,28,FALSE)</f>
        <v>0</v>
      </c>
      <c r="O56" s="179">
        <f>VLOOKUP($A56,'Points - Player Total'!$A$9:$AD$97,30,FALSE)</f>
        <v>167</v>
      </c>
      <c r="P56" s="506">
        <f t="shared" si="0"/>
        <v>42</v>
      </c>
      <c r="Q56" s="499">
        <f t="shared" si="1"/>
        <v>37.111111111111114</v>
      </c>
      <c r="R56" s="168">
        <f t="shared" si="2"/>
        <v>33.4</v>
      </c>
      <c r="S56" s="150">
        <f>VLOOKUP($A56,'Teams - Window 1'!$A$6:$AU$94,47,FALSE)</f>
        <v>0</v>
      </c>
      <c r="T56" s="148"/>
      <c r="U56" s="148"/>
      <c r="V56" s="148"/>
      <c r="W56" s="60"/>
      <c r="X56" s="60"/>
      <c r="Y56" s="60"/>
      <c r="Z56" s="60"/>
      <c r="AA56" s="60"/>
      <c r="AB56" s="60"/>
      <c r="AC56" s="60"/>
      <c r="AD56" s="60"/>
      <c r="AE56" s="60"/>
    </row>
    <row r="57" spans="1:31" s="58" customFormat="1" ht="18.75" customHeight="1" x14ac:dyDescent="0.25">
      <c r="A57" s="470" t="s">
        <v>199</v>
      </c>
      <c r="B57" s="132" t="s">
        <v>251</v>
      </c>
      <c r="C57" s="133" t="s">
        <v>69</v>
      </c>
      <c r="D57" s="128">
        <f>IFERROR(VLOOKUP(A57,Data!$A$4:$D$76,4,FALSE),0)</f>
        <v>4.5</v>
      </c>
      <c r="E57" s="117">
        <f>VLOOKUP($A57,Appearances!$A$7:$AB$95,28,FALSE)</f>
        <v>3</v>
      </c>
      <c r="F57" s="122">
        <f>VLOOKUP($A57,'Points - Runs'!$A$7:$AB$95,28,FALSE)</f>
        <v>23</v>
      </c>
      <c r="G57" s="122">
        <f>VLOOKUP($A57,'Points - Runs 50s'!$A$7:$AB$95,28,FALSE)</f>
        <v>0</v>
      </c>
      <c r="H57" s="123">
        <f>VLOOKUP($A57,'Points - Runs 100s'!$A$7:$AB$95,28,FALSE)</f>
        <v>0</v>
      </c>
      <c r="I57" s="123">
        <f>VLOOKUP($A57,'Points - Wickets'!$A$7:$AB$95,28,FALSE)</f>
        <v>1</v>
      </c>
      <c r="J57" s="123">
        <f>VLOOKUP($A57,'Points - 4 fers'!$A$7:$AB$95,28,FALSE)</f>
        <v>0</v>
      </c>
      <c r="K57" s="123">
        <f>VLOOKUP($A57,'Points - 7 fers'!$A$7:$AB$95,28,FALSE)</f>
        <v>0</v>
      </c>
      <c r="L57" s="123">
        <f>VLOOKUP($A57,'Points - Hattrick'!$A$7:$AB$95,28,FALSE)</f>
        <v>0</v>
      </c>
      <c r="M57" s="354">
        <f>VLOOKUP($A57,'Points - Fielding'!$A$7:$AB$95,28,FALSE)</f>
        <v>0</v>
      </c>
      <c r="N57" s="374">
        <f>VLOOKUP(A57,'Points - Fielding Bonus'!$A$7:$AB$95,28,FALSE)</f>
        <v>0</v>
      </c>
      <c r="O57" s="179">
        <f>VLOOKUP($A57,'Points - Player Total'!$A$9:$AD$97,30,FALSE)</f>
        <v>38</v>
      </c>
      <c r="P57" s="506">
        <f t="shared" si="0"/>
        <v>57</v>
      </c>
      <c r="Q57" s="499">
        <f t="shared" si="1"/>
        <v>8.4444444444444446</v>
      </c>
      <c r="R57" s="168">
        <f t="shared" si="2"/>
        <v>12.666666666666666</v>
      </c>
      <c r="S57" s="150">
        <f>VLOOKUP($A57,'Teams - Window 1'!$A$6:$AU$94,47,FALSE)</f>
        <v>0.24390243902439024</v>
      </c>
      <c r="T57" s="148"/>
      <c r="U57" s="148"/>
      <c r="V57" s="148"/>
      <c r="W57" s="60"/>
      <c r="X57" s="60"/>
      <c r="Y57" s="60"/>
      <c r="Z57" s="60"/>
      <c r="AA57" s="60"/>
      <c r="AB57" s="60"/>
      <c r="AC57" s="60"/>
      <c r="AD57" s="60"/>
      <c r="AE57" s="60"/>
    </row>
    <row r="58" spans="1:31" s="58" customFormat="1" ht="18.75" customHeight="1" x14ac:dyDescent="0.25">
      <c r="A58" s="470" t="s">
        <v>232</v>
      </c>
      <c r="B58" s="132" t="s">
        <v>251</v>
      </c>
      <c r="C58" s="133" t="s">
        <v>69</v>
      </c>
      <c r="D58" s="128">
        <f>IFERROR(VLOOKUP(A58,Data!$A$4:$D$76,4,FALSE),0)</f>
        <v>4.5</v>
      </c>
      <c r="E58" s="117">
        <f>VLOOKUP($A58,Appearances!$A$7:$AB$95,28,FALSE)</f>
        <v>10</v>
      </c>
      <c r="F58" s="122">
        <f>VLOOKUP($A58,'Points - Runs'!$A$7:$AB$95,28,FALSE)</f>
        <v>46</v>
      </c>
      <c r="G58" s="122">
        <f>VLOOKUP($A58,'Points - Runs 50s'!$A$7:$AB$95,28,FALSE)</f>
        <v>0</v>
      </c>
      <c r="H58" s="123">
        <f>VLOOKUP($A58,'Points - Runs 100s'!$A$7:$AB$95,28,FALSE)</f>
        <v>0</v>
      </c>
      <c r="I58" s="123">
        <f>VLOOKUP($A58,'Points - Wickets'!$A$7:$AB$95,28,FALSE)</f>
        <v>10</v>
      </c>
      <c r="J58" s="123">
        <f>VLOOKUP($A58,'Points - 4 fers'!$A$7:$AB$95,28,FALSE)</f>
        <v>0</v>
      </c>
      <c r="K58" s="123">
        <f>VLOOKUP($A58,'Points - 7 fers'!$A$7:$AB$95,28,FALSE)</f>
        <v>0</v>
      </c>
      <c r="L58" s="123">
        <f>VLOOKUP($A58,'Points - Hattrick'!$A$7:$AB$95,28,FALSE)</f>
        <v>0</v>
      </c>
      <c r="M58" s="354">
        <f>VLOOKUP($A58,'Points - Fielding'!$A$7:$AB$95,28,FALSE)</f>
        <v>1</v>
      </c>
      <c r="N58" s="374">
        <f>VLOOKUP(A58,'Points - Fielding Bonus'!$A$7:$AB$95,28,FALSE)</f>
        <v>0</v>
      </c>
      <c r="O58" s="179">
        <f>VLOOKUP($A58,'Points - Player Total'!$A$9:$AD$97,30,FALSE)</f>
        <v>206</v>
      </c>
      <c r="P58" s="506">
        <f t="shared" si="0"/>
        <v>38</v>
      </c>
      <c r="Q58" s="499">
        <f t="shared" si="1"/>
        <v>45.777777777777779</v>
      </c>
      <c r="R58" s="168">
        <f t="shared" si="2"/>
        <v>20.6</v>
      </c>
      <c r="S58" s="150">
        <f>VLOOKUP($A58,'Teams - Window 1'!$A$6:$AU$94,47,FALSE)</f>
        <v>0.12195121951219512</v>
      </c>
      <c r="T58" s="148"/>
      <c r="U58" s="148"/>
      <c r="V58" s="148"/>
      <c r="W58" s="60"/>
      <c r="X58" s="60"/>
      <c r="Y58" s="60"/>
      <c r="Z58" s="60"/>
      <c r="AA58" s="60"/>
      <c r="AB58" s="60"/>
      <c r="AC58" s="60"/>
      <c r="AD58" s="60"/>
      <c r="AE58" s="60"/>
    </row>
    <row r="59" spans="1:31" s="58" customFormat="1" ht="18.75" customHeight="1" x14ac:dyDescent="0.25">
      <c r="A59" s="470" t="s">
        <v>271</v>
      </c>
      <c r="B59" s="132" t="s">
        <v>251</v>
      </c>
      <c r="C59" s="133" t="s">
        <v>69</v>
      </c>
      <c r="D59" s="128">
        <f>IFERROR(VLOOKUP(A59,Data!$A$4:$D$76,4,FALSE),0)</f>
        <v>4.5</v>
      </c>
      <c r="E59" s="117">
        <f>VLOOKUP($A59,Appearances!$A$7:$AB$95,28,FALSE)</f>
        <v>11</v>
      </c>
      <c r="F59" s="122">
        <f>VLOOKUP($A59,'Points - Runs'!$A$7:$AB$95,28,FALSE)</f>
        <v>229</v>
      </c>
      <c r="G59" s="122">
        <f>VLOOKUP($A59,'Points - Runs 50s'!$A$7:$AB$95,28,FALSE)</f>
        <v>1</v>
      </c>
      <c r="H59" s="123">
        <f>VLOOKUP($A59,'Points - Runs 100s'!$A$7:$AB$95,28,FALSE)</f>
        <v>0</v>
      </c>
      <c r="I59" s="123">
        <f>VLOOKUP($A59,'Points - Wickets'!$A$7:$AB$95,28,FALSE)</f>
        <v>12</v>
      </c>
      <c r="J59" s="123">
        <f>VLOOKUP($A59,'Points - 4 fers'!$A$7:$AB$95,28,FALSE)</f>
        <v>1</v>
      </c>
      <c r="K59" s="123">
        <f>VLOOKUP($A59,'Points - 7 fers'!$A$7:$AB$95,28,FALSE)</f>
        <v>0</v>
      </c>
      <c r="L59" s="123">
        <f>VLOOKUP($A59,'Points - Hattrick'!$A$7:$AB$95,28,FALSE)</f>
        <v>0</v>
      </c>
      <c r="M59" s="354">
        <f>VLOOKUP($A59,'Points - Fielding'!$A$7:$AB$95,28,FALSE)</f>
        <v>1</v>
      </c>
      <c r="N59" s="374">
        <f>VLOOKUP(A59,'Points - Fielding Bonus'!$A$7:$AB$95,28,FALSE)</f>
        <v>0</v>
      </c>
      <c r="O59" s="179">
        <f>VLOOKUP($A59,'Points - Player Total'!$A$9:$AD$97,30,FALSE)</f>
        <v>469</v>
      </c>
      <c r="P59" s="506">
        <f t="shared" si="0"/>
        <v>13</v>
      </c>
      <c r="Q59" s="499">
        <f t="shared" si="1"/>
        <v>104.22222222222223</v>
      </c>
      <c r="R59" s="168">
        <f t="shared" si="2"/>
        <v>42.636363636363633</v>
      </c>
      <c r="S59" s="150">
        <f>VLOOKUP($A59,'Teams - Window 1'!$A$6:$AU$94,47,FALSE)</f>
        <v>0.3902439024390244</v>
      </c>
      <c r="T59" s="148"/>
      <c r="U59" s="148"/>
      <c r="V59" s="148"/>
      <c r="W59" s="60"/>
      <c r="X59" s="60"/>
      <c r="Y59" s="60"/>
      <c r="Z59" s="60"/>
      <c r="AA59" s="60"/>
      <c r="AB59" s="60"/>
      <c r="AC59" s="60"/>
      <c r="AD59" s="60"/>
      <c r="AE59" s="60"/>
    </row>
    <row r="60" spans="1:31" s="58" customFormat="1" ht="18.75" customHeight="1" x14ac:dyDescent="0.25">
      <c r="A60" s="470" t="s">
        <v>274</v>
      </c>
      <c r="B60" s="132" t="s">
        <v>251</v>
      </c>
      <c r="C60" s="133" t="s">
        <v>69</v>
      </c>
      <c r="D60" s="128">
        <f>IFERROR(VLOOKUP(A60,Data!$A$4:$D$76,4,FALSE),0)</f>
        <v>4.5</v>
      </c>
      <c r="E60" s="117">
        <f>VLOOKUP($A60,Appearances!$A$7:$AB$95,28,FALSE)</f>
        <v>0</v>
      </c>
      <c r="F60" s="122">
        <f>VLOOKUP($A60,'Points - Runs'!$A$7:$AB$95,28,FALSE)</f>
        <v>0</v>
      </c>
      <c r="G60" s="122">
        <f>VLOOKUP($A60,'Points - Runs 50s'!$A$7:$AB$95,28,FALSE)</f>
        <v>0</v>
      </c>
      <c r="H60" s="123">
        <f>VLOOKUP($A60,'Points - Runs 100s'!$A$7:$AB$95,28,FALSE)</f>
        <v>0</v>
      </c>
      <c r="I60" s="123">
        <f>VLOOKUP($A60,'Points - Wickets'!$A$7:$AB$95,28,FALSE)</f>
        <v>0</v>
      </c>
      <c r="J60" s="123">
        <f>VLOOKUP($A60,'Points - 4 fers'!$A$7:$AB$95,28,FALSE)</f>
        <v>0</v>
      </c>
      <c r="K60" s="123">
        <f>VLOOKUP($A60,'Points - 7 fers'!$A$7:$AB$95,28,FALSE)</f>
        <v>0</v>
      </c>
      <c r="L60" s="123">
        <f>VLOOKUP($A60,'Points - Hattrick'!$A$7:$AB$95,28,FALSE)</f>
        <v>0</v>
      </c>
      <c r="M60" s="354">
        <f>VLOOKUP($A60,'Points - Fielding'!$A$7:$AB$95,28,FALSE)</f>
        <v>0</v>
      </c>
      <c r="N60" s="374">
        <f>VLOOKUP(A60,'Points - Fielding Bonus'!$A$7:$AB$95,28,FALSE)</f>
        <v>0</v>
      </c>
      <c r="O60" s="179">
        <f>VLOOKUP($A60,'Points - Player Total'!$A$9:$AD$97,30,FALSE)</f>
        <v>0</v>
      </c>
      <c r="P60" s="506">
        <f t="shared" si="0"/>
        <v>62</v>
      </c>
      <c r="Q60" s="499">
        <f t="shared" si="1"/>
        <v>0</v>
      </c>
      <c r="R60" s="168" t="str">
        <f t="shared" si="2"/>
        <v>0</v>
      </c>
      <c r="S60" s="150">
        <f>VLOOKUP($A60,'Teams - Window 1'!$A$6:$AU$94,47,FALSE)</f>
        <v>0</v>
      </c>
      <c r="T60" s="148"/>
      <c r="U60" s="148"/>
      <c r="V60" s="148"/>
      <c r="W60" s="60"/>
      <c r="X60" s="60"/>
      <c r="Y60" s="60"/>
      <c r="Z60" s="60"/>
      <c r="AA60" s="60"/>
      <c r="AB60" s="60"/>
      <c r="AC60" s="60"/>
      <c r="AD60" s="60"/>
      <c r="AE60" s="60"/>
    </row>
    <row r="61" spans="1:31" s="58" customFormat="1" ht="18.75" customHeight="1" x14ac:dyDescent="0.25">
      <c r="A61" s="470" t="s">
        <v>203</v>
      </c>
      <c r="B61" s="132" t="s">
        <v>251</v>
      </c>
      <c r="C61" s="133" t="s">
        <v>69</v>
      </c>
      <c r="D61" s="128">
        <f>IFERROR(VLOOKUP(A61,Data!$A$4:$D$76,4,FALSE),0)</f>
        <v>4.5</v>
      </c>
      <c r="E61" s="117">
        <f>VLOOKUP($A61,Appearances!$A$7:$AB$95,28,FALSE)</f>
        <v>10</v>
      </c>
      <c r="F61" s="122">
        <f>VLOOKUP($A61,'Points - Runs'!$A$7:$AB$95,28,FALSE)</f>
        <v>157</v>
      </c>
      <c r="G61" s="122">
        <f>VLOOKUP($A61,'Points - Runs 50s'!$A$7:$AB$95,28,FALSE)</f>
        <v>1</v>
      </c>
      <c r="H61" s="123">
        <f>VLOOKUP($A61,'Points - Runs 100s'!$A$7:$AB$95,28,FALSE)</f>
        <v>0</v>
      </c>
      <c r="I61" s="123">
        <f>VLOOKUP($A61,'Points - Wickets'!$A$7:$AB$95,28,FALSE)</f>
        <v>5</v>
      </c>
      <c r="J61" s="123">
        <f>VLOOKUP($A61,'Points - 4 fers'!$A$7:$AB$95,28,FALSE)</f>
        <v>0</v>
      </c>
      <c r="K61" s="123">
        <f>VLOOKUP($A61,'Points - 7 fers'!$A$7:$AB$95,28,FALSE)</f>
        <v>0</v>
      </c>
      <c r="L61" s="123">
        <f>VLOOKUP($A61,'Points - Hattrick'!$A$7:$AB$95,28,FALSE)</f>
        <v>0</v>
      </c>
      <c r="M61" s="354">
        <f>VLOOKUP($A61,'Points - Fielding'!$A$7:$AB$95,28,FALSE)</f>
        <v>2</v>
      </c>
      <c r="N61" s="374">
        <f>VLOOKUP(A61,'Points - Fielding Bonus'!$A$7:$AB$95,28,FALSE)</f>
        <v>0</v>
      </c>
      <c r="O61" s="179">
        <f>VLOOKUP($A61,'Points - Player Total'!$A$9:$AD$97,30,FALSE)</f>
        <v>277</v>
      </c>
      <c r="P61" s="506">
        <f t="shared" si="0"/>
        <v>30</v>
      </c>
      <c r="Q61" s="499">
        <f t="shared" si="1"/>
        <v>61.555555555555557</v>
      </c>
      <c r="R61" s="168">
        <f t="shared" si="2"/>
        <v>27.7</v>
      </c>
      <c r="S61" s="150">
        <f>VLOOKUP($A61,'Teams - Window 1'!$A$6:$AU$94,47,FALSE)</f>
        <v>0.12195121951219512</v>
      </c>
      <c r="T61" s="148"/>
      <c r="U61" s="148"/>
      <c r="V61" s="148"/>
      <c r="W61" s="60"/>
      <c r="X61" s="60"/>
      <c r="Y61" s="60"/>
      <c r="Z61" s="60"/>
      <c r="AA61" s="60"/>
      <c r="AB61" s="60"/>
      <c r="AC61" s="60"/>
      <c r="AD61" s="60"/>
      <c r="AE61" s="60"/>
    </row>
    <row r="62" spans="1:31" s="58" customFormat="1" ht="18.75" customHeight="1" x14ac:dyDescent="0.25">
      <c r="A62" s="470" t="s">
        <v>227</v>
      </c>
      <c r="B62" s="132" t="s">
        <v>251</v>
      </c>
      <c r="C62" s="133" t="s">
        <v>69</v>
      </c>
      <c r="D62" s="128">
        <f>IFERROR(VLOOKUP(A62,Data!$A$4:$D$76,4,FALSE),0)</f>
        <v>4.5</v>
      </c>
      <c r="E62" s="117">
        <f>VLOOKUP($A62,Appearances!$A$7:$AB$95,28,FALSE)</f>
        <v>10</v>
      </c>
      <c r="F62" s="122">
        <f>VLOOKUP($A62,'Points - Runs'!$A$7:$AB$95,28,FALSE)</f>
        <v>145</v>
      </c>
      <c r="G62" s="122">
        <f>VLOOKUP($A62,'Points - Runs 50s'!$A$7:$AB$95,28,FALSE)</f>
        <v>1</v>
      </c>
      <c r="H62" s="123">
        <f>VLOOKUP($A62,'Points - Runs 100s'!$A$7:$AB$95,28,FALSE)</f>
        <v>0</v>
      </c>
      <c r="I62" s="123">
        <f>VLOOKUP($A62,'Points - Wickets'!$A$7:$AB$95,28,FALSE)</f>
        <v>9</v>
      </c>
      <c r="J62" s="123">
        <f>VLOOKUP($A62,'Points - 4 fers'!$A$7:$AB$95,28,FALSE)</f>
        <v>1</v>
      </c>
      <c r="K62" s="123">
        <f>VLOOKUP($A62,'Points - 7 fers'!$A$7:$AB$95,28,FALSE)</f>
        <v>0</v>
      </c>
      <c r="L62" s="123">
        <f>VLOOKUP($A62,'Points - Hattrick'!$A$7:$AB$95,28,FALSE)</f>
        <v>1</v>
      </c>
      <c r="M62" s="354">
        <f>VLOOKUP($A62,'Points - Fielding'!$A$7:$AB$95,28,FALSE)</f>
        <v>0</v>
      </c>
      <c r="N62" s="374">
        <f>VLOOKUP(A62,'Points - Fielding Bonus'!$A$7:$AB$95,28,FALSE)</f>
        <v>0</v>
      </c>
      <c r="O62" s="179">
        <f>VLOOKUP($A62,'Points - Player Total'!$A$9:$AD$97,30,FALSE)</f>
        <v>430</v>
      </c>
      <c r="P62" s="506">
        <f t="shared" si="0"/>
        <v>17</v>
      </c>
      <c r="Q62" s="499">
        <f t="shared" si="1"/>
        <v>95.555555555555557</v>
      </c>
      <c r="R62" s="168">
        <f t="shared" si="2"/>
        <v>43</v>
      </c>
      <c r="S62" s="150">
        <f>VLOOKUP($A62,'Teams - Window 1'!$A$6:$AU$94,47,FALSE)</f>
        <v>0.14634146341463414</v>
      </c>
      <c r="T62" s="148"/>
      <c r="U62" s="148"/>
      <c r="V62" s="148"/>
      <c r="W62" s="60"/>
      <c r="X62" s="60"/>
      <c r="Y62" s="60"/>
      <c r="Z62" s="60"/>
      <c r="AA62" s="60"/>
      <c r="AB62" s="60"/>
      <c r="AC62" s="60"/>
      <c r="AD62" s="60"/>
      <c r="AE62" s="60"/>
    </row>
    <row r="63" spans="1:31" s="58" customFormat="1" ht="18.75" customHeight="1" x14ac:dyDescent="0.25">
      <c r="A63" s="470" t="s">
        <v>276</v>
      </c>
      <c r="B63" s="132" t="s">
        <v>251</v>
      </c>
      <c r="C63" s="133" t="s">
        <v>69</v>
      </c>
      <c r="D63" s="128">
        <f>IFERROR(VLOOKUP(A63,Data!$A$4:$D$76,4,FALSE),0)</f>
        <v>4.5</v>
      </c>
      <c r="E63" s="117">
        <f>VLOOKUP($A63,Appearances!$A$7:$AB$95,28,FALSE)</f>
        <v>0</v>
      </c>
      <c r="F63" s="122">
        <f>VLOOKUP($A63,'Points - Runs'!$A$7:$AB$95,28,FALSE)</f>
        <v>0</v>
      </c>
      <c r="G63" s="122">
        <f>VLOOKUP($A63,'Points - Runs 50s'!$A$7:$AB$95,28,FALSE)</f>
        <v>0</v>
      </c>
      <c r="H63" s="123">
        <f>VLOOKUP($A63,'Points - Runs 100s'!$A$7:$AB$95,28,FALSE)</f>
        <v>0</v>
      </c>
      <c r="I63" s="123">
        <f>VLOOKUP($A63,'Points - Wickets'!$A$7:$AB$95,28,FALSE)</f>
        <v>0</v>
      </c>
      <c r="J63" s="123">
        <f>VLOOKUP($A63,'Points - 4 fers'!$A$7:$AB$95,28,FALSE)</f>
        <v>0</v>
      </c>
      <c r="K63" s="123">
        <f>VLOOKUP($A63,'Points - 7 fers'!$A$7:$AB$95,28,FALSE)</f>
        <v>0</v>
      </c>
      <c r="L63" s="123">
        <f>VLOOKUP($A63,'Points - Hattrick'!$A$7:$AB$95,28,FALSE)</f>
        <v>0</v>
      </c>
      <c r="M63" s="354">
        <f>VLOOKUP($A63,'Points - Fielding'!$A$7:$AB$95,28,FALSE)</f>
        <v>0</v>
      </c>
      <c r="N63" s="374">
        <f>VLOOKUP(A63,'Points - Fielding Bonus'!$A$7:$AB$95,28,FALSE)</f>
        <v>0</v>
      </c>
      <c r="O63" s="179">
        <f>VLOOKUP($A63,'Points - Player Total'!$A$9:$AD$97,30,FALSE)</f>
        <v>0</v>
      </c>
      <c r="P63" s="506">
        <f t="shared" si="0"/>
        <v>62</v>
      </c>
      <c r="Q63" s="499">
        <f t="shared" si="1"/>
        <v>0</v>
      </c>
      <c r="R63" s="168" t="str">
        <f t="shared" si="2"/>
        <v>0</v>
      </c>
      <c r="S63" s="150">
        <f>VLOOKUP($A63,'Teams - Window 1'!$A$6:$AU$94,47,FALSE)</f>
        <v>0</v>
      </c>
      <c r="T63" s="148"/>
      <c r="U63" s="148"/>
      <c r="V63" s="148"/>
      <c r="W63" s="60"/>
      <c r="X63" s="60"/>
      <c r="Y63" s="60"/>
      <c r="Z63" s="60"/>
      <c r="AA63" s="60"/>
      <c r="AB63" s="60"/>
      <c r="AC63" s="60"/>
      <c r="AD63" s="60"/>
      <c r="AE63" s="60"/>
    </row>
    <row r="64" spans="1:31" s="58" customFormat="1" ht="18.75" hidden="1" customHeight="1" x14ac:dyDescent="0.25">
      <c r="A64" s="470" t="s">
        <v>253</v>
      </c>
      <c r="B64" s="132"/>
      <c r="C64" s="133" t="s">
        <v>69</v>
      </c>
      <c r="D64" s="128">
        <f>IFERROR(VLOOKUP(A64,Data!$A$4:$D$76,4,FALSE),0)</f>
        <v>0</v>
      </c>
      <c r="E64" s="117">
        <f>VLOOKUP($A64,Appearances!$A$7:$AB$95,28,FALSE)</f>
        <v>0</v>
      </c>
      <c r="F64" s="122">
        <f>VLOOKUP($A64,'Points - Runs'!$A$7:$AB$95,28,FALSE)</f>
        <v>0</v>
      </c>
      <c r="G64" s="122">
        <f>VLOOKUP($A64,'Points - Runs 50s'!$A$7:$AB$95,28,FALSE)</f>
        <v>0</v>
      </c>
      <c r="H64" s="123">
        <f>VLOOKUP($A64,'Points - Runs 100s'!$A$7:$AB$95,28,FALSE)</f>
        <v>0</v>
      </c>
      <c r="I64" s="123">
        <f>VLOOKUP($A64,'Points - Wickets'!$A$7:$AB$95,28,FALSE)</f>
        <v>0</v>
      </c>
      <c r="J64" s="123">
        <f>VLOOKUP($A64,'Points - 4 fers'!$A$7:$AB$95,28,FALSE)</f>
        <v>0</v>
      </c>
      <c r="K64" s="123">
        <f>VLOOKUP($A64,'Points - 7 fers'!$A$7:$AB$95,28,FALSE)</f>
        <v>0</v>
      </c>
      <c r="L64" s="123">
        <f>VLOOKUP($A64,'Points - Hattrick'!$A$7:$AB$95,28,FALSE)</f>
        <v>0</v>
      </c>
      <c r="M64" s="354">
        <f>VLOOKUP($A64,'Points - Fielding'!$A$7:$AB$95,28,FALSE)</f>
        <v>0</v>
      </c>
      <c r="N64" s="374">
        <f>VLOOKUP(A64,'Points - Fielding Bonus'!$A$7:$AB$95,28,FALSE)</f>
        <v>0</v>
      </c>
      <c r="O64" s="179">
        <f>VLOOKUP($A64,'Points - Player Total'!$A$9:$AD$97,30,FALSE)</f>
        <v>0</v>
      </c>
      <c r="P64" s="506">
        <f t="shared" si="0"/>
        <v>62</v>
      </c>
      <c r="Q64" s="499">
        <f t="shared" si="1"/>
        <v>0</v>
      </c>
      <c r="R64" s="168" t="str">
        <f t="shared" si="2"/>
        <v>0</v>
      </c>
      <c r="S64" s="150">
        <f>VLOOKUP($A64,'Teams - Window 1'!$A$6:$AU$94,47,FALSE)</f>
        <v>0</v>
      </c>
      <c r="T64" s="148"/>
      <c r="U64" s="148"/>
      <c r="V64" s="148"/>
      <c r="W64" s="60"/>
      <c r="X64" s="60"/>
      <c r="Y64" s="60"/>
      <c r="Z64" s="60"/>
      <c r="AA64" s="60"/>
      <c r="AB64" s="60"/>
      <c r="AC64" s="60"/>
      <c r="AD64" s="60"/>
      <c r="AE64" s="60"/>
    </row>
    <row r="65" spans="1:34" s="58" customFormat="1" ht="18.75" hidden="1" customHeight="1" x14ac:dyDescent="0.25">
      <c r="A65" s="470" t="s">
        <v>254</v>
      </c>
      <c r="B65" s="132"/>
      <c r="C65" s="133" t="s">
        <v>69</v>
      </c>
      <c r="D65" s="128">
        <f>IFERROR(VLOOKUP(A65,Data!$A$4:$D$76,4,FALSE),0)</f>
        <v>0</v>
      </c>
      <c r="E65" s="117">
        <f>VLOOKUP($A65,Appearances!$A$7:$AB$95,28,FALSE)</f>
        <v>0</v>
      </c>
      <c r="F65" s="122">
        <f>VLOOKUP($A65,'Points - Runs'!$A$7:$AB$95,28,FALSE)</f>
        <v>0</v>
      </c>
      <c r="G65" s="122">
        <f>VLOOKUP($A65,'Points - Runs 50s'!$A$7:$AB$95,28,FALSE)</f>
        <v>0</v>
      </c>
      <c r="H65" s="123">
        <f>VLOOKUP($A65,'Points - Runs 100s'!$A$7:$AB$95,28,FALSE)</f>
        <v>0</v>
      </c>
      <c r="I65" s="123">
        <f>VLOOKUP($A65,'Points - Wickets'!$A$7:$AB$95,28,FALSE)</f>
        <v>0</v>
      </c>
      <c r="J65" s="123">
        <f>VLOOKUP($A65,'Points - 4 fers'!$A$7:$AB$95,28,FALSE)</f>
        <v>0</v>
      </c>
      <c r="K65" s="123">
        <f>VLOOKUP($A65,'Points - 7 fers'!$A$7:$AB$95,28,FALSE)</f>
        <v>0</v>
      </c>
      <c r="L65" s="123">
        <f>VLOOKUP($A65,'Points - Hattrick'!$A$7:$AB$95,28,FALSE)</f>
        <v>0</v>
      </c>
      <c r="M65" s="354">
        <f>VLOOKUP($A65,'Points - Fielding'!$A$7:$AB$95,28,FALSE)</f>
        <v>0</v>
      </c>
      <c r="N65" s="374">
        <f>VLOOKUP(A65,'Points - Fielding Bonus'!$A$7:$AB$95,28,FALSE)</f>
        <v>0</v>
      </c>
      <c r="O65" s="179">
        <f>VLOOKUP($A65,'Points - Player Total'!$A$9:$AD$97,30,FALSE)</f>
        <v>0</v>
      </c>
      <c r="P65" s="506">
        <f t="shared" si="0"/>
        <v>62</v>
      </c>
      <c r="Q65" s="499">
        <f t="shared" si="1"/>
        <v>0</v>
      </c>
      <c r="R65" s="168" t="str">
        <f t="shared" si="2"/>
        <v>0</v>
      </c>
      <c r="S65" s="150">
        <f>VLOOKUP($A65,'Teams - Window 1'!$A$6:$AU$94,47,FALSE)</f>
        <v>0</v>
      </c>
      <c r="T65" s="148"/>
      <c r="U65" s="148"/>
      <c r="V65" s="148"/>
      <c r="W65" s="60"/>
      <c r="X65" s="60"/>
      <c r="Y65" s="60"/>
      <c r="Z65" s="60"/>
      <c r="AA65" s="60"/>
      <c r="AB65" s="60"/>
      <c r="AC65" s="60"/>
      <c r="AD65" s="60"/>
      <c r="AE65" s="60"/>
    </row>
    <row r="66" spans="1:34" s="58" customFormat="1" ht="18.75" hidden="1" customHeight="1" x14ac:dyDescent="0.25">
      <c r="A66" s="470" t="s">
        <v>255</v>
      </c>
      <c r="B66" s="132"/>
      <c r="C66" s="133" t="s">
        <v>69</v>
      </c>
      <c r="D66" s="128">
        <f>IFERROR(VLOOKUP(A66,Data!$A$4:$D$76,4,FALSE),0)</f>
        <v>0</v>
      </c>
      <c r="E66" s="117">
        <f>VLOOKUP($A66,Appearances!$A$7:$AB$95,28,FALSE)</f>
        <v>0</v>
      </c>
      <c r="F66" s="122">
        <f>VLOOKUP($A66,'Points - Runs'!$A$7:$AB$95,28,FALSE)</f>
        <v>0</v>
      </c>
      <c r="G66" s="122">
        <f>VLOOKUP($A66,'Points - Runs 50s'!$A$7:$AB$95,28,FALSE)</f>
        <v>0</v>
      </c>
      <c r="H66" s="123">
        <f>VLOOKUP($A66,'Points - Runs 100s'!$A$7:$AB$95,28,FALSE)</f>
        <v>0</v>
      </c>
      <c r="I66" s="123">
        <f>VLOOKUP($A66,'Points - Wickets'!$A$7:$AB$95,28,FALSE)</f>
        <v>0</v>
      </c>
      <c r="J66" s="123">
        <f>VLOOKUP($A66,'Points - 4 fers'!$A$7:$AB$95,28,FALSE)</f>
        <v>0</v>
      </c>
      <c r="K66" s="123">
        <f>VLOOKUP($A66,'Points - 7 fers'!$A$7:$AB$95,28,FALSE)</f>
        <v>0</v>
      </c>
      <c r="L66" s="123">
        <f>VLOOKUP($A66,'Points - Hattrick'!$A$7:$AB$95,28,FALSE)</f>
        <v>0</v>
      </c>
      <c r="M66" s="354">
        <f>VLOOKUP($A66,'Points - Fielding'!$A$7:$AB$95,28,FALSE)</f>
        <v>0</v>
      </c>
      <c r="N66" s="374">
        <f>VLOOKUP(A66,'Points - Fielding Bonus'!$A$7:$AB$95,28,FALSE)</f>
        <v>0</v>
      </c>
      <c r="O66" s="179">
        <f>VLOOKUP($A66,'Points - Player Total'!$A$9:$AD$97,30,FALSE)</f>
        <v>0</v>
      </c>
      <c r="P66" s="506">
        <f t="shared" si="0"/>
        <v>62</v>
      </c>
      <c r="Q66" s="499">
        <f t="shared" si="1"/>
        <v>0</v>
      </c>
      <c r="R66" s="168" t="str">
        <f t="shared" si="2"/>
        <v>0</v>
      </c>
      <c r="S66" s="150">
        <f>VLOOKUP($A66,'Teams - Window 1'!$A$6:$AU$94,47,FALSE)</f>
        <v>0</v>
      </c>
      <c r="T66" s="148"/>
      <c r="U66"/>
      <c r="V66"/>
      <c r="W66"/>
      <c r="X66" s="60"/>
      <c r="Y66" s="60"/>
      <c r="Z66" s="60"/>
      <c r="AA66" s="60"/>
      <c r="AB66" s="60"/>
      <c r="AC66" s="60"/>
      <c r="AD66" s="60"/>
      <c r="AE66" s="60"/>
    </row>
    <row r="67" spans="1:34" s="58" customFormat="1" ht="18.75" hidden="1" customHeight="1" x14ac:dyDescent="0.25">
      <c r="A67" s="470" t="s">
        <v>256</v>
      </c>
      <c r="B67" s="132"/>
      <c r="C67" s="133" t="s">
        <v>69</v>
      </c>
      <c r="D67" s="128">
        <f>IFERROR(VLOOKUP(A67,Data!$A$4:$D$76,4,FALSE),0)</f>
        <v>0</v>
      </c>
      <c r="E67" s="117">
        <f>VLOOKUP($A67,Appearances!$A$7:$AB$95,28,FALSE)</f>
        <v>0</v>
      </c>
      <c r="F67" s="122">
        <f>VLOOKUP($A67,'Points - Runs'!$A$7:$AB$95,28,FALSE)</f>
        <v>0</v>
      </c>
      <c r="G67" s="122">
        <f>VLOOKUP($A67,'Points - Runs 50s'!$A$7:$AB$95,28,FALSE)</f>
        <v>0</v>
      </c>
      <c r="H67" s="123">
        <f>VLOOKUP($A67,'Points - Runs 100s'!$A$7:$AB$95,28,FALSE)</f>
        <v>0</v>
      </c>
      <c r="I67" s="123">
        <f>VLOOKUP($A67,'Points - Wickets'!$A$7:$AB$95,28,FALSE)</f>
        <v>0</v>
      </c>
      <c r="J67" s="123">
        <f>VLOOKUP($A67,'Points - 4 fers'!$A$7:$AB$95,28,FALSE)</f>
        <v>0</v>
      </c>
      <c r="K67" s="123">
        <f>VLOOKUP($A67,'Points - 7 fers'!$A$7:$AB$95,28,FALSE)</f>
        <v>0</v>
      </c>
      <c r="L67" s="123">
        <f>VLOOKUP($A67,'Points - Hattrick'!$A$7:$AB$95,28,FALSE)</f>
        <v>0</v>
      </c>
      <c r="M67" s="354">
        <f>VLOOKUP($A67,'Points - Fielding'!$A$7:$AB$95,28,FALSE)</f>
        <v>0</v>
      </c>
      <c r="N67" s="374">
        <f>VLOOKUP(A67,'Points - Fielding Bonus'!$A$7:$AB$95,28,FALSE)</f>
        <v>0</v>
      </c>
      <c r="O67" s="179">
        <f>VLOOKUP($A67,'Points - Player Total'!$A$9:$AD$97,30,FALSE)</f>
        <v>0</v>
      </c>
      <c r="P67" s="506">
        <f t="shared" si="0"/>
        <v>62</v>
      </c>
      <c r="Q67" s="499">
        <f t="shared" si="1"/>
        <v>0</v>
      </c>
      <c r="R67" s="168" t="str">
        <f t="shared" si="2"/>
        <v>0</v>
      </c>
      <c r="S67" s="150">
        <f>VLOOKUP($A67,'Teams - Window 1'!$A$6:$AU$94,47,FALSE)</f>
        <v>0</v>
      </c>
      <c r="T67" s="148"/>
      <c r="U67"/>
      <c r="V67"/>
      <c r="W67"/>
      <c r="X67" s="60"/>
      <c r="Y67" s="60"/>
      <c r="Z67" s="60"/>
      <c r="AA67" s="60"/>
      <c r="AB67" s="60"/>
      <c r="AC67" s="60"/>
      <c r="AD67" s="60"/>
      <c r="AE67" s="60"/>
    </row>
    <row r="68" spans="1:34" ht="18.75" hidden="1" customHeight="1" x14ac:dyDescent="0.25">
      <c r="A68" s="474" t="s">
        <v>257</v>
      </c>
      <c r="B68" s="188"/>
      <c r="C68" s="189" t="s">
        <v>69</v>
      </c>
      <c r="D68" s="190">
        <f>IFERROR(VLOOKUP(A68,Data!$A$4:$D$76,4,FALSE),0)</f>
        <v>0</v>
      </c>
      <c r="E68" s="191">
        <f>VLOOKUP($A68,Appearances!$A$7:$AB$95,28,FALSE)</f>
        <v>0</v>
      </c>
      <c r="F68" s="192">
        <f>VLOOKUP($A68,'Points - Runs'!$A$7:$AB$95,28,FALSE)</f>
        <v>0</v>
      </c>
      <c r="G68" s="192">
        <f>VLOOKUP($A68,'Points - Runs 50s'!$A$7:$AB$95,28,FALSE)</f>
        <v>0</v>
      </c>
      <c r="H68" s="193">
        <f>VLOOKUP($A68,'Points - Runs 100s'!$A$7:$AB$95,28,FALSE)</f>
        <v>0</v>
      </c>
      <c r="I68" s="193">
        <f>VLOOKUP($A68,'Points - Wickets'!$A$7:$AB$95,28,FALSE)</f>
        <v>0</v>
      </c>
      <c r="J68" s="193">
        <f>VLOOKUP($A68,'Points - 4 fers'!$A$7:$AB$95,28,FALSE)</f>
        <v>0</v>
      </c>
      <c r="K68" s="193">
        <f>VLOOKUP($A68,'Points - 7 fers'!$A$7:$AB$95,28,FALSE)</f>
        <v>0</v>
      </c>
      <c r="L68" s="193">
        <f>VLOOKUP($A68,'Points - Hattrick'!$A$7:$AB$95,28,FALSE)</f>
        <v>0</v>
      </c>
      <c r="M68" s="357">
        <f>VLOOKUP($A68,'Points - Fielding'!$A$7:$AB$95,28,FALSE)</f>
        <v>0</v>
      </c>
      <c r="N68" s="377">
        <f>VLOOKUP(A68,'Points - Fielding Bonus'!$A$7:$AB$95,28,FALSE)</f>
        <v>0</v>
      </c>
      <c r="O68" s="194">
        <f>VLOOKUP($A68,'Points - Player Total'!$A$9:$AD$97,30,FALSE)</f>
        <v>0</v>
      </c>
      <c r="P68" s="510">
        <f t="shared" si="0"/>
        <v>62</v>
      </c>
      <c r="Q68" s="503">
        <f t="shared" si="1"/>
        <v>0</v>
      </c>
      <c r="R68" s="196" t="str">
        <f t="shared" si="2"/>
        <v>0</v>
      </c>
      <c r="S68" s="197">
        <f>VLOOKUP($A68,'Teams - Window 1'!$A$6:$AU$94,47,FALSE)</f>
        <v>0</v>
      </c>
    </row>
    <row r="69" spans="1:34" ht="18.75" customHeight="1" x14ac:dyDescent="0.25">
      <c r="A69" s="473" t="s">
        <v>57</v>
      </c>
      <c r="B69" s="430" t="s">
        <v>53</v>
      </c>
      <c r="C69" s="431" t="s">
        <v>63</v>
      </c>
      <c r="D69" s="432">
        <f>IFERROR(VLOOKUP(A69,Data!$A$4:$D$76,4,FALSE),0)</f>
        <v>9</v>
      </c>
      <c r="E69" s="433">
        <f>VLOOKUP($A69,Appearances!$A$7:$AB$95,28,FALSE)</f>
        <v>7</v>
      </c>
      <c r="F69" s="434">
        <f>VLOOKUP($A69,'Points - Runs'!$A$7:$AB$95,28,FALSE)</f>
        <v>36</v>
      </c>
      <c r="G69" s="434">
        <f>VLOOKUP($A69,'Points - Runs 50s'!$A$7:$AB$95,28,FALSE)</f>
        <v>0</v>
      </c>
      <c r="H69" s="435">
        <f>VLOOKUP($A69,'Points - Runs 100s'!$A$7:$AB$95,28,FALSE)</f>
        <v>0</v>
      </c>
      <c r="I69" s="435">
        <f>VLOOKUP($A69,'Points - Wickets'!$A$7:$AB$95,28,FALSE)</f>
        <v>12</v>
      </c>
      <c r="J69" s="435">
        <f>VLOOKUP($A69,'Points - 4 fers'!$A$7:$AB$95,28,FALSE)</f>
        <v>1</v>
      </c>
      <c r="K69" s="435">
        <f>VLOOKUP($A69,'Points - 7 fers'!$A$7:$AB$95,28,FALSE)</f>
        <v>0</v>
      </c>
      <c r="L69" s="435">
        <f>VLOOKUP($A69,'Points - Hattrick'!$A$7:$AB$95,28,FALSE)</f>
        <v>0</v>
      </c>
      <c r="M69" s="436">
        <f>VLOOKUP($A69,'Points - Fielding'!$A$7:$AB$95,28,FALSE)</f>
        <v>0</v>
      </c>
      <c r="N69" s="437">
        <f>VLOOKUP(A69,'Points - Fielding Bonus'!$A$7:$AB$95,28,FALSE)</f>
        <v>0</v>
      </c>
      <c r="O69" s="438">
        <f>VLOOKUP($A69,'Points - Player Total'!$A$9:$AD$97,30,FALSE)</f>
        <v>241</v>
      </c>
      <c r="P69" s="509">
        <f t="shared" si="0"/>
        <v>34</v>
      </c>
      <c r="Q69" s="502">
        <f t="shared" si="1"/>
        <v>26.777777777777779</v>
      </c>
      <c r="R69" s="439">
        <f t="shared" si="2"/>
        <v>34.428571428571431</v>
      </c>
      <c r="S69" s="440">
        <f>VLOOKUP($A69,'Teams - Window 1'!$A$6:$AU$94,47,FALSE)</f>
        <v>0.26829268292682928</v>
      </c>
      <c r="AH69" s="58"/>
    </row>
    <row r="70" spans="1:34" ht="18.75" customHeight="1" x14ac:dyDescent="0.25">
      <c r="A70" s="471" t="s">
        <v>29</v>
      </c>
      <c r="B70" s="139" t="s">
        <v>53</v>
      </c>
      <c r="C70" s="140" t="s">
        <v>63</v>
      </c>
      <c r="D70" s="141">
        <f>IFERROR(VLOOKUP(A70,Data!$A$4:$D$76,4,FALSE),0)</f>
        <v>9</v>
      </c>
      <c r="E70" s="142">
        <f>VLOOKUP($A70,Appearances!$A$7:$AB$95,28,FALSE)</f>
        <v>10</v>
      </c>
      <c r="F70" s="143">
        <f>VLOOKUP($A70,'Points - Runs'!$A$7:$AB$95,28,FALSE)</f>
        <v>46</v>
      </c>
      <c r="G70" s="143">
        <f>VLOOKUP($A70,'Points - Runs 50s'!$A$7:$AB$95,28,FALSE)</f>
        <v>0</v>
      </c>
      <c r="H70" s="144">
        <f>VLOOKUP($A70,'Points - Runs 100s'!$A$7:$AB$95,28,FALSE)</f>
        <v>0</v>
      </c>
      <c r="I70" s="144">
        <f>VLOOKUP($A70,'Points - Wickets'!$A$7:$AB$95,28,FALSE)</f>
        <v>27</v>
      </c>
      <c r="J70" s="144">
        <f>VLOOKUP($A70,'Points - 4 fers'!$A$7:$AB$95,28,FALSE)</f>
        <v>3</v>
      </c>
      <c r="K70" s="144">
        <f>VLOOKUP($A70,'Points - 7 fers'!$A$7:$AB$95,28,FALSE)</f>
        <v>0</v>
      </c>
      <c r="L70" s="144">
        <f>VLOOKUP($A70,'Points - Hattrick'!$A$7:$AB$95,28,FALSE)</f>
        <v>0</v>
      </c>
      <c r="M70" s="355">
        <f>VLOOKUP($A70,'Points - Fielding'!$A$7:$AB$95,28,FALSE)</f>
        <v>4</v>
      </c>
      <c r="N70" s="375">
        <f>VLOOKUP(A70,'Points - Fielding Bonus'!$A$7:$AB$95,28,FALSE)</f>
        <v>0</v>
      </c>
      <c r="O70" s="181">
        <f>VLOOKUP($A70,'Points - Player Total'!$A$9:$AD$97,30,FALSE)</f>
        <v>566</v>
      </c>
      <c r="P70" s="507">
        <f t="shared" si="0"/>
        <v>9</v>
      </c>
      <c r="Q70" s="500">
        <f t="shared" si="1"/>
        <v>62.888888888888886</v>
      </c>
      <c r="R70" s="168">
        <f t="shared" si="2"/>
        <v>56.6</v>
      </c>
      <c r="S70" s="151">
        <f>VLOOKUP($A70,'Teams - Window 1'!$A$6:$AU$94,47,FALSE)</f>
        <v>4.878048780487805E-2</v>
      </c>
    </row>
    <row r="71" spans="1:34" ht="18.75" customHeight="1" x14ac:dyDescent="0.25">
      <c r="A71" s="471" t="s">
        <v>27</v>
      </c>
      <c r="B71" s="139" t="s">
        <v>54</v>
      </c>
      <c r="C71" s="140" t="s">
        <v>63</v>
      </c>
      <c r="D71" s="141">
        <f>IFERROR(VLOOKUP(A71,Data!$A$4:$D$76,4,FALSE),0)</f>
        <v>8.5</v>
      </c>
      <c r="E71" s="142">
        <f>VLOOKUP($A71,Appearances!$A$7:$AB$95,28,FALSE)</f>
        <v>11</v>
      </c>
      <c r="F71" s="143">
        <f>VLOOKUP($A71,'Points - Runs'!$A$7:$AB$95,28,FALSE)</f>
        <v>7</v>
      </c>
      <c r="G71" s="143">
        <f>VLOOKUP($A71,'Points - Runs 50s'!$A$7:$AB$95,28,FALSE)</f>
        <v>0</v>
      </c>
      <c r="H71" s="144">
        <f>VLOOKUP($A71,'Points - Runs 100s'!$A$7:$AB$95,28,FALSE)</f>
        <v>0</v>
      </c>
      <c r="I71" s="144">
        <f>VLOOKUP($A71,'Points - Wickets'!$A$7:$AB$95,28,FALSE)</f>
        <v>18</v>
      </c>
      <c r="J71" s="144">
        <f>VLOOKUP($A71,'Points - 4 fers'!$A$7:$AB$95,28,FALSE)</f>
        <v>2</v>
      </c>
      <c r="K71" s="144">
        <f>VLOOKUP($A71,'Points - 7 fers'!$A$7:$AB$95,28,FALSE)</f>
        <v>0</v>
      </c>
      <c r="L71" s="144">
        <f>VLOOKUP($A71,'Points - Hattrick'!$A$7:$AB$95,28,FALSE)</f>
        <v>0</v>
      </c>
      <c r="M71" s="355">
        <f>VLOOKUP($A71,'Points - Fielding'!$A$7:$AB$95,28,FALSE)</f>
        <v>4</v>
      </c>
      <c r="N71" s="375">
        <f>VLOOKUP(A71,'Points - Fielding Bonus'!$A$7:$AB$95,28,FALSE)</f>
        <v>0</v>
      </c>
      <c r="O71" s="181">
        <f>VLOOKUP($A71,'Points - Player Total'!$A$9:$AD$97,30,FALSE)</f>
        <v>367</v>
      </c>
      <c r="P71" s="507">
        <f t="shared" si="0"/>
        <v>22</v>
      </c>
      <c r="Q71" s="500">
        <f t="shared" si="1"/>
        <v>43.176470588235297</v>
      </c>
      <c r="R71" s="168">
        <f t="shared" si="2"/>
        <v>33.363636363636367</v>
      </c>
      <c r="S71" s="151">
        <f>VLOOKUP($A71,'Teams - Window 1'!$A$6:$AU$94,47,FALSE)</f>
        <v>0.56097560975609762</v>
      </c>
    </row>
    <row r="72" spans="1:34" ht="18.75" customHeight="1" x14ac:dyDescent="0.25">
      <c r="A72" s="471" t="s">
        <v>25</v>
      </c>
      <c r="B72" s="139" t="s">
        <v>52</v>
      </c>
      <c r="C72" s="140" t="s">
        <v>63</v>
      </c>
      <c r="D72" s="141">
        <f>IFERROR(VLOOKUP(A72,Data!$A$4:$D$76,4,FALSE),0)</f>
        <v>6</v>
      </c>
      <c r="E72" s="142">
        <f>VLOOKUP($A72,Appearances!$A$7:$AB$95,28,FALSE)</f>
        <v>13</v>
      </c>
      <c r="F72" s="143">
        <f>VLOOKUP($A72,'Points - Runs'!$A$7:$AB$95,28,FALSE)</f>
        <v>64</v>
      </c>
      <c r="G72" s="143">
        <f>VLOOKUP($A72,'Points - Runs 50s'!$A$7:$AB$95,28,FALSE)</f>
        <v>1</v>
      </c>
      <c r="H72" s="144">
        <f>VLOOKUP($A72,'Points - Runs 100s'!$A$7:$AB$95,28,FALSE)</f>
        <v>0</v>
      </c>
      <c r="I72" s="144">
        <f>VLOOKUP($A72,'Points - Wickets'!$A$7:$AB$95,28,FALSE)</f>
        <v>18</v>
      </c>
      <c r="J72" s="144">
        <f>VLOOKUP($A72,'Points - 4 fers'!$A$7:$AB$95,28,FALSE)</f>
        <v>1</v>
      </c>
      <c r="K72" s="144">
        <f>VLOOKUP($A72,'Points - 7 fers'!$A$7:$AB$95,28,FALSE)</f>
        <v>0</v>
      </c>
      <c r="L72" s="144">
        <f>VLOOKUP($A72,'Points - Hattrick'!$A$7:$AB$95,28,FALSE)</f>
        <v>0</v>
      </c>
      <c r="M72" s="355">
        <f>VLOOKUP($A72,'Points - Fielding'!$A$7:$AB$95,28,FALSE)</f>
        <v>3</v>
      </c>
      <c r="N72" s="375">
        <f>VLOOKUP(A72,'Points - Fielding Bonus'!$A$7:$AB$95,28,FALSE)</f>
        <v>0</v>
      </c>
      <c r="O72" s="181">
        <f>VLOOKUP($A72,'Points - Player Total'!$A$9:$AD$97,30,FALSE)</f>
        <v>414</v>
      </c>
      <c r="P72" s="507">
        <f t="shared" si="0"/>
        <v>18</v>
      </c>
      <c r="Q72" s="500">
        <f t="shared" si="1"/>
        <v>69</v>
      </c>
      <c r="R72" s="168">
        <f t="shared" si="2"/>
        <v>31.846153846153847</v>
      </c>
      <c r="S72" s="151">
        <f>VLOOKUP($A72,'Teams - Window 1'!$A$6:$AU$94,47,FALSE)</f>
        <v>0.34146341463414637</v>
      </c>
    </row>
    <row r="73" spans="1:34" ht="18.75" customHeight="1" x14ac:dyDescent="0.25">
      <c r="A73" s="471" t="s">
        <v>58</v>
      </c>
      <c r="B73" s="139" t="s">
        <v>53</v>
      </c>
      <c r="C73" s="140" t="s">
        <v>63</v>
      </c>
      <c r="D73" s="141">
        <f>IFERROR(VLOOKUP(A73,Data!$A$4:$D$76,4,FALSE),0)</f>
        <v>6</v>
      </c>
      <c r="E73" s="142">
        <f>VLOOKUP($A73,Appearances!$A$7:$AB$95,28,FALSE)</f>
        <v>14</v>
      </c>
      <c r="F73" s="143">
        <f>VLOOKUP($A73,'Points - Runs'!$A$7:$AB$95,28,FALSE)</f>
        <v>117</v>
      </c>
      <c r="G73" s="143">
        <f>VLOOKUP($A73,'Points - Runs 50s'!$A$7:$AB$95,28,FALSE)</f>
        <v>0</v>
      </c>
      <c r="H73" s="144">
        <f>VLOOKUP($A73,'Points - Runs 100s'!$A$7:$AB$95,28,FALSE)</f>
        <v>0</v>
      </c>
      <c r="I73" s="144">
        <f>VLOOKUP($A73,'Points - Wickets'!$A$7:$AB$95,28,FALSE)</f>
        <v>26</v>
      </c>
      <c r="J73" s="144">
        <f>VLOOKUP($A73,'Points - 4 fers'!$A$7:$AB$95,28,FALSE)</f>
        <v>2</v>
      </c>
      <c r="K73" s="144">
        <f>VLOOKUP($A73,'Points - 7 fers'!$A$7:$AB$95,28,FALSE)</f>
        <v>0</v>
      </c>
      <c r="L73" s="144">
        <f>VLOOKUP($A73,'Points - Hattrick'!$A$7:$AB$95,28,FALSE)</f>
        <v>0</v>
      </c>
      <c r="M73" s="355">
        <f>VLOOKUP($A73,'Points - Fielding'!$A$7:$AB$95,28,FALSE)</f>
        <v>1</v>
      </c>
      <c r="N73" s="375">
        <f>VLOOKUP(A73,'Points - Fielding Bonus'!$A$7:$AB$95,28,FALSE)</f>
        <v>0</v>
      </c>
      <c r="O73" s="181">
        <f>VLOOKUP($A73,'Points - Player Total'!$A$9:$AD$97,30,FALSE)</f>
        <v>567</v>
      </c>
      <c r="P73" s="507">
        <f t="shared" ref="P73:P96" si="5">RANK(O73,$O$8:$O$96,0)</f>
        <v>8</v>
      </c>
      <c r="Q73" s="500">
        <f t="shared" ref="Q73:Q96" si="6">IFERROR(O73/D73,0)</f>
        <v>94.5</v>
      </c>
      <c r="R73" s="168">
        <f t="shared" ref="R73:R96" si="7">IFERROR(O73/E73,"0")</f>
        <v>40.5</v>
      </c>
      <c r="S73" s="151">
        <f>VLOOKUP($A73,'Teams - Window 1'!$A$6:$AU$94,47,FALSE)</f>
        <v>0.26829268292682928</v>
      </c>
    </row>
    <row r="74" spans="1:34" ht="18.75" customHeight="1" x14ac:dyDescent="0.25">
      <c r="A74" s="471" t="s">
        <v>59</v>
      </c>
      <c r="B74" s="139" t="s">
        <v>54</v>
      </c>
      <c r="C74" s="140" t="s">
        <v>63</v>
      </c>
      <c r="D74" s="141">
        <f>IFERROR(VLOOKUP(A74,Data!$A$4:$D$76,4,FALSE),0)</f>
        <v>6</v>
      </c>
      <c r="E74" s="142">
        <f>VLOOKUP($A74,Appearances!$A$7:$AB$95,28,FALSE)</f>
        <v>14</v>
      </c>
      <c r="F74" s="143">
        <f>VLOOKUP($A74,'Points - Runs'!$A$7:$AB$95,28,FALSE)</f>
        <v>54</v>
      </c>
      <c r="G74" s="143">
        <f>VLOOKUP($A74,'Points - Runs 50s'!$A$7:$AB$95,28,FALSE)</f>
        <v>0</v>
      </c>
      <c r="H74" s="144">
        <f>VLOOKUP($A74,'Points - Runs 100s'!$A$7:$AB$95,28,FALSE)</f>
        <v>0</v>
      </c>
      <c r="I74" s="144">
        <f>VLOOKUP($A74,'Points - Wickets'!$A$7:$AB$95,28,FALSE)</f>
        <v>22</v>
      </c>
      <c r="J74" s="144">
        <f>VLOOKUP($A74,'Points - 4 fers'!$A$7:$AB$95,28,FALSE)</f>
        <v>1</v>
      </c>
      <c r="K74" s="144">
        <f>VLOOKUP($A74,'Points - 7 fers'!$A$7:$AB$95,28,FALSE)</f>
        <v>0</v>
      </c>
      <c r="L74" s="144">
        <f>VLOOKUP($A74,'Points - Hattrick'!$A$7:$AB$95,28,FALSE)</f>
        <v>0</v>
      </c>
      <c r="M74" s="355">
        <f>VLOOKUP($A74,'Points - Fielding'!$A$7:$AB$95,28,FALSE)</f>
        <v>4</v>
      </c>
      <c r="N74" s="375">
        <f>VLOOKUP(A74,'Points - Fielding Bonus'!$A$7:$AB$95,28,FALSE)</f>
        <v>0</v>
      </c>
      <c r="O74" s="181">
        <f>VLOOKUP($A74,'Points - Player Total'!$A$9:$AD$97,30,FALSE)</f>
        <v>449</v>
      </c>
      <c r="P74" s="507">
        <f t="shared" si="5"/>
        <v>15</v>
      </c>
      <c r="Q74" s="500">
        <f t="shared" si="6"/>
        <v>74.833333333333329</v>
      </c>
      <c r="R74" s="168">
        <f t="shared" si="7"/>
        <v>32.071428571428569</v>
      </c>
      <c r="S74" s="151">
        <f>VLOOKUP($A74,'Teams - Window 1'!$A$6:$AU$94,47,FALSE)</f>
        <v>0.26829268292682928</v>
      </c>
    </row>
    <row r="75" spans="1:34" ht="18.75" customHeight="1" x14ac:dyDescent="0.25">
      <c r="A75" s="471" t="s">
        <v>408</v>
      </c>
      <c r="B75" s="139" t="s">
        <v>52</v>
      </c>
      <c r="C75" s="140" t="s">
        <v>63</v>
      </c>
      <c r="D75" s="141">
        <f>IFERROR(VLOOKUP(A75,Data!$A$4:$D$76,4,FALSE),0)</f>
        <v>5.5</v>
      </c>
      <c r="E75" s="142">
        <f>VLOOKUP($A75,Appearances!$A$7:$AB$95,28,FALSE)</f>
        <v>13</v>
      </c>
      <c r="F75" s="143">
        <f>VLOOKUP($A75,'Points - Runs'!$A$7:$AB$95,28,FALSE)</f>
        <v>4</v>
      </c>
      <c r="G75" s="143">
        <f>VLOOKUP($A75,'Points - Runs 50s'!$A$7:$AB$95,28,FALSE)</f>
        <v>0</v>
      </c>
      <c r="H75" s="144">
        <f>VLOOKUP($A75,'Points - Runs 100s'!$A$7:$AB$95,28,FALSE)</f>
        <v>0</v>
      </c>
      <c r="I75" s="144">
        <f>VLOOKUP($A75,'Points - Wickets'!$A$7:$AB$95,28,FALSE)</f>
        <v>22</v>
      </c>
      <c r="J75" s="144">
        <f>VLOOKUP($A75,'Points - 4 fers'!$A$7:$AB$95,28,FALSE)</f>
        <v>2</v>
      </c>
      <c r="K75" s="144">
        <f>VLOOKUP($A75,'Points - 7 fers'!$A$7:$AB$95,28,FALSE)</f>
        <v>1</v>
      </c>
      <c r="L75" s="144">
        <f>VLOOKUP($A75,'Points - Hattrick'!$A$7:$AB$95,28,FALSE)</f>
        <v>0</v>
      </c>
      <c r="M75" s="355">
        <f>VLOOKUP($A75,'Points - Fielding'!$A$7:$AB$95,28,FALSE)</f>
        <v>0</v>
      </c>
      <c r="N75" s="375">
        <f>VLOOKUP(A75,'Points - Fielding Bonus'!$A$7:$AB$95,28,FALSE)</f>
        <v>0</v>
      </c>
      <c r="O75" s="181">
        <f>VLOOKUP($A75,'Points - Player Total'!$A$9:$AD$97,30,FALSE)</f>
        <v>434</v>
      </c>
      <c r="P75" s="507">
        <f t="shared" si="5"/>
        <v>16</v>
      </c>
      <c r="Q75" s="500">
        <f t="shared" si="6"/>
        <v>78.909090909090907</v>
      </c>
      <c r="R75" s="168">
        <f t="shared" si="7"/>
        <v>33.384615384615387</v>
      </c>
      <c r="S75" s="151">
        <f>VLOOKUP($A75,'Teams - Window 1'!$A$6:$AU$94,47,FALSE)</f>
        <v>9.7560975609756101E-2</v>
      </c>
    </row>
    <row r="76" spans="1:34" ht="18.75" customHeight="1" x14ac:dyDescent="0.25">
      <c r="A76" s="471" t="s">
        <v>23</v>
      </c>
      <c r="B76" s="139" t="s">
        <v>52</v>
      </c>
      <c r="C76" s="140" t="s">
        <v>63</v>
      </c>
      <c r="D76" s="141">
        <f>IFERROR(VLOOKUP(A76,Data!$A$4:$D$76,4,FALSE),0)</f>
        <v>5.5</v>
      </c>
      <c r="E76" s="142">
        <f>VLOOKUP($A76,Appearances!$A$7:$AB$95,28,FALSE)</f>
        <v>13</v>
      </c>
      <c r="F76" s="143">
        <f>VLOOKUP($A76,'Points - Runs'!$A$7:$AB$95,28,FALSE)</f>
        <v>57</v>
      </c>
      <c r="G76" s="143">
        <f>VLOOKUP($A76,'Points - Runs 50s'!$A$7:$AB$95,28,FALSE)</f>
        <v>0</v>
      </c>
      <c r="H76" s="144">
        <f>VLOOKUP($A76,'Points - Runs 100s'!$A$7:$AB$95,28,FALSE)</f>
        <v>0</v>
      </c>
      <c r="I76" s="144">
        <f>VLOOKUP($A76,'Points - Wickets'!$A$7:$AB$95,28,FALSE)</f>
        <v>19</v>
      </c>
      <c r="J76" s="144">
        <f>VLOOKUP($A76,'Points - 4 fers'!$A$7:$AB$95,28,FALSE)</f>
        <v>0</v>
      </c>
      <c r="K76" s="144">
        <f>VLOOKUP($A76,'Points - 7 fers'!$A$7:$AB$95,28,FALSE)</f>
        <v>0</v>
      </c>
      <c r="L76" s="144">
        <f>VLOOKUP($A76,'Points - Hattrick'!$A$7:$AB$95,28,FALSE)</f>
        <v>0</v>
      </c>
      <c r="M76" s="355">
        <f>VLOOKUP($A76,'Points - Fielding'!$A$7:$AB$95,28,FALSE)</f>
        <v>2</v>
      </c>
      <c r="N76" s="375">
        <f>VLOOKUP(A76,'Points - Fielding Bonus'!$A$7:$AB$95,28,FALSE)</f>
        <v>0</v>
      </c>
      <c r="O76" s="181">
        <f>VLOOKUP($A76,'Points - Player Total'!$A$9:$AD$97,30,FALSE)</f>
        <v>362</v>
      </c>
      <c r="P76" s="507">
        <f t="shared" si="5"/>
        <v>24</v>
      </c>
      <c r="Q76" s="500">
        <f t="shared" si="6"/>
        <v>65.818181818181813</v>
      </c>
      <c r="R76" s="168">
        <f t="shared" si="7"/>
        <v>27.846153846153847</v>
      </c>
      <c r="S76" s="151">
        <f>VLOOKUP($A76,'Teams - Window 1'!$A$6:$AU$94,47,FALSE)</f>
        <v>0.1951219512195122</v>
      </c>
    </row>
    <row r="77" spans="1:34" ht="18.75" customHeight="1" x14ac:dyDescent="0.25">
      <c r="A77" s="471" t="s">
        <v>201</v>
      </c>
      <c r="B77" s="139" t="s">
        <v>52</v>
      </c>
      <c r="C77" s="140" t="s">
        <v>63</v>
      </c>
      <c r="D77" s="141">
        <f>IFERROR(VLOOKUP(A77,Data!$A$4:$D$76,4,FALSE),0)</f>
        <v>5</v>
      </c>
      <c r="E77" s="142">
        <f>VLOOKUP($A77,Appearances!$A$7:$AB$95,28,FALSE)</f>
        <v>4</v>
      </c>
      <c r="F77" s="143">
        <f>VLOOKUP($A77,'Points - Runs'!$A$7:$AB$95,28,FALSE)</f>
        <v>26</v>
      </c>
      <c r="G77" s="143">
        <f>VLOOKUP($A77,'Points - Runs 50s'!$A$7:$AB$95,28,FALSE)</f>
        <v>0</v>
      </c>
      <c r="H77" s="144">
        <f>VLOOKUP($A77,'Points - Runs 100s'!$A$7:$AB$95,28,FALSE)</f>
        <v>0</v>
      </c>
      <c r="I77" s="144">
        <f>VLOOKUP($A77,'Points - Wickets'!$A$7:$AB$95,28,FALSE)</f>
        <v>1</v>
      </c>
      <c r="J77" s="144">
        <f>VLOOKUP($A77,'Points - 4 fers'!$A$7:$AB$95,28,FALSE)</f>
        <v>0</v>
      </c>
      <c r="K77" s="144">
        <f>VLOOKUP($A77,'Points - 7 fers'!$A$7:$AB$95,28,FALSE)</f>
        <v>0</v>
      </c>
      <c r="L77" s="144">
        <f>VLOOKUP($A77,'Points - Hattrick'!$A$7:$AB$95,28,FALSE)</f>
        <v>0</v>
      </c>
      <c r="M77" s="355">
        <f>VLOOKUP($A77,'Points - Fielding'!$A$7:$AB$95,28,FALSE)</f>
        <v>0</v>
      </c>
      <c r="N77" s="375">
        <f>VLOOKUP(A77,'Points - Fielding Bonus'!$A$7:$AB$95,28,FALSE)</f>
        <v>0</v>
      </c>
      <c r="O77" s="181">
        <f>VLOOKUP($A77,'Points - Player Total'!$A$9:$AD$97,30,FALSE)</f>
        <v>41</v>
      </c>
      <c r="P77" s="507">
        <f t="shared" si="5"/>
        <v>55</v>
      </c>
      <c r="Q77" s="500">
        <f t="shared" si="6"/>
        <v>8.1999999999999993</v>
      </c>
      <c r="R77" s="168">
        <f t="shared" si="7"/>
        <v>10.25</v>
      </c>
      <c r="S77" s="151">
        <f>VLOOKUP($A77,'Teams - Window 1'!$A$6:$AU$94,47,FALSE)</f>
        <v>0</v>
      </c>
    </row>
    <row r="78" spans="1:34" ht="18.75" customHeight="1" x14ac:dyDescent="0.25">
      <c r="A78" s="471" t="s">
        <v>26</v>
      </c>
      <c r="B78" s="139" t="s">
        <v>53</v>
      </c>
      <c r="C78" s="140" t="s">
        <v>63</v>
      </c>
      <c r="D78" s="141">
        <f>IFERROR(VLOOKUP(A78,Data!$A$4:$D$76,4,FALSE),0)</f>
        <v>5</v>
      </c>
      <c r="E78" s="142">
        <f>VLOOKUP($A78,Appearances!$A$7:$AB$95,28,FALSE)</f>
        <v>10</v>
      </c>
      <c r="F78" s="143">
        <f>VLOOKUP($A78,'Points - Runs'!$A$7:$AB$95,28,FALSE)</f>
        <v>52</v>
      </c>
      <c r="G78" s="143">
        <f>VLOOKUP($A78,'Points - Runs 50s'!$A$7:$AB$95,28,FALSE)</f>
        <v>0</v>
      </c>
      <c r="H78" s="144">
        <f>VLOOKUP($A78,'Points - Runs 100s'!$A$7:$AB$95,28,FALSE)</f>
        <v>0</v>
      </c>
      <c r="I78" s="144">
        <f>VLOOKUP($A78,'Points - Wickets'!$A$7:$AB$95,28,FALSE)</f>
        <v>25</v>
      </c>
      <c r="J78" s="144">
        <f>VLOOKUP($A78,'Points - 4 fers'!$A$7:$AB$95,28,FALSE)</f>
        <v>2</v>
      </c>
      <c r="K78" s="144">
        <f>VLOOKUP($A78,'Points - 7 fers'!$A$7:$AB$95,28,FALSE)</f>
        <v>1</v>
      </c>
      <c r="L78" s="144">
        <f>VLOOKUP($A78,'Points - Hattrick'!$A$7:$AB$95,28,FALSE)</f>
        <v>0</v>
      </c>
      <c r="M78" s="355">
        <f>VLOOKUP($A78,'Points - Fielding'!$A$7:$AB$95,28,FALSE)</f>
        <v>3</v>
      </c>
      <c r="N78" s="375">
        <f>VLOOKUP(A78,'Points - Fielding Bonus'!$A$7:$AB$95,28,FALSE)</f>
        <v>0</v>
      </c>
      <c r="O78" s="181">
        <f>VLOOKUP($A78,'Points - Player Total'!$A$9:$AD$97,30,FALSE)</f>
        <v>557</v>
      </c>
      <c r="P78" s="507">
        <f t="shared" si="5"/>
        <v>10</v>
      </c>
      <c r="Q78" s="500">
        <f t="shared" si="6"/>
        <v>111.4</v>
      </c>
      <c r="R78" s="168">
        <f t="shared" si="7"/>
        <v>55.7</v>
      </c>
      <c r="S78" s="151">
        <f>VLOOKUP($A78,'Teams - Window 1'!$A$6:$AU$94,47,FALSE)</f>
        <v>0.1951219512195122</v>
      </c>
    </row>
    <row r="79" spans="1:34" ht="18.75" customHeight="1" x14ac:dyDescent="0.25">
      <c r="A79" s="471" t="s">
        <v>40</v>
      </c>
      <c r="B79" s="139" t="s">
        <v>53</v>
      </c>
      <c r="C79" s="140" t="s">
        <v>63</v>
      </c>
      <c r="D79" s="141">
        <f>IFERROR(VLOOKUP(A79,Data!$A$4:$D$76,4,FALSE),0)</f>
        <v>4.5</v>
      </c>
      <c r="E79" s="142">
        <f>VLOOKUP($A79,Appearances!$A$7:$AB$95,28,FALSE)</f>
        <v>13</v>
      </c>
      <c r="F79" s="143">
        <f>VLOOKUP($A79,'Points - Runs'!$A$7:$AB$95,28,FALSE)</f>
        <v>0</v>
      </c>
      <c r="G79" s="143">
        <f>VLOOKUP($A79,'Points - Runs 50s'!$A$7:$AB$95,28,FALSE)</f>
        <v>0</v>
      </c>
      <c r="H79" s="144">
        <f>VLOOKUP($A79,'Points - Runs 100s'!$A$7:$AB$95,28,FALSE)</f>
        <v>0</v>
      </c>
      <c r="I79" s="144">
        <f>VLOOKUP($A79,'Points - Wickets'!$A$7:$AB$95,28,FALSE)</f>
        <v>22</v>
      </c>
      <c r="J79" s="144">
        <f>VLOOKUP($A79,'Points - 4 fers'!$A$7:$AB$95,28,FALSE)</f>
        <v>2</v>
      </c>
      <c r="K79" s="144">
        <f>VLOOKUP($A79,'Points - 7 fers'!$A$7:$AB$95,28,FALSE)</f>
        <v>0</v>
      </c>
      <c r="L79" s="144">
        <f>VLOOKUP($A79,'Points - Hattrick'!$A$7:$AB$95,28,FALSE)</f>
        <v>0</v>
      </c>
      <c r="M79" s="355">
        <f>VLOOKUP($A79,'Points - Fielding'!$A$7:$AB$95,28,FALSE)</f>
        <v>0</v>
      </c>
      <c r="N79" s="375">
        <f>VLOOKUP(A79,'Points - Fielding Bonus'!$A$7:$AB$95,28,FALSE)</f>
        <v>0</v>
      </c>
      <c r="O79" s="181">
        <f>VLOOKUP($A79,'Points - Player Total'!$A$9:$AD$97,30,FALSE)</f>
        <v>380</v>
      </c>
      <c r="P79" s="507">
        <f t="shared" si="5"/>
        <v>20</v>
      </c>
      <c r="Q79" s="500">
        <f t="shared" si="6"/>
        <v>84.444444444444443</v>
      </c>
      <c r="R79" s="168">
        <f t="shared" si="7"/>
        <v>29.23076923076923</v>
      </c>
      <c r="S79" s="151">
        <f>VLOOKUP($A79,'Teams - Window 1'!$A$6:$AU$94,47,FALSE)</f>
        <v>0.24390243902439024</v>
      </c>
    </row>
    <row r="80" spans="1:34" ht="18.75" customHeight="1" x14ac:dyDescent="0.25">
      <c r="A80" s="471" t="s">
        <v>34</v>
      </c>
      <c r="B80" s="139" t="s">
        <v>54</v>
      </c>
      <c r="C80" s="140" t="s">
        <v>63</v>
      </c>
      <c r="D80" s="141">
        <f>IFERROR(VLOOKUP(A80,Data!$A$4:$D$76,4,FALSE),0)</f>
        <v>4.5</v>
      </c>
      <c r="E80" s="142">
        <f>VLOOKUP($A80,Appearances!$A$7:$AB$95,28,FALSE)</f>
        <v>2</v>
      </c>
      <c r="F80" s="143">
        <f>VLOOKUP($A80,'Points - Runs'!$A$7:$AB$95,28,FALSE)</f>
        <v>1</v>
      </c>
      <c r="G80" s="143">
        <f>VLOOKUP($A80,'Points - Runs 50s'!$A$7:$AB$95,28,FALSE)</f>
        <v>0</v>
      </c>
      <c r="H80" s="144">
        <f>VLOOKUP($A80,'Points - Runs 100s'!$A$7:$AB$95,28,FALSE)</f>
        <v>0</v>
      </c>
      <c r="I80" s="144">
        <f>VLOOKUP($A80,'Points - Wickets'!$A$7:$AB$95,28,FALSE)</f>
        <v>0</v>
      </c>
      <c r="J80" s="144">
        <f>VLOOKUP($A80,'Points - 4 fers'!$A$7:$AB$95,28,FALSE)</f>
        <v>0</v>
      </c>
      <c r="K80" s="144">
        <f>VLOOKUP($A80,'Points - 7 fers'!$A$7:$AB$95,28,FALSE)</f>
        <v>0</v>
      </c>
      <c r="L80" s="144">
        <f>VLOOKUP($A80,'Points - Hattrick'!$A$7:$AB$95,28,FALSE)</f>
        <v>0</v>
      </c>
      <c r="M80" s="355">
        <f>VLOOKUP($A80,'Points - Fielding'!$A$7:$AB$95,28,FALSE)</f>
        <v>0</v>
      </c>
      <c r="N80" s="375">
        <f>VLOOKUP(A80,'Points - Fielding Bonus'!$A$7:$AB$95,28,FALSE)</f>
        <v>0</v>
      </c>
      <c r="O80" s="181">
        <f>VLOOKUP($A80,'Points - Player Total'!$A$9:$AD$97,30,FALSE)</f>
        <v>1</v>
      </c>
      <c r="P80" s="507">
        <f t="shared" si="5"/>
        <v>61</v>
      </c>
      <c r="Q80" s="500">
        <f t="shared" si="6"/>
        <v>0.22222222222222221</v>
      </c>
      <c r="R80" s="168">
        <f t="shared" si="7"/>
        <v>0.5</v>
      </c>
      <c r="S80" s="151">
        <f>VLOOKUP($A80,'Teams - Window 1'!$A$6:$AU$94,47,FALSE)</f>
        <v>4.878048780487805E-2</v>
      </c>
    </row>
    <row r="81" spans="1:19" ht="18.75" customHeight="1" x14ac:dyDescent="0.25">
      <c r="A81" s="471" t="s">
        <v>31</v>
      </c>
      <c r="B81" s="139" t="s">
        <v>54</v>
      </c>
      <c r="C81" s="140" t="s">
        <v>63</v>
      </c>
      <c r="D81" s="141">
        <f>IFERROR(VLOOKUP(A81,Data!$A$4:$D$76,4,FALSE),0)</f>
        <v>4.5</v>
      </c>
      <c r="E81" s="142">
        <f>VLOOKUP($A81,Appearances!$A$7:$AB$95,28,FALSE)</f>
        <v>13</v>
      </c>
      <c r="F81" s="143">
        <f>VLOOKUP($A81,'Points - Runs'!$A$7:$AB$95,28,FALSE)</f>
        <v>8</v>
      </c>
      <c r="G81" s="143">
        <f>VLOOKUP($A81,'Points - Runs 50s'!$A$7:$AB$95,28,FALSE)</f>
        <v>0</v>
      </c>
      <c r="H81" s="144">
        <f>VLOOKUP($A81,'Points - Runs 100s'!$A$7:$AB$95,28,FALSE)</f>
        <v>0</v>
      </c>
      <c r="I81" s="144">
        <f>VLOOKUP($A81,'Points - Wickets'!$A$7:$AB$95,28,FALSE)</f>
        <v>20</v>
      </c>
      <c r="J81" s="144">
        <f>VLOOKUP($A81,'Points - 4 fers'!$A$7:$AB$95,28,FALSE)</f>
        <v>1</v>
      </c>
      <c r="K81" s="144">
        <f>VLOOKUP($A81,'Points - 7 fers'!$A$7:$AB$95,28,FALSE)</f>
        <v>0</v>
      </c>
      <c r="L81" s="144">
        <f>VLOOKUP($A81,'Points - Hattrick'!$A$7:$AB$95,28,FALSE)</f>
        <v>0</v>
      </c>
      <c r="M81" s="355">
        <f>VLOOKUP($A81,'Points - Fielding'!$A$7:$AB$95,28,FALSE)</f>
        <v>3</v>
      </c>
      <c r="N81" s="375">
        <f>VLOOKUP(A81,'Points - Fielding Bonus'!$A$7:$AB$95,28,FALSE)</f>
        <v>0</v>
      </c>
      <c r="O81" s="181">
        <f>VLOOKUP($A81,'Points - Player Total'!$A$9:$AD$97,30,FALSE)</f>
        <v>363</v>
      </c>
      <c r="P81" s="507">
        <f t="shared" si="5"/>
        <v>23</v>
      </c>
      <c r="Q81" s="500">
        <f t="shared" si="6"/>
        <v>80.666666666666671</v>
      </c>
      <c r="R81" s="168">
        <f t="shared" si="7"/>
        <v>27.923076923076923</v>
      </c>
      <c r="S81" s="151">
        <f>VLOOKUP($A81,'Teams - Window 1'!$A$6:$AU$94,47,FALSE)</f>
        <v>9.7560975609756101E-2</v>
      </c>
    </row>
    <row r="82" spans="1:19" ht="18.75" customHeight="1" x14ac:dyDescent="0.25">
      <c r="A82" s="471" t="s">
        <v>190</v>
      </c>
      <c r="B82" s="139" t="s">
        <v>251</v>
      </c>
      <c r="C82" s="140" t="s">
        <v>63</v>
      </c>
      <c r="D82" s="141">
        <f>IFERROR(VLOOKUP(A82,Data!$A$4:$D$76,4,FALSE),0)</f>
        <v>4.5</v>
      </c>
      <c r="E82" s="142">
        <f>VLOOKUP($A82,Appearances!$A$7:$AB$95,28,FALSE)</f>
        <v>5</v>
      </c>
      <c r="F82" s="143">
        <f>VLOOKUP($A82,'Points - Runs'!$A$7:$AB$95,28,FALSE)</f>
        <v>42</v>
      </c>
      <c r="G82" s="143">
        <f>VLOOKUP($A82,'Points - Runs 50s'!$A$7:$AB$95,28,FALSE)</f>
        <v>0</v>
      </c>
      <c r="H82" s="144">
        <f>VLOOKUP($A82,'Points - Runs 100s'!$A$7:$AB$95,28,FALSE)</f>
        <v>0</v>
      </c>
      <c r="I82" s="144">
        <f>VLOOKUP($A82,'Points - Wickets'!$A$7:$AB$95,28,FALSE)</f>
        <v>2</v>
      </c>
      <c r="J82" s="144">
        <f>VLOOKUP($A82,'Points - 4 fers'!$A$7:$AB$95,28,FALSE)</f>
        <v>0</v>
      </c>
      <c r="K82" s="144">
        <f>VLOOKUP($A82,'Points - 7 fers'!$A$7:$AB$95,28,FALSE)</f>
        <v>0</v>
      </c>
      <c r="L82" s="144">
        <f>VLOOKUP($A82,'Points - Hattrick'!$A$7:$AB$95,28,FALSE)</f>
        <v>0</v>
      </c>
      <c r="M82" s="355">
        <f>VLOOKUP($A82,'Points - Fielding'!$A$7:$AB$95,28,FALSE)</f>
        <v>0</v>
      </c>
      <c r="N82" s="375">
        <f>VLOOKUP(A82,'Points - Fielding Bonus'!$A$7:$AB$95,28,FALSE)</f>
        <v>0</v>
      </c>
      <c r="O82" s="181">
        <f>VLOOKUP($A82,'Points - Player Total'!$A$9:$AD$97,30,FALSE)</f>
        <v>72</v>
      </c>
      <c r="P82" s="507">
        <f t="shared" si="5"/>
        <v>50</v>
      </c>
      <c r="Q82" s="500">
        <f t="shared" si="6"/>
        <v>16</v>
      </c>
      <c r="R82" s="168">
        <f t="shared" si="7"/>
        <v>14.4</v>
      </c>
      <c r="S82" s="151">
        <f>VLOOKUP($A82,'Teams - Window 1'!$A$6:$AU$94,47,FALSE)</f>
        <v>0.12195121951219512</v>
      </c>
    </row>
    <row r="83" spans="1:19" ht="18.75" customHeight="1" x14ac:dyDescent="0.25">
      <c r="A83" s="471" t="s">
        <v>39</v>
      </c>
      <c r="B83" s="139" t="s">
        <v>251</v>
      </c>
      <c r="C83" s="140" t="s">
        <v>63</v>
      </c>
      <c r="D83" s="141">
        <f>IFERROR(VLOOKUP(A83,Data!$A$4:$D$76,4,FALSE),0)</f>
        <v>4.5</v>
      </c>
      <c r="E83" s="142">
        <f>VLOOKUP($A83,Appearances!$A$7:$AB$95,28,FALSE)</f>
        <v>0</v>
      </c>
      <c r="F83" s="143">
        <f>VLOOKUP($A83,'Points - Runs'!$A$7:$AB$95,28,FALSE)</f>
        <v>0</v>
      </c>
      <c r="G83" s="143">
        <f>VLOOKUP($A83,'Points - Runs 50s'!$A$7:$AB$95,28,FALSE)</f>
        <v>0</v>
      </c>
      <c r="H83" s="144">
        <f>VLOOKUP($A83,'Points - Runs 100s'!$A$7:$AB$95,28,FALSE)</f>
        <v>0</v>
      </c>
      <c r="I83" s="144">
        <f>VLOOKUP($A83,'Points - Wickets'!$A$7:$AB$95,28,FALSE)</f>
        <v>0</v>
      </c>
      <c r="J83" s="144">
        <f>VLOOKUP($A83,'Points - 4 fers'!$A$7:$AB$95,28,FALSE)</f>
        <v>0</v>
      </c>
      <c r="K83" s="144">
        <f>VLOOKUP($A83,'Points - 7 fers'!$A$7:$AB$95,28,FALSE)</f>
        <v>0</v>
      </c>
      <c r="L83" s="144">
        <f>VLOOKUP($A83,'Points - Hattrick'!$A$7:$AB$95,28,FALSE)</f>
        <v>0</v>
      </c>
      <c r="M83" s="355">
        <f>VLOOKUP($A83,'Points - Fielding'!$A$7:$AB$95,28,FALSE)</f>
        <v>0</v>
      </c>
      <c r="N83" s="375">
        <f>VLOOKUP(A83,'Points - Fielding Bonus'!$A$7:$AB$95,28,FALSE)</f>
        <v>0</v>
      </c>
      <c r="O83" s="181">
        <f>VLOOKUP($A83,'Points - Player Total'!$A$9:$AD$97,30,FALSE)</f>
        <v>0</v>
      </c>
      <c r="P83" s="507">
        <f t="shared" si="5"/>
        <v>62</v>
      </c>
      <c r="Q83" s="500">
        <f t="shared" si="6"/>
        <v>0</v>
      </c>
      <c r="R83" s="168" t="str">
        <f t="shared" si="7"/>
        <v>0</v>
      </c>
      <c r="S83" s="151">
        <f>VLOOKUP($A83,'Teams - Window 1'!$A$6:$AU$94,47,FALSE)</f>
        <v>0</v>
      </c>
    </row>
    <row r="84" spans="1:19" ht="18.75" customHeight="1" x14ac:dyDescent="0.25">
      <c r="A84" s="471" t="s">
        <v>275</v>
      </c>
      <c r="B84" s="139" t="s">
        <v>251</v>
      </c>
      <c r="C84" s="140" t="s">
        <v>63</v>
      </c>
      <c r="D84" s="141">
        <f>IFERROR(VLOOKUP(A84,Data!$A$4:$D$76,4,FALSE),0)</f>
        <v>4.5</v>
      </c>
      <c r="E84" s="142">
        <f>VLOOKUP($A84,Appearances!$A$7:$AB$95,28,FALSE)</f>
        <v>9</v>
      </c>
      <c r="F84" s="143">
        <f>VLOOKUP($A84,'Points - Runs'!$A$7:$AB$95,28,FALSE)</f>
        <v>6</v>
      </c>
      <c r="G84" s="143">
        <f>VLOOKUP($A84,'Points - Runs 50s'!$A$7:$AB$95,28,FALSE)</f>
        <v>0</v>
      </c>
      <c r="H84" s="144">
        <f>VLOOKUP($A84,'Points - Runs 100s'!$A$7:$AB$95,28,FALSE)</f>
        <v>0</v>
      </c>
      <c r="I84" s="144">
        <f>VLOOKUP($A84,'Points - Wickets'!$A$7:$AB$95,28,FALSE)</f>
        <v>3</v>
      </c>
      <c r="J84" s="144">
        <f>VLOOKUP($A84,'Points - 4 fers'!$A$7:$AB$95,28,FALSE)</f>
        <v>0</v>
      </c>
      <c r="K84" s="144">
        <f>VLOOKUP($A84,'Points - 7 fers'!$A$7:$AB$95,28,FALSE)</f>
        <v>0</v>
      </c>
      <c r="L84" s="144">
        <f>VLOOKUP($A84,'Points - Hattrick'!$A$7:$AB$95,28,FALSE)</f>
        <v>0</v>
      </c>
      <c r="M84" s="355">
        <f>VLOOKUP($A84,'Points - Fielding'!$A$7:$AB$95,28,FALSE)</f>
        <v>3</v>
      </c>
      <c r="N84" s="375">
        <f>VLOOKUP(A84,'Points - Fielding Bonus'!$A$7:$AB$95,28,FALSE)</f>
        <v>0</v>
      </c>
      <c r="O84" s="181">
        <f>VLOOKUP($A84,'Points - Player Total'!$A$9:$AD$97,30,FALSE)</f>
        <v>81</v>
      </c>
      <c r="P84" s="507">
        <f t="shared" si="5"/>
        <v>47</v>
      </c>
      <c r="Q84" s="500">
        <f t="shared" si="6"/>
        <v>18</v>
      </c>
      <c r="R84" s="168">
        <f t="shared" si="7"/>
        <v>9</v>
      </c>
      <c r="S84" s="151">
        <f>VLOOKUP($A84,'Teams - Window 1'!$A$6:$AU$94,47,FALSE)</f>
        <v>0.24390243902439024</v>
      </c>
    </row>
    <row r="85" spans="1:19" ht="18.75" customHeight="1" x14ac:dyDescent="0.25">
      <c r="A85" s="471" t="s">
        <v>277</v>
      </c>
      <c r="B85" s="139" t="s">
        <v>251</v>
      </c>
      <c r="C85" s="140" t="s">
        <v>63</v>
      </c>
      <c r="D85" s="141">
        <f>IFERROR(VLOOKUP(A85,Data!$A$4:$D$76,4,FALSE),0)</f>
        <v>4.5</v>
      </c>
      <c r="E85" s="142">
        <f>VLOOKUP($A85,Appearances!$A$7:$AB$95,28,FALSE)</f>
        <v>5</v>
      </c>
      <c r="F85" s="143">
        <f>VLOOKUP($A85,'Points - Runs'!$A$7:$AB$95,28,FALSE)</f>
        <v>0</v>
      </c>
      <c r="G85" s="143">
        <f>VLOOKUP($A85,'Points - Runs 50s'!$A$7:$AB$95,28,FALSE)</f>
        <v>0</v>
      </c>
      <c r="H85" s="144">
        <f>VLOOKUP($A85,'Points - Runs 100s'!$A$7:$AB$95,28,FALSE)</f>
        <v>0</v>
      </c>
      <c r="I85" s="144">
        <f>VLOOKUP($A85,'Points - Wickets'!$A$7:$AB$95,28,FALSE)</f>
        <v>3</v>
      </c>
      <c r="J85" s="144">
        <f>VLOOKUP($A85,'Points - 4 fers'!$A$7:$AB$95,28,FALSE)</f>
        <v>0</v>
      </c>
      <c r="K85" s="144">
        <f>VLOOKUP($A85,'Points - 7 fers'!$A$7:$AB$95,28,FALSE)</f>
        <v>0</v>
      </c>
      <c r="L85" s="144">
        <f>VLOOKUP($A85,'Points - Hattrick'!$A$7:$AB$95,28,FALSE)</f>
        <v>0</v>
      </c>
      <c r="M85" s="355">
        <f>VLOOKUP($A85,'Points - Fielding'!$A$7:$AB$95,28,FALSE)</f>
        <v>0</v>
      </c>
      <c r="N85" s="375">
        <f>VLOOKUP(A85,'Points - Fielding Bonus'!$A$7:$AB$95,28,FALSE)</f>
        <v>0</v>
      </c>
      <c r="O85" s="181">
        <f>VLOOKUP($A85,'Points - Player Total'!$A$9:$AD$97,30,FALSE)</f>
        <v>45</v>
      </c>
      <c r="P85" s="507">
        <f t="shared" si="5"/>
        <v>53</v>
      </c>
      <c r="Q85" s="500">
        <f t="shared" si="6"/>
        <v>10</v>
      </c>
      <c r="R85" s="168">
        <f t="shared" si="7"/>
        <v>9</v>
      </c>
      <c r="S85" s="151">
        <f>VLOOKUP($A85,'Teams - Window 1'!$A$6:$AU$94,47,FALSE)</f>
        <v>0</v>
      </c>
    </row>
    <row r="86" spans="1:19" ht="18.75" customHeight="1" x14ac:dyDescent="0.25">
      <c r="A86" s="471" t="s">
        <v>228</v>
      </c>
      <c r="B86" s="139" t="s">
        <v>251</v>
      </c>
      <c r="C86" s="140" t="s">
        <v>63</v>
      </c>
      <c r="D86" s="141">
        <f>IFERROR(VLOOKUP(A86,Data!$A$4:$D$76,4,FALSE),0)</f>
        <v>4.5</v>
      </c>
      <c r="E86" s="142">
        <f>VLOOKUP($A86,Appearances!$A$7:$AB$95,28,FALSE)</f>
        <v>3</v>
      </c>
      <c r="F86" s="143">
        <f>VLOOKUP($A86,'Points - Runs'!$A$7:$AB$95,28,FALSE)</f>
        <v>8</v>
      </c>
      <c r="G86" s="143">
        <f>VLOOKUP($A86,'Points - Runs 50s'!$A$7:$AB$95,28,FALSE)</f>
        <v>0</v>
      </c>
      <c r="H86" s="144">
        <f>VLOOKUP($A86,'Points - Runs 100s'!$A$7:$AB$95,28,FALSE)</f>
        <v>0</v>
      </c>
      <c r="I86" s="144">
        <f>VLOOKUP($A86,'Points - Wickets'!$A$7:$AB$95,28,FALSE)</f>
        <v>0</v>
      </c>
      <c r="J86" s="144">
        <f>VLOOKUP($A86,'Points - 4 fers'!$A$7:$AB$95,28,FALSE)</f>
        <v>0</v>
      </c>
      <c r="K86" s="144">
        <f>VLOOKUP($A86,'Points - 7 fers'!$A$7:$AB$95,28,FALSE)</f>
        <v>0</v>
      </c>
      <c r="L86" s="144">
        <f>VLOOKUP($A86,'Points - Hattrick'!$A$7:$AB$95,28,FALSE)</f>
        <v>0</v>
      </c>
      <c r="M86" s="355">
        <f>VLOOKUP($A86,'Points - Fielding'!$A$7:$AB$95,28,FALSE)</f>
        <v>0</v>
      </c>
      <c r="N86" s="375">
        <f>VLOOKUP(A86,'Points - Fielding Bonus'!$A$7:$AB$95,28,FALSE)</f>
        <v>0</v>
      </c>
      <c r="O86" s="181">
        <f>VLOOKUP($A86,'Points - Player Total'!$A$9:$AD$97,30,FALSE)</f>
        <v>8</v>
      </c>
      <c r="P86" s="507">
        <f t="shared" si="5"/>
        <v>60</v>
      </c>
      <c r="Q86" s="500">
        <f t="shared" si="6"/>
        <v>1.7777777777777777</v>
      </c>
      <c r="R86" s="168">
        <f t="shared" si="7"/>
        <v>2.6666666666666665</v>
      </c>
      <c r="S86" s="151">
        <f>VLOOKUP($A86,'Teams - Window 1'!$A$6:$AU$94,47,FALSE)</f>
        <v>0</v>
      </c>
    </row>
    <row r="87" spans="1:19" ht="18.75" customHeight="1" x14ac:dyDescent="0.25">
      <c r="A87" s="471" t="s">
        <v>280</v>
      </c>
      <c r="B87" s="139" t="s">
        <v>251</v>
      </c>
      <c r="C87" s="140" t="s">
        <v>63</v>
      </c>
      <c r="D87" s="141">
        <f>IFERROR(VLOOKUP(A87,Data!$A$4:$D$76,4,FALSE),0)</f>
        <v>4.5</v>
      </c>
      <c r="E87" s="142">
        <f>VLOOKUP($A87,Appearances!$A$7:$AB$95,28,FALSE)</f>
        <v>0</v>
      </c>
      <c r="F87" s="143">
        <f>VLOOKUP($A87,'Points - Runs'!$A$7:$AB$95,28,FALSE)</f>
        <v>0</v>
      </c>
      <c r="G87" s="143">
        <f>VLOOKUP($A87,'Points - Runs 50s'!$A$7:$AB$95,28,FALSE)</f>
        <v>0</v>
      </c>
      <c r="H87" s="144">
        <f>VLOOKUP($A87,'Points - Runs 100s'!$A$7:$AB$95,28,FALSE)</f>
        <v>0</v>
      </c>
      <c r="I87" s="144">
        <f>VLOOKUP($A87,'Points - Wickets'!$A$7:$AB$95,28,FALSE)</f>
        <v>0</v>
      </c>
      <c r="J87" s="144">
        <f>VLOOKUP($A87,'Points - 4 fers'!$A$7:$AB$95,28,FALSE)</f>
        <v>0</v>
      </c>
      <c r="K87" s="144">
        <f>VLOOKUP($A87,'Points - 7 fers'!$A$7:$AB$95,28,FALSE)</f>
        <v>0</v>
      </c>
      <c r="L87" s="144">
        <f>VLOOKUP($A87,'Points - Hattrick'!$A$7:$AB$95,28,FALSE)</f>
        <v>0</v>
      </c>
      <c r="M87" s="355">
        <f>VLOOKUP($A87,'Points - Fielding'!$A$7:$AB$95,28,FALSE)</f>
        <v>0</v>
      </c>
      <c r="N87" s="375">
        <f>VLOOKUP(A87,'Points - Fielding Bonus'!$A$7:$AB$95,28,FALSE)</f>
        <v>0</v>
      </c>
      <c r="O87" s="181">
        <f>VLOOKUP($A87,'Points - Player Total'!$A$9:$AD$97,30,FALSE)</f>
        <v>0</v>
      </c>
      <c r="P87" s="507">
        <f t="shared" si="5"/>
        <v>62</v>
      </c>
      <c r="Q87" s="500">
        <f t="shared" si="6"/>
        <v>0</v>
      </c>
      <c r="R87" s="168" t="str">
        <f t="shared" si="7"/>
        <v>0</v>
      </c>
      <c r="S87" s="151">
        <f>VLOOKUP($A87,'Teams - Window 1'!$A$6:$AU$94,47,FALSE)</f>
        <v>0</v>
      </c>
    </row>
    <row r="88" spans="1:19" ht="18.75" customHeight="1" x14ac:dyDescent="0.25">
      <c r="A88" s="471" t="s">
        <v>278</v>
      </c>
      <c r="B88" s="139" t="s">
        <v>251</v>
      </c>
      <c r="C88" s="140" t="s">
        <v>63</v>
      </c>
      <c r="D88" s="141">
        <f>IFERROR(VLOOKUP(A88,Data!$A$4:$D$76,4,FALSE),0)</f>
        <v>4.5</v>
      </c>
      <c r="E88" s="142">
        <f>VLOOKUP($A88,Appearances!$A$7:$AB$95,28,FALSE)</f>
        <v>3</v>
      </c>
      <c r="F88" s="143">
        <f>VLOOKUP($A88,'Points - Runs'!$A$7:$AB$95,28,FALSE)</f>
        <v>46</v>
      </c>
      <c r="G88" s="143">
        <f>VLOOKUP($A88,'Points - Runs 50s'!$A$7:$AB$95,28,FALSE)</f>
        <v>0</v>
      </c>
      <c r="H88" s="144">
        <f>VLOOKUP($A88,'Points - Runs 100s'!$A$7:$AB$95,28,FALSE)</f>
        <v>0</v>
      </c>
      <c r="I88" s="144">
        <f>VLOOKUP($A88,'Points - Wickets'!$A$7:$AB$95,28,FALSE)</f>
        <v>0</v>
      </c>
      <c r="J88" s="144">
        <f>VLOOKUP($A88,'Points - 4 fers'!$A$7:$AB$95,28,FALSE)</f>
        <v>0</v>
      </c>
      <c r="K88" s="144">
        <f>VLOOKUP($A88,'Points - 7 fers'!$A$7:$AB$95,28,FALSE)</f>
        <v>0</v>
      </c>
      <c r="L88" s="144">
        <f>VLOOKUP($A88,'Points - Hattrick'!$A$7:$AB$95,28,FALSE)</f>
        <v>0</v>
      </c>
      <c r="M88" s="355">
        <f>VLOOKUP($A88,'Points - Fielding'!$A$7:$AB$95,28,FALSE)</f>
        <v>0</v>
      </c>
      <c r="N88" s="375">
        <f>VLOOKUP(A88,'Points - Fielding Bonus'!$A$7:$AB$95,28,FALSE)</f>
        <v>0</v>
      </c>
      <c r="O88" s="181">
        <f>VLOOKUP($A88,'Points - Player Total'!$A$9:$AD$97,30,FALSE)</f>
        <v>46</v>
      </c>
      <c r="P88" s="507">
        <f t="shared" si="5"/>
        <v>52</v>
      </c>
      <c r="Q88" s="500">
        <f t="shared" si="6"/>
        <v>10.222222222222221</v>
      </c>
      <c r="R88" s="168">
        <f t="shared" si="7"/>
        <v>15.333333333333334</v>
      </c>
      <c r="S88" s="151">
        <f>VLOOKUP($A88,'Teams - Window 1'!$A$6:$AU$94,47,FALSE)</f>
        <v>0</v>
      </c>
    </row>
    <row r="89" spans="1:19" ht="18.75" customHeight="1" x14ac:dyDescent="0.25">
      <c r="A89" s="471" t="s">
        <v>36</v>
      </c>
      <c r="B89" s="139" t="s">
        <v>251</v>
      </c>
      <c r="C89" s="140" t="s">
        <v>63</v>
      </c>
      <c r="D89" s="141">
        <f>IFERROR(VLOOKUP(A89,Data!$A$4:$D$76,4,FALSE),0)</f>
        <v>4.5</v>
      </c>
      <c r="E89" s="142">
        <f>VLOOKUP($A89,Appearances!$A$7:$AB$95,28,FALSE)</f>
        <v>6</v>
      </c>
      <c r="F89" s="143">
        <f>VLOOKUP($A89,'Points - Runs'!$A$7:$AB$95,28,FALSE)</f>
        <v>24</v>
      </c>
      <c r="G89" s="143">
        <f>VLOOKUP($A89,'Points - Runs 50s'!$A$7:$AB$95,28,FALSE)</f>
        <v>0</v>
      </c>
      <c r="H89" s="144">
        <f>VLOOKUP($A89,'Points - Runs 100s'!$A$7:$AB$95,28,FALSE)</f>
        <v>0</v>
      </c>
      <c r="I89" s="144">
        <f>VLOOKUP($A89,'Points - Wickets'!$A$7:$AB$95,28,FALSE)</f>
        <v>1</v>
      </c>
      <c r="J89" s="144">
        <f>VLOOKUP($A89,'Points - 4 fers'!$A$7:$AB$95,28,FALSE)</f>
        <v>0</v>
      </c>
      <c r="K89" s="144">
        <f>VLOOKUP($A89,'Points - 7 fers'!$A$7:$AB$95,28,FALSE)</f>
        <v>0</v>
      </c>
      <c r="L89" s="144">
        <f>VLOOKUP($A89,'Points - Hattrick'!$A$7:$AB$95,28,FALSE)</f>
        <v>0</v>
      </c>
      <c r="M89" s="355">
        <f>VLOOKUP($A89,'Points - Fielding'!$A$7:$AB$95,28,FALSE)</f>
        <v>0</v>
      </c>
      <c r="N89" s="375">
        <f>VLOOKUP(A89,'Points - Fielding Bonus'!$A$7:$AB$95,28,FALSE)</f>
        <v>0</v>
      </c>
      <c r="O89" s="181">
        <f>VLOOKUP($A89,'Points - Player Total'!$A$9:$AD$97,30,FALSE)</f>
        <v>39</v>
      </c>
      <c r="P89" s="507">
        <f t="shared" si="5"/>
        <v>56</v>
      </c>
      <c r="Q89" s="500">
        <f t="shared" si="6"/>
        <v>8.6666666666666661</v>
      </c>
      <c r="R89" s="168">
        <f t="shared" si="7"/>
        <v>6.5</v>
      </c>
      <c r="S89" s="151">
        <f>VLOOKUP($A89,'Teams - Window 1'!$A$6:$AU$94,47,FALSE)</f>
        <v>2.4390243902439025E-2</v>
      </c>
    </row>
    <row r="90" spans="1:19" ht="18.75" customHeight="1" x14ac:dyDescent="0.25">
      <c r="A90" s="471" t="s">
        <v>35</v>
      </c>
      <c r="B90" s="139" t="s">
        <v>251</v>
      </c>
      <c r="C90" s="140" t="s">
        <v>63</v>
      </c>
      <c r="D90" s="141">
        <f>IFERROR(VLOOKUP(A90,Data!$A$4:$D$76,4,FALSE),0)</f>
        <v>4.5</v>
      </c>
      <c r="E90" s="142">
        <f>VLOOKUP($A90,Appearances!$A$7:$AB$95,28,FALSE)</f>
        <v>0</v>
      </c>
      <c r="F90" s="143">
        <f>VLOOKUP($A90,'Points - Runs'!$A$7:$AB$95,28,FALSE)</f>
        <v>0</v>
      </c>
      <c r="G90" s="143">
        <f>VLOOKUP($A90,'Points - Runs 50s'!$A$7:$AB$95,28,FALSE)</f>
        <v>0</v>
      </c>
      <c r="H90" s="144">
        <f>VLOOKUP($A90,'Points - Runs 100s'!$A$7:$AB$95,28,FALSE)</f>
        <v>0</v>
      </c>
      <c r="I90" s="144">
        <f>VLOOKUP($A90,'Points - Wickets'!$A$7:$AB$95,28,FALSE)</f>
        <v>0</v>
      </c>
      <c r="J90" s="144">
        <f>VLOOKUP($A90,'Points - 4 fers'!$A$7:$AB$95,28,FALSE)</f>
        <v>0</v>
      </c>
      <c r="K90" s="144">
        <f>VLOOKUP($A90,'Points - 7 fers'!$A$7:$AB$95,28,FALSE)</f>
        <v>0</v>
      </c>
      <c r="L90" s="144">
        <f>VLOOKUP($A90,'Points - Hattrick'!$A$7:$AB$95,28,FALSE)</f>
        <v>0</v>
      </c>
      <c r="M90" s="355">
        <f>VLOOKUP($A90,'Points - Fielding'!$A$7:$AB$95,28,FALSE)</f>
        <v>0</v>
      </c>
      <c r="N90" s="375">
        <f>VLOOKUP(A90,'Points - Fielding Bonus'!$A$7:$AB$95,28,FALSE)</f>
        <v>0</v>
      </c>
      <c r="O90" s="181">
        <f>VLOOKUP($A90,'Points - Player Total'!$A$9:$AD$97,30,FALSE)</f>
        <v>0</v>
      </c>
      <c r="P90" s="507">
        <f t="shared" si="5"/>
        <v>62</v>
      </c>
      <c r="Q90" s="500">
        <f t="shared" si="6"/>
        <v>0</v>
      </c>
      <c r="R90" s="168" t="str">
        <f t="shared" si="7"/>
        <v>0</v>
      </c>
      <c r="S90" s="151">
        <f>VLOOKUP($A90,'Teams - Window 1'!$A$6:$AU$94,47,FALSE)</f>
        <v>0.12195121951219512</v>
      </c>
    </row>
    <row r="91" spans="1:19" ht="18.75" customHeight="1" thickBot="1" x14ac:dyDescent="0.3">
      <c r="A91" s="475" t="s">
        <v>141</v>
      </c>
      <c r="B91" s="134" t="s">
        <v>251</v>
      </c>
      <c r="C91" s="135" t="s">
        <v>63</v>
      </c>
      <c r="D91" s="129">
        <f>IFERROR(VLOOKUP(A91,Data!$A$4:$D$76,4,FALSE),0)</f>
        <v>4.5</v>
      </c>
      <c r="E91" s="118">
        <f>VLOOKUP($A91,Appearances!$A$7:$AB$95,28,FALSE)</f>
        <v>0</v>
      </c>
      <c r="F91" s="124">
        <f>VLOOKUP($A91,'Points - Runs'!$A$7:$AB$95,28,FALSE)</f>
        <v>0</v>
      </c>
      <c r="G91" s="124">
        <f>VLOOKUP($A91,'Points - Runs 50s'!$A$7:$AB$95,28,FALSE)</f>
        <v>0</v>
      </c>
      <c r="H91" s="125">
        <f>VLOOKUP($A91,'Points - Runs 100s'!$A$7:$AB$95,28,FALSE)</f>
        <v>0</v>
      </c>
      <c r="I91" s="125">
        <f>VLOOKUP($A91,'Points - Wickets'!$A$7:$AB$95,28,FALSE)</f>
        <v>0</v>
      </c>
      <c r="J91" s="125">
        <f>VLOOKUP($A91,'Points - 4 fers'!$A$7:$AB$95,28,FALSE)</f>
        <v>0</v>
      </c>
      <c r="K91" s="125">
        <f>VLOOKUP($A91,'Points - 7 fers'!$A$7:$AB$95,28,FALSE)</f>
        <v>0</v>
      </c>
      <c r="L91" s="125">
        <f>VLOOKUP($A91,'Points - Hattrick'!$A$7:$AB$95,28,FALSE)</f>
        <v>0</v>
      </c>
      <c r="M91" s="358">
        <f>VLOOKUP($A91,'Points - Fielding'!$A$7:$AB$95,28,FALSE)</f>
        <v>0</v>
      </c>
      <c r="N91" s="379">
        <f>VLOOKUP(A91,'Points - Fielding Bonus'!$A$7:$AB$95,28,FALSE)</f>
        <v>0</v>
      </c>
      <c r="O91" s="415">
        <f>VLOOKUP($A91,'Points - Player Total'!$A$9:$AD$97,30,FALSE)</f>
        <v>0</v>
      </c>
      <c r="P91" s="511">
        <f t="shared" si="5"/>
        <v>62</v>
      </c>
      <c r="Q91" s="504">
        <f t="shared" si="6"/>
        <v>0</v>
      </c>
      <c r="R91" s="182" t="str">
        <f t="shared" si="7"/>
        <v>0</v>
      </c>
      <c r="S91" s="152">
        <f>VLOOKUP($A91,'Teams - Window 1'!$A$6:$AU$94,47,FALSE)</f>
        <v>0</v>
      </c>
    </row>
    <row r="92" spans="1:19" ht="18.75" hidden="1" customHeight="1" x14ac:dyDescent="0.25">
      <c r="A92" s="360" t="s">
        <v>253</v>
      </c>
      <c r="B92" s="361"/>
      <c r="C92" s="362" t="s">
        <v>63</v>
      </c>
      <c r="D92" s="363">
        <f>IFERROR(VLOOKUP(A92,Data!$A$4:$D$76,4,FALSE),0)</f>
        <v>0</v>
      </c>
      <c r="E92" s="364">
        <f>VLOOKUP($A92,Appearances!$A$7:$AB$95,28,FALSE)</f>
        <v>0</v>
      </c>
      <c r="F92" s="365">
        <f>VLOOKUP($A92,'Points - Runs'!$A$7:$AB$95,28,FALSE)</f>
        <v>0</v>
      </c>
      <c r="G92" s="365">
        <f>VLOOKUP($A92,'Points - Runs 50s'!$A$7:$AB$95,28,FALSE)</f>
        <v>0</v>
      </c>
      <c r="H92" s="366">
        <f>VLOOKUP($A92,'Points - Runs 100s'!$A$7:$AB$95,28,FALSE)</f>
        <v>0</v>
      </c>
      <c r="I92" s="366">
        <f>VLOOKUP($A92,'Points - Wickets'!$A$7:$AB$95,28,FALSE)</f>
        <v>0</v>
      </c>
      <c r="J92" s="366">
        <f>VLOOKUP($A92,'Points - 4 fers'!$A$7:$AB$95,28,FALSE)</f>
        <v>0</v>
      </c>
      <c r="K92" s="366">
        <f>VLOOKUP($A92,'Points - 7 fers'!$A$7:$AB$95,28,FALSE)</f>
        <v>0</v>
      </c>
      <c r="L92" s="366">
        <f>VLOOKUP($A92,'Points - Hattrick'!$A$7:$AB$95,28,FALSE)</f>
        <v>0</v>
      </c>
      <c r="M92" s="62">
        <f>VLOOKUP($A92,'Points - Fielding'!$A$7:$AB$95,28,FALSE)</f>
        <v>0</v>
      </c>
      <c r="N92" s="378">
        <f>VLOOKUP(A92,'Points - Fielding Bonus'!$A$7:$AB$95,28,FALSE)</f>
        <v>0</v>
      </c>
      <c r="O92" s="367">
        <f>VLOOKUP($A92,'Points - Player Total'!$A$9:$AD$97,30,FALSE)</f>
        <v>0</v>
      </c>
      <c r="P92" s="368">
        <f t="shared" si="5"/>
        <v>62</v>
      </c>
      <c r="Q92" s="369">
        <f t="shared" si="6"/>
        <v>0</v>
      </c>
      <c r="R92" s="169" t="str">
        <f t="shared" si="7"/>
        <v>0</v>
      </c>
      <c r="S92" s="370">
        <f>VLOOKUP($A92,'Teams - Window 1'!$A$6:$AU$94,47,FALSE)</f>
        <v>0</v>
      </c>
    </row>
    <row r="93" spans="1:19" ht="18.75" hidden="1" customHeight="1" x14ac:dyDescent="0.25">
      <c r="A93" s="138" t="s">
        <v>254</v>
      </c>
      <c r="B93" s="139"/>
      <c r="C93" s="140" t="s">
        <v>63</v>
      </c>
      <c r="D93" s="141">
        <f>IFERROR(VLOOKUP(A93,Data!$A$4:$D$76,4,FALSE),0)</f>
        <v>0</v>
      </c>
      <c r="E93" s="142">
        <f>VLOOKUP($A93,Appearances!$A$7:$AB$95,28,FALSE)</f>
        <v>0</v>
      </c>
      <c r="F93" s="143">
        <f>VLOOKUP($A93,'Points - Runs'!$A$7:$AB$95,28,FALSE)</f>
        <v>0</v>
      </c>
      <c r="G93" s="143">
        <f>VLOOKUP($A93,'Points - Runs 50s'!$A$7:$AB$95,28,FALSE)</f>
        <v>0</v>
      </c>
      <c r="H93" s="144">
        <f>VLOOKUP($A93,'Points - Runs 100s'!$A$7:$AB$95,28,FALSE)</f>
        <v>0</v>
      </c>
      <c r="I93" s="144">
        <f>VLOOKUP($A93,'Points - Wickets'!$A$7:$AB$95,28,FALSE)</f>
        <v>0</v>
      </c>
      <c r="J93" s="144">
        <f>VLOOKUP($A93,'Points - 4 fers'!$A$7:$AB$95,28,FALSE)</f>
        <v>0</v>
      </c>
      <c r="K93" s="144">
        <f>VLOOKUP($A93,'Points - 7 fers'!$A$7:$AB$95,28,FALSE)</f>
        <v>0</v>
      </c>
      <c r="L93" s="144">
        <f>VLOOKUP($A93,'Points - Hattrick'!$A$7:$AB$95,28,FALSE)</f>
        <v>0</v>
      </c>
      <c r="M93" s="355">
        <f>VLOOKUP($A93,'Points - Fielding'!$A$7:$AB$95,28,FALSE)</f>
        <v>0</v>
      </c>
      <c r="N93" s="375">
        <f>VLOOKUP(A93,'Points - Fielding Bonus'!$A$7:$AB$95,28,FALSE)</f>
        <v>0</v>
      </c>
      <c r="O93" s="181">
        <f>VLOOKUP($A93,'Points - Player Total'!$A$9:$AD$97,30,FALSE)</f>
        <v>0</v>
      </c>
      <c r="P93" s="183">
        <f t="shared" si="5"/>
        <v>62</v>
      </c>
      <c r="Q93" s="185">
        <f t="shared" si="6"/>
        <v>0</v>
      </c>
      <c r="R93" s="168" t="str">
        <f t="shared" si="7"/>
        <v>0</v>
      </c>
      <c r="S93" s="151">
        <f>VLOOKUP($A93,'Teams - Window 1'!$A$6:$AU$94,47,FALSE)</f>
        <v>0</v>
      </c>
    </row>
    <row r="94" spans="1:19" ht="18.75" hidden="1" customHeight="1" x14ac:dyDescent="0.25">
      <c r="A94" s="138" t="s">
        <v>255</v>
      </c>
      <c r="B94" s="139"/>
      <c r="C94" s="140" t="s">
        <v>63</v>
      </c>
      <c r="D94" s="141">
        <f>IFERROR(VLOOKUP(A94,Data!$A$4:$D$76,4,FALSE),0)</f>
        <v>0</v>
      </c>
      <c r="E94" s="142">
        <f>VLOOKUP($A94,Appearances!$A$7:$AB$95,28,FALSE)</f>
        <v>0</v>
      </c>
      <c r="F94" s="143">
        <f>VLOOKUP($A94,'Points - Runs'!$A$7:$AB$95,28,FALSE)</f>
        <v>0</v>
      </c>
      <c r="G94" s="143">
        <f>VLOOKUP($A94,'Points - Runs 50s'!$A$7:$AB$95,28,FALSE)</f>
        <v>0</v>
      </c>
      <c r="H94" s="144">
        <f>VLOOKUP($A94,'Points - Runs 100s'!$A$7:$AB$95,28,FALSE)</f>
        <v>0</v>
      </c>
      <c r="I94" s="144">
        <f>VLOOKUP($A94,'Points - Wickets'!$A$7:$AB$95,28,FALSE)</f>
        <v>0</v>
      </c>
      <c r="J94" s="144">
        <f>VLOOKUP($A94,'Points - 4 fers'!$A$7:$AB$95,28,FALSE)</f>
        <v>0</v>
      </c>
      <c r="K94" s="144">
        <f>VLOOKUP($A94,'Points - 7 fers'!$A$7:$AB$95,28,FALSE)</f>
        <v>0</v>
      </c>
      <c r="L94" s="144">
        <f>VLOOKUP($A94,'Points - Hattrick'!$A$7:$AB$95,28,FALSE)</f>
        <v>0</v>
      </c>
      <c r="M94" s="355">
        <f>VLOOKUP($A94,'Points - Fielding'!$A$7:$AB$95,28,FALSE)</f>
        <v>0</v>
      </c>
      <c r="N94" s="375">
        <f>VLOOKUP(A94,'Points - Fielding Bonus'!$A$7:$AB$95,28,FALSE)</f>
        <v>0</v>
      </c>
      <c r="O94" s="181">
        <f>VLOOKUP($A94,'Points - Player Total'!$A$9:$AD$97,30,FALSE)</f>
        <v>0</v>
      </c>
      <c r="P94" s="183">
        <f t="shared" si="5"/>
        <v>62</v>
      </c>
      <c r="Q94" s="185">
        <f t="shared" si="6"/>
        <v>0</v>
      </c>
      <c r="R94" s="168" t="str">
        <f t="shared" si="7"/>
        <v>0</v>
      </c>
      <c r="S94" s="151">
        <f>VLOOKUP($A94,'Teams - Window 1'!$A$6:$AU$94,47,FALSE)</f>
        <v>0</v>
      </c>
    </row>
    <row r="95" spans="1:19" ht="18.75" hidden="1" customHeight="1" x14ac:dyDescent="0.25">
      <c r="A95" s="138" t="s">
        <v>256</v>
      </c>
      <c r="B95" s="139"/>
      <c r="C95" s="140" t="s">
        <v>63</v>
      </c>
      <c r="D95" s="141">
        <f>IFERROR(VLOOKUP(A95,Data!$A$4:$D$76,4,FALSE),0)</f>
        <v>0</v>
      </c>
      <c r="E95" s="142">
        <f>VLOOKUP($A95,Appearances!$A$7:$AB$95,28,FALSE)</f>
        <v>0</v>
      </c>
      <c r="F95" s="143">
        <f>VLOOKUP($A95,'Points - Runs'!$A$7:$AB$95,28,FALSE)</f>
        <v>0</v>
      </c>
      <c r="G95" s="143">
        <f>VLOOKUP($A95,'Points - Runs 50s'!$A$7:$AB$95,28,FALSE)</f>
        <v>0</v>
      </c>
      <c r="H95" s="144">
        <f>VLOOKUP($A95,'Points - Runs 100s'!$A$7:$AB$95,28,FALSE)</f>
        <v>0</v>
      </c>
      <c r="I95" s="144">
        <f>VLOOKUP($A95,'Points - Wickets'!$A$7:$AB$95,28,FALSE)</f>
        <v>0</v>
      </c>
      <c r="J95" s="144">
        <f>VLOOKUP($A95,'Points - 4 fers'!$A$7:$AB$95,28,FALSE)</f>
        <v>0</v>
      </c>
      <c r="K95" s="144">
        <f>VLOOKUP($A95,'Points - 7 fers'!$A$7:$AB$95,28,FALSE)</f>
        <v>0</v>
      </c>
      <c r="L95" s="144">
        <f>VLOOKUP($A95,'Points - Hattrick'!$A$7:$AB$95,28,FALSE)</f>
        <v>0</v>
      </c>
      <c r="M95" s="355">
        <f>VLOOKUP($A95,'Points - Fielding'!$A$7:$AB$95,28,FALSE)</f>
        <v>0</v>
      </c>
      <c r="N95" s="375">
        <f>VLOOKUP(A95,'Points - Fielding Bonus'!$A$7:$AB$95,28,FALSE)</f>
        <v>0</v>
      </c>
      <c r="O95" s="181">
        <f>VLOOKUP($A95,'Points - Player Total'!$A$9:$AD$97,30,FALSE)</f>
        <v>0</v>
      </c>
      <c r="P95" s="183">
        <f t="shared" si="5"/>
        <v>62</v>
      </c>
      <c r="Q95" s="185">
        <f t="shared" si="6"/>
        <v>0</v>
      </c>
      <c r="R95" s="168" t="str">
        <f t="shared" si="7"/>
        <v>0</v>
      </c>
      <c r="S95" s="151">
        <f>VLOOKUP($A95,'Teams - Window 1'!$A$6:$AU$94,47,FALSE)</f>
        <v>0</v>
      </c>
    </row>
    <row r="96" spans="1:19" ht="18.75" hidden="1" customHeight="1" thickBot="1" x14ac:dyDescent="0.3">
      <c r="A96" s="126" t="s">
        <v>257</v>
      </c>
      <c r="B96" s="134"/>
      <c r="C96" s="135" t="s">
        <v>63</v>
      </c>
      <c r="D96" s="129">
        <f>IFERROR(VLOOKUP(A96,Data!$A$4:$D$76,4,FALSE),0)</f>
        <v>0</v>
      </c>
      <c r="E96" s="118">
        <f>VLOOKUP($A96,Appearances!$A$7:$AB$95,28,FALSE)</f>
        <v>0</v>
      </c>
      <c r="F96" s="124">
        <f>VLOOKUP($A96,'Points - Runs'!$A$7:$AB$95,28,FALSE)</f>
        <v>0</v>
      </c>
      <c r="G96" s="124">
        <f>VLOOKUP($A96,'Points - Runs 50s'!$A$7:$AB$95,28,FALSE)</f>
        <v>0</v>
      </c>
      <c r="H96" s="125">
        <f>VLOOKUP($A96,'Points - Runs 100s'!$A$7:$AB$95,28,FALSE)</f>
        <v>0</v>
      </c>
      <c r="I96" s="125">
        <f>VLOOKUP($A96,'Points - Wickets'!$A$7:$AB$95,28,FALSE)</f>
        <v>0</v>
      </c>
      <c r="J96" s="125">
        <f>VLOOKUP($A96,'Points - 4 fers'!$A$7:$AB$95,28,FALSE)</f>
        <v>0</v>
      </c>
      <c r="K96" s="125">
        <f>VLOOKUP($A96,'Points - 7 fers'!$A$7:$AB$95,28,FALSE)</f>
        <v>0</v>
      </c>
      <c r="L96" s="125">
        <f>VLOOKUP($A96,'Points - Hattrick'!$A$7:$AB$95,28,FALSE)</f>
        <v>0</v>
      </c>
      <c r="M96" s="358">
        <f>VLOOKUP($A96,'Points - Fielding'!$A$7:$AB$95,28,FALSE)</f>
        <v>0</v>
      </c>
      <c r="N96" s="379">
        <f>VLOOKUP(A96,'Points - Fielding Bonus'!$A$7:$AB$95,28,FALSE)</f>
        <v>0</v>
      </c>
      <c r="O96" s="262">
        <f>VLOOKUP($A96,'Points - Player Total'!$A$9:$AD$97,30,FALSE)</f>
        <v>0</v>
      </c>
      <c r="P96" s="184">
        <f t="shared" si="5"/>
        <v>62</v>
      </c>
      <c r="Q96" s="186">
        <f t="shared" si="6"/>
        <v>0</v>
      </c>
      <c r="R96" s="182" t="str">
        <f t="shared" si="7"/>
        <v>0</v>
      </c>
      <c r="S96" s="152">
        <f>VLOOKUP($A96,'Teams - Window 1'!$A$6:$AU$94,47,FALSE)</f>
        <v>0</v>
      </c>
    </row>
  </sheetData>
  <mergeCells count="12">
    <mergeCell ref="A1:S1"/>
    <mergeCell ref="A2:S2"/>
    <mergeCell ref="Q6:Q7"/>
    <mergeCell ref="S6:S7"/>
    <mergeCell ref="P6:P7"/>
    <mergeCell ref="A6:A7"/>
    <mergeCell ref="B6:B7"/>
    <mergeCell ref="C6:C7"/>
    <mergeCell ref="D6:D7"/>
    <mergeCell ref="O6:O7"/>
    <mergeCell ref="R6:R7"/>
    <mergeCell ref="E6:N6"/>
  </mergeCells>
  <conditionalFormatting sqref="S42:S57 S8:S27 S30:S38">
    <cfRule type="colorScale" priority="14">
      <colorScale>
        <cfvo type="min"/>
        <cfvo type="max"/>
        <color rgb="FFFCFCFF"/>
        <color rgb="FF63BE7B"/>
      </colorScale>
    </cfRule>
  </conditionalFormatting>
  <conditionalFormatting sqref="S39">
    <cfRule type="colorScale" priority="11">
      <colorScale>
        <cfvo type="min"/>
        <cfvo type="max"/>
        <color rgb="FFFCFCFF"/>
        <color rgb="FF63BE7B"/>
      </colorScale>
    </cfRule>
  </conditionalFormatting>
  <conditionalFormatting sqref="S58">
    <cfRule type="colorScale" priority="9">
      <colorScale>
        <cfvo type="min"/>
        <cfvo type="max"/>
        <color rgb="FFFCFCFF"/>
        <color rgb="FF63BE7B"/>
      </colorScale>
    </cfRule>
  </conditionalFormatting>
  <conditionalFormatting sqref="S28:S29">
    <cfRule type="colorScale" priority="5">
      <colorScale>
        <cfvo type="min"/>
        <cfvo type="max"/>
        <color rgb="FFFCFCFF"/>
        <color rgb="FF63BE7B"/>
      </colorScale>
    </cfRule>
  </conditionalFormatting>
  <conditionalFormatting sqref="S40:S41">
    <cfRule type="colorScale" priority="4">
      <colorScale>
        <cfvo type="min"/>
        <cfvo type="max"/>
        <color rgb="FFFCFCFF"/>
        <color rgb="FF63BE7B"/>
      </colorScale>
    </cfRule>
  </conditionalFormatting>
  <conditionalFormatting sqref="S68:S96">
    <cfRule type="colorScale" priority="3">
      <colorScale>
        <cfvo type="min"/>
        <cfvo type="max"/>
        <color rgb="FFFCFCFF"/>
        <color rgb="FF63BE7B"/>
      </colorScale>
    </cfRule>
  </conditionalFormatting>
  <conditionalFormatting sqref="S59:S67">
    <cfRule type="colorScale" priority="2">
      <colorScale>
        <cfvo type="min"/>
        <cfvo type="max"/>
        <color rgb="FFFCFCFF"/>
        <color rgb="FF63BE7B"/>
      </colorScale>
    </cfRule>
  </conditionalFormatting>
  <conditionalFormatting sqref="S8:S96">
    <cfRule type="colorScale" priority="1">
      <colorScale>
        <cfvo type="min"/>
        <cfvo type="max"/>
        <color rgb="FFFCFCFF"/>
        <color rgb="FF63BE7B"/>
      </colorScale>
    </cfRule>
  </conditionalFormatting>
  <printOptions horizontalCentered="1"/>
  <pageMargins left="0.19685039370078741" right="0.19685039370078741" top="0.19685039370078741" bottom="0.19685039370078741" header="0.31496062992125984" footer="0.31496062992125984"/>
  <pageSetup paperSize="9" scale="4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sheetPr>
  <dimension ref="A1:AH98"/>
  <sheetViews>
    <sheetView zoomScale="85" zoomScaleNormal="85" workbookViewId="0">
      <pane xSplit="3" ySplit="6" topLeftCell="K67" activePane="bottomRight" state="frozen"/>
      <selection activeCell="B26" sqref="B26"/>
      <selection pane="topRight" activeCell="B26" sqref="B26"/>
      <selection pane="bottomLeft" activeCell="B26" sqref="B26"/>
      <selection pane="bottomRight" activeCell="S85" sqref="S85"/>
    </sheetView>
  </sheetViews>
  <sheetFormatPr defaultRowHeight="15" x14ac:dyDescent="0.25"/>
  <cols>
    <col min="1" max="1" width="19.28515625" bestFit="1" customWidth="1"/>
    <col min="3" max="3" width="13.85546875" bestFit="1" customWidth="1"/>
    <col min="4" max="26" width="13.140625" customWidth="1"/>
    <col min="27" max="27" width="2.85546875" customWidth="1"/>
  </cols>
  <sheetData>
    <row r="1" spans="1:34" x14ac:dyDescent="0.25">
      <c r="A1" s="34" t="s">
        <v>98</v>
      </c>
    </row>
    <row r="2" spans="1:34" x14ac:dyDescent="0.25">
      <c r="A2" s="34" t="s">
        <v>492</v>
      </c>
    </row>
    <row r="3" spans="1:34" x14ac:dyDescent="0.25">
      <c r="D3" s="45"/>
      <c r="E3" s="45"/>
      <c r="F3" s="45"/>
      <c r="G3" s="45"/>
      <c r="H3" s="45"/>
      <c r="I3" s="45"/>
      <c r="J3" s="45"/>
      <c r="K3" s="45"/>
      <c r="L3" s="45"/>
      <c r="M3" s="45"/>
      <c r="N3" s="45"/>
      <c r="O3" s="45"/>
      <c r="P3" s="45"/>
      <c r="Q3" s="45"/>
      <c r="R3" s="45"/>
      <c r="S3" s="45"/>
      <c r="T3" s="45"/>
      <c r="U3" s="45"/>
      <c r="V3" s="45"/>
      <c r="W3" s="45"/>
      <c r="X3" s="45"/>
      <c r="Y3" s="45"/>
      <c r="Z3" s="45"/>
    </row>
    <row r="4" spans="1:34" x14ac:dyDescent="0.25">
      <c r="D4" s="63" t="s">
        <v>470</v>
      </c>
      <c r="E4" s="63" t="s">
        <v>471</v>
      </c>
      <c r="F4" s="63" t="s">
        <v>491</v>
      </c>
      <c r="G4" s="63" t="s">
        <v>472</v>
      </c>
      <c r="H4" s="63" t="s">
        <v>473</v>
      </c>
      <c r="I4" s="67" t="s">
        <v>490</v>
      </c>
      <c r="J4" s="67" t="s">
        <v>474</v>
      </c>
      <c r="K4" s="35" t="s">
        <v>475</v>
      </c>
      <c r="L4" s="67" t="s">
        <v>476</v>
      </c>
      <c r="M4" s="67" t="s">
        <v>477</v>
      </c>
      <c r="N4" s="67" t="s">
        <v>478</v>
      </c>
      <c r="O4" s="67" t="s">
        <v>479</v>
      </c>
      <c r="P4" s="67" t="s">
        <v>480</v>
      </c>
      <c r="Q4" s="67" t="s">
        <v>481</v>
      </c>
      <c r="R4" s="67" t="s">
        <v>482</v>
      </c>
      <c r="S4" s="35" t="s">
        <v>483</v>
      </c>
      <c r="T4" s="63" t="s">
        <v>484</v>
      </c>
      <c r="U4" s="67" t="s">
        <v>485</v>
      </c>
      <c r="V4" s="67" t="s">
        <v>486</v>
      </c>
      <c r="W4" s="63" t="s">
        <v>487</v>
      </c>
      <c r="X4" s="63" t="s">
        <v>488</v>
      </c>
      <c r="Y4" s="63" t="s">
        <v>489</v>
      </c>
      <c r="Z4" s="63" t="s">
        <v>505</v>
      </c>
      <c r="AB4" s="820" t="s">
        <v>47</v>
      </c>
    </row>
    <row r="5" spans="1:34" x14ac:dyDescent="0.25">
      <c r="A5" s="63" t="s">
        <v>44</v>
      </c>
      <c r="B5" s="63" t="s">
        <v>51</v>
      </c>
      <c r="C5" s="63" t="s">
        <v>67</v>
      </c>
      <c r="D5" s="63" t="s">
        <v>169</v>
      </c>
      <c r="E5" s="63" t="s">
        <v>170</v>
      </c>
      <c r="F5" s="63" t="s">
        <v>180</v>
      </c>
      <c r="G5" s="63" t="s">
        <v>181</v>
      </c>
      <c r="H5" s="63" t="s">
        <v>182</v>
      </c>
      <c r="I5" s="63" t="s">
        <v>183</v>
      </c>
      <c r="J5" s="67" t="s">
        <v>209</v>
      </c>
      <c r="K5" s="35" t="s">
        <v>210</v>
      </c>
      <c r="L5" s="67" t="s">
        <v>211</v>
      </c>
      <c r="M5" s="67" t="s">
        <v>212</v>
      </c>
      <c r="N5" s="67" t="s">
        <v>213</v>
      </c>
      <c r="O5" s="67" t="s">
        <v>214</v>
      </c>
      <c r="P5" s="67" t="s">
        <v>221</v>
      </c>
      <c r="Q5" s="67" t="s">
        <v>222</v>
      </c>
      <c r="R5" s="67" t="s">
        <v>223</v>
      </c>
      <c r="S5" s="35" t="s">
        <v>224</v>
      </c>
      <c r="T5" s="63" t="s">
        <v>225</v>
      </c>
      <c r="U5" s="63" t="s">
        <v>226</v>
      </c>
      <c r="V5" s="67" t="s">
        <v>466</v>
      </c>
      <c r="W5" s="63" t="s">
        <v>467</v>
      </c>
      <c r="X5" s="63" t="s">
        <v>468</v>
      </c>
      <c r="Y5" s="63" t="s">
        <v>469</v>
      </c>
      <c r="Z5" s="63" t="s">
        <v>504</v>
      </c>
      <c r="AA5" s="63"/>
      <c r="AB5" s="820"/>
      <c r="AC5" s="63"/>
      <c r="AD5" s="63"/>
      <c r="AE5" s="63"/>
      <c r="AF5" s="63"/>
      <c r="AG5" s="63"/>
      <c r="AH5" s="63"/>
    </row>
    <row r="6" spans="1:34" hidden="1" x14ac:dyDescent="0.25">
      <c r="D6" s="971" t="s">
        <v>493</v>
      </c>
      <c r="E6" s="971"/>
      <c r="F6" s="971"/>
      <c r="G6" s="971"/>
      <c r="H6" s="971"/>
      <c r="I6" s="971"/>
      <c r="J6" s="971"/>
      <c r="K6" s="972"/>
      <c r="L6" s="973" t="s">
        <v>494</v>
      </c>
      <c r="M6" s="974"/>
      <c r="N6" s="974"/>
      <c r="O6" s="974"/>
      <c r="P6" s="974"/>
      <c r="Q6" s="974"/>
      <c r="R6" s="974"/>
      <c r="S6" s="972"/>
      <c r="T6" s="973" t="s">
        <v>495</v>
      </c>
      <c r="U6" s="971"/>
      <c r="V6" s="971"/>
      <c r="W6" s="971"/>
      <c r="X6" s="971"/>
      <c r="Y6" s="971"/>
      <c r="Z6" s="971"/>
      <c r="AA6" s="63"/>
      <c r="AB6" s="261"/>
      <c r="AC6" s="63"/>
      <c r="AD6" s="63"/>
      <c r="AE6" s="63"/>
      <c r="AF6" s="63"/>
      <c r="AG6" s="63"/>
      <c r="AH6" s="63"/>
    </row>
    <row r="7" spans="1:34" x14ac:dyDescent="0.25">
      <c r="A7" t="s">
        <v>404</v>
      </c>
      <c r="B7" s="6" t="s">
        <v>52</v>
      </c>
      <c r="C7" t="s">
        <v>68</v>
      </c>
      <c r="D7" s="43">
        <v>1</v>
      </c>
      <c r="E7" s="43"/>
      <c r="F7" s="43">
        <v>1</v>
      </c>
      <c r="G7" s="43">
        <v>1</v>
      </c>
      <c r="H7" s="43">
        <v>1</v>
      </c>
      <c r="I7" s="405">
        <v>1</v>
      </c>
      <c r="J7" s="405">
        <v>1</v>
      </c>
      <c r="K7" s="406">
        <v>1</v>
      </c>
      <c r="L7" s="405">
        <v>1</v>
      </c>
      <c r="M7" s="405">
        <v>1</v>
      </c>
      <c r="N7" s="405">
        <v>1</v>
      </c>
      <c r="O7" s="405">
        <v>1</v>
      </c>
      <c r="P7" s="405">
        <v>1</v>
      </c>
      <c r="Q7" s="405">
        <v>1</v>
      </c>
      <c r="R7" s="405"/>
      <c r="S7" s="406">
        <v>1</v>
      </c>
      <c r="T7" s="405"/>
      <c r="U7" s="405"/>
      <c r="V7" s="405"/>
      <c r="W7" s="405"/>
      <c r="X7" s="43"/>
      <c r="Y7" s="405"/>
      <c r="Z7" s="405"/>
      <c r="AB7" s="63">
        <f>SUM(D7:Z7)</f>
        <v>14</v>
      </c>
    </row>
    <row r="8" spans="1:34" x14ac:dyDescent="0.25">
      <c r="A8" t="s">
        <v>11</v>
      </c>
      <c r="B8" s="6" t="s">
        <v>52</v>
      </c>
      <c r="C8" t="s">
        <v>68</v>
      </c>
      <c r="D8" s="43">
        <v>1</v>
      </c>
      <c r="E8" s="43"/>
      <c r="F8" s="43">
        <v>1</v>
      </c>
      <c r="G8" s="43">
        <v>1</v>
      </c>
      <c r="H8" s="43">
        <v>1</v>
      </c>
      <c r="I8" s="405">
        <v>1</v>
      </c>
      <c r="J8" s="405">
        <v>1</v>
      </c>
      <c r="K8" s="406">
        <v>1</v>
      </c>
      <c r="L8" s="405">
        <v>1</v>
      </c>
      <c r="M8" s="405">
        <v>1</v>
      </c>
      <c r="N8" s="405">
        <v>1</v>
      </c>
      <c r="O8" s="405"/>
      <c r="P8" s="405">
        <v>1</v>
      </c>
      <c r="Q8" s="405">
        <v>1</v>
      </c>
      <c r="R8" s="405"/>
      <c r="S8" s="406">
        <v>1</v>
      </c>
      <c r="T8" s="43"/>
      <c r="U8" s="405"/>
      <c r="V8" s="405"/>
      <c r="W8" s="405"/>
      <c r="X8" s="43"/>
      <c r="Y8" s="405"/>
      <c r="Z8" s="405"/>
      <c r="AB8" s="63">
        <f t="shared" ref="AB8:AB71" si="0">SUM(D8:Z8)</f>
        <v>13</v>
      </c>
    </row>
    <row r="9" spans="1:34" x14ac:dyDescent="0.25">
      <c r="A9" t="s">
        <v>8</v>
      </c>
      <c r="B9" s="6" t="s">
        <v>52</v>
      </c>
      <c r="C9" t="s">
        <v>68</v>
      </c>
      <c r="D9" s="43"/>
      <c r="E9" s="43"/>
      <c r="F9" s="43">
        <v>1</v>
      </c>
      <c r="G9" s="43">
        <v>1</v>
      </c>
      <c r="H9" s="43">
        <v>1</v>
      </c>
      <c r="I9" s="405">
        <v>1</v>
      </c>
      <c r="J9" s="405">
        <v>1</v>
      </c>
      <c r="K9" s="406"/>
      <c r="L9" s="405">
        <v>1</v>
      </c>
      <c r="M9" s="405">
        <v>1</v>
      </c>
      <c r="N9" s="405">
        <v>1</v>
      </c>
      <c r="O9" s="405">
        <v>1</v>
      </c>
      <c r="P9" s="405">
        <v>1</v>
      </c>
      <c r="Q9" s="405">
        <v>1</v>
      </c>
      <c r="R9" s="405"/>
      <c r="S9" s="406">
        <v>1</v>
      </c>
      <c r="T9" s="405"/>
      <c r="U9" s="405"/>
      <c r="V9" s="405"/>
      <c r="W9" s="405"/>
      <c r="X9" s="43"/>
      <c r="Y9" s="405"/>
      <c r="Z9" s="405"/>
      <c r="AB9" s="63">
        <f t="shared" si="0"/>
        <v>12</v>
      </c>
    </row>
    <row r="10" spans="1:34" x14ac:dyDescent="0.25">
      <c r="A10" t="s">
        <v>12</v>
      </c>
      <c r="B10" s="6" t="s">
        <v>53</v>
      </c>
      <c r="C10" t="s">
        <v>68</v>
      </c>
      <c r="D10" s="43">
        <v>1</v>
      </c>
      <c r="E10" s="43"/>
      <c r="F10" s="43">
        <v>1</v>
      </c>
      <c r="G10" s="43"/>
      <c r="H10" s="43">
        <v>1</v>
      </c>
      <c r="I10" s="405">
        <v>1</v>
      </c>
      <c r="J10" s="405"/>
      <c r="K10" s="406"/>
      <c r="L10" s="405">
        <v>1</v>
      </c>
      <c r="M10" s="405"/>
      <c r="N10" s="405">
        <v>1</v>
      </c>
      <c r="O10" s="405"/>
      <c r="P10" s="405">
        <v>1</v>
      </c>
      <c r="Q10" s="405"/>
      <c r="R10" s="405"/>
      <c r="S10" s="406"/>
      <c r="T10" s="405"/>
      <c r="U10" s="405"/>
      <c r="V10" s="405"/>
      <c r="W10" s="43"/>
      <c r="X10" s="43"/>
      <c r="Y10" s="43"/>
      <c r="Z10" s="43"/>
      <c r="AB10" s="63">
        <f t="shared" si="0"/>
        <v>7</v>
      </c>
    </row>
    <row r="11" spans="1:34" x14ac:dyDescent="0.25">
      <c r="A11" t="s">
        <v>16</v>
      </c>
      <c r="B11" s="6" t="s">
        <v>54</v>
      </c>
      <c r="C11" t="s">
        <v>68</v>
      </c>
      <c r="D11" s="43">
        <v>1</v>
      </c>
      <c r="E11" s="43"/>
      <c r="F11" s="43"/>
      <c r="G11" s="43"/>
      <c r="H11" s="43">
        <v>1</v>
      </c>
      <c r="I11" s="405">
        <v>1</v>
      </c>
      <c r="J11" s="405">
        <v>1</v>
      </c>
      <c r="K11" s="406"/>
      <c r="L11" s="405">
        <v>1</v>
      </c>
      <c r="M11" s="405">
        <v>1</v>
      </c>
      <c r="N11" s="405">
        <v>1</v>
      </c>
      <c r="O11" s="405">
        <v>1</v>
      </c>
      <c r="P11" s="405"/>
      <c r="Q11" s="405">
        <v>1</v>
      </c>
      <c r="R11" s="405"/>
      <c r="S11" s="406">
        <v>1</v>
      </c>
      <c r="T11" s="405"/>
      <c r="U11" s="405"/>
      <c r="V11" s="405"/>
      <c r="W11" s="405"/>
      <c r="X11" s="43"/>
      <c r="Y11" s="405"/>
      <c r="Z11" s="405"/>
      <c r="AB11" s="63">
        <f t="shared" si="0"/>
        <v>10</v>
      </c>
    </row>
    <row r="12" spans="1:34" x14ac:dyDescent="0.25">
      <c r="A12" t="s">
        <v>0</v>
      </c>
      <c r="B12" s="6" t="s">
        <v>52</v>
      </c>
      <c r="C12" t="s">
        <v>68</v>
      </c>
      <c r="D12" s="43">
        <v>1</v>
      </c>
      <c r="E12" s="43"/>
      <c r="F12" s="43">
        <v>1</v>
      </c>
      <c r="G12" s="43">
        <v>1</v>
      </c>
      <c r="H12" s="43">
        <v>1</v>
      </c>
      <c r="I12" s="405">
        <v>1</v>
      </c>
      <c r="J12" s="405">
        <v>1</v>
      </c>
      <c r="K12" s="406">
        <v>1</v>
      </c>
      <c r="L12" s="405">
        <v>1</v>
      </c>
      <c r="M12" s="405">
        <v>1</v>
      </c>
      <c r="N12" s="405">
        <v>1</v>
      </c>
      <c r="O12" s="405">
        <v>1</v>
      </c>
      <c r="P12" s="405">
        <v>1</v>
      </c>
      <c r="Q12" s="405">
        <v>1</v>
      </c>
      <c r="R12" s="405"/>
      <c r="S12" s="406">
        <v>1</v>
      </c>
      <c r="T12" s="43"/>
      <c r="U12" s="405"/>
      <c r="V12" s="405"/>
      <c r="W12" s="43"/>
      <c r="X12" s="43"/>
      <c r="Y12" s="43"/>
      <c r="Z12" s="43"/>
      <c r="AB12" s="63">
        <f t="shared" si="0"/>
        <v>14</v>
      </c>
    </row>
    <row r="13" spans="1:34" x14ac:dyDescent="0.25">
      <c r="A13" t="s">
        <v>5</v>
      </c>
      <c r="B13" s="6" t="s">
        <v>52</v>
      </c>
      <c r="C13" t="s">
        <v>68</v>
      </c>
      <c r="D13" s="43">
        <v>1</v>
      </c>
      <c r="E13" s="43"/>
      <c r="F13" s="43">
        <v>1</v>
      </c>
      <c r="G13" s="43">
        <v>1</v>
      </c>
      <c r="H13" s="43">
        <v>1</v>
      </c>
      <c r="I13" s="405"/>
      <c r="J13" s="405">
        <v>1</v>
      </c>
      <c r="K13" s="406"/>
      <c r="L13" s="405">
        <v>1</v>
      </c>
      <c r="M13" s="405"/>
      <c r="N13" s="405">
        <v>1</v>
      </c>
      <c r="O13" s="405">
        <v>1</v>
      </c>
      <c r="P13" s="405">
        <v>1</v>
      </c>
      <c r="Q13" s="405">
        <v>1</v>
      </c>
      <c r="R13" s="405"/>
      <c r="S13" s="406"/>
      <c r="T13" s="405"/>
      <c r="U13" s="405"/>
      <c r="V13" s="405"/>
      <c r="W13" s="405"/>
      <c r="X13" s="405"/>
      <c r="Y13" s="405"/>
      <c r="Z13" s="405"/>
      <c r="AB13" s="63">
        <f t="shared" si="0"/>
        <v>10</v>
      </c>
    </row>
    <row r="14" spans="1:34" x14ac:dyDescent="0.25">
      <c r="A14" t="s">
        <v>74</v>
      </c>
      <c r="B14" s="6" t="s">
        <v>53</v>
      </c>
      <c r="C14" t="s">
        <v>68</v>
      </c>
      <c r="D14" s="43">
        <v>1</v>
      </c>
      <c r="E14" s="43"/>
      <c r="F14" s="43">
        <v>1</v>
      </c>
      <c r="G14" s="43">
        <v>1</v>
      </c>
      <c r="H14" s="43">
        <v>1</v>
      </c>
      <c r="I14" s="405">
        <v>1</v>
      </c>
      <c r="J14" s="405"/>
      <c r="K14" s="406">
        <v>1</v>
      </c>
      <c r="L14" s="405">
        <v>1</v>
      </c>
      <c r="M14" s="405">
        <v>1</v>
      </c>
      <c r="N14" s="405">
        <v>1</v>
      </c>
      <c r="O14" s="405">
        <v>1</v>
      </c>
      <c r="P14" s="405">
        <v>1</v>
      </c>
      <c r="Q14" s="405">
        <v>1</v>
      </c>
      <c r="R14" s="405"/>
      <c r="S14" s="406">
        <v>1</v>
      </c>
      <c r="T14" s="405"/>
      <c r="U14" s="405"/>
      <c r="V14" s="405"/>
      <c r="W14" s="405"/>
      <c r="X14" s="43"/>
      <c r="Y14" s="405"/>
      <c r="Z14" s="405"/>
      <c r="AB14" s="63">
        <f t="shared" si="0"/>
        <v>13</v>
      </c>
    </row>
    <row r="15" spans="1:34" x14ac:dyDescent="0.25">
      <c r="A15" t="s">
        <v>405</v>
      </c>
      <c r="B15" s="6" t="s">
        <v>53</v>
      </c>
      <c r="C15" t="s">
        <v>68</v>
      </c>
      <c r="D15" s="43">
        <v>1</v>
      </c>
      <c r="E15" s="43"/>
      <c r="F15" s="43">
        <v>1</v>
      </c>
      <c r="G15" s="43"/>
      <c r="H15" s="43">
        <v>1</v>
      </c>
      <c r="I15" s="405">
        <v>1</v>
      </c>
      <c r="J15" s="405"/>
      <c r="K15" s="406">
        <v>1</v>
      </c>
      <c r="L15" s="405">
        <v>1</v>
      </c>
      <c r="M15" s="405">
        <v>1</v>
      </c>
      <c r="N15" s="405">
        <v>1</v>
      </c>
      <c r="O15" s="405">
        <v>1</v>
      </c>
      <c r="P15" s="405">
        <v>1</v>
      </c>
      <c r="Q15" s="405">
        <v>1</v>
      </c>
      <c r="R15" s="405"/>
      <c r="S15" s="406">
        <v>1</v>
      </c>
      <c r="T15" s="405"/>
      <c r="U15" s="405"/>
      <c r="V15" s="405"/>
      <c r="W15" s="405"/>
      <c r="X15" s="405"/>
      <c r="Y15" s="43"/>
      <c r="Z15" s="43"/>
      <c r="AB15" s="63">
        <f t="shared" si="0"/>
        <v>12</v>
      </c>
    </row>
    <row r="16" spans="1:34" x14ac:dyDescent="0.25">
      <c r="A16" t="s">
        <v>2</v>
      </c>
      <c r="B16" s="6" t="s">
        <v>53</v>
      </c>
      <c r="C16" t="s">
        <v>68</v>
      </c>
      <c r="D16" s="43">
        <v>1</v>
      </c>
      <c r="E16" s="43"/>
      <c r="F16" s="43">
        <v>1</v>
      </c>
      <c r="G16" s="43"/>
      <c r="H16" s="43"/>
      <c r="I16" s="405"/>
      <c r="J16" s="405"/>
      <c r="K16" s="406">
        <v>1</v>
      </c>
      <c r="L16" s="405">
        <v>1</v>
      </c>
      <c r="M16" s="405">
        <v>1</v>
      </c>
      <c r="N16" s="405">
        <v>1</v>
      </c>
      <c r="O16" s="405">
        <v>1</v>
      </c>
      <c r="P16" s="405">
        <v>1</v>
      </c>
      <c r="Q16" s="405">
        <v>1</v>
      </c>
      <c r="R16" s="405"/>
      <c r="S16" s="406">
        <v>1</v>
      </c>
      <c r="T16" s="405"/>
      <c r="U16" s="405"/>
      <c r="V16" s="405"/>
      <c r="W16" s="405"/>
      <c r="X16" s="405"/>
      <c r="Y16" s="405"/>
      <c r="Z16" s="405"/>
      <c r="AB16" s="63">
        <f t="shared" si="0"/>
        <v>10</v>
      </c>
    </row>
    <row r="17" spans="1:28" x14ac:dyDescent="0.25">
      <c r="A17" t="s">
        <v>6</v>
      </c>
      <c r="B17" s="6" t="s">
        <v>53</v>
      </c>
      <c r="C17" t="s">
        <v>68</v>
      </c>
      <c r="D17" s="43"/>
      <c r="E17" s="43"/>
      <c r="F17" s="43">
        <v>1</v>
      </c>
      <c r="G17" s="43">
        <v>1</v>
      </c>
      <c r="H17" s="43">
        <v>1</v>
      </c>
      <c r="I17" s="405"/>
      <c r="J17" s="405">
        <v>1</v>
      </c>
      <c r="K17" s="406">
        <v>1</v>
      </c>
      <c r="L17" s="405">
        <v>1</v>
      </c>
      <c r="M17" s="405">
        <v>1</v>
      </c>
      <c r="N17" s="405">
        <v>1</v>
      </c>
      <c r="O17" s="405">
        <v>1</v>
      </c>
      <c r="P17" s="405"/>
      <c r="Q17" s="405">
        <v>1</v>
      </c>
      <c r="R17" s="405"/>
      <c r="S17" s="406">
        <v>1</v>
      </c>
      <c r="T17" s="405"/>
      <c r="U17" s="405"/>
      <c r="V17" s="405"/>
      <c r="W17" s="405"/>
      <c r="X17" s="405"/>
      <c r="Y17" s="405"/>
      <c r="Z17" s="405"/>
      <c r="AB17" s="63">
        <f t="shared" si="0"/>
        <v>11</v>
      </c>
    </row>
    <row r="18" spans="1:28" x14ac:dyDescent="0.25">
      <c r="A18" t="s">
        <v>14</v>
      </c>
      <c r="B18" s="6" t="s">
        <v>53</v>
      </c>
      <c r="C18" t="s">
        <v>68</v>
      </c>
      <c r="D18" s="43"/>
      <c r="E18" s="43"/>
      <c r="F18" s="43"/>
      <c r="G18" s="43"/>
      <c r="H18" s="43"/>
      <c r="I18" s="405"/>
      <c r="J18" s="405"/>
      <c r="K18" s="406"/>
      <c r="L18" s="405"/>
      <c r="M18" s="405"/>
      <c r="N18" s="405"/>
      <c r="O18" s="405"/>
      <c r="P18" s="405"/>
      <c r="Q18" s="405"/>
      <c r="R18" s="405"/>
      <c r="S18" s="406"/>
      <c r="T18" s="405"/>
      <c r="U18" s="405"/>
      <c r="V18" s="405"/>
      <c r="W18" s="43"/>
      <c r="X18" s="43"/>
      <c r="Y18" s="405"/>
      <c r="Z18" s="405"/>
      <c r="AB18" s="63">
        <f t="shared" si="0"/>
        <v>0</v>
      </c>
    </row>
    <row r="19" spans="1:28" x14ac:dyDescent="0.25">
      <c r="A19" s="4" t="s">
        <v>231</v>
      </c>
      <c r="B19" s="6" t="s">
        <v>54</v>
      </c>
      <c r="C19" t="s">
        <v>68</v>
      </c>
      <c r="D19" s="43">
        <v>1</v>
      </c>
      <c r="E19" s="43"/>
      <c r="F19" s="43">
        <v>1</v>
      </c>
      <c r="G19" s="43"/>
      <c r="H19" s="43">
        <v>1</v>
      </c>
      <c r="I19" s="405"/>
      <c r="J19" s="405">
        <v>1</v>
      </c>
      <c r="K19" s="406">
        <v>1</v>
      </c>
      <c r="L19" s="405">
        <v>1</v>
      </c>
      <c r="M19" s="405"/>
      <c r="N19" s="405"/>
      <c r="O19" s="405"/>
      <c r="P19" s="405">
        <v>1</v>
      </c>
      <c r="Q19" s="405"/>
      <c r="R19" s="405"/>
      <c r="S19" s="406"/>
      <c r="T19" s="43"/>
      <c r="U19" s="405"/>
      <c r="V19" s="405"/>
      <c r="W19" s="43"/>
      <c r="X19" s="43"/>
      <c r="Y19" s="43"/>
      <c r="Z19" s="43"/>
      <c r="AB19" s="63">
        <f t="shared" si="0"/>
        <v>7</v>
      </c>
    </row>
    <row r="20" spans="1:28" x14ac:dyDescent="0.25">
      <c r="A20" s="4" t="s">
        <v>10</v>
      </c>
      <c r="B20" s="6" t="s">
        <v>54</v>
      </c>
      <c r="C20" t="s">
        <v>68</v>
      </c>
      <c r="D20" s="43">
        <v>1</v>
      </c>
      <c r="E20" s="43"/>
      <c r="F20" s="43">
        <v>1</v>
      </c>
      <c r="G20" s="43">
        <v>1</v>
      </c>
      <c r="H20" s="43"/>
      <c r="I20" s="405"/>
      <c r="J20" s="405"/>
      <c r="K20" s="406"/>
      <c r="L20" s="405"/>
      <c r="M20" s="405"/>
      <c r="N20" s="405"/>
      <c r="O20" s="405"/>
      <c r="P20" s="405"/>
      <c r="Q20" s="405"/>
      <c r="R20" s="405"/>
      <c r="S20" s="406">
        <v>1</v>
      </c>
      <c r="T20" s="43"/>
      <c r="U20" s="405"/>
      <c r="V20" s="405"/>
      <c r="W20" s="43"/>
      <c r="X20" s="43"/>
      <c r="Y20" s="43"/>
      <c r="Z20" s="43"/>
      <c r="AB20" s="63">
        <f t="shared" si="0"/>
        <v>4</v>
      </c>
    </row>
    <row r="21" spans="1:28" x14ac:dyDescent="0.25">
      <c r="A21" s="4" t="s">
        <v>230</v>
      </c>
      <c r="B21" s="6" t="s">
        <v>251</v>
      </c>
      <c r="C21" t="s">
        <v>68</v>
      </c>
      <c r="D21" s="43"/>
      <c r="E21" s="43"/>
      <c r="F21" s="43">
        <v>1</v>
      </c>
      <c r="G21" s="43">
        <v>1</v>
      </c>
      <c r="H21" s="43"/>
      <c r="I21" s="405">
        <v>1</v>
      </c>
      <c r="J21" s="405">
        <v>1</v>
      </c>
      <c r="K21" s="406"/>
      <c r="L21" s="405"/>
      <c r="M21" s="405"/>
      <c r="N21" s="405"/>
      <c r="O21" s="405"/>
      <c r="P21" s="405"/>
      <c r="Q21" s="405"/>
      <c r="R21" s="405"/>
      <c r="S21" s="406">
        <v>1</v>
      </c>
      <c r="T21" s="43"/>
      <c r="U21" s="405"/>
      <c r="V21" s="405"/>
      <c r="W21" s="43"/>
      <c r="X21" s="43"/>
      <c r="Y21" s="43"/>
      <c r="Z21" s="43"/>
      <c r="AB21" s="63">
        <f t="shared" si="0"/>
        <v>5</v>
      </c>
    </row>
    <row r="22" spans="1:28" x14ac:dyDescent="0.25">
      <c r="A22" s="4" t="s">
        <v>38</v>
      </c>
      <c r="B22" s="6" t="s">
        <v>251</v>
      </c>
      <c r="C22" t="s">
        <v>68</v>
      </c>
      <c r="D22" s="43">
        <v>1</v>
      </c>
      <c r="E22" s="43"/>
      <c r="F22" s="43">
        <v>1</v>
      </c>
      <c r="G22" s="43"/>
      <c r="H22" s="43"/>
      <c r="I22" s="405">
        <v>1</v>
      </c>
      <c r="J22" s="405"/>
      <c r="K22" s="406"/>
      <c r="L22" s="405"/>
      <c r="M22" s="405"/>
      <c r="N22" s="405"/>
      <c r="O22" s="405">
        <v>1</v>
      </c>
      <c r="P22" s="405"/>
      <c r="Q22" s="405"/>
      <c r="R22" s="405"/>
      <c r="S22" s="406"/>
      <c r="T22" s="43"/>
      <c r="U22" s="405"/>
      <c r="V22" s="405"/>
      <c r="W22" s="43"/>
      <c r="X22" s="43"/>
      <c r="Y22" s="43"/>
      <c r="Z22" s="43"/>
      <c r="AB22" s="63">
        <f t="shared" si="0"/>
        <v>4</v>
      </c>
    </row>
    <row r="23" spans="1:28" x14ac:dyDescent="0.25">
      <c r="A23" s="4" t="s">
        <v>215</v>
      </c>
      <c r="B23" s="6" t="s">
        <v>251</v>
      </c>
      <c r="C23" t="s">
        <v>68</v>
      </c>
      <c r="D23" s="43">
        <v>1</v>
      </c>
      <c r="E23" s="43"/>
      <c r="F23" s="43">
        <v>1</v>
      </c>
      <c r="G23" s="43">
        <v>1</v>
      </c>
      <c r="H23" s="43">
        <v>1</v>
      </c>
      <c r="I23" s="405">
        <v>1</v>
      </c>
      <c r="J23" s="405"/>
      <c r="K23" s="406"/>
      <c r="L23" s="405"/>
      <c r="M23" s="405">
        <v>1</v>
      </c>
      <c r="N23" s="405"/>
      <c r="O23" s="405">
        <v>1</v>
      </c>
      <c r="P23" s="405">
        <v>1</v>
      </c>
      <c r="Q23" s="405"/>
      <c r="R23" s="405"/>
      <c r="S23" s="406">
        <v>1</v>
      </c>
      <c r="T23" s="43"/>
      <c r="U23" s="405"/>
      <c r="V23" s="405"/>
      <c r="W23" s="43"/>
      <c r="X23" s="43"/>
      <c r="Y23" s="43"/>
      <c r="Z23" s="43"/>
      <c r="AB23" s="63">
        <f t="shared" si="0"/>
        <v>9</v>
      </c>
    </row>
    <row r="24" spans="1:28" x14ac:dyDescent="0.25">
      <c r="A24" s="4" t="s">
        <v>24</v>
      </c>
      <c r="B24" s="6" t="s">
        <v>251</v>
      </c>
      <c r="C24" t="s">
        <v>68</v>
      </c>
      <c r="D24" s="43"/>
      <c r="E24" s="43"/>
      <c r="F24" s="43"/>
      <c r="G24" s="43"/>
      <c r="H24" s="43"/>
      <c r="I24" s="405"/>
      <c r="J24" s="405"/>
      <c r="K24" s="406"/>
      <c r="L24" s="405"/>
      <c r="M24" s="405"/>
      <c r="N24" s="405"/>
      <c r="O24" s="405"/>
      <c r="P24" s="405"/>
      <c r="Q24" s="405"/>
      <c r="R24" s="405"/>
      <c r="S24" s="406"/>
      <c r="T24" s="43"/>
      <c r="U24" s="405"/>
      <c r="V24" s="405"/>
      <c r="W24" s="43"/>
      <c r="X24" s="43"/>
      <c r="Y24" s="43"/>
      <c r="Z24" s="43"/>
      <c r="AB24" s="63">
        <f t="shared" si="0"/>
        <v>0</v>
      </c>
    </row>
    <row r="25" spans="1:28" x14ac:dyDescent="0.25">
      <c r="A25" s="4" t="s">
        <v>582</v>
      </c>
      <c r="B25" s="6" t="s">
        <v>251</v>
      </c>
      <c r="C25" t="s">
        <v>68</v>
      </c>
      <c r="D25" s="43"/>
      <c r="E25" s="43"/>
      <c r="F25" s="43"/>
      <c r="G25" s="43"/>
      <c r="H25" s="43"/>
      <c r="I25" s="405"/>
      <c r="J25" s="405"/>
      <c r="K25" s="406"/>
      <c r="L25" s="405"/>
      <c r="M25" s="405"/>
      <c r="N25" s="405"/>
      <c r="O25" s="405">
        <v>1</v>
      </c>
      <c r="P25" s="405">
        <v>1</v>
      </c>
      <c r="Q25" s="405">
        <v>1</v>
      </c>
      <c r="R25" s="405"/>
      <c r="S25" s="406"/>
      <c r="T25" s="43"/>
      <c r="U25" s="405"/>
      <c r="V25" s="405"/>
      <c r="W25" s="43"/>
      <c r="X25" s="43"/>
      <c r="Y25" s="43"/>
      <c r="Z25" s="43"/>
      <c r="AB25" s="63">
        <f t="shared" si="0"/>
        <v>3</v>
      </c>
    </row>
    <row r="26" spans="1:28" x14ac:dyDescent="0.25">
      <c r="A26" s="4" t="s">
        <v>254</v>
      </c>
      <c r="B26" s="6"/>
      <c r="C26" t="s">
        <v>68</v>
      </c>
      <c r="D26" s="43"/>
      <c r="E26" s="43"/>
      <c r="F26" s="43"/>
      <c r="G26" s="43"/>
      <c r="H26" s="43"/>
      <c r="I26" s="405"/>
      <c r="J26" s="405"/>
      <c r="K26" s="406"/>
      <c r="L26" s="405"/>
      <c r="M26" s="405"/>
      <c r="N26" s="405"/>
      <c r="O26" s="405"/>
      <c r="P26" s="405"/>
      <c r="Q26" s="405"/>
      <c r="R26" s="405"/>
      <c r="S26" s="406"/>
      <c r="T26" s="43"/>
      <c r="U26" s="405"/>
      <c r="V26" s="405"/>
      <c r="W26" s="43"/>
      <c r="X26" s="43"/>
      <c r="Y26" s="43"/>
      <c r="Z26" s="43"/>
      <c r="AB26" s="63">
        <f t="shared" si="0"/>
        <v>0</v>
      </c>
    </row>
    <row r="27" spans="1:28" x14ac:dyDescent="0.25">
      <c r="A27" s="4" t="s">
        <v>255</v>
      </c>
      <c r="B27" s="6"/>
      <c r="C27" t="s">
        <v>68</v>
      </c>
      <c r="D27" s="43"/>
      <c r="E27" s="43"/>
      <c r="F27" s="43"/>
      <c r="G27" s="43"/>
      <c r="H27" s="43"/>
      <c r="I27" s="405"/>
      <c r="J27" s="405"/>
      <c r="K27" s="406"/>
      <c r="L27" s="405"/>
      <c r="M27" s="405"/>
      <c r="N27" s="405"/>
      <c r="O27" s="405"/>
      <c r="P27" s="405"/>
      <c r="Q27" s="405"/>
      <c r="R27" s="405"/>
      <c r="S27" s="406"/>
      <c r="T27" s="43"/>
      <c r="U27" s="405"/>
      <c r="V27" s="405"/>
      <c r="W27" s="43"/>
      <c r="X27" s="43"/>
      <c r="Y27" s="43"/>
      <c r="Z27" s="43"/>
      <c r="AB27" s="63">
        <f t="shared" si="0"/>
        <v>0</v>
      </c>
    </row>
    <row r="28" spans="1:28" x14ac:dyDescent="0.25">
      <c r="A28" s="4" t="s">
        <v>256</v>
      </c>
      <c r="B28" s="6"/>
      <c r="C28" t="s">
        <v>68</v>
      </c>
      <c r="D28" s="43"/>
      <c r="E28" s="43"/>
      <c r="F28" s="43"/>
      <c r="G28" s="43"/>
      <c r="H28" s="43"/>
      <c r="I28" s="405"/>
      <c r="J28" s="405"/>
      <c r="K28" s="406"/>
      <c r="L28" s="405"/>
      <c r="M28" s="405"/>
      <c r="N28" s="405"/>
      <c r="O28" s="405"/>
      <c r="P28" s="405"/>
      <c r="Q28" s="405"/>
      <c r="R28" s="405"/>
      <c r="S28" s="406"/>
      <c r="T28" s="43"/>
      <c r="U28" s="405"/>
      <c r="V28" s="405"/>
      <c r="W28" s="43"/>
      <c r="X28" s="43"/>
      <c r="Y28" s="43"/>
      <c r="Z28" s="43"/>
      <c r="AB28" s="63">
        <f t="shared" si="0"/>
        <v>0</v>
      </c>
    </row>
    <row r="29" spans="1:28" x14ac:dyDescent="0.25">
      <c r="A29" s="4" t="s">
        <v>257</v>
      </c>
      <c r="B29" s="6"/>
      <c r="C29" t="s">
        <v>68</v>
      </c>
      <c r="D29" s="43"/>
      <c r="E29" s="43"/>
      <c r="F29" s="43"/>
      <c r="G29" s="43"/>
      <c r="H29" s="43"/>
      <c r="I29" s="405"/>
      <c r="J29" s="405"/>
      <c r="K29" s="406"/>
      <c r="L29" s="405"/>
      <c r="M29" s="405"/>
      <c r="N29" s="405"/>
      <c r="O29" s="405"/>
      <c r="P29" s="405"/>
      <c r="Q29" s="405"/>
      <c r="R29" s="405"/>
      <c r="S29" s="406"/>
      <c r="T29" s="43"/>
      <c r="U29" s="405"/>
      <c r="V29" s="405"/>
      <c r="W29" s="43"/>
      <c r="X29" s="43"/>
      <c r="Y29" s="43"/>
      <c r="Z29" s="43"/>
      <c r="AB29" s="63">
        <f t="shared" si="0"/>
        <v>0</v>
      </c>
    </row>
    <row r="30" spans="1:28" x14ac:dyDescent="0.25">
      <c r="A30" s="4" t="s">
        <v>4</v>
      </c>
      <c r="B30" s="6" t="s">
        <v>52</v>
      </c>
      <c r="C30" t="s">
        <v>64</v>
      </c>
      <c r="D30" s="43">
        <v>1</v>
      </c>
      <c r="E30" s="43"/>
      <c r="F30" s="43">
        <v>1</v>
      </c>
      <c r="G30" s="43">
        <v>1</v>
      </c>
      <c r="H30" s="43">
        <v>1</v>
      </c>
      <c r="I30" s="405">
        <v>1</v>
      </c>
      <c r="J30" s="405">
        <v>1</v>
      </c>
      <c r="K30" s="406">
        <v>1</v>
      </c>
      <c r="L30" s="405">
        <v>1</v>
      </c>
      <c r="M30" s="405">
        <v>1</v>
      </c>
      <c r="N30" s="405">
        <v>1</v>
      </c>
      <c r="O30" s="405">
        <v>1</v>
      </c>
      <c r="P30" s="405">
        <v>1</v>
      </c>
      <c r="Q30" s="405">
        <v>1</v>
      </c>
      <c r="R30" s="405"/>
      <c r="S30" s="406"/>
      <c r="T30" s="43"/>
      <c r="U30" s="405"/>
      <c r="V30" s="405"/>
      <c r="W30" s="43"/>
      <c r="X30" s="43"/>
      <c r="Y30" s="43"/>
      <c r="Z30" s="43"/>
      <c r="AB30" s="63">
        <f t="shared" si="0"/>
        <v>13</v>
      </c>
    </row>
    <row r="31" spans="1:28" x14ac:dyDescent="0.25">
      <c r="A31" s="4" t="s">
        <v>3</v>
      </c>
      <c r="B31" s="6" t="s">
        <v>52</v>
      </c>
      <c r="C31" t="s">
        <v>64</v>
      </c>
      <c r="D31" s="43">
        <v>1</v>
      </c>
      <c r="E31" s="43"/>
      <c r="F31" s="43">
        <v>1</v>
      </c>
      <c r="G31" s="43">
        <v>1</v>
      </c>
      <c r="H31" s="43">
        <v>1</v>
      </c>
      <c r="I31" s="405">
        <v>1</v>
      </c>
      <c r="J31" s="405">
        <v>1</v>
      </c>
      <c r="K31" s="406">
        <v>1</v>
      </c>
      <c r="L31" s="405">
        <v>1</v>
      </c>
      <c r="M31" s="405">
        <v>1</v>
      </c>
      <c r="N31" s="405">
        <v>1</v>
      </c>
      <c r="O31" s="405">
        <v>1</v>
      </c>
      <c r="P31" s="405">
        <v>1</v>
      </c>
      <c r="Q31" s="405">
        <v>1</v>
      </c>
      <c r="R31" s="405"/>
      <c r="S31" s="406">
        <v>1</v>
      </c>
      <c r="T31" s="43"/>
      <c r="U31" s="405"/>
      <c r="V31" s="405"/>
      <c r="W31" s="43"/>
      <c r="X31" s="43"/>
      <c r="Y31" s="43"/>
      <c r="Z31" s="43"/>
      <c r="AB31" s="63">
        <f t="shared" si="0"/>
        <v>14</v>
      </c>
    </row>
    <row r="32" spans="1:28" x14ac:dyDescent="0.25">
      <c r="A32" s="4" t="s">
        <v>229</v>
      </c>
      <c r="B32" s="6" t="s">
        <v>54</v>
      </c>
      <c r="C32" t="s">
        <v>64</v>
      </c>
      <c r="D32" s="43">
        <v>1</v>
      </c>
      <c r="E32" s="43"/>
      <c r="F32" s="43">
        <v>1</v>
      </c>
      <c r="G32" s="43">
        <v>1</v>
      </c>
      <c r="H32" s="43">
        <v>1</v>
      </c>
      <c r="I32" s="405">
        <v>1</v>
      </c>
      <c r="J32" s="405">
        <v>1</v>
      </c>
      <c r="K32" s="406"/>
      <c r="L32" s="405"/>
      <c r="M32" s="405">
        <v>1</v>
      </c>
      <c r="N32" s="405">
        <v>1</v>
      </c>
      <c r="O32" s="405">
        <v>1</v>
      </c>
      <c r="P32" s="405">
        <v>1</v>
      </c>
      <c r="Q32" s="405">
        <v>1</v>
      </c>
      <c r="R32" s="405"/>
      <c r="S32" s="406">
        <v>1</v>
      </c>
      <c r="T32" s="43"/>
      <c r="U32" s="405"/>
      <c r="V32" s="405"/>
      <c r="W32" s="43"/>
      <c r="X32" s="43"/>
      <c r="Y32" s="43"/>
      <c r="Z32" s="43"/>
      <c r="AB32" s="63">
        <f t="shared" si="0"/>
        <v>12</v>
      </c>
    </row>
    <row r="33" spans="1:28" x14ac:dyDescent="0.25">
      <c r="A33" s="4" t="s">
        <v>21</v>
      </c>
      <c r="B33" s="6" t="s">
        <v>53</v>
      </c>
      <c r="C33" t="s">
        <v>64</v>
      </c>
      <c r="D33" s="43">
        <v>1</v>
      </c>
      <c r="E33" s="43"/>
      <c r="F33" s="43">
        <v>1</v>
      </c>
      <c r="G33" s="43">
        <v>1</v>
      </c>
      <c r="H33" s="43">
        <v>1</v>
      </c>
      <c r="I33" s="405">
        <v>1</v>
      </c>
      <c r="J33" s="405">
        <v>1</v>
      </c>
      <c r="K33" s="406">
        <v>1</v>
      </c>
      <c r="L33" s="405">
        <v>1</v>
      </c>
      <c r="M33" s="405">
        <v>1</v>
      </c>
      <c r="N33" s="405">
        <v>1</v>
      </c>
      <c r="O33" s="405">
        <v>1</v>
      </c>
      <c r="P33" s="405">
        <v>1</v>
      </c>
      <c r="Q33" s="405">
        <v>1</v>
      </c>
      <c r="R33" s="405"/>
      <c r="S33" s="406"/>
      <c r="T33" s="405"/>
      <c r="U33" s="405"/>
      <c r="V33" s="405"/>
      <c r="W33" s="405"/>
      <c r="X33" s="43"/>
      <c r="Y33" s="405"/>
      <c r="Z33" s="405"/>
      <c r="AB33" s="63">
        <f t="shared" si="0"/>
        <v>13</v>
      </c>
    </row>
    <row r="34" spans="1:28" x14ac:dyDescent="0.25">
      <c r="A34" t="s">
        <v>9</v>
      </c>
      <c r="B34" s="6" t="s">
        <v>54</v>
      </c>
      <c r="C34" t="s">
        <v>64</v>
      </c>
      <c r="D34" s="43">
        <v>1</v>
      </c>
      <c r="E34" s="43"/>
      <c r="F34" s="43">
        <v>1</v>
      </c>
      <c r="G34" s="43"/>
      <c r="H34" s="43"/>
      <c r="I34" s="405"/>
      <c r="J34" s="405">
        <v>1</v>
      </c>
      <c r="K34" s="406"/>
      <c r="L34" s="405">
        <v>1</v>
      </c>
      <c r="M34" s="405"/>
      <c r="N34" s="405"/>
      <c r="O34" s="405"/>
      <c r="P34" s="405"/>
      <c r="Q34" s="405">
        <v>1</v>
      </c>
      <c r="R34" s="405"/>
      <c r="S34" s="406">
        <v>1</v>
      </c>
      <c r="T34" s="405"/>
      <c r="U34" s="405"/>
      <c r="V34" s="405"/>
      <c r="W34" s="405"/>
      <c r="X34" s="43"/>
      <c r="Y34" s="405"/>
      <c r="Z34" s="405"/>
      <c r="AB34" s="63">
        <f t="shared" si="0"/>
        <v>6</v>
      </c>
    </row>
    <row r="35" spans="1:28" x14ac:dyDescent="0.25">
      <c r="A35" t="s">
        <v>279</v>
      </c>
      <c r="B35" s="6" t="s">
        <v>251</v>
      </c>
      <c r="C35" t="s">
        <v>64</v>
      </c>
      <c r="D35" s="43"/>
      <c r="E35" s="43"/>
      <c r="F35" s="43"/>
      <c r="G35" s="43"/>
      <c r="H35" s="43"/>
      <c r="I35" s="405"/>
      <c r="J35" s="405"/>
      <c r="K35" s="406"/>
      <c r="L35" s="405"/>
      <c r="M35" s="405"/>
      <c r="N35" s="405"/>
      <c r="O35" s="405"/>
      <c r="P35" s="405"/>
      <c r="Q35" s="405"/>
      <c r="R35" s="405"/>
      <c r="S35" s="406"/>
      <c r="T35" s="405"/>
      <c r="U35" s="405"/>
      <c r="V35" s="405"/>
      <c r="W35" s="405"/>
      <c r="X35" s="43"/>
      <c r="Y35" s="405"/>
      <c r="Z35" s="405"/>
      <c r="AB35" s="63">
        <f t="shared" si="0"/>
        <v>0</v>
      </c>
    </row>
    <row r="36" spans="1:28" x14ac:dyDescent="0.25">
      <c r="A36" t="s">
        <v>273</v>
      </c>
      <c r="B36" s="6" t="s">
        <v>251</v>
      </c>
      <c r="C36" t="s">
        <v>64</v>
      </c>
      <c r="D36" s="43">
        <v>1</v>
      </c>
      <c r="E36" s="43"/>
      <c r="F36" s="43">
        <v>1</v>
      </c>
      <c r="G36" s="43">
        <v>1</v>
      </c>
      <c r="H36" s="43">
        <v>1</v>
      </c>
      <c r="I36" s="405">
        <v>1</v>
      </c>
      <c r="J36" s="405">
        <v>1</v>
      </c>
      <c r="K36" s="406"/>
      <c r="L36" s="405"/>
      <c r="M36" s="405">
        <v>1</v>
      </c>
      <c r="N36" s="405">
        <v>1</v>
      </c>
      <c r="O36" s="405">
        <v>1</v>
      </c>
      <c r="P36" s="405"/>
      <c r="Q36" s="405"/>
      <c r="R36" s="405"/>
      <c r="S36" s="406"/>
      <c r="T36" s="405"/>
      <c r="U36" s="405"/>
      <c r="V36" s="405"/>
      <c r="W36" s="405"/>
      <c r="X36" s="43"/>
      <c r="Y36" s="405"/>
      <c r="Z36" s="405"/>
      <c r="AB36" s="63">
        <f t="shared" si="0"/>
        <v>9</v>
      </c>
    </row>
    <row r="37" spans="1:28" x14ac:dyDescent="0.25">
      <c r="A37" t="s">
        <v>200</v>
      </c>
      <c r="B37" s="6" t="s">
        <v>251</v>
      </c>
      <c r="C37" t="s">
        <v>64</v>
      </c>
      <c r="D37" s="43">
        <v>1</v>
      </c>
      <c r="E37" s="43"/>
      <c r="F37" s="43">
        <v>1</v>
      </c>
      <c r="G37" s="43">
        <v>1</v>
      </c>
      <c r="H37" s="43"/>
      <c r="I37" s="405"/>
      <c r="J37" s="405"/>
      <c r="K37" s="406"/>
      <c r="L37" s="405">
        <v>1</v>
      </c>
      <c r="M37" s="405">
        <v>1</v>
      </c>
      <c r="N37" s="405">
        <v>1</v>
      </c>
      <c r="O37" s="405"/>
      <c r="P37" s="405">
        <v>1</v>
      </c>
      <c r="Q37" s="405"/>
      <c r="R37" s="405"/>
      <c r="S37" s="406"/>
      <c r="T37" s="43"/>
      <c r="U37" s="405"/>
      <c r="V37" s="405"/>
      <c r="W37" s="43"/>
      <c r="X37" s="43"/>
      <c r="Y37" s="43"/>
      <c r="Z37" s="43"/>
      <c r="AB37" s="63">
        <f t="shared" si="0"/>
        <v>7</v>
      </c>
    </row>
    <row r="38" spans="1:28" x14ac:dyDescent="0.25">
      <c r="A38" t="s">
        <v>253</v>
      </c>
      <c r="B38" s="6"/>
      <c r="C38" t="s">
        <v>64</v>
      </c>
      <c r="D38" s="43"/>
      <c r="E38" s="43"/>
      <c r="F38" s="43"/>
      <c r="G38" s="43"/>
      <c r="H38" s="43"/>
      <c r="I38" s="405"/>
      <c r="J38" s="405"/>
      <c r="K38" s="406"/>
      <c r="L38" s="405"/>
      <c r="M38" s="405"/>
      <c r="N38" s="405"/>
      <c r="O38" s="405"/>
      <c r="P38" s="405"/>
      <c r="Q38" s="405"/>
      <c r="R38" s="405"/>
      <c r="S38" s="406"/>
      <c r="T38" s="43"/>
      <c r="U38" s="405"/>
      <c r="V38" s="405"/>
      <c r="W38" s="43"/>
      <c r="X38" s="43"/>
      <c r="Y38" s="43"/>
      <c r="Z38" s="43"/>
      <c r="AB38" s="63">
        <f t="shared" si="0"/>
        <v>0</v>
      </c>
    </row>
    <row r="39" spans="1:28" x14ac:dyDescent="0.25">
      <c r="A39" t="s">
        <v>254</v>
      </c>
      <c r="B39" s="6"/>
      <c r="C39" t="s">
        <v>64</v>
      </c>
      <c r="D39" s="43"/>
      <c r="E39" s="43"/>
      <c r="F39" s="43"/>
      <c r="G39" s="43"/>
      <c r="H39" s="43"/>
      <c r="I39" s="405"/>
      <c r="J39" s="405"/>
      <c r="K39" s="406"/>
      <c r="L39" s="405"/>
      <c r="M39" s="405"/>
      <c r="N39" s="405"/>
      <c r="O39" s="405"/>
      <c r="P39" s="405"/>
      <c r="Q39" s="405"/>
      <c r="R39" s="405"/>
      <c r="S39" s="406"/>
      <c r="T39" s="43"/>
      <c r="U39" s="405"/>
      <c r="V39" s="405"/>
      <c r="W39" s="43"/>
      <c r="X39" s="43"/>
      <c r="Y39" s="43"/>
      <c r="Z39" s="43"/>
      <c r="AB39" s="63">
        <f t="shared" si="0"/>
        <v>0</v>
      </c>
    </row>
    <row r="40" spans="1:28" x14ac:dyDescent="0.25">
      <c r="A40" t="s">
        <v>255</v>
      </c>
      <c r="B40" s="6"/>
      <c r="C40" t="s">
        <v>64</v>
      </c>
      <c r="D40" s="43"/>
      <c r="E40" s="43"/>
      <c r="F40" s="43"/>
      <c r="G40" s="43"/>
      <c r="H40" s="43"/>
      <c r="I40" s="405"/>
      <c r="J40" s="405"/>
      <c r="K40" s="406"/>
      <c r="L40" s="405"/>
      <c r="M40" s="405"/>
      <c r="N40" s="405"/>
      <c r="O40" s="405"/>
      <c r="P40" s="405"/>
      <c r="Q40" s="405"/>
      <c r="R40" s="405"/>
      <c r="S40" s="406"/>
      <c r="T40" s="43"/>
      <c r="U40" s="405"/>
      <c r="V40" s="405"/>
      <c r="W40" s="43"/>
      <c r="X40" s="43"/>
      <c r="Y40" s="43"/>
      <c r="Z40" s="43"/>
      <c r="AB40" s="63">
        <f t="shared" si="0"/>
        <v>0</v>
      </c>
    </row>
    <row r="41" spans="1:28" x14ac:dyDescent="0.25">
      <c r="A41" t="s">
        <v>256</v>
      </c>
      <c r="B41" s="6"/>
      <c r="C41" t="s">
        <v>64</v>
      </c>
      <c r="D41" s="43"/>
      <c r="E41" s="43"/>
      <c r="F41" s="43"/>
      <c r="G41" s="43"/>
      <c r="H41" s="43"/>
      <c r="I41" s="405"/>
      <c r="J41" s="405"/>
      <c r="K41" s="406"/>
      <c r="L41" s="405"/>
      <c r="M41" s="405"/>
      <c r="N41" s="405"/>
      <c r="O41" s="405"/>
      <c r="P41" s="405"/>
      <c r="Q41" s="405"/>
      <c r="R41" s="405"/>
      <c r="S41" s="406"/>
      <c r="T41" s="43"/>
      <c r="U41" s="405"/>
      <c r="V41" s="405"/>
      <c r="W41" s="43"/>
      <c r="X41" s="43"/>
      <c r="Y41" s="43"/>
      <c r="Z41" s="43"/>
      <c r="AB41" s="63">
        <f t="shared" si="0"/>
        <v>0</v>
      </c>
    </row>
    <row r="42" spans="1:28" x14ac:dyDescent="0.25">
      <c r="A42" t="s">
        <v>257</v>
      </c>
      <c r="B42" s="6"/>
      <c r="C42" t="s">
        <v>64</v>
      </c>
      <c r="D42" s="43"/>
      <c r="E42" s="43"/>
      <c r="F42" s="43"/>
      <c r="G42" s="43"/>
      <c r="H42" s="43"/>
      <c r="I42" s="405"/>
      <c r="J42" s="405"/>
      <c r="K42" s="406"/>
      <c r="L42" s="405"/>
      <c r="M42" s="405"/>
      <c r="N42" s="405"/>
      <c r="O42" s="405"/>
      <c r="P42" s="405"/>
      <c r="Q42" s="405"/>
      <c r="R42" s="405"/>
      <c r="S42" s="406"/>
      <c r="T42" s="43"/>
      <c r="U42" s="405"/>
      <c r="V42" s="405"/>
      <c r="W42" s="43"/>
      <c r="X42" s="43"/>
      <c r="Y42" s="43"/>
      <c r="Z42" s="43"/>
      <c r="AB42" s="63">
        <f t="shared" si="0"/>
        <v>0</v>
      </c>
    </row>
    <row r="43" spans="1:28" x14ac:dyDescent="0.25">
      <c r="A43" t="s">
        <v>20</v>
      </c>
      <c r="B43" s="6" t="s">
        <v>52</v>
      </c>
      <c r="C43" t="s">
        <v>69</v>
      </c>
      <c r="D43" s="43">
        <v>1</v>
      </c>
      <c r="E43" s="43"/>
      <c r="F43" s="43">
        <v>1</v>
      </c>
      <c r="G43" s="43">
        <v>1</v>
      </c>
      <c r="H43" s="43">
        <v>1</v>
      </c>
      <c r="I43" s="405">
        <v>1</v>
      </c>
      <c r="J43" s="405">
        <v>1</v>
      </c>
      <c r="K43" s="406">
        <v>1</v>
      </c>
      <c r="L43" s="405">
        <v>1</v>
      </c>
      <c r="M43" s="405">
        <v>1</v>
      </c>
      <c r="N43" s="405">
        <v>1</v>
      </c>
      <c r="O43" s="405">
        <v>1</v>
      </c>
      <c r="P43" s="405">
        <v>1</v>
      </c>
      <c r="Q43" s="405">
        <v>1</v>
      </c>
      <c r="R43" s="405"/>
      <c r="S43" s="406">
        <v>1</v>
      </c>
      <c r="T43" s="43"/>
      <c r="U43" s="405"/>
      <c r="V43" s="405"/>
      <c r="W43" s="43"/>
      <c r="X43" s="43"/>
      <c r="Y43" s="43"/>
      <c r="Z43" s="43"/>
      <c r="AB43" s="63">
        <f t="shared" si="0"/>
        <v>14</v>
      </c>
    </row>
    <row r="44" spans="1:28" x14ac:dyDescent="0.25">
      <c r="A44" t="s">
        <v>15</v>
      </c>
      <c r="B44" s="6" t="s">
        <v>54</v>
      </c>
      <c r="C44" t="s">
        <v>69</v>
      </c>
      <c r="D44" s="43"/>
      <c r="E44" s="43"/>
      <c r="F44" s="43">
        <v>1</v>
      </c>
      <c r="G44" s="43">
        <v>1</v>
      </c>
      <c r="H44" s="43"/>
      <c r="I44" s="405"/>
      <c r="J44" s="405">
        <v>1</v>
      </c>
      <c r="K44" s="406"/>
      <c r="L44" s="405">
        <v>1</v>
      </c>
      <c r="M44" s="405"/>
      <c r="N44" s="405">
        <v>1</v>
      </c>
      <c r="O44" s="405"/>
      <c r="P44" s="405">
        <v>1</v>
      </c>
      <c r="Q44" s="405">
        <v>1</v>
      </c>
      <c r="R44" s="405"/>
      <c r="S44" s="406">
        <v>1</v>
      </c>
      <c r="T44" s="43"/>
      <c r="U44" s="405"/>
      <c r="V44" s="405"/>
      <c r="W44" s="43"/>
      <c r="X44" s="43"/>
      <c r="Y44" s="43"/>
      <c r="Z44" s="43"/>
      <c r="AB44" s="63">
        <f t="shared" si="0"/>
        <v>8</v>
      </c>
    </row>
    <row r="45" spans="1:28" x14ac:dyDescent="0.25">
      <c r="A45" t="s">
        <v>83</v>
      </c>
      <c r="B45" s="6" t="s">
        <v>52</v>
      </c>
      <c r="C45" t="s">
        <v>69</v>
      </c>
      <c r="D45" s="43"/>
      <c r="E45" s="43"/>
      <c r="F45" s="43"/>
      <c r="G45" s="43"/>
      <c r="H45" s="43">
        <v>1</v>
      </c>
      <c r="I45" s="405">
        <v>1</v>
      </c>
      <c r="J45" s="405">
        <v>1</v>
      </c>
      <c r="K45" s="406"/>
      <c r="L45" s="405"/>
      <c r="M45" s="405"/>
      <c r="N45" s="405"/>
      <c r="O45" s="405"/>
      <c r="P45" s="405"/>
      <c r="Q45" s="405"/>
      <c r="R45" s="405"/>
      <c r="S45" s="406"/>
      <c r="T45" s="405"/>
      <c r="U45" s="405"/>
      <c r="V45" s="405"/>
      <c r="W45" s="405"/>
      <c r="X45" s="43"/>
      <c r="Y45" s="405"/>
      <c r="Z45" s="405"/>
      <c r="AB45" s="63">
        <f t="shared" si="0"/>
        <v>3</v>
      </c>
    </row>
    <row r="46" spans="1:28" x14ac:dyDescent="0.25">
      <c r="A46" t="s">
        <v>55</v>
      </c>
      <c r="B46" s="6" t="s">
        <v>52</v>
      </c>
      <c r="C46" t="s">
        <v>69</v>
      </c>
      <c r="D46" s="43">
        <v>1</v>
      </c>
      <c r="E46" s="43"/>
      <c r="F46" s="43">
        <v>1</v>
      </c>
      <c r="G46" s="43">
        <v>1</v>
      </c>
      <c r="H46" s="43"/>
      <c r="I46" s="405">
        <v>1</v>
      </c>
      <c r="J46" s="405">
        <v>1</v>
      </c>
      <c r="K46" s="406">
        <v>1</v>
      </c>
      <c r="L46" s="405">
        <v>1</v>
      </c>
      <c r="M46" s="405">
        <v>1</v>
      </c>
      <c r="N46" s="405">
        <v>1</v>
      </c>
      <c r="O46" s="405">
        <v>1</v>
      </c>
      <c r="P46" s="405">
        <v>1</v>
      </c>
      <c r="Q46" s="405">
        <v>1</v>
      </c>
      <c r="R46" s="405"/>
      <c r="S46" s="406">
        <v>1</v>
      </c>
      <c r="T46" s="43"/>
      <c r="U46" s="405"/>
      <c r="V46" s="405"/>
      <c r="W46" s="43"/>
      <c r="X46" s="43"/>
      <c r="Y46" s="43"/>
      <c r="Z46" s="43"/>
      <c r="AB46" s="63">
        <f t="shared" si="0"/>
        <v>13</v>
      </c>
    </row>
    <row r="47" spans="1:28" x14ac:dyDescent="0.25">
      <c r="A47" t="s">
        <v>28</v>
      </c>
      <c r="B47" s="6" t="s">
        <v>53</v>
      </c>
      <c r="C47" t="s">
        <v>69</v>
      </c>
      <c r="D47" s="43">
        <v>1</v>
      </c>
      <c r="E47" s="43"/>
      <c r="F47" s="43">
        <v>1</v>
      </c>
      <c r="G47" s="43">
        <v>1</v>
      </c>
      <c r="H47" s="43">
        <v>1</v>
      </c>
      <c r="I47" s="405">
        <v>1</v>
      </c>
      <c r="J47" s="405"/>
      <c r="K47" s="406"/>
      <c r="L47" s="405">
        <v>1</v>
      </c>
      <c r="M47" s="405">
        <v>1</v>
      </c>
      <c r="N47" s="405">
        <v>1</v>
      </c>
      <c r="O47" s="405">
        <v>1</v>
      </c>
      <c r="P47" s="405">
        <v>1</v>
      </c>
      <c r="Q47" s="405">
        <v>1</v>
      </c>
      <c r="R47" s="405"/>
      <c r="S47" s="406">
        <v>1</v>
      </c>
      <c r="T47" s="43"/>
      <c r="U47" s="405"/>
      <c r="V47" s="405"/>
      <c r="W47" s="43"/>
      <c r="X47" s="43"/>
      <c r="Y47" s="43"/>
      <c r="Z47" s="43"/>
      <c r="AB47" s="63">
        <f t="shared" si="0"/>
        <v>12</v>
      </c>
    </row>
    <row r="48" spans="1:28" x14ac:dyDescent="0.25">
      <c r="A48" t="s">
        <v>60</v>
      </c>
      <c r="B48" s="6" t="s">
        <v>54</v>
      </c>
      <c r="C48" t="s">
        <v>69</v>
      </c>
      <c r="D48" s="43">
        <v>1</v>
      </c>
      <c r="E48" s="43"/>
      <c r="F48" s="43"/>
      <c r="G48" s="43"/>
      <c r="H48" s="43"/>
      <c r="I48" s="405">
        <v>1</v>
      </c>
      <c r="J48" s="405">
        <v>1</v>
      </c>
      <c r="K48" s="406"/>
      <c r="L48" s="405">
        <v>1</v>
      </c>
      <c r="M48" s="405">
        <v>1</v>
      </c>
      <c r="N48" s="405">
        <v>1</v>
      </c>
      <c r="O48" s="405">
        <v>1</v>
      </c>
      <c r="P48" s="405">
        <v>1</v>
      </c>
      <c r="Q48" s="405">
        <v>1</v>
      </c>
      <c r="R48" s="405"/>
      <c r="S48" s="406">
        <v>1</v>
      </c>
      <c r="T48" s="43"/>
      <c r="U48" s="405"/>
      <c r="V48" s="405"/>
      <c r="W48" s="43"/>
      <c r="X48" s="43"/>
      <c r="Y48" s="43"/>
      <c r="Z48" s="43"/>
      <c r="AB48" s="63">
        <f t="shared" si="0"/>
        <v>10</v>
      </c>
    </row>
    <row r="49" spans="1:28" x14ac:dyDescent="0.25">
      <c r="A49" t="s">
        <v>18</v>
      </c>
      <c r="B49" s="6" t="s">
        <v>54</v>
      </c>
      <c r="C49" t="s">
        <v>69</v>
      </c>
      <c r="D49" s="43">
        <v>1</v>
      </c>
      <c r="E49" s="43"/>
      <c r="F49" s="43">
        <v>1</v>
      </c>
      <c r="G49" s="43">
        <v>1</v>
      </c>
      <c r="H49" s="43"/>
      <c r="I49" s="405"/>
      <c r="J49" s="405">
        <v>1</v>
      </c>
      <c r="K49" s="406"/>
      <c r="L49" s="405"/>
      <c r="M49" s="405"/>
      <c r="N49" s="405">
        <v>1</v>
      </c>
      <c r="O49" s="405">
        <v>1</v>
      </c>
      <c r="P49" s="405">
        <v>1</v>
      </c>
      <c r="Q49" s="405"/>
      <c r="R49" s="405"/>
      <c r="S49" s="406"/>
      <c r="T49" s="43"/>
      <c r="U49" s="405"/>
      <c r="V49" s="405"/>
      <c r="W49" s="43"/>
      <c r="X49" s="43"/>
      <c r="Y49" s="43"/>
      <c r="Z49" s="43"/>
      <c r="AB49" s="63">
        <f t="shared" si="0"/>
        <v>7</v>
      </c>
    </row>
    <row r="50" spans="1:28" x14ac:dyDescent="0.25">
      <c r="A50" t="s">
        <v>409</v>
      </c>
      <c r="B50" s="6" t="s">
        <v>54</v>
      </c>
      <c r="C50" t="s">
        <v>69</v>
      </c>
      <c r="D50" s="43">
        <v>1</v>
      </c>
      <c r="E50" s="43"/>
      <c r="F50" s="43"/>
      <c r="G50" s="43">
        <v>1</v>
      </c>
      <c r="H50" s="43">
        <v>1</v>
      </c>
      <c r="I50" s="405">
        <v>1</v>
      </c>
      <c r="J50" s="405"/>
      <c r="K50" s="406"/>
      <c r="L50" s="405">
        <v>1</v>
      </c>
      <c r="M50" s="405">
        <v>1</v>
      </c>
      <c r="N50" s="405">
        <v>1</v>
      </c>
      <c r="O50" s="405">
        <v>1</v>
      </c>
      <c r="P50" s="405">
        <v>1</v>
      </c>
      <c r="Q50" s="405">
        <v>1</v>
      </c>
      <c r="R50" s="405"/>
      <c r="S50" s="406">
        <v>1</v>
      </c>
      <c r="T50" s="43"/>
      <c r="U50" s="405"/>
      <c r="V50" s="405"/>
      <c r="W50" s="43"/>
      <c r="X50" s="43"/>
      <c r="Y50" s="43"/>
      <c r="Z50" s="43"/>
      <c r="AB50" s="63">
        <f t="shared" si="0"/>
        <v>11</v>
      </c>
    </row>
    <row r="51" spans="1:28" x14ac:dyDescent="0.25">
      <c r="A51" t="s">
        <v>22</v>
      </c>
      <c r="B51" s="6" t="s">
        <v>53</v>
      </c>
      <c r="C51" t="s">
        <v>69</v>
      </c>
      <c r="D51" s="43">
        <v>1</v>
      </c>
      <c r="E51" s="43"/>
      <c r="F51" s="43">
        <v>1</v>
      </c>
      <c r="G51" s="43">
        <v>1</v>
      </c>
      <c r="H51" s="43">
        <v>1</v>
      </c>
      <c r="I51" s="405">
        <v>1</v>
      </c>
      <c r="J51" s="405"/>
      <c r="K51" s="406">
        <v>1</v>
      </c>
      <c r="L51" s="405"/>
      <c r="M51" s="405">
        <v>1</v>
      </c>
      <c r="N51" s="405"/>
      <c r="O51" s="405"/>
      <c r="P51" s="405">
        <v>1</v>
      </c>
      <c r="Q51" s="405">
        <v>1</v>
      </c>
      <c r="R51" s="405"/>
      <c r="S51" s="406"/>
      <c r="T51" s="405"/>
      <c r="U51" s="405"/>
      <c r="V51" s="405"/>
      <c r="W51" s="43"/>
      <c r="X51" s="43"/>
      <c r="Y51" s="405"/>
      <c r="Z51" s="405"/>
      <c r="AB51" s="63">
        <f t="shared" si="0"/>
        <v>9</v>
      </c>
    </row>
    <row r="52" spans="1:28" x14ac:dyDescent="0.25">
      <c r="A52" t="s">
        <v>13</v>
      </c>
      <c r="B52" s="6" t="s">
        <v>54</v>
      </c>
      <c r="C52" t="s">
        <v>69</v>
      </c>
      <c r="D52" s="43"/>
      <c r="E52" s="43"/>
      <c r="F52" s="43"/>
      <c r="G52" s="43"/>
      <c r="H52" s="43"/>
      <c r="I52" s="405"/>
      <c r="J52" s="405"/>
      <c r="K52" s="406"/>
      <c r="L52" s="405">
        <v>1</v>
      </c>
      <c r="M52" s="405">
        <v>1</v>
      </c>
      <c r="N52" s="405">
        <v>1</v>
      </c>
      <c r="O52" s="405"/>
      <c r="P52" s="405">
        <v>1</v>
      </c>
      <c r="Q52" s="405">
        <v>1</v>
      </c>
      <c r="R52" s="405"/>
      <c r="S52" s="406">
        <v>1</v>
      </c>
      <c r="T52" s="405"/>
      <c r="U52" s="405"/>
      <c r="V52" s="405"/>
      <c r="W52" s="405"/>
      <c r="X52" s="43"/>
      <c r="Y52" s="405"/>
      <c r="Z52" s="405"/>
      <c r="AB52" s="63">
        <f t="shared" si="0"/>
        <v>6</v>
      </c>
    </row>
    <row r="53" spans="1:28" x14ac:dyDescent="0.25">
      <c r="A53" t="s">
        <v>204</v>
      </c>
      <c r="B53" s="6" t="s">
        <v>251</v>
      </c>
      <c r="C53" t="s">
        <v>69</v>
      </c>
      <c r="D53" s="43">
        <v>1</v>
      </c>
      <c r="E53" s="43"/>
      <c r="F53" s="43">
        <v>1</v>
      </c>
      <c r="G53" s="43">
        <v>1</v>
      </c>
      <c r="H53" s="43">
        <v>1</v>
      </c>
      <c r="I53" s="405">
        <v>1</v>
      </c>
      <c r="J53" s="405">
        <v>1</v>
      </c>
      <c r="K53" s="406"/>
      <c r="L53" s="405"/>
      <c r="M53" s="405">
        <v>1</v>
      </c>
      <c r="N53" s="405">
        <v>1</v>
      </c>
      <c r="O53" s="405">
        <v>1</v>
      </c>
      <c r="P53" s="405">
        <v>1</v>
      </c>
      <c r="Q53" s="405"/>
      <c r="R53" s="405"/>
      <c r="S53" s="406"/>
      <c r="T53" s="405"/>
      <c r="U53" s="405"/>
      <c r="V53" s="405"/>
      <c r="W53" s="405"/>
      <c r="X53" s="43"/>
      <c r="Y53" s="405"/>
      <c r="Z53" s="405"/>
      <c r="AB53" s="63">
        <f t="shared" si="0"/>
        <v>10</v>
      </c>
    </row>
    <row r="54" spans="1:28" x14ac:dyDescent="0.25">
      <c r="A54" t="s">
        <v>272</v>
      </c>
      <c r="B54" s="6" t="s">
        <v>251</v>
      </c>
      <c r="C54" t="s">
        <v>69</v>
      </c>
      <c r="D54" s="43">
        <v>1</v>
      </c>
      <c r="E54" s="43"/>
      <c r="F54" s="43"/>
      <c r="G54" s="43">
        <v>1</v>
      </c>
      <c r="H54" s="43">
        <v>1</v>
      </c>
      <c r="I54" s="405">
        <v>1</v>
      </c>
      <c r="J54" s="405">
        <v>1</v>
      </c>
      <c r="K54" s="406"/>
      <c r="L54" s="405"/>
      <c r="M54" s="405">
        <v>1</v>
      </c>
      <c r="N54" s="405"/>
      <c r="O54" s="405">
        <v>1</v>
      </c>
      <c r="P54" s="405">
        <v>1</v>
      </c>
      <c r="Q54" s="405">
        <v>1</v>
      </c>
      <c r="R54" s="405"/>
      <c r="S54" s="406">
        <v>1</v>
      </c>
      <c r="T54" s="405"/>
      <c r="U54" s="405"/>
      <c r="V54" s="405"/>
      <c r="W54" s="405"/>
      <c r="X54" s="43"/>
      <c r="Y54" s="405"/>
      <c r="Z54" s="405"/>
      <c r="AB54" s="63">
        <f t="shared" si="0"/>
        <v>10</v>
      </c>
    </row>
    <row r="55" spans="1:28" x14ac:dyDescent="0.25">
      <c r="A55" t="s">
        <v>37</v>
      </c>
      <c r="B55" s="6" t="s">
        <v>251</v>
      </c>
      <c r="C55" t="s">
        <v>69</v>
      </c>
      <c r="D55" s="43"/>
      <c r="E55" s="43"/>
      <c r="F55" s="43"/>
      <c r="G55" s="43">
        <v>1</v>
      </c>
      <c r="H55" s="43">
        <v>1</v>
      </c>
      <c r="I55" s="405">
        <v>1</v>
      </c>
      <c r="J55" s="405">
        <v>1</v>
      </c>
      <c r="K55" s="406"/>
      <c r="L55" s="405"/>
      <c r="M55" s="405"/>
      <c r="N55" s="405"/>
      <c r="O55" s="405">
        <v>1</v>
      </c>
      <c r="P55" s="405"/>
      <c r="Q55" s="405"/>
      <c r="R55" s="405"/>
      <c r="S55" s="406"/>
      <c r="T55" s="405"/>
      <c r="U55" s="405"/>
      <c r="V55" s="405"/>
      <c r="W55" s="407"/>
      <c r="X55" s="43"/>
      <c r="Y55" s="405"/>
      <c r="Z55" s="405"/>
      <c r="AB55" s="63">
        <f t="shared" si="0"/>
        <v>5</v>
      </c>
    </row>
    <row r="56" spans="1:28" x14ac:dyDescent="0.25">
      <c r="A56" t="s">
        <v>199</v>
      </c>
      <c r="B56" s="6" t="s">
        <v>251</v>
      </c>
      <c r="C56" t="s">
        <v>69</v>
      </c>
      <c r="D56" s="43"/>
      <c r="E56" s="43"/>
      <c r="F56" s="43"/>
      <c r="G56" s="43"/>
      <c r="H56" s="43"/>
      <c r="I56" s="405"/>
      <c r="J56" s="405"/>
      <c r="K56" s="406"/>
      <c r="L56" s="405"/>
      <c r="M56" s="405"/>
      <c r="N56" s="405">
        <v>1</v>
      </c>
      <c r="O56" s="405"/>
      <c r="P56" s="405">
        <v>1</v>
      </c>
      <c r="Q56" s="405">
        <v>1</v>
      </c>
      <c r="R56" s="405"/>
      <c r="S56" s="406"/>
      <c r="T56" s="43"/>
      <c r="U56" s="405"/>
      <c r="V56" s="405"/>
      <c r="W56" s="43"/>
      <c r="X56" s="43"/>
      <c r="Y56" s="43"/>
      <c r="Z56" s="43"/>
      <c r="AB56" s="63">
        <f t="shared" si="0"/>
        <v>3</v>
      </c>
    </row>
    <row r="57" spans="1:28" x14ac:dyDescent="0.25">
      <c r="A57" t="s">
        <v>232</v>
      </c>
      <c r="B57" s="6" t="s">
        <v>251</v>
      </c>
      <c r="C57" t="s">
        <v>69</v>
      </c>
      <c r="D57" s="43">
        <v>1</v>
      </c>
      <c r="E57" s="43"/>
      <c r="F57" s="43">
        <v>1</v>
      </c>
      <c r="G57" s="43">
        <v>1</v>
      </c>
      <c r="H57" s="43"/>
      <c r="I57" s="405">
        <v>1</v>
      </c>
      <c r="J57" s="405">
        <v>1</v>
      </c>
      <c r="K57" s="406"/>
      <c r="L57" s="405"/>
      <c r="M57" s="405">
        <v>1</v>
      </c>
      <c r="N57" s="405">
        <v>1</v>
      </c>
      <c r="O57" s="405"/>
      <c r="P57" s="405">
        <v>1</v>
      </c>
      <c r="Q57" s="405">
        <v>1</v>
      </c>
      <c r="R57" s="405"/>
      <c r="S57" s="406">
        <v>1</v>
      </c>
      <c r="T57" s="405"/>
      <c r="U57" s="405"/>
      <c r="V57" s="405"/>
      <c r="W57" s="43"/>
      <c r="X57" s="43"/>
      <c r="Y57" s="43"/>
      <c r="Z57" s="43"/>
      <c r="AB57" s="63">
        <f t="shared" si="0"/>
        <v>10</v>
      </c>
    </row>
    <row r="58" spans="1:28" x14ac:dyDescent="0.25">
      <c r="A58" t="s">
        <v>271</v>
      </c>
      <c r="B58" s="6" t="s">
        <v>251</v>
      </c>
      <c r="C58" t="s">
        <v>69</v>
      </c>
      <c r="D58" s="43">
        <v>1</v>
      </c>
      <c r="E58" s="43"/>
      <c r="F58" s="43">
        <v>1</v>
      </c>
      <c r="G58" s="43">
        <v>1</v>
      </c>
      <c r="H58" s="43">
        <v>1</v>
      </c>
      <c r="I58" s="405">
        <v>1</v>
      </c>
      <c r="J58" s="405">
        <v>1</v>
      </c>
      <c r="K58" s="406"/>
      <c r="L58" s="405">
        <v>1</v>
      </c>
      <c r="M58" s="405">
        <v>1</v>
      </c>
      <c r="N58" s="405">
        <v>1</v>
      </c>
      <c r="O58" s="405">
        <v>1</v>
      </c>
      <c r="P58" s="405">
        <v>1</v>
      </c>
      <c r="Q58" s="405"/>
      <c r="R58" s="405"/>
      <c r="S58" s="406"/>
      <c r="T58" s="405"/>
      <c r="U58" s="405"/>
      <c r="V58" s="405"/>
      <c r="W58" s="405"/>
      <c r="X58" s="405"/>
      <c r="Y58" s="405"/>
      <c r="Z58" s="405"/>
      <c r="AB58" s="63">
        <f t="shared" si="0"/>
        <v>11</v>
      </c>
    </row>
    <row r="59" spans="1:28" x14ac:dyDescent="0.25">
      <c r="A59" t="s">
        <v>274</v>
      </c>
      <c r="B59" s="6" t="s">
        <v>251</v>
      </c>
      <c r="C59" t="s">
        <v>69</v>
      </c>
      <c r="D59" s="43"/>
      <c r="E59" s="43"/>
      <c r="F59" s="43"/>
      <c r="G59" s="43"/>
      <c r="H59" s="43"/>
      <c r="I59" s="405"/>
      <c r="J59" s="405"/>
      <c r="K59" s="406"/>
      <c r="L59" s="405"/>
      <c r="M59" s="405"/>
      <c r="N59" s="405"/>
      <c r="O59" s="405"/>
      <c r="P59" s="405"/>
      <c r="Q59" s="405"/>
      <c r="R59" s="405"/>
      <c r="S59" s="406"/>
      <c r="T59" s="43"/>
      <c r="U59" s="405"/>
      <c r="V59" s="405"/>
      <c r="W59" s="405"/>
      <c r="X59" s="405"/>
      <c r="Y59" s="43"/>
      <c r="Z59" s="43"/>
      <c r="AB59" s="63">
        <f t="shared" si="0"/>
        <v>0</v>
      </c>
    </row>
    <row r="60" spans="1:28" x14ac:dyDescent="0.25">
      <c r="A60" t="s">
        <v>203</v>
      </c>
      <c r="B60" s="6" t="s">
        <v>251</v>
      </c>
      <c r="C60" t="s">
        <v>69</v>
      </c>
      <c r="D60" s="43">
        <v>1</v>
      </c>
      <c r="E60" s="43"/>
      <c r="F60" s="43">
        <v>1</v>
      </c>
      <c r="G60" s="43">
        <v>1</v>
      </c>
      <c r="H60" s="43">
        <v>1</v>
      </c>
      <c r="I60" s="405">
        <v>1</v>
      </c>
      <c r="J60" s="405"/>
      <c r="K60" s="406"/>
      <c r="L60" s="405"/>
      <c r="M60" s="405">
        <v>1</v>
      </c>
      <c r="N60" s="405">
        <v>1</v>
      </c>
      <c r="O60" s="405">
        <v>1</v>
      </c>
      <c r="P60" s="405">
        <v>1</v>
      </c>
      <c r="Q60" s="405">
        <v>1</v>
      </c>
      <c r="R60" s="405"/>
      <c r="S60" s="406"/>
      <c r="T60" s="405"/>
      <c r="U60" s="405"/>
      <c r="V60" s="405"/>
      <c r="W60" s="405"/>
      <c r="X60" s="43"/>
      <c r="Y60" s="43"/>
      <c r="Z60" s="43"/>
      <c r="AB60" s="63">
        <f t="shared" si="0"/>
        <v>10</v>
      </c>
    </row>
    <row r="61" spans="1:28" x14ac:dyDescent="0.25">
      <c r="A61" t="s">
        <v>227</v>
      </c>
      <c r="B61" s="6" t="s">
        <v>251</v>
      </c>
      <c r="C61" t="s">
        <v>69</v>
      </c>
      <c r="D61" s="43"/>
      <c r="E61" s="43"/>
      <c r="F61" s="43">
        <v>1</v>
      </c>
      <c r="G61" s="43">
        <v>1</v>
      </c>
      <c r="H61" s="43"/>
      <c r="I61" s="405">
        <v>1</v>
      </c>
      <c r="J61" s="405">
        <v>1</v>
      </c>
      <c r="K61" s="406"/>
      <c r="L61" s="405"/>
      <c r="M61" s="405">
        <v>1</v>
      </c>
      <c r="N61" s="405">
        <v>1</v>
      </c>
      <c r="O61" s="405">
        <v>1</v>
      </c>
      <c r="P61" s="405">
        <v>1</v>
      </c>
      <c r="Q61" s="405">
        <v>1</v>
      </c>
      <c r="R61" s="405"/>
      <c r="S61" s="406">
        <v>1</v>
      </c>
      <c r="T61" s="405"/>
      <c r="U61" s="405"/>
      <c r="V61" s="405"/>
      <c r="W61" s="405"/>
      <c r="X61" s="405"/>
      <c r="Y61" s="405"/>
      <c r="Z61" s="405"/>
      <c r="AB61" s="63">
        <f t="shared" si="0"/>
        <v>10</v>
      </c>
    </row>
    <row r="62" spans="1:28" x14ac:dyDescent="0.25">
      <c r="A62" t="s">
        <v>276</v>
      </c>
      <c r="B62" s="6" t="s">
        <v>251</v>
      </c>
      <c r="C62" t="s">
        <v>69</v>
      </c>
      <c r="D62" s="43"/>
      <c r="E62" s="43"/>
      <c r="F62" s="43"/>
      <c r="G62" s="43"/>
      <c r="H62" s="43"/>
      <c r="I62" s="405"/>
      <c r="J62" s="405"/>
      <c r="K62" s="406"/>
      <c r="L62" s="405"/>
      <c r="M62" s="405"/>
      <c r="N62" s="405"/>
      <c r="O62" s="405"/>
      <c r="P62" s="405"/>
      <c r="Q62" s="405"/>
      <c r="R62" s="405"/>
      <c r="S62" s="406"/>
      <c r="T62" s="43"/>
      <c r="U62" s="405"/>
      <c r="V62" s="405"/>
      <c r="W62" s="405"/>
      <c r="X62" s="405"/>
      <c r="Y62" s="405"/>
      <c r="Z62" s="405"/>
      <c r="AB62" s="63">
        <f t="shared" si="0"/>
        <v>0</v>
      </c>
    </row>
    <row r="63" spans="1:28" x14ac:dyDescent="0.25">
      <c r="A63" t="s">
        <v>253</v>
      </c>
      <c r="B63" s="6"/>
      <c r="C63" t="s">
        <v>69</v>
      </c>
      <c r="D63" s="43"/>
      <c r="E63" s="43"/>
      <c r="F63" s="43"/>
      <c r="G63" s="43"/>
      <c r="H63" s="43"/>
      <c r="I63" s="405"/>
      <c r="J63" s="405"/>
      <c r="K63" s="406"/>
      <c r="L63" s="405"/>
      <c r="M63" s="405"/>
      <c r="N63" s="405"/>
      <c r="O63" s="405"/>
      <c r="P63" s="405"/>
      <c r="Q63" s="405"/>
      <c r="R63" s="405"/>
      <c r="S63" s="406"/>
      <c r="T63" s="43"/>
      <c r="U63" s="405"/>
      <c r="V63" s="405"/>
      <c r="W63" s="405"/>
      <c r="X63" s="405"/>
      <c r="Y63" s="405"/>
      <c r="Z63" s="405"/>
      <c r="AB63" s="63">
        <f t="shared" si="0"/>
        <v>0</v>
      </c>
    </row>
    <row r="64" spans="1:28" x14ac:dyDescent="0.25">
      <c r="A64" t="s">
        <v>254</v>
      </c>
      <c r="B64" s="6"/>
      <c r="C64" t="s">
        <v>69</v>
      </c>
      <c r="D64" s="43"/>
      <c r="E64" s="43"/>
      <c r="F64" s="43"/>
      <c r="G64" s="43"/>
      <c r="H64" s="43"/>
      <c r="I64" s="405"/>
      <c r="J64" s="405"/>
      <c r="K64" s="406"/>
      <c r="L64" s="405"/>
      <c r="M64" s="405"/>
      <c r="N64" s="405"/>
      <c r="O64" s="405"/>
      <c r="P64" s="405"/>
      <c r="Q64" s="405"/>
      <c r="R64" s="405"/>
      <c r="S64" s="406"/>
      <c r="T64" s="43"/>
      <c r="U64" s="405"/>
      <c r="V64" s="405"/>
      <c r="W64" s="405"/>
      <c r="X64" s="405"/>
      <c r="Y64" s="405"/>
      <c r="Z64" s="405"/>
      <c r="AB64" s="63">
        <f t="shared" si="0"/>
        <v>0</v>
      </c>
    </row>
    <row r="65" spans="1:28" x14ac:dyDescent="0.25">
      <c r="A65" t="s">
        <v>255</v>
      </c>
      <c r="B65" s="6"/>
      <c r="C65" t="s">
        <v>69</v>
      </c>
      <c r="D65" s="43"/>
      <c r="E65" s="43"/>
      <c r="F65" s="43"/>
      <c r="G65" s="43"/>
      <c r="H65" s="43"/>
      <c r="I65" s="405"/>
      <c r="J65" s="405"/>
      <c r="K65" s="406"/>
      <c r="L65" s="405"/>
      <c r="M65" s="405"/>
      <c r="N65" s="405"/>
      <c r="O65" s="405"/>
      <c r="P65" s="405"/>
      <c r="Q65" s="405"/>
      <c r="R65" s="405"/>
      <c r="S65" s="406"/>
      <c r="T65" s="43"/>
      <c r="U65" s="405"/>
      <c r="V65" s="405"/>
      <c r="W65" s="405"/>
      <c r="X65" s="405"/>
      <c r="Y65" s="405"/>
      <c r="Z65" s="405"/>
      <c r="AB65" s="63">
        <f t="shared" si="0"/>
        <v>0</v>
      </c>
    </row>
    <row r="66" spans="1:28" x14ac:dyDescent="0.25">
      <c r="A66" t="s">
        <v>256</v>
      </c>
      <c r="B66" s="6"/>
      <c r="C66" t="s">
        <v>69</v>
      </c>
      <c r="D66" s="43"/>
      <c r="E66" s="43"/>
      <c r="F66" s="43"/>
      <c r="G66" s="43"/>
      <c r="H66" s="43"/>
      <c r="I66" s="405"/>
      <c r="J66" s="405"/>
      <c r="K66" s="406"/>
      <c r="L66" s="405"/>
      <c r="M66" s="405"/>
      <c r="N66" s="405"/>
      <c r="O66" s="405"/>
      <c r="P66" s="405"/>
      <c r="Q66" s="405"/>
      <c r="R66" s="405"/>
      <c r="S66" s="406"/>
      <c r="T66" s="43"/>
      <c r="U66" s="405"/>
      <c r="V66" s="405"/>
      <c r="W66" s="405"/>
      <c r="X66" s="405"/>
      <c r="Y66" s="405"/>
      <c r="Z66" s="405"/>
      <c r="AB66" s="63">
        <f t="shared" si="0"/>
        <v>0</v>
      </c>
    </row>
    <row r="67" spans="1:28" x14ac:dyDescent="0.25">
      <c r="A67" t="s">
        <v>257</v>
      </c>
      <c r="B67" s="6"/>
      <c r="C67" t="s">
        <v>69</v>
      </c>
      <c r="D67" s="43"/>
      <c r="E67" s="43"/>
      <c r="F67" s="43"/>
      <c r="G67" s="43"/>
      <c r="H67" s="43"/>
      <c r="I67" s="405"/>
      <c r="J67" s="405"/>
      <c r="K67" s="406"/>
      <c r="L67" s="405"/>
      <c r="M67" s="405"/>
      <c r="N67" s="405"/>
      <c r="O67" s="405"/>
      <c r="P67" s="405"/>
      <c r="Q67" s="405"/>
      <c r="R67" s="405"/>
      <c r="S67" s="406"/>
      <c r="T67" s="43"/>
      <c r="U67" s="405"/>
      <c r="V67" s="405"/>
      <c r="W67" s="405"/>
      <c r="X67" s="405"/>
      <c r="Y67" s="405"/>
      <c r="Z67" s="405"/>
      <c r="AB67" s="63">
        <f t="shared" si="0"/>
        <v>0</v>
      </c>
    </row>
    <row r="68" spans="1:28" x14ac:dyDescent="0.25">
      <c r="A68" t="s">
        <v>57</v>
      </c>
      <c r="B68" s="6" t="s">
        <v>53</v>
      </c>
      <c r="C68" t="s">
        <v>63</v>
      </c>
      <c r="D68" s="43"/>
      <c r="E68" s="43"/>
      <c r="F68" s="43">
        <v>1</v>
      </c>
      <c r="G68" s="43">
        <v>1</v>
      </c>
      <c r="H68" s="43">
        <v>1</v>
      </c>
      <c r="I68" s="405">
        <v>1</v>
      </c>
      <c r="J68" s="405"/>
      <c r="K68" s="406">
        <v>1</v>
      </c>
      <c r="L68" s="405">
        <v>1</v>
      </c>
      <c r="M68" s="405">
        <v>1</v>
      </c>
      <c r="N68" s="405"/>
      <c r="O68" s="405"/>
      <c r="P68" s="405"/>
      <c r="Q68" s="405"/>
      <c r="R68" s="405"/>
      <c r="S68" s="406"/>
      <c r="T68" s="405"/>
      <c r="U68" s="405"/>
      <c r="V68" s="405"/>
      <c r="W68" s="405"/>
      <c r="X68" s="43"/>
      <c r="Y68" s="405"/>
      <c r="Z68" s="405"/>
      <c r="AB68" s="63">
        <f t="shared" si="0"/>
        <v>7</v>
      </c>
    </row>
    <row r="69" spans="1:28" x14ac:dyDescent="0.25">
      <c r="A69" t="s">
        <v>29</v>
      </c>
      <c r="B69" s="6" t="s">
        <v>53</v>
      </c>
      <c r="C69" t="s">
        <v>63</v>
      </c>
      <c r="D69" s="43"/>
      <c r="E69" s="43"/>
      <c r="F69" s="43"/>
      <c r="G69" s="43">
        <v>1</v>
      </c>
      <c r="H69" s="43">
        <v>1</v>
      </c>
      <c r="I69" s="405">
        <v>1</v>
      </c>
      <c r="J69" s="405"/>
      <c r="K69" s="406"/>
      <c r="L69" s="405">
        <v>1</v>
      </c>
      <c r="M69" s="405">
        <v>1</v>
      </c>
      <c r="N69" s="405">
        <v>1</v>
      </c>
      <c r="O69" s="405">
        <v>1</v>
      </c>
      <c r="P69" s="405">
        <v>1</v>
      </c>
      <c r="Q69" s="405">
        <v>1</v>
      </c>
      <c r="R69" s="405"/>
      <c r="S69" s="406">
        <v>1</v>
      </c>
      <c r="T69" s="43"/>
      <c r="U69" s="405"/>
      <c r="V69" s="405"/>
      <c r="W69" s="43"/>
      <c r="X69" s="43"/>
      <c r="Y69" s="43"/>
      <c r="Z69" s="43"/>
      <c r="AB69" s="63">
        <f t="shared" si="0"/>
        <v>10</v>
      </c>
    </row>
    <row r="70" spans="1:28" x14ac:dyDescent="0.25">
      <c r="A70" t="s">
        <v>27</v>
      </c>
      <c r="B70" s="6" t="s">
        <v>54</v>
      </c>
      <c r="C70" t="s">
        <v>63</v>
      </c>
      <c r="D70" s="43">
        <v>1</v>
      </c>
      <c r="E70" s="43"/>
      <c r="F70" s="43">
        <v>1</v>
      </c>
      <c r="G70" s="43">
        <v>1</v>
      </c>
      <c r="H70" s="43">
        <v>1</v>
      </c>
      <c r="I70" s="405">
        <v>1</v>
      </c>
      <c r="J70" s="405"/>
      <c r="K70" s="406"/>
      <c r="L70" s="405">
        <v>1</v>
      </c>
      <c r="M70" s="405">
        <v>1</v>
      </c>
      <c r="N70" s="405">
        <v>1</v>
      </c>
      <c r="O70" s="405">
        <v>1</v>
      </c>
      <c r="P70" s="405">
        <v>1</v>
      </c>
      <c r="Q70" s="405">
        <v>1</v>
      </c>
      <c r="R70" s="405"/>
      <c r="S70" s="406"/>
      <c r="T70" s="43"/>
      <c r="U70" s="405"/>
      <c r="V70" s="405"/>
      <c r="W70" s="43"/>
      <c r="X70" s="43"/>
      <c r="Y70" s="43"/>
      <c r="Z70" s="43"/>
      <c r="AB70" s="63">
        <f t="shared" si="0"/>
        <v>11</v>
      </c>
    </row>
    <row r="71" spans="1:28" x14ac:dyDescent="0.25">
      <c r="A71" t="s">
        <v>25</v>
      </c>
      <c r="B71" s="6" t="s">
        <v>52</v>
      </c>
      <c r="C71" t="s">
        <v>63</v>
      </c>
      <c r="D71" s="43">
        <v>1</v>
      </c>
      <c r="E71" s="43"/>
      <c r="F71" s="43">
        <v>1</v>
      </c>
      <c r="G71" s="43">
        <v>1</v>
      </c>
      <c r="H71" s="43">
        <v>1</v>
      </c>
      <c r="I71" s="405">
        <v>1</v>
      </c>
      <c r="J71" s="405">
        <v>1</v>
      </c>
      <c r="K71" s="406">
        <v>1</v>
      </c>
      <c r="L71" s="405">
        <v>1</v>
      </c>
      <c r="M71" s="405">
        <v>1</v>
      </c>
      <c r="N71" s="405">
        <v>1</v>
      </c>
      <c r="O71" s="405"/>
      <c r="P71" s="405">
        <v>1</v>
      </c>
      <c r="Q71" s="405">
        <v>1</v>
      </c>
      <c r="R71" s="405"/>
      <c r="S71" s="406">
        <v>1</v>
      </c>
      <c r="T71" s="43"/>
      <c r="U71" s="405"/>
      <c r="V71" s="405"/>
      <c r="W71" s="43"/>
      <c r="X71" s="43"/>
      <c r="Y71" s="43"/>
      <c r="Z71" s="43"/>
      <c r="AB71" s="63">
        <f t="shared" si="0"/>
        <v>13</v>
      </c>
    </row>
    <row r="72" spans="1:28" x14ac:dyDescent="0.25">
      <c r="A72" t="s">
        <v>58</v>
      </c>
      <c r="B72" s="6" t="s">
        <v>53</v>
      </c>
      <c r="C72" t="s">
        <v>63</v>
      </c>
      <c r="D72" s="43">
        <v>1</v>
      </c>
      <c r="E72" s="43"/>
      <c r="F72" s="43">
        <v>1</v>
      </c>
      <c r="G72" s="43">
        <v>1</v>
      </c>
      <c r="H72" s="43">
        <v>1</v>
      </c>
      <c r="I72" s="405">
        <v>1</v>
      </c>
      <c r="J72" s="405">
        <v>1</v>
      </c>
      <c r="K72" s="406">
        <v>1</v>
      </c>
      <c r="L72" s="405">
        <v>1</v>
      </c>
      <c r="M72" s="405">
        <v>1</v>
      </c>
      <c r="N72" s="405">
        <v>1</v>
      </c>
      <c r="O72" s="405">
        <v>1</v>
      </c>
      <c r="P72" s="405">
        <v>1</v>
      </c>
      <c r="Q72" s="405">
        <v>1</v>
      </c>
      <c r="R72" s="405"/>
      <c r="S72" s="406">
        <v>1</v>
      </c>
      <c r="T72" s="43"/>
      <c r="U72" s="405"/>
      <c r="V72" s="405"/>
      <c r="W72" s="43"/>
      <c r="X72" s="43"/>
      <c r="Y72" s="43"/>
      <c r="Z72" s="43"/>
      <c r="AB72" s="63">
        <f t="shared" ref="AB72:AB95" si="1">SUM(D72:Z72)</f>
        <v>14</v>
      </c>
    </row>
    <row r="73" spans="1:28" x14ac:dyDescent="0.25">
      <c r="A73" t="s">
        <v>59</v>
      </c>
      <c r="B73" s="6" t="s">
        <v>54</v>
      </c>
      <c r="C73" t="s">
        <v>63</v>
      </c>
      <c r="D73" s="43">
        <v>1</v>
      </c>
      <c r="E73" s="43"/>
      <c r="F73" s="43">
        <v>1</v>
      </c>
      <c r="G73" s="43">
        <v>1</v>
      </c>
      <c r="H73" s="43">
        <v>1</v>
      </c>
      <c r="I73" s="405">
        <v>1</v>
      </c>
      <c r="J73" s="405">
        <v>1</v>
      </c>
      <c r="K73" s="406">
        <v>1</v>
      </c>
      <c r="L73" s="405">
        <v>1</v>
      </c>
      <c r="M73" s="405">
        <v>1</v>
      </c>
      <c r="N73" s="405">
        <v>1</v>
      </c>
      <c r="O73" s="405">
        <v>1</v>
      </c>
      <c r="P73" s="405">
        <v>1</v>
      </c>
      <c r="Q73" s="405">
        <v>1</v>
      </c>
      <c r="R73" s="405"/>
      <c r="S73" s="406">
        <v>1</v>
      </c>
      <c r="T73" s="43"/>
      <c r="U73" s="405"/>
      <c r="V73" s="405"/>
      <c r="W73" s="43"/>
      <c r="X73" s="43"/>
      <c r="Y73" s="43"/>
      <c r="Z73" s="43"/>
      <c r="AB73" s="63">
        <f t="shared" si="1"/>
        <v>14</v>
      </c>
    </row>
    <row r="74" spans="1:28" x14ac:dyDescent="0.25">
      <c r="A74" t="s">
        <v>408</v>
      </c>
      <c r="B74" s="6" t="s">
        <v>52</v>
      </c>
      <c r="C74" t="s">
        <v>63</v>
      </c>
      <c r="D74" s="43">
        <v>1</v>
      </c>
      <c r="E74" s="43"/>
      <c r="F74" s="43">
        <v>1</v>
      </c>
      <c r="G74" s="43">
        <v>1</v>
      </c>
      <c r="H74" s="43">
        <v>1</v>
      </c>
      <c r="I74" s="405">
        <v>1</v>
      </c>
      <c r="J74" s="405">
        <v>1</v>
      </c>
      <c r="K74" s="406">
        <v>1</v>
      </c>
      <c r="L74" s="405"/>
      <c r="M74" s="405">
        <v>1</v>
      </c>
      <c r="N74" s="405">
        <v>1</v>
      </c>
      <c r="O74" s="405">
        <v>1</v>
      </c>
      <c r="P74" s="405">
        <v>1</v>
      </c>
      <c r="Q74" s="405">
        <v>1</v>
      </c>
      <c r="R74" s="405"/>
      <c r="S74" s="406">
        <v>1</v>
      </c>
      <c r="T74" s="43"/>
      <c r="U74" s="405"/>
      <c r="V74" s="405"/>
      <c r="W74" s="405"/>
      <c r="X74" s="43"/>
      <c r="Y74" s="405"/>
      <c r="Z74" s="405"/>
      <c r="AB74" s="63">
        <f t="shared" si="1"/>
        <v>13</v>
      </c>
    </row>
    <row r="75" spans="1:28" x14ac:dyDescent="0.25">
      <c r="A75" t="s">
        <v>23</v>
      </c>
      <c r="B75" s="6" t="s">
        <v>52</v>
      </c>
      <c r="C75" t="s">
        <v>63</v>
      </c>
      <c r="D75" s="43">
        <v>1</v>
      </c>
      <c r="E75" s="43"/>
      <c r="F75" s="43">
        <v>1</v>
      </c>
      <c r="G75" s="43">
        <v>1</v>
      </c>
      <c r="H75" s="43">
        <v>1</v>
      </c>
      <c r="I75" s="405">
        <v>1</v>
      </c>
      <c r="J75" s="405"/>
      <c r="K75" s="406">
        <v>1</v>
      </c>
      <c r="L75" s="405">
        <v>1</v>
      </c>
      <c r="M75" s="405">
        <v>1</v>
      </c>
      <c r="N75" s="405">
        <v>1</v>
      </c>
      <c r="O75" s="405">
        <v>1</v>
      </c>
      <c r="P75" s="405">
        <v>1</v>
      </c>
      <c r="Q75" s="405">
        <v>1</v>
      </c>
      <c r="R75" s="405"/>
      <c r="S75" s="406">
        <v>1</v>
      </c>
      <c r="T75" s="43"/>
      <c r="U75" s="405"/>
      <c r="V75" s="405"/>
      <c r="W75" s="43"/>
      <c r="X75" s="43"/>
      <c r="Y75" s="43"/>
      <c r="Z75" s="43"/>
      <c r="AB75" s="63">
        <f t="shared" si="1"/>
        <v>13</v>
      </c>
    </row>
    <row r="76" spans="1:28" x14ac:dyDescent="0.25">
      <c r="A76" t="s">
        <v>201</v>
      </c>
      <c r="B76" s="6" t="s">
        <v>52</v>
      </c>
      <c r="C76" t="s">
        <v>63</v>
      </c>
      <c r="D76" s="43"/>
      <c r="E76" s="43"/>
      <c r="F76" s="43"/>
      <c r="G76" s="43"/>
      <c r="H76" s="43">
        <v>1</v>
      </c>
      <c r="I76" s="405"/>
      <c r="J76" s="405"/>
      <c r="K76" s="406"/>
      <c r="L76" s="405">
        <v>1</v>
      </c>
      <c r="M76" s="405">
        <v>1</v>
      </c>
      <c r="N76" s="405">
        <v>1</v>
      </c>
      <c r="O76" s="405"/>
      <c r="P76" s="405"/>
      <c r="Q76" s="405"/>
      <c r="R76" s="405"/>
      <c r="S76" s="406"/>
      <c r="T76" s="405"/>
      <c r="U76" s="405"/>
      <c r="V76" s="405"/>
      <c r="W76" s="405"/>
      <c r="X76" s="43"/>
      <c r="Y76" s="405"/>
      <c r="Z76" s="405"/>
      <c r="AB76" s="63">
        <f t="shared" si="1"/>
        <v>4</v>
      </c>
    </row>
    <row r="77" spans="1:28" x14ac:dyDescent="0.25">
      <c r="A77" t="s">
        <v>26</v>
      </c>
      <c r="B77" s="6" t="s">
        <v>53</v>
      </c>
      <c r="C77" t="s">
        <v>63</v>
      </c>
      <c r="D77" s="43">
        <v>1</v>
      </c>
      <c r="E77" s="43"/>
      <c r="F77" s="43"/>
      <c r="G77" s="43">
        <v>1</v>
      </c>
      <c r="H77" s="43">
        <v>1</v>
      </c>
      <c r="I77" s="405"/>
      <c r="J77" s="405"/>
      <c r="K77" s="406">
        <v>1</v>
      </c>
      <c r="L77" s="405">
        <v>1</v>
      </c>
      <c r="M77" s="405">
        <v>1</v>
      </c>
      <c r="N77" s="405">
        <v>1</v>
      </c>
      <c r="O77" s="405"/>
      <c r="P77" s="405">
        <v>1</v>
      </c>
      <c r="Q77" s="405">
        <v>1</v>
      </c>
      <c r="R77" s="405"/>
      <c r="S77" s="406">
        <v>1</v>
      </c>
      <c r="T77" s="405"/>
      <c r="U77" s="405"/>
      <c r="V77" s="405"/>
      <c r="W77" s="405"/>
      <c r="X77" s="43"/>
      <c r="Y77" s="405"/>
      <c r="Z77" s="405"/>
      <c r="AB77" s="63">
        <f t="shared" si="1"/>
        <v>10</v>
      </c>
    </row>
    <row r="78" spans="1:28" x14ac:dyDescent="0.25">
      <c r="A78" t="s">
        <v>40</v>
      </c>
      <c r="B78" s="6" t="s">
        <v>53</v>
      </c>
      <c r="C78" t="s">
        <v>63</v>
      </c>
      <c r="D78" s="43">
        <v>1</v>
      </c>
      <c r="E78" s="43"/>
      <c r="F78" s="43">
        <v>1</v>
      </c>
      <c r="G78" s="43">
        <v>1</v>
      </c>
      <c r="H78" s="43">
        <v>1</v>
      </c>
      <c r="I78" s="405">
        <v>1</v>
      </c>
      <c r="J78" s="405"/>
      <c r="K78" s="406">
        <v>1</v>
      </c>
      <c r="L78" s="405">
        <v>1</v>
      </c>
      <c r="M78" s="405">
        <v>1</v>
      </c>
      <c r="N78" s="405">
        <v>1</v>
      </c>
      <c r="O78" s="405">
        <v>1</v>
      </c>
      <c r="P78" s="405">
        <v>1</v>
      </c>
      <c r="Q78" s="405">
        <v>1</v>
      </c>
      <c r="R78" s="405"/>
      <c r="S78" s="406">
        <v>1</v>
      </c>
      <c r="T78" s="405"/>
      <c r="U78" s="405"/>
      <c r="V78" s="405"/>
      <c r="W78" s="405"/>
      <c r="X78" s="43"/>
      <c r="Y78" s="405"/>
      <c r="Z78" s="405"/>
      <c r="AB78" s="63">
        <f t="shared" si="1"/>
        <v>13</v>
      </c>
    </row>
    <row r="79" spans="1:28" x14ac:dyDescent="0.25">
      <c r="A79" t="s">
        <v>34</v>
      </c>
      <c r="B79" s="6" t="s">
        <v>54</v>
      </c>
      <c r="C79" t="s">
        <v>63</v>
      </c>
      <c r="D79" s="43"/>
      <c r="E79" s="43"/>
      <c r="F79" s="43"/>
      <c r="G79" s="43"/>
      <c r="H79" s="43">
        <v>1</v>
      </c>
      <c r="I79" s="405"/>
      <c r="J79" s="405"/>
      <c r="K79" s="406"/>
      <c r="L79" s="405"/>
      <c r="M79" s="405"/>
      <c r="N79" s="405"/>
      <c r="O79" s="405">
        <v>1</v>
      </c>
      <c r="P79" s="405"/>
      <c r="Q79" s="405"/>
      <c r="R79" s="405"/>
      <c r="S79" s="406"/>
      <c r="T79" s="405"/>
      <c r="U79" s="405"/>
      <c r="V79" s="405"/>
      <c r="W79" s="405"/>
      <c r="X79" s="405"/>
      <c r="Y79" s="405"/>
      <c r="Z79" s="405"/>
      <c r="AB79" s="63">
        <f t="shared" si="1"/>
        <v>2</v>
      </c>
    </row>
    <row r="80" spans="1:28" x14ac:dyDescent="0.25">
      <c r="A80" t="s">
        <v>31</v>
      </c>
      <c r="B80" s="6" t="s">
        <v>54</v>
      </c>
      <c r="C80" t="s">
        <v>63</v>
      </c>
      <c r="D80" s="43">
        <v>1</v>
      </c>
      <c r="E80" s="43"/>
      <c r="F80" s="43">
        <v>1</v>
      </c>
      <c r="G80" s="43">
        <v>1</v>
      </c>
      <c r="H80" s="43">
        <v>1</v>
      </c>
      <c r="I80" s="405">
        <v>1</v>
      </c>
      <c r="J80" s="405">
        <v>1</v>
      </c>
      <c r="K80" s="406"/>
      <c r="L80" s="405">
        <v>1</v>
      </c>
      <c r="M80" s="405">
        <v>1</v>
      </c>
      <c r="N80" s="405">
        <v>1</v>
      </c>
      <c r="O80" s="405">
        <v>1</v>
      </c>
      <c r="P80" s="405">
        <v>1</v>
      </c>
      <c r="Q80" s="405">
        <v>1</v>
      </c>
      <c r="R80" s="405"/>
      <c r="S80" s="406">
        <v>1</v>
      </c>
      <c r="T80" s="43"/>
      <c r="U80" s="405"/>
      <c r="V80" s="43"/>
      <c r="W80" s="43"/>
      <c r="X80" s="43"/>
      <c r="Y80" s="43"/>
      <c r="Z80" s="43"/>
      <c r="AB80" s="63">
        <f t="shared" si="1"/>
        <v>13</v>
      </c>
    </row>
    <row r="81" spans="1:28" x14ac:dyDescent="0.25">
      <c r="A81" t="s">
        <v>190</v>
      </c>
      <c r="B81" s="6" t="s">
        <v>251</v>
      </c>
      <c r="C81" t="s">
        <v>63</v>
      </c>
      <c r="D81" s="43"/>
      <c r="E81" s="43"/>
      <c r="F81" s="43"/>
      <c r="G81" s="43"/>
      <c r="H81" s="43"/>
      <c r="I81" s="405">
        <v>1</v>
      </c>
      <c r="J81" s="405"/>
      <c r="K81" s="406"/>
      <c r="L81" s="405"/>
      <c r="M81" s="405"/>
      <c r="N81" s="405"/>
      <c r="O81" s="405">
        <v>1</v>
      </c>
      <c r="P81" s="405">
        <v>1</v>
      </c>
      <c r="Q81" s="405">
        <v>1</v>
      </c>
      <c r="R81" s="405"/>
      <c r="S81" s="406">
        <v>1</v>
      </c>
      <c r="T81" s="43"/>
      <c r="U81" s="405"/>
      <c r="V81" s="43"/>
      <c r="W81" s="43"/>
      <c r="X81" s="43"/>
      <c r="Y81" s="43"/>
      <c r="Z81" s="43"/>
      <c r="AB81" s="63">
        <f t="shared" si="1"/>
        <v>5</v>
      </c>
    </row>
    <row r="82" spans="1:28" x14ac:dyDescent="0.25">
      <c r="A82" t="s">
        <v>39</v>
      </c>
      <c r="B82" s="36" t="s">
        <v>251</v>
      </c>
      <c r="C82" t="s">
        <v>63</v>
      </c>
      <c r="D82" s="43"/>
      <c r="E82" s="43"/>
      <c r="F82" s="43"/>
      <c r="G82" s="43"/>
      <c r="H82" s="43"/>
      <c r="I82" s="43"/>
      <c r="J82" s="405"/>
      <c r="K82" s="406"/>
      <c r="L82" s="405"/>
      <c r="M82" s="405"/>
      <c r="N82" s="405"/>
      <c r="O82" s="405"/>
      <c r="P82" s="405"/>
      <c r="Q82" s="405"/>
      <c r="R82" s="405"/>
      <c r="S82" s="406"/>
      <c r="T82" s="43"/>
      <c r="U82" s="43"/>
      <c r="V82" s="43"/>
      <c r="W82" s="43"/>
      <c r="X82" s="43"/>
      <c r="Y82" s="43"/>
      <c r="Z82" s="43"/>
      <c r="AB82" s="63">
        <f t="shared" si="1"/>
        <v>0</v>
      </c>
    </row>
    <row r="83" spans="1:28" x14ac:dyDescent="0.25">
      <c r="A83" t="s">
        <v>275</v>
      </c>
      <c r="B83" s="36" t="s">
        <v>251</v>
      </c>
      <c r="C83" t="s">
        <v>63</v>
      </c>
      <c r="D83" s="43">
        <v>1</v>
      </c>
      <c r="E83" s="43"/>
      <c r="F83" s="43">
        <v>1</v>
      </c>
      <c r="G83" s="43">
        <v>1</v>
      </c>
      <c r="H83" s="43"/>
      <c r="I83" s="43">
        <v>1</v>
      </c>
      <c r="J83" s="405">
        <v>1</v>
      </c>
      <c r="K83" s="406"/>
      <c r="L83" s="405"/>
      <c r="M83" s="405">
        <v>1</v>
      </c>
      <c r="N83" s="405">
        <v>1</v>
      </c>
      <c r="O83" s="405">
        <v>1</v>
      </c>
      <c r="P83" s="405"/>
      <c r="Q83" s="405">
        <v>1</v>
      </c>
      <c r="R83" s="405"/>
      <c r="S83" s="406"/>
      <c r="T83" s="43"/>
      <c r="U83" s="43"/>
      <c r="V83" s="43"/>
      <c r="W83" s="43"/>
      <c r="X83" s="43"/>
      <c r="Y83" s="43"/>
      <c r="Z83" s="43"/>
      <c r="AB83" s="63">
        <f t="shared" si="1"/>
        <v>9</v>
      </c>
    </row>
    <row r="84" spans="1:28" x14ac:dyDescent="0.25">
      <c r="A84" t="s">
        <v>277</v>
      </c>
      <c r="B84" s="36" t="s">
        <v>251</v>
      </c>
      <c r="C84" t="s">
        <v>63</v>
      </c>
      <c r="D84" s="43"/>
      <c r="E84" s="43"/>
      <c r="F84" s="43">
        <v>1</v>
      </c>
      <c r="G84" s="43">
        <v>1</v>
      </c>
      <c r="H84" s="43">
        <v>1</v>
      </c>
      <c r="I84" s="43"/>
      <c r="J84" s="405">
        <v>1</v>
      </c>
      <c r="K84" s="406"/>
      <c r="L84" s="405"/>
      <c r="M84" s="405"/>
      <c r="N84" s="405"/>
      <c r="O84" s="405"/>
      <c r="P84" s="405">
        <v>1</v>
      </c>
      <c r="Q84" s="405"/>
      <c r="R84" s="405"/>
      <c r="S84" s="406"/>
      <c r="T84" s="43"/>
      <c r="U84" s="43"/>
      <c r="V84" s="43"/>
      <c r="W84" s="43"/>
      <c r="X84" s="43"/>
      <c r="Y84" s="43"/>
      <c r="Z84" s="43"/>
      <c r="AB84" s="63">
        <f t="shared" si="1"/>
        <v>5</v>
      </c>
    </row>
    <row r="85" spans="1:28" x14ac:dyDescent="0.25">
      <c r="A85" t="s">
        <v>228</v>
      </c>
      <c r="B85" s="36" t="s">
        <v>251</v>
      </c>
      <c r="C85" t="s">
        <v>63</v>
      </c>
      <c r="D85" s="43"/>
      <c r="E85" s="43"/>
      <c r="F85" s="43"/>
      <c r="G85" s="43"/>
      <c r="H85" s="43"/>
      <c r="I85" s="43"/>
      <c r="J85" s="405"/>
      <c r="K85" s="406"/>
      <c r="L85" s="405"/>
      <c r="M85" s="405"/>
      <c r="N85" s="405"/>
      <c r="O85" s="405">
        <v>1</v>
      </c>
      <c r="P85" s="405"/>
      <c r="Q85" s="405">
        <v>1</v>
      </c>
      <c r="R85" s="405"/>
      <c r="S85" s="406">
        <v>1</v>
      </c>
      <c r="T85" s="43"/>
      <c r="U85" s="43"/>
      <c r="V85" s="43"/>
      <c r="W85" s="43"/>
      <c r="X85" s="43"/>
      <c r="Y85" s="43"/>
      <c r="Z85" s="43"/>
      <c r="AB85" s="63">
        <f t="shared" si="1"/>
        <v>3</v>
      </c>
    </row>
    <row r="86" spans="1:28" x14ac:dyDescent="0.25">
      <c r="A86" t="s">
        <v>280</v>
      </c>
      <c r="B86" s="36" t="s">
        <v>251</v>
      </c>
      <c r="C86" t="s">
        <v>63</v>
      </c>
      <c r="D86" s="43"/>
      <c r="E86" s="43"/>
      <c r="F86" s="43"/>
      <c r="G86" s="43"/>
      <c r="H86" s="43"/>
      <c r="I86" s="43"/>
      <c r="J86" s="405"/>
      <c r="K86" s="406"/>
      <c r="L86" s="405"/>
      <c r="M86" s="405"/>
      <c r="N86" s="405"/>
      <c r="O86" s="405"/>
      <c r="P86" s="405"/>
      <c r="Q86" s="405"/>
      <c r="R86" s="405"/>
      <c r="S86" s="406"/>
      <c r="T86" s="43"/>
      <c r="U86" s="43"/>
      <c r="V86" s="43"/>
      <c r="W86" s="43"/>
      <c r="X86" s="43"/>
      <c r="Y86" s="43"/>
      <c r="Z86" s="43"/>
      <c r="AB86" s="63">
        <f t="shared" si="1"/>
        <v>0</v>
      </c>
    </row>
    <row r="87" spans="1:28" x14ac:dyDescent="0.25">
      <c r="A87" t="s">
        <v>278</v>
      </c>
      <c r="B87" s="36" t="s">
        <v>251</v>
      </c>
      <c r="C87" t="s">
        <v>63</v>
      </c>
      <c r="D87" s="43"/>
      <c r="E87" s="43"/>
      <c r="F87" s="43"/>
      <c r="G87" s="43"/>
      <c r="H87" s="43"/>
      <c r="I87" s="43"/>
      <c r="J87" s="405"/>
      <c r="K87" s="406"/>
      <c r="L87" s="405"/>
      <c r="M87" s="405"/>
      <c r="N87" s="405"/>
      <c r="O87" s="405">
        <v>1</v>
      </c>
      <c r="P87" s="405">
        <v>1</v>
      </c>
      <c r="Q87" s="405">
        <v>1</v>
      </c>
      <c r="R87" s="405"/>
      <c r="S87" s="406"/>
      <c r="T87" s="43"/>
      <c r="U87" s="43"/>
      <c r="V87" s="43"/>
      <c r="W87" s="43"/>
      <c r="X87" s="43"/>
      <c r="Y87" s="43"/>
      <c r="Z87" s="43"/>
      <c r="AB87" s="63">
        <f t="shared" si="1"/>
        <v>3</v>
      </c>
    </row>
    <row r="88" spans="1:28" x14ac:dyDescent="0.25">
      <c r="A88" t="s">
        <v>36</v>
      </c>
      <c r="B88" s="36" t="s">
        <v>251</v>
      </c>
      <c r="C88" t="s">
        <v>63</v>
      </c>
      <c r="D88" s="43">
        <v>1</v>
      </c>
      <c r="E88" s="43"/>
      <c r="F88" s="43"/>
      <c r="G88" s="43">
        <v>1</v>
      </c>
      <c r="H88" s="43"/>
      <c r="I88" s="43">
        <v>1</v>
      </c>
      <c r="J88" s="405"/>
      <c r="K88" s="406"/>
      <c r="L88" s="405"/>
      <c r="M88" s="405">
        <v>1</v>
      </c>
      <c r="N88" s="405">
        <v>1</v>
      </c>
      <c r="O88" s="405"/>
      <c r="P88" s="405"/>
      <c r="Q88" s="405"/>
      <c r="R88" s="405"/>
      <c r="S88" s="406">
        <v>1</v>
      </c>
      <c r="T88" s="43"/>
      <c r="U88" s="43"/>
      <c r="V88" s="43"/>
      <c r="W88" s="43"/>
      <c r="X88" s="43"/>
      <c r="Y88" s="43"/>
      <c r="Z88" s="43"/>
      <c r="AB88" s="63">
        <f t="shared" si="1"/>
        <v>6</v>
      </c>
    </row>
    <row r="89" spans="1:28" x14ac:dyDescent="0.25">
      <c r="A89" t="s">
        <v>35</v>
      </c>
      <c r="B89" s="36" t="s">
        <v>251</v>
      </c>
      <c r="C89" t="s">
        <v>63</v>
      </c>
      <c r="D89" s="43"/>
      <c r="E89" s="43"/>
      <c r="F89" s="43"/>
      <c r="G89" s="43"/>
      <c r="H89" s="43"/>
      <c r="I89" s="43"/>
      <c r="J89" s="405"/>
      <c r="K89" s="406"/>
      <c r="L89" s="405"/>
      <c r="M89" s="405"/>
      <c r="N89" s="405"/>
      <c r="O89" s="405"/>
      <c r="P89" s="405"/>
      <c r="Q89" s="405"/>
      <c r="R89" s="405"/>
      <c r="S89" s="406"/>
      <c r="T89" s="43"/>
      <c r="U89" s="43"/>
      <c r="V89" s="43"/>
      <c r="W89" s="43"/>
      <c r="X89" s="43"/>
      <c r="Y89" s="43"/>
      <c r="Z89" s="43"/>
      <c r="AB89" s="63">
        <f t="shared" si="1"/>
        <v>0</v>
      </c>
    </row>
    <row r="90" spans="1:28" x14ac:dyDescent="0.25">
      <c r="A90" t="s">
        <v>141</v>
      </c>
      <c r="B90" s="36" t="s">
        <v>251</v>
      </c>
      <c r="C90" t="s">
        <v>63</v>
      </c>
      <c r="D90" s="43"/>
      <c r="E90" s="43"/>
      <c r="F90" s="43"/>
      <c r="G90" s="43"/>
      <c r="H90" s="43"/>
      <c r="I90" s="43"/>
      <c r="J90" s="405"/>
      <c r="K90" s="406"/>
      <c r="L90" s="405"/>
      <c r="M90" s="405"/>
      <c r="N90" s="405"/>
      <c r="O90" s="405"/>
      <c r="P90" s="405"/>
      <c r="Q90" s="405"/>
      <c r="R90" s="405"/>
      <c r="S90" s="406"/>
      <c r="T90" s="43"/>
      <c r="U90" s="43"/>
      <c r="V90" s="43"/>
      <c r="W90" s="43"/>
      <c r="X90" s="43"/>
      <c r="Y90" s="43"/>
      <c r="Z90" s="43"/>
      <c r="AB90" s="63">
        <f t="shared" si="1"/>
        <v>0</v>
      </c>
    </row>
    <row r="91" spans="1:28" x14ac:dyDescent="0.25">
      <c r="A91" t="s">
        <v>253</v>
      </c>
      <c r="B91" s="36"/>
      <c r="C91" t="s">
        <v>63</v>
      </c>
      <c r="D91" s="43"/>
      <c r="E91" s="43"/>
      <c r="F91" s="43"/>
      <c r="G91" s="43"/>
      <c r="H91" s="43"/>
      <c r="I91" s="43"/>
      <c r="J91" s="405"/>
      <c r="K91" s="406"/>
      <c r="L91" s="405"/>
      <c r="M91" s="405"/>
      <c r="N91" s="405"/>
      <c r="O91" s="405"/>
      <c r="P91" s="405"/>
      <c r="Q91" s="405"/>
      <c r="R91" s="405"/>
      <c r="S91" s="406"/>
      <c r="T91" s="43"/>
      <c r="U91" s="43"/>
      <c r="V91" s="43"/>
      <c r="W91" s="43"/>
      <c r="X91" s="43"/>
      <c r="Y91" s="43"/>
      <c r="Z91" s="43"/>
      <c r="AB91" s="63">
        <f t="shared" si="1"/>
        <v>0</v>
      </c>
    </row>
    <row r="92" spans="1:28" x14ac:dyDescent="0.25">
      <c r="A92" t="s">
        <v>254</v>
      </c>
      <c r="B92" s="36"/>
      <c r="C92" t="s">
        <v>63</v>
      </c>
      <c r="D92" s="43"/>
      <c r="E92" s="43"/>
      <c r="F92" s="43"/>
      <c r="G92" s="43"/>
      <c r="H92" s="43"/>
      <c r="I92" s="43"/>
      <c r="J92" s="405"/>
      <c r="K92" s="406"/>
      <c r="L92" s="405"/>
      <c r="M92" s="405"/>
      <c r="N92" s="405"/>
      <c r="O92" s="405"/>
      <c r="P92" s="405"/>
      <c r="Q92" s="405"/>
      <c r="R92" s="405"/>
      <c r="S92" s="406"/>
      <c r="T92" s="43"/>
      <c r="U92" s="43"/>
      <c r="V92" s="43"/>
      <c r="W92" s="43"/>
      <c r="X92" s="43"/>
      <c r="Y92" s="43"/>
      <c r="Z92" s="43"/>
      <c r="AB92" s="63">
        <f t="shared" si="1"/>
        <v>0</v>
      </c>
    </row>
    <row r="93" spans="1:28" x14ac:dyDescent="0.25">
      <c r="A93" t="s">
        <v>255</v>
      </c>
      <c r="B93" s="36"/>
      <c r="C93" t="s">
        <v>63</v>
      </c>
      <c r="D93" s="43"/>
      <c r="E93" s="43"/>
      <c r="F93" s="43"/>
      <c r="G93" s="43"/>
      <c r="H93" s="43"/>
      <c r="I93" s="43"/>
      <c r="J93" s="405"/>
      <c r="K93" s="406"/>
      <c r="L93" s="405"/>
      <c r="M93" s="405"/>
      <c r="N93" s="405"/>
      <c r="O93" s="405"/>
      <c r="P93" s="405"/>
      <c r="Q93" s="405"/>
      <c r="R93" s="405"/>
      <c r="S93" s="406"/>
      <c r="T93" s="43"/>
      <c r="U93" s="43"/>
      <c r="V93" s="43"/>
      <c r="W93" s="43"/>
      <c r="X93" s="43"/>
      <c r="Y93" s="43"/>
      <c r="Z93" s="43"/>
      <c r="AB93" s="63">
        <f t="shared" si="1"/>
        <v>0</v>
      </c>
    </row>
    <row r="94" spans="1:28" x14ac:dyDescent="0.25">
      <c r="A94" t="s">
        <v>256</v>
      </c>
      <c r="B94" s="36"/>
      <c r="C94" t="s">
        <v>63</v>
      </c>
      <c r="D94" s="43"/>
      <c r="E94" s="43"/>
      <c r="F94" s="43"/>
      <c r="G94" s="43"/>
      <c r="H94" s="43"/>
      <c r="I94" s="43"/>
      <c r="J94" s="405"/>
      <c r="K94" s="406"/>
      <c r="L94" s="405"/>
      <c r="M94" s="405"/>
      <c r="N94" s="405"/>
      <c r="O94" s="405"/>
      <c r="P94" s="405"/>
      <c r="Q94" s="405"/>
      <c r="R94" s="405"/>
      <c r="S94" s="406"/>
      <c r="T94" s="43"/>
      <c r="U94" s="43"/>
      <c r="V94" s="43"/>
      <c r="W94" s="43"/>
      <c r="X94" s="43"/>
      <c r="Y94" s="43"/>
      <c r="Z94" s="43"/>
      <c r="AB94" s="63">
        <f t="shared" si="1"/>
        <v>0</v>
      </c>
    </row>
    <row r="95" spans="1:28" x14ac:dyDescent="0.25">
      <c r="A95" t="s">
        <v>257</v>
      </c>
      <c r="B95" s="36"/>
      <c r="C95" t="s">
        <v>63</v>
      </c>
      <c r="D95" s="43"/>
      <c r="E95" s="43"/>
      <c r="F95" s="43"/>
      <c r="G95" s="43"/>
      <c r="H95" s="43"/>
      <c r="I95" s="43"/>
      <c r="J95" s="405"/>
      <c r="K95" s="406"/>
      <c r="L95" s="405"/>
      <c r="M95" s="405"/>
      <c r="N95" s="405"/>
      <c r="O95" s="405"/>
      <c r="P95" s="405"/>
      <c r="Q95" s="405"/>
      <c r="R95" s="405"/>
      <c r="S95" s="406"/>
      <c r="T95" s="43"/>
      <c r="U95" s="43"/>
      <c r="V95" s="43"/>
      <c r="W95" s="43"/>
      <c r="X95" s="43"/>
      <c r="Y95" s="43"/>
      <c r="Z95" s="43"/>
      <c r="AB95" s="63">
        <f t="shared" si="1"/>
        <v>0</v>
      </c>
    </row>
    <row r="96" spans="1:28" x14ac:dyDescent="0.25">
      <c r="D96" s="4"/>
      <c r="E96" s="4"/>
      <c r="F96" s="4"/>
      <c r="G96" s="4"/>
      <c r="H96" s="4"/>
      <c r="I96" s="4"/>
      <c r="J96" s="137"/>
      <c r="K96" s="136"/>
      <c r="L96" s="137"/>
      <c r="M96" s="137"/>
      <c r="N96" s="137"/>
      <c r="O96" s="137"/>
      <c r="P96" s="137"/>
      <c r="Q96" s="137"/>
      <c r="R96" s="137"/>
      <c r="S96" s="136"/>
      <c r="T96" s="4"/>
      <c r="U96" s="4"/>
      <c r="V96" s="4"/>
      <c r="W96" s="4"/>
      <c r="X96" s="4"/>
      <c r="Y96" s="4"/>
      <c r="Z96" s="4"/>
    </row>
    <row r="97" spans="4:28" x14ac:dyDescent="0.25">
      <c r="D97" s="4"/>
      <c r="E97" s="4"/>
      <c r="F97" s="4"/>
      <c r="G97" s="4"/>
      <c r="H97" s="4"/>
      <c r="I97" s="4"/>
      <c r="J97" s="137"/>
      <c r="K97" s="136"/>
      <c r="L97" s="137"/>
      <c r="M97" s="137"/>
      <c r="N97" s="137"/>
      <c r="O97" s="137"/>
      <c r="P97" s="137"/>
      <c r="Q97" s="137"/>
      <c r="R97" s="137"/>
      <c r="S97" s="136"/>
      <c r="T97" s="4"/>
      <c r="U97" s="4"/>
      <c r="V97" s="4"/>
      <c r="W97" s="4"/>
      <c r="X97" s="4"/>
      <c r="Y97" s="4"/>
      <c r="Z97" s="4"/>
    </row>
    <row r="98" spans="4:28" x14ac:dyDescent="0.25">
      <c r="D98" s="37">
        <f>SUM(D7:D97)</f>
        <v>43</v>
      </c>
      <c r="E98" s="37">
        <f t="shared" ref="E98:Z98" si="2">SUM(E7:E97)</f>
        <v>0</v>
      </c>
      <c r="F98" s="37">
        <f t="shared" si="2"/>
        <v>44</v>
      </c>
      <c r="G98" s="37">
        <f t="shared" si="2"/>
        <v>44</v>
      </c>
      <c r="H98" s="37">
        <f t="shared" si="2"/>
        <v>41</v>
      </c>
      <c r="I98" s="37">
        <f t="shared" si="2"/>
        <v>43</v>
      </c>
      <c r="J98" s="37">
        <f t="shared" si="2"/>
        <v>34</v>
      </c>
      <c r="K98" s="350">
        <f t="shared" si="2"/>
        <v>22</v>
      </c>
      <c r="L98" s="37">
        <f t="shared" si="2"/>
        <v>36</v>
      </c>
      <c r="M98" s="37">
        <f>SUM(M7:M97)</f>
        <v>43</v>
      </c>
      <c r="N98" s="37">
        <f t="shared" si="2"/>
        <v>44</v>
      </c>
      <c r="O98" s="37">
        <f t="shared" si="2"/>
        <v>42</v>
      </c>
      <c r="P98" s="37">
        <f t="shared" si="2"/>
        <v>46</v>
      </c>
      <c r="Q98" s="37">
        <f t="shared" si="2"/>
        <v>43</v>
      </c>
      <c r="R98" s="37">
        <f t="shared" si="2"/>
        <v>0</v>
      </c>
      <c r="S98" s="350">
        <f t="shared" si="2"/>
        <v>37</v>
      </c>
      <c r="T98" s="37">
        <f t="shared" si="2"/>
        <v>0</v>
      </c>
      <c r="U98" s="37">
        <f t="shared" si="2"/>
        <v>0</v>
      </c>
      <c r="V98" s="37">
        <f t="shared" si="2"/>
        <v>0</v>
      </c>
      <c r="W98" s="37">
        <f t="shared" si="2"/>
        <v>0</v>
      </c>
      <c r="X98" s="37">
        <f t="shared" si="2"/>
        <v>0</v>
      </c>
      <c r="Y98" s="37">
        <f t="shared" si="2"/>
        <v>0</v>
      </c>
      <c r="Z98" s="37">
        <f t="shared" si="2"/>
        <v>0</v>
      </c>
      <c r="AB98" s="37">
        <f>SUM(AB7:AB97)</f>
        <v>562</v>
      </c>
    </row>
  </sheetData>
  <mergeCells count="4">
    <mergeCell ref="D6:K6"/>
    <mergeCell ref="L6:S6"/>
    <mergeCell ref="T6:Z6"/>
    <mergeCell ref="AB4:AB5"/>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sheetPr>
  <dimension ref="A1:AH98"/>
  <sheetViews>
    <sheetView zoomScale="85" zoomScaleNormal="85" workbookViewId="0">
      <pane xSplit="3" ySplit="6" topLeftCell="P67" activePane="bottomRight" state="frozen"/>
      <selection activeCell="N44" sqref="N44"/>
      <selection pane="topRight" activeCell="N44" sqref="N44"/>
      <selection pane="bottomLeft" activeCell="N44" sqref="N44"/>
      <selection pane="bottomRight" activeCell="S54" sqref="S54"/>
    </sheetView>
  </sheetViews>
  <sheetFormatPr defaultRowHeight="15" x14ac:dyDescent="0.25"/>
  <cols>
    <col min="1" max="1" width="19.28515625" bestFit="1" customWidth="1"/>
    <col min="3" max="3" width="13.85546875" bestFit="1" customWidth="1"/>
    <col min="4" max="26" width="13.140625" customWidth="1"/>
    <col min="27" max="27" width="2.85546875" customWidth="1"/>
  </cols>
  <sheetData>
    <row r="1" spans="1:34" x14ac:dyDescent="0.25">
      <c r="A1" s="34" t="s">
        <v>98</v>
      </c>
    </row>
    <row r="2" spans="1:34" x14ac:dyDescent="0.25">
      <c r="A2" s="34" t="s">
        <v>499</v>
      </c>
    </row>
    <row r="3" spans="1:34" x14ac:dyDescent="0.25">
      <c r="D3" s="820" t="s">
        <v>117</v>
      </c>
      <c r="E3" s="820"/>
      <c r="F3" s="820"/>
      <c r="G3" s="820"/>
      <c r="H3" s="820"/>
      <c r="I3" s="820"/>
      <c r="J3" s="820"/>
      <c r="K3" s="820"/>
      <c r="L3" s="820"/>
      <c r="M3" s="820"/>
      <c r="N3" s="820"/>
      <c r="O3" s="820"/>
      <c r="P3" s="820"/>
      <c r="Q3" s="820"/>
      <c r="R3" s="820"/>
      <c r="S3" s="820"/>
      <c r="T3" s="820"/>
      <c r="U3" s="820"/>
      <c r="V3" s="820"/>
      <c r="W3" s="820"/>
      <c r="X3" s="820"/>
      <c r="Y3" s="820"/>
      <c r="Z3" s="261"/>
    </row>
    <row r="4" spans="1:34" x14ac:dyDescent="0.25">
      <c r="D4" s="63" t="s">
        <v>470</v>
      </c>
      <c r="E4" s="63" t="s">
        <v>471</v>
      </c>
      <c r="F4" s="63" t="s">
        <v>491</v>
      </c>
      <c r="G4" s="63" t="s">
        <v>472</v>
      </c>
      <c r="H4" s="63" t="s">
        <v>473</v>
      </c>
      <c r="I4" s="67" t="s">
        <v>490</v>
      </c>
      <c r="J4" s="67" t="s">
        <v>474</v>
      </c>
      <c r="K4" s="35" t="s">
        <v>475</v>
      </c>
      <c r="L4" s="67" t="s">
        <v>476</v>
      </c>
      <c r="M4" s="67" t="s">
        <v>477</v>
      </c>
      <c r="N4" s="67" t="s">
        <v>478</v>
      </c>
      <c r="O4" s="67" t="s">
        <v>479</v>
      </c>
      <c r="P4" s="67" t="s">
        <v>480</v>
      </c>
      <c r="Q4" s="67" t="s">
        <v>481</v>
      </c>
      <c r="R4" s="67" t="s">
        <v>482</v>
      </c>
      <c r="S4" s="35" t="s">
        <v>483</v>
      </c>
      <c r="T4" s="63" t="s">
        <v>484</v>
      </c>
      <c r="U4" s="67" t="s">
        <v>485</v>
      </c>
      <c r="V4" s="67" t="s">
        <v>486</v>
      </c>
      <c r="W4" s="63" t="s">
        <v>487</v>
      </c>
      <c r="X4" s="63" t="s">
        <v>488</v>
      </c>
      <c r="Y4" s="63" t="s">
        <v>489</v>
      </c>
      <c r="Z4" s="63" t="s">
        <v>505</v>
      </c>
      <c r="AB4" s="820" t="s">
        <v>47</v>
      </c>
    </row>
    <row r="5" spans="1:34" x14ac:dyDescent="0.25">
      <c r="A5" s="63" t="s">
        <v>44</v>
      </c>
      <c r="B5" s="63" t="s">
        <v>51</v>
      </c>
      <c r="C5" s="63" t="s">
        <v>67</v>
      </c>
      <c r="D5" s="63" t="s">
        <v>169</v>
      </c>
      <c r="E5" s="63" t="s">
        <v>170</v>
      </c>
      <c r="F5" s="63" t="s">
        <v>180</v>
      </c>
      <c r="G5" s="63" t="s">
        <v>181</v>
      </c>
      <c r="H5" s="63" t="s">
        <v>182</v>
      </c>
      <c r="I5" s="63" t="s">
        <v>183</v>
      </c>
      <c r="J5" s="67" t="s">
        <v>209</v>
      </c>
      <c r="K5" s="35" t="s">
        <v>210</v>
      </c>
      <c r="L5" s="67" t="s">
        <v>211</v>
      </c>
      <c r="M5" s="67" t="s">
        <v>212</v>
      </c>
      <c r="N5" s="67" t="s">
        <v>213</v>
      </c>
      <c r="O5" s="67" t="s">
        <v>214</v>
      </c>
      <c r="P5" s="67" t="s">
        <v>221</v>
      </c>
      <c r="Q5" s="67" t="s">
        <v>222</v>
      </c>
      <c r="R5" s="67" t="s">
        <v>223</v>
      </c>
      <c r="S5" s="35" t="s">
        <v>224</v>
      </c>
      <c r="T5" s="63" t="s">
        <v>225</v>
      </c>
      <c r="U5" s="63" t="s">
        <v>226</v>
      </c>
      <c r="V5" s="67" t="s">
        <v>466</v>
      </c>
      <c r="W5" s="63" t="s">
        <v>467</v>
      </c>
      <c r="X5" s="63" t="s">
        <v>468</v>
      </c>
      <c r="Y5" s="63" t="s">
        <v>469</v>
      </c>
      <c r="Z5" s="63" t="s">
        <v>504</v>
      </c>
      <c r="AA5" s="63"/>
      <c r="AB5" s="820"/>
      <c r="AC5" s="1"/>
      <c r="AD5" s="1"/>
      <c r="AE5" s="1"/>
      <c r="AF5" s="1"/>
      <c r="AG5" s="1"/>
      <c r="AH5" s="1"/>
    </row>
    <row r="6" spans="1:34" hidden="1" x14ac:dyDescent="0.25">
      <c r="D6" s="971" t="s">
        <v>493</v>
      </c>
      <c r="E6" s="971"/>
      <c r="F6" s="971"/>
      <c r="G6" s="971"/>
      <c r="H6" s="971"/>
      <c r="I6" s="971"/>
      <c r="J6" s="971"/>
      <c r="K6" s="972"/>
      <c r="L6" s="973" t="s">
        <v>494</v>
      </c>
      <c r="M6" s="974"/>
      <c r="N6" s="974"/>
      <c r="O6" s="974"/>
      <c r="P6" s="974"/>
      <c r="Q6" s="974"/>
      <c r="R6" s="974"/>
      <c r="S6" s="972"/>
      <c r="T6" s="973" t="s">
        <v>495</v>
      </c>
      <c r="U6" s="971"/>
      <c r="V6" s="971"/>
      <c r="W6" s="971"/>
      <c r="X6" s="971"/>
      <c r="Y6" s="971"/>
      <c r="Z6" s="971"/>
      <c r="AA6" s="63"/>
      <c r="AB6" s="261"/>
    </row>
    <row r="7" spans="1:34" x14ac:dyDescent="0.25">
      <c r="A7" t="s">
        <v>404</v>
      </c>
      <c r="B7" s="6" t="s">
        <v>52</v>
      </c>
      <c r="C7" t="s">
        <v>68</v>
      </c>
      <c r="D7" s="43">
        <v>77</v>
      </c>
      <c r="E7" s="43"/>
      <c r="F7" s="43">
        <v>33</v>
      </c>
      <c r="G7" s="43">
        <v>49</v>
      </c>
      <c r="H7" s="43">
        <v>4</v>
      </c>
      <c r="I7" s="405">
        <v>4</v>
      </c>
      <c r="J7" s="405">
        <v>9</v>
      </c>
      <c r="K7" s="406">
        <v>52</v>
      </c>
      <c r="L7" s="405">
        <v>26</v>
      </c>
      <c r="M7" s="405">
        <v>10</v>
      </c>
      <c r="N7" s="405">
        <v>21</v>
      </c>
      <c r="O7" s="405">
        <v>24</v>
      </c>
      <c r="P7" s="405">
        <v>14</v>
      </c>
      <c r="Q7" s="405">
        <v>68</v>
      </c>
      <c r="R7" s="405"/>
      <c r="S7" s="406">
        <v>65</v>
      </c>
      <c r="T7" s="405"/>
      <c r="U7" s="405"/>
      <c r="V7" s="405"/>
      <c r="W7" s="405"/>
      <c r="X7" s="43"/>
      <c r="Y7" s="405"/>
      <c r="Z7" s="405"/>
      <c r="AB7" s="63">
        <f>SUM(D7:Z7)</f>
        <v>456</v>
      </c>
    </row>
    <row r="8" spans="1:34" x14ac:dyDescent="0.25">
      <c r="A8" t="s">
        <v>11</v>
      </c>
      <c r="B8" s="6" t="s">
        <v>52</v>
      </c>
      <c r="C8" t="s">
        <v>68</v>
      </c>
      <c r="D8" s="43">
        <v>7</v>
      </c>
      <c r="E8" s="43"/>
      <c r="F8" s="43">
        <v>1</v>
      </c>
      <c r="G8" s="43">
        <v>10</v>
      </c>
      <c r="H8" s="43"/>
      <c r="I8" s="405">
        <v>4</v>
      </c>
      <c r="J8" s="405">
        <v>15</v>
      </c>
      <c r="K8" s="406">
        <v>7</v>
      </c>
      <c r="L8" s="405">
        <v>5</v>
      </c>
      <c r="M8" s="405">
        <v>15</v>
      </c>
      <c r="N8" s="405">
        <v>7</v>
      </c>
      <c r="O8" s="405"/>
      <c r="P8" s="405"/>
      <c r="Q8" s="405">
        <v>13</v>
      </c>
      <c r="R8" s="405"/>
      <c r="S8" s="406">
        <v>3</v>
      </c>
      <c r="T8" s="43"/>
      <c r="U8" s="405"/>
      <c r="V8" s="405"/>
      <c r="W8" s="405"/>
      <c r="X8" s="43"/>
      <c r="Y8" s="405"/>
      <c r="Z8" s="405"/>
      <c r="AB8" s="63">
        <f t="shared" ref="AB8:AB71" si="0">SUM(D8:Z8)</f>
        <v>87</v>
      </c>
    </row>
    <row r="9" spans="1:34" x14ac:dyDescent="0.25">
      <c r="A9" t="s">
        <v>8</v>
      </c>
      <c r="B9" s="6" t="s">
        <v>52</v>
      </c>
      <c r="C9" t="s">
        <v>68</v>
      </c>
      <c r="D9" s="43"/>
      <c r="E9" s="43"/>
      <c r="F9" s="43"/>
      <c r="G9" s="43">
        <v>29</v>
      </c>
      <c r="H9" s="43">
        <v>32</v>
      </c>
      <c r="I9" s="405">
        <v>133</v>
      </c>
      <c r="J9" s="405">
        <v>4</v>
      </c>
      <c r="K9" s="406"/>
      <c r="L9" s="405">
        <v>0</v>
      </c>
      <c r="M9" s="405">
        <v>0</v>
      </c>
      <c r="N9" s="405">
        <v>12</v>
      </c>
      <c r="O9" s="405">
        <v>8</v>
      </c>
      <c r="P9" s="405">
        <v>15</v>
      </c>
      <c r="Q9" s="405">
        <v>17</v>
      </c>
      <c r="R9" s="405"/>
      <c r="S9" s="406">
        <v>10</v>
      </c>
      <c r="T9" s="405"/>
      <c r="U9" s="405"/>
      <c r="V9" s="405"/>
      <c r="W9" s="405"/>
      <c r="X9" s="43"/>
      <c r="Y9" s="405"/>
      <c r="Z9" s="405"/>
      <c r="AB9" s="63">
        <f t="shared" si="0"/>
        <v>260</v>
      </c>
    </row>
    <row r="10" spans="1:34" x14ac:dyDescent="0.25">
      <c r="A10" t="s">
        <v>12</v>
      </c>
      <c r="B10" s="6" t="s">
        <v>53</v>
      </c>
      <c r="C10" t="s">
        <v>68</v>
      </c>
      <c r="D10" s="43"/>
      <c r="E10" s="43"/>
      <c r="F10" s="43">
        <v>36</v>
      </c>
      <c r="G10" s="43"/>
      <c r="H10" s="43">
        <v>0</v>
      </c>
      <c r="I10" s="405"/>
      <c r="J10" s="405"/>
      <c r="K10" s="406"/>
      <c r="L10" s="405"/>
      <c r="M10" s="405"/>
      <c r="N10" s="405"/>
      <c r="O10" s="405"/>
      <c r="P10" s="405"/>
      <c r="Q10" s="405"/>
      <c r="R10" s="405"/>
      <c r="S10" s="406"/>
      <c r="T10" s="405"/>
      <c r="U10" s="405"/>
      <c r="V10" s="405"/>
      <c r="W10" s="43"/>
      <c r="X10" s="43"/>
      <c r="Y10" s="43"/>
      <c r="Z10" s="43"/>
      <c r="AB10" s="63">
        <f t="shared" si="0"/>
        <v>36</v>
      </c>
    </row>
    <row r="11" spans="1:34" x14ac:dyDescent="0.25">
      <c r="A11" t="s">
        <v>16</v>
      </c>
      <c r="B11" s="6" t="s">
        <v>54</v>
      </c>
      <c r="C11" t="s">
        <v>68</v>
      </c>
      <c r="D11" s="43">
        <v>61</v>
      </c>
      <c r="E11" s="43"/>
      <c r="F11" s="43"/>
      <c r="G11" s="43"/>
      <c r="H11" s="43">
        <v>4</v>
      </c>
      <c r="I11" s="405">
        <v>0</v>
      </c>
      <c r="J11" s="405">
        <v>19</v>
      </c>
      <c r="K11" s="406"/>
      <c r="L11" s="405">
        <v>36</v>
      </c>
      <c r="M11" s="405">
        <v>48</v>
      </c>
      <c r="N11" s="405">
        <v>18</v>
      </c>
      <c r="O11" s="405">
        <v>7</v>
      </c>
      <c r="P11" s="405"/>
      <c r="Q11" s="405">
        <v>7</v>
      </c>
      <c r="R11" s="405"/>
      <c r="S11" s="406"/>
      <c r="T11" s="405"/>
      <c r="U11" s="405"/>
      <c r="V11" s="405"/>
      <c r="W11" s="405"/>
      <c r="X11" s="43"/>
      <c r="Y11" s="405"/>
      <c r="Z11" s="405"/>
      <c r="AB11" s="63">
        <f t="shared" si="0"/>
        <v>200</v>
      </c>
    </row>
    <row r="12" spans="1:34" x14ac:dyDescent="0.25">
      <c r="A12" t="s">
        <v>0</v>
      </c>
      <c r="B12" s="6" t="s">
        <v>52</v>
      </c>
      <c r="C12" t="s">
        <v>68</v>
      </c>
      <c r="D12" s="43">
        <v>8</v>
      </c>
      <c r="E12" s="43"/>
      <c r="F12" s="43">
        <v>79</v>
      </c>
      <c r="G12" s="43">
        <v>20</v>
      </c>
      <c r="H12" s="43">
        <v>39</v>
      </c>
      <c r="I12" s="405">
        <v>37</v>
      </c>
      <c r="J12" s="405">
        <v>13</v>
      </c>
      <c r="K12" s="406">
        <v>14</v>
      </c>
      <c r="L12" s="405">
        <v>5</v>
      </c>
      <c r="M12" s="405">
        <v>5</v>
      </c>
      <c r="N12" s="405">
        <v>13</v>
      </c>
      <c r="O12" s="405">
        <v>4</v>
      </c>
      <c r="P12" s="405">
        <v>126</v>
      </c>
      <c r="Q12" s="405">
        <v>12</v>
      </c>
      <c r="R12" s="405"/>
      <c r="S12" s="406">
        <v>15</v>
      </c>
      <c r="T12" s="43"/>
      <c r="U12" s="405"/>
      <c r="V12" s="405"/>
      <c r="W12" s="43"/>
      <c r="X12" s="43"/>
      <c r="Y12" s="43"/>
      <c r="Z12" s="43"/>
      <c r="AB12" s="63">
        <f t="shared" si="0"/>
        <v>390</v>
      </c>
    </row>
    <row r="13" spans="1:34" x14ac:dyDescent="0.25">
      <c r="A13" t="s">
        <v>5</v>
      </c>
      <c r="B13" s="6" t="s">
        <v>52</v>
      </c>
      <c r="C13" t="s">
        <v>68</v>
      </c>
      <c r="D13" s="43">
        <v>35</v>
      </c>
      <c r="E13" s="43"/>
      <c r="F13" s="43">
        <v>32</v>
      </c>
      <c r="G13" s="43">
        <v>22</v>
      </c>
      <c r="H13" s="43">
        <v>147</v>
      </c>
      <c r="I13" s="405"/>
      <c r="J13" s="405">
        <v>64</v>
      </c>
      <c r="K13" s="406"/>
      <c r="L13" s="405">
        <v>96</v>
      </c>
      <c r="M13" s="405"/>
      <c r="N13" s="405">
        <v>14</v>
      </c>
      <c r="O13" s="405">
        <v>1</v>
      </c>
      <c r="P13" s="405">
        <v>117</v>
      </c>
      <c r="Q13" s="405">
        <v>38</v>
      </c>
      <c r="R13" s="405"/>
      <c r="S13" s="406"/>
      <c r="T13" s="405"/>
      <c r="U13" s="405"/>
      <c r="V13" s="405"/>
      <c r="W13" s="405"/>
      <c r="X13" s="405"/>
      <c r="Y13" s="405"/>
      <c r="Z13" s="405"/>
      <c r="AB13" s="63">
        <f t="shared" si="0"/>
        <v>566</v>
      </c>
    </row>
    <row r="14" spans="1:34" x14ac:dyDescent="0.25">
      <c r="A14" t="s">
        <v>74</v>
      </c>
      <c r="B14" s="6" t="s">
        <v>53</v>
      </c>
      <c r="C14" t="s">
        <v>68</v>
      </c>
      <c r="D14" s="43">
        <v>24</v>
      </c>
      <c r="E14" s="43"/>
      <c r="F14" s="43">
        <v>9</v>
      </c>
      <c r="G14" s="43">
        <v>27</v>
      </c>
      <c r="H14" s="43"/>
      <c r="I14" s="405"/>
      <c r="J14" s="405"/>
      <c r="K14" s="406">
        <v>2</v>
      </c>
      <c r="L14" s="405">
        <v>2</v>
      </c>
      <c r="M14" s="405">
        <v>3</v>
      </c>
      <c r="N14" s="405"/>
      <c r="O14" s="405">
        <v>11</v>
      </c>
      <c r="P14" s="405"/>
      <c r="Q14" s="405">
        <v>40</v>
      </c>
      <c r="R14" s="405"/>
      <c r="S14" s="406">
        <v>30</v>
      </c>
      <c r="T14" s="405"/>
      <c r="U14" s="405"/>
      <c r="V14" s="405"/>
      <c r="W14" s="405"/>
      <c r="X14" s="43"/>
      <c r="Y14" s="405"/>
      <c r="Z14" s="405"/>
      <c r="AB14" s="63">
        <f t="shared" si="0"/>
        <v>148</v>
      </c>
    </row>
    <row r="15" spans="1:34" x14ac:dyDescent="0.25">
      <c r="A15" t="s">
        <v>405</v>
      </c>
      <c r="B15" s="6" t="s">
        <v>53</v>
      </c>
      <c r="C15" t="s">
        <v>68</v>
      </c>
      <c r="D15" s="43">
        <v>103</v>
      </c>
      <c r="E15" s="43"/>
      <c r="F15" s="43">
        <v>27</v>
      </c>
      <c r="G15" s="43"/>
      <c r="H15" s="43">
        <v>12</v>
      </c>
      <c r="I15" s="405">
        <v>63</v>
      </c>
      <c r="J15" s="405"/>
      <c r="K15" s="406"/>
      <c r="L15" s="405">
        <v>5</v>
      </c>
      <c r="M15" s="405">
        <v>0</v>
      </c>
      <c r="N15" s="405">
        <v>13</v>
      </c>
      <c r="O15" s="405">
        <v>18</v>
      </c>
      <c r="P15" s="405">
        <v>46</v>
      </c>
      <c r="Q15" s="405">
        <v>32</v>
      </c>
      <c r="R15" s="405"/>
      <c r="S15" s="406">
        <v>109</v>
      </c>
      <c r="T15" s="405"/>
      <c r="U15" s="405"/>
      <c r="V15" s="405"/>
      <c r="W15" s="405"/>
      <c r="X15" s="405"/>
      <c r="Y15" s="43"/>
      <c r="Z15" s="43"/>
      <c r="AB15" s="63">
        <f t="shared" si="0"/>
        <v>428</v>
      </c>
    </row>
    <row r="16" spans="1:34" x14ac:dyDescent="0.25">
      <c r="A16" t="s">
        <v>2</v>
      </c>
      <c r="B16" s="6" t="s">
        <v>53</v>
      </c>
      <c r="C16" t="s">
        <v>68</v>
      </c>
      <c r="D16" s="43">
        <v>2</v>
      </c>
      <c r="E16" s="43"/>
      <c r="F16" s="43">
        <v>14</v>
      </c>
      <c r="G16" s="43"/>
      <c r="H16" s="43"/>
      <c r="I16" s="405"/>
      <c r="J16" s="405"/>
      <c r="K16" s="406">
        <v>24</v>
      </c>
      <c r="L16" s="405">
        <v>8</v>
      </c>
      <c r="M16" s="405">
        <v>41</v>
      </c>
      <c r="N16" s="405">
        <v>13</v>
      </c>
      <c r="O16" s="405">
        <v>13</v>
      </c>
      <c r="P16" s="405">
        <v>28</v>
      </c>
      <c r="Q16" s="405">
        <v>1</v>
      </c>
      <c r="R16" s="405"/>
      <c r="S16" s="406">
        <v>1</v>
      </c>
      <c r="T16" s="405"/>
      <c r="U16" s="405"/>
      <c r="V16" s="405"/>
      <c r="W16" s="405"/>
      <c r="X16" s="405"/>
      <c r="Y16" s="405"/>
      <c r="Z16" s="405"/>
      <c r="AB16" s="63">
        <f t="shared" si="0"/>
        <v>145</v>
      </c>
    </row>
    <row r="17" spans="1:28" x14ac:dyDescent="0.25">
      <c r="A17" t="s">
        <v>6</v>
      </c>
      <c r="B17" s="6" t="s">
        <v>53</v>
      </c>
      <c r="C17" t="s">
        <v>68</v>
      </c>
      <c r="D17" s="43"/>
      <c r="E17" s="43"/>
      <c r="F17" s="43">
        <v>91</v>
      </c>
      <c r="G17" s="43">
        <v>19</v>
      </c>
      <c r="H17" s="43">
        <v>81</v>
      </c>
      <c r="I17" s="405"/>
      <c r="J17" s="405">
        <v>65</v>
      </c>
      <c r="K17" s="406">
        <v>1</v>
      </c>
      <c r="L17" s="405">
        <v>2</v>
      </c>
      <c r="M17" s="405">
        <v>1</v>
      </c>
      <c r="N17" s="405"/>
      <c r="O17" s="405">
        <v>13</v>
      </c>
      <c r="P17" s="405"/>
      <c r="Q17" s="405">
        <v>0</v>
      </c>
      <c r="R17" s="405"/>
      <c r="S17" s="406">
        <v>4</v>
      </c>
      <c r="T17" s="405"/>
      <c r="U17" s="405"/>
      <c r="V17" s="405"/>
      <c r="W17" s="405"/>
      <c r="X17" s="405"/>
      <c r="Y17" s="405"/>
      <c r="Z17" s="405"/>
      <c r="AB17" s="63">
        <f t="shared" si="0"/>
        <v>277</v>
      </c>
    </row>
    <row r="18" spans="1:28" x14ac:dyDescent="0.25">
      <c r="A18" t="s">
        <v>14</v>
      </c>
      <c r="B18" s="6" t="s">
        <v>53</v>
      </c>
      <c r="C18" t="s">
        <v>68</v>
      </c>
      <c r="D18" s="43"/>
      <c r="E18" s="43"/>
      <c r="F18" s="43"/>
      <c r="G18" s="43"/>
      <c r="H18" s="43"/>
      <c r="I18" s="405"/>
      <c r="J18" s="405"/>
      <c r="K18" s="406"/>
      <c r="L18" s="405"/>
      <c r="M18" s="405"/>
      <c r="N18" s="405"/>
      <c r="O18" s="405"/>
      <c r="P18" s="405"/>
      <c r="Q18" s="405"/>
      <c r="R18" s="405"/>
      <c r="S18" s="406"/>
      <c r="T18" s="405"/>
      <c r="U18" s="405"/>
      <c r="V18" s="405"/>
      <c r="W18" s="43"/>
      <c r="X18" s="43"/>
      <c r="Y18" s="405"/>
      <c r="Z18" s="405"/>
      <c r="AB18" s="63">
        <f t="shared" si="0"/>
        <v>0</v>
      </c>
    </row>
    <row r="19" spans="1:28" x14ac:dyDescent="0.25">
      <c r="A19" s="4" t="s">
        <v>231</v>
      </c>
      <c r="B19" s="6" t="s">
        <v>54</v>
      </c>
      <c r="C19" t="s">
        <v>68</v>
      </c>
      <c r="D19" s="43">
        <v>91</v>
      </c>
      <c r="E19" s="43"/>
      <c r="F19" s="43">
        <v>8</v>
      </c>
      <c r="G19" s="43"/>
      <c r="H19" s="43">
        <v>6</v>
      </c>
      <c r="I19" s="405"/>
      <c r="J19" s="405">
        <v>20</v>
      </c>
      <c r="K19" s="406">
        <v>30</v>
      </c>
      <c r="L19" s="405">
        <v>11</v>
      </c>
      <c r="M19" s="405"/>
      <c r="N19" s="405"/>
      <c r="O19" s="405"/>
      <c r="P19" s="405">
        <v>18</v>
      </c>
      <c r="Q19" s="405"/>
      <c r="R19" s="405"/>
      <c r="S19" s="406"/>
      <c r="T19" s="43"/>
      <c r="U19" s="405"/>
      <c r="V19" s="405"/>
      <c r="W19" s="43"/>
      <c r="X19" s="43"/>
      <c r="Y19" s="43"/>
      <c r="Z19" s="43"/>
      <c r="AB19" s="63">
        <f t="shared" si="0"/>
        <v>184</v>
      </c>
    </row>
    <row r="20" spans="1:28" x14ac:dyDescent="0.25">
      <c r="A20" s="4" t="s">
        <v>10</v>
      </c>
      <c r="B20" s="6" t="s">
        <v>54</v>
      </c>
      <c r="C20" t="s">
        <v>68</v>
      </c>
      <c r="D20" s="43">
        <v>9</v>
      </c>
      <c r="E20" s="43"/>
      <c r="F20" s="43">
        <v>13</v>
      </c>
      <c r="G20" s="43">
        <v>9</v>
      </c>
      <c r="H20" s="43"/>
      <c r="I20" s="405"/>
      <c r="J20" s="405"/>
      <c r="K20" s="406"/>
      <c r="L20" s="405"/>
      <c r="M20" s="405"/>
      <c r="N20" s="405"/>
      <c r="O20" s="405"/>
      <c r="P20" s="405"/>
      <c r="Q20" s="405"/>
      <c r="R20" s="405"/>
      <c r="S20" s="406">
        <v>4</v>
      </c>
      <c r="T20" s="43"/>
      <c r="U20" s="405"/>
      <c r="V20" s="405"/>
      <c r="W20" s="43"/>
      <c r="X20" s="43"/>
      <c r="Y20" s="43"/>
      <c r="Z20" s="43"/>
      <c r="AB20" s="63">
        <f t="shared" si="0"/>
        <v>35</v>
      </c>
    </row>
    <row r="21" spans="1:28" x14ac:dyDescent="0.25">
      <c r="A21" s="4" t="s">
        <v>230</v>
      </c>
      <c r="B21" s="6" t="s">
        <v>251</v>
      </c>
      <c r="C21" t="s">
        <v>68</v>
      </c>
      <c r="D21" s="43"/>
      <c r="E21" s="43"/>
      <c r="F21" s="43">
        <v>53</v>
      </c>
      <c r="G21" s="43">
        <v>1</v>
      </c>
      <c r="H21" s="43"/>
      <c r="I21" s="405">
        <v>13</v>
      </c>
      <c r="J21" s="405">
        <v>4</v>
      </c>
      <c r="K21" s="406"/>
      <c r="L21" s="405"/>
      <c r="M21" s="405"/>
      <c r="N21" s="405"/>
      <c r="O21" s="405"/>
      <c r="P21" s="405"/>
      <c r="Q21" s="405"/>
      <c r="R21" s="405"/>
      <c r="S21" s="406">
        <v>8</v>
      </c>
      <c r="T21" s="43"/>
      <c r="U21" s="405"/>
      <c r="V21" s="405"/>
      <c r="W21" s="43"/>
      <c r="X21" s="43"/>
      <c r="Y21" s="43"/>
      <c r="Z21" s="43"/>
      <c r="AB21" s="63">
        <f t="shared" si="0"/>
        <v>79</v>
      </c>
    </row>
    <row r="22" spans="1:28" x14ac:dyDescent="0.25">
      <c r="A22" s="4" t="s">
        <v>38</v>
      </c>
      <c r="B22" s="6" t="s">
        <v>251</v>
      </c>
      <c r="C22" t="s">
        <v>68</v>
      </c>
      <c r="D22" s="43">
        <v>2</v>
      </c>
      <c r="E22" s="43"/>
      <c r="F22" s="43"/>
      <c r="G22" s="43"/>
      <c r="H22" s="43"/>
      <c r="I22" s="405">
        <v>5</v>
      </c>
      <c r="J22" s="405"/>
      <c r="K22" s="406"/>
      <c r="L22" s="405"/>
      <c r="M22" s="405"/>
      <c r="N22" s="405"/>
      <c r="O22" s="405">
        <v>11</v>
      </c>
      <c r="P22" s="405"/>
      <c r="Q22" s="405"/>
      <c r="R22" s="405"/>
      <c r="S22" s="406"/>
      <c r="T22" s="43"/>
      <c r="U22" s="405"/>
      <c r="V22" s="405"/>
      <c r="W22" s="43"/>
      <c r="X22" s="43"/>
      <c r="Y22" s="43"/>
      <c r="Z22" s="43"/>
      <c r="AB22" s="63">
        <f t="shared" si="0"/>
        <v>18</v>
      </c>
    </row>
    <row r="23" spans="1:28" x14ac:dyDescent="0.25">
      <c r="A23" s="4" t="s">
        <v>215</v>
      </c>
      <c r="B23" s="6" t="s">
        <v>251</v>
      </c>
      <c r="C23" t="s">
        <v>68</v>
      </c>
      <c r="D23" s="43">
        <v>2</v>
      </c>
      <c r="E23" s="43"/>
      <c r="F23" s="43">
        <v>14</v>
      </c>
      <c r="G23" s="43">
        <v>4</v>
      </c>
      <c r="H23" s="43">
        <v>3</v>
      </c>
      <c r="I23" s="405">
        <v>72</v>
      </c>
      <c r="J23" s="405"/>
      <c r="K23" s="406"/>
      <c r="L23" s="405"/>
      <c r="M23" s="405">
        <v>8</v>
      </c>
      <c r="N23" s="405"/>
      <c r="O23" s="405">
        <v>11</v>
      </c>
      <c r="P23" s="405">
        <v>74</v>
      </c>
      <c r="Q23" s="405"/>
      <c r="R23" s="405"/>
      <c r="S23" s="406">
        <v>3</v>
      </c>
      <c r="T23" s="43"/>
      <c r="U23" s="405"/>
      <c r="V23" s="405"/>
      <c r="W23" s="43"/>
      <c r="X23" s="43"/>
      <c r="Y23" s="43"/>
      <c r="Z23" s="43"/>
      <c r="AB23" s="63">
        <f t="shared" si="0"/>
        <v>191</v>
      </c>
    </row>
    <row r="24" spans="1:28" x14ac:dyDescent="0.25">
      <c r="A24" s="4" t="s">
        <v>24</v>
      </c>
      <c r="B24" s="6" t="s">
        <v>251</v>
      </c>
      <c r="C24" t="s">
        <v>68</v>
      </c>
      <c r="D24" s="43"/>
      <c r="E24" s="43"/>
      <c r="F24" s="43"/>
      <c r="G24" s="43"/>
      <c r="H24" s="43"/>
      <c r="I24" s="405"/>
      <c r="J24" s="405"/>
      <c r="K24" s="406"/>
      <c r="L24" s="405"/>
      <c r="M24" s="405"/>
      <c r="N24" s="405"/>
      <c r="O24" s="405"/>
      <c r="P24" s="405"/>
      <c r="Q24" s="405"/>
      <c r="R24" s="405"/>
      <c r="S24" s="406"/>
      <c r="T24" s="43"/>
      <c r="U24" s="405"/>
      <c r="V24" s="405"/>
      <c r="W24" s="43"/>
      <c r="X24" s="43"/>
      <c r="Y24" s="43"/>
      <c r="Z24" s="43"/>
      <c r="AB24" s="63">
        <f t="shared" si="0"/>
        <v>0</v>
      </c>
    </row>
    <row r="25" spans="1:28" x14ac:dyDescent="0.25">
      <c r="A25" s="4" t="s">
        <v>582</v>
      </c>
      <c r="B25" s="6" t="s">
        <v>251</v>
      </c>
      <c r="C25" t="s">
        <v>68</v>
      </c>
      <c r="D25" s="43"/>
      <c r="E25" s="43"/>
      <c r="F25" s="43"/>
      <c r="G25" s="43"/>
      <c r="H25" s="43"/>
      <c r="I25" s="405"/>
      <c r="J25" s="405"/>
      <c r="K25" s="406"/>
      <c r="L25" s="405"/>
      <c r="M25" s="405"/>
      <c r="N25" s="405"/>
      <c r="O25" s="405">
        <v>30</v>
      </c>
      <c r="P25" s="405">
        <v>0</v>
      </c>
      <c r="Q25" s="405">
        <v>69</v>
      </c>
      <c r="R25" s="405"/>
      <c r="S25" s="406"/>
      <c r="T25" s="43"/>
      <c r="U25" s="405"/>
      <c r="V25" s="405"/>
      <c r="W25" s="43"/>
      <c r="X25" s="43"/>
      <c r="Y25" s="43"/>
      <c r="Z25" s="43"/>
      <c r="AB25" s="63">
        <f t="shared" si="0"/>
        <v>99</v>
      </c>
    </row>
    <row r="26" spans="1:28" x14ac:dyDescent="0.25">
      <c r="A26" s="4" t="s">
        <v>254</v>
      </c>
      <c r="B26" s="6"/>
      <c r="C26" t="s">
        <v>68</v>
      </c>
      <c r="D26" s="43"/>
      <c r="E26" s="43"/>
      <c r="F26" s="43"/>
      <c r="G26" s="43"/>
      <c r="H26" s="43"/>
      <c r="I26" s="405"/>
      <c r="J26" s="405"/>
      <c r="K26" s="406"/>
      <c r="L26" s="405"/>
      <c r="M26" s="405"/>
      <c r="N26" s="405"/>
      <c r="O26" s="405"/>
      <c r="P26" s="405"/>
      <c r="Q26" s="405"/>
      <c r="R26" s="405"/>
      <c r="S26" s="406"/>
      <c r="T26" s="43"/>
      <c r="U26" s="405"/>
      <c r="V26" s="405"/>
      <c r="W26" s="43"/>
      <c r="X26" s="43"/>
      <c r="Y26" s="43"/>
      <c r="Z26" s="43"/>
      <c r="AB26" s="63">
        <f t="shared" si="0"/>
        <v>0</v>
      </c>
    </row>
    <row r="27" spans="1:28" x14ac:dyDescent="0.25">
      <c r="A27" s="4" t="s">
        <v>255</v>
      </c>
      <c r="B27" s="6"/>
      <c r="C27" t="s">
        <v>68</v>
      </c>
      <c r="D27" s="43"/>
      <c r="E27" s="43"/>
      <c r="F27" s="43"/>
      <c r="G27" s="43"/>
      <c r="H27" s="43"/>
      <c r="I27" s="405"/>
      <c r="J27" s="405"/>
      <c r="K27" s="406"/>
      <c r="L27" s="405"/>
      <c r="M27" s="405"/>
      <c r="N27" s="405"/>
      <c r="O27" s="405"/>
      <c r="P27" s="405"/>
      <c r="Q27" s="405"/>
      <c r="R27" s="405"/>
      <c r="S27" s="406"/>
      <c r="T27" s="43"/>
      <c r="U27" s="405"/>
      <c r="V27" s="405"/>
      <c r="W27" s="43"/>
      <c r="X27" s="43"/>
      <c r="Y27" s="43"/>
      <c r="Z27" s="43"/>
      <c r="AB27" s="63">
        <f t="shared" si="0"/>
        <v>0</v>
      </c>
    </row>
    <row r="28" spans="1:28" x14ac:dyDescent="0.25">
      <c r="A28" s="4" t="s">
        <v>256</v>
      </c>
      <c r="B28" s="6"/>
      <c r="C28" t="s">
        <v>68</v>
      </c>
      <c r="D28" s="43"/>
      <c r="E28" s="43"/>
      <c r="F28" s="43"/>
      <c r="G28" s="43"/>
      <c r="H28" s="43"/>
      <c r="I28" s="405"/>
      <c r="J28" s="405"/>
      <c r="K28" s="406"/>
      <c r="L28" s="405"/>
      <c r="M28" s="405"/>
      <c r="N28" s="405"/>
      <c r="O28" s="405"/>
      <c r="P28" s="405"/>
      <c r="Q28" s="405"/>
      <c r="R28" s="405"/>
      <c r="S28" s="406"/>
      <c r="T28" s="43"/>
      <c r="U28" s="405"/>
      <c r="V28" s="405"/>
      <c r="W28" s="43"/>
      <c r="X28" s="43"/>
      <c r="Y28" s="43"/>
      <c r="Z28" s="43"/>
      <c r="AB28" s="63">
        <f t="shared" si="0"/>
        <v>0</v>
      </c>
    </row>
    <row r="29" spans="1:28" x14ac:dyDescent="0.25">
      <c r="A29" s="4" t="s">
        <v>257</v>
      </c>
      <c r="B29" s="6"/>
      <c r="C29" t="s">
        <v>68</v>
      </c>
      <c r="D29" s="43"/>
      <c r="E29" s="43"/>
      <c r="F29" s="43"/>
      <c r="G29" s="43"/>
      <c r="H29" s="43"/>
      <c r="I29" s="405"/>
      <c r="J29" s="405"/>
      <c r="K29" s="406"/>
      <c r="L29" s="405"/>
      <c r="M29" s="405"/>
      <c r="N29" s="405"/>
      <c r="O29" s="405"/>
      <c r="P29" s="405"/>
      <c r="Q29" s="405"/>
      <c r="R29" s="405"/>
      <c r="S29" s="406"/>
      <c r="T29" s="43"/>
      <c r="U29" s="405"/>
      <c r="V29" s="405"/>
      <c r="W29" s="43"/>
      <c r="X29" s="43"/>
      <c r="Y29" s="43"/>
      <c r="Z29" s="43"/>
      <c r="AB29" s="63">
        <f t="shared" si="0"/>
        <v>0</v>
      </c>
    </row>
    <row r="30" spans="1:28" x14ac:dyDescent="0.25">
      <c r="A30" s="4" t="s">
        <v>4</v>
      </c>
      <c r="B30" s="6" t="s">
        <v>52</v>
      </c>
      <c r="C30" t="s">
        <v>64</v>
      </c>
      <c r="D30" s="43">
        <v>30</v>
      </c>
      <c r="E30" s="43"/>
      <c r="F30" s="43">
        <v>101</v>
      </c>
      <c r="G30" s="43">
        <v>0</v>
      </c>
      <c r="H30" s="43">
        <v>68</v>
      </c>
      <c r="I30" s="405">
        <v>8</v>
      </c>
      <c r="J30" s="405">
        <v>22</v>
      </c>
      <c r="K30" s="406">
        <v>129</v>
      </c>
      <c r="L30" s="405">
        <v>78</v>
      </c>
      <c r="M30" s="405">
        <v>4</v>
      </c>
      <c r="N30" s="405">
        <v>5</v>
      </c>
      <c r="O30" s="405">
        <v>0</v>
      </c>
      <c r="P30" s="405">
        <v>56</v>
      </c>
      <c r="Q30" s="405">
        <v>24</v>
      </c>
      <c r="R30" s="405"/>
      <c r="S30" s="406"/>
      <c r="T30" s="43"/>
      <c r="U30" s="405"/>
      <c r="V30" s="405"/>
      <c r="W30" s="43"/>
      <c r="X30" s="43"/>
      <c r="Y30" s="43"/>
      <c r="Z30" s="43"/>
      <c r="AB30" s="63">
        <f t="shared" si="0"/>
        <v>525</v>
      </c>
    </row>
    <row r="31" spans="1:28" x14ac:dyDescent="0.25">
      <c r="A31" s="4" t="s">
        <v>3</v>
      </c>
      <c r="B31" s="6" t="s">
        <v>52</v>
      </c>
      <c r="C31" t="s">
        <v>64</v>
      </c>
      <c r="D31" s="43">
        <v>3</v>
      </c>
      <c r="E31" s="43"/>
      <c r="F31" s="43">
        <v>3</v>
      </c>
      <c r="G31" s="43">
        <v>50</v>
      </c>
      <c r="H31" s="43">
        <v>17</v>
      </c>
      <c r="I31" s="405">
        <v>3</v>
      </c>
      <c r="J31" s="405">
        <v>8</v>
      </c>
      <c r="K31" s="406">
        <v>49</v>
      </c>
      <c r="L31" s="405">
        <v>34</v>
      </c>
      <c r="M31" s="405">
        <v>59</v>
      </c>
      <c r="N31" s="405">
        <v>2</v>
      </c>
      <c r="O31" s="405">
        <v>70</v>
      </c>
      <c r="P31" s="405">
        <v>14</v>
      </c>
      <c r="Q31" s="405">
        <v>43</v>
      </c>
      <c r="R31" s="405"/>
      <c r="S31" s="406">
        <v>3</v>
      </c>
      <c r="T31" s="43"/>
      <c r="U31" s="405"/>
      <c r="V31" s="405"/>
      <c r="W31" s="43"/>
      <c r="X31" s="43"/>
      <c r="Y31" s="43"/>
      <c r="Z31" s="43"/>
      <c r="AB31" s="63">
        <f t="shared" si="0"/>
        <v>358</v>
      </c>
    </row>
    <row r="32" spans="1:28" x14ac:dyDescent="0.25">
      <c r="A32" s="4" t="s">
        <v>229</v>
      </c>
      <c r="B32" s="6" t="s">
        <v>54</v>
      </c>
      <c r="C32" t="s">
        <v>64</v>
      </c>
      <c r="D32" s="43">
        <v>2</v>
      </c>
      <c r="E32" s="43"/>
      <c r="F32" s="43">
        <v>39</v>
      </c>
      <c r="G32" s="43">
        <v>1</v>
      </c>
      <c r="H32" s="43">
        <v>6</v>
      </c>
      <c r="I32" s="405">
        <v>20</v>
      </c>
      <c r="J32" s="405">
        <v>13</v>
      </c>
      <c r="K32" s="406"/>
      <c r="L32" s="405"/>
      <c r="M32" s="405">
        <v>6</v>
      </c>
      <c r="N32" s="405">
        <v>18</v>
      </c>
      <c r="O32" s="405">
        <v>5</v>
      </c>
      <c r="P32" s="405">
        <v>13</v>
      </c>
      <c r="Q32" s="405">
        <v>6</v>
      </c>
      <c r="R32" s="405"/>
      <c r="S32" s="406">
        <v>3</v>
      </c>
      <c r="T32" s="43"/>
      <c r="U32" s="405"/>
      <c r="V32" s="405"/>
      <c r="W32" s="43"/>
      <c r="X32" s="43"/>
      <c r="Y32" s="43"/>
      <c r="Z32" s="43"/>
      <c r="AB32" s="63">
        <f t="shared" si="0"/>
        <v>132</v>
      </c>
    </row>
    <row r="33" spans="1:28" x14ac:dyDescent="0.25">
      <c r="A33" s="4" t="s">
        <v>21</v>
      </c>
      <c r="B33" s="6" t="s">
        <v>53</v>
      </c>
      <c r="C33" t="s">
        <v>64</v>
      </c>
      <c r="D33" s="43">
        <v>35</v>
      </c>
      <c r="E33" s="43"/>
      <c r="F33" s="43">
        <v>71</v>
      </c>
      <c r="G33" s="43">
        <v>9</v>
      </c>
      <c r="H33" s="43">
        <v>2</v>
      </c>
      <c r="I33" s="405">
        <v>15</v>
      </c>
      <c r="J33" s="405">
        <v>1</v>
      </c>
      <c r="K33" s="406">
        <v>55</v>
      </c>
      <c r="L33" s="405">
        <v>22</v>
      </c>
      <c r="M33" s="405">
        <v>25</v>
      </c>
      <c r="N33" s="405">
        <v>44</v>
      </c>
      <c r="O33" s="405">
        <v>17</v>
      </c>
      <c r="P33" s="405">
        <v>8</v>
      </c>
      <c r="Q33" s="405">
        <v>3</v>
      </c>
      <c r="R33" s="405"/>
      <c r="S33" s="406"/>
      <c r="T33" s="405"/>
      <c r="U33" s="405"/>
      <c r="V33" s="405"/>
      <c r="W33" s="405"/>
      <c r="X33" s="43"/>
      <c r="Y33" s="405"/>
      <c r="Z33" s="405"/>
      <c r="AB33" s="63">
        <f t="shared" si="0"/>
        <v>307</v>
      </c>
    </row>
    <row r="34" spans="1:28" x14ac:dyDescent="0.25">
      <c r="A34" t="s">
        <v>9</v>
      </c>
      <c r="B34" s="6" t="s">
        <v>54</v>
      </c>
      <c r="C34" t="s">
        <v>64</v>
      </c>
      <c r="D34" s="43">
        <v>10</v>
      </c>
      <c r="E34" s="43"/>
      <c r="F34" s="43">
        <v>14</v>
      </c>
      <c r="G34" s="43"/>
      <c r="H34" s="43"/>
      <c r="I34" s="405"/>
      <c r="J34" s="405">
        <v>25</v>
      </c>
      <c r="K34" s="406"/>
      <c r="L34" s="405">
        <v>40</v>
      </c>
      <c r="M34" s="405"/>
      <c r="N34" s="405"/>
      <c r="O34" s="405"/>
      <c r="P34" s="405"/>
      <c r="Q34" s="405"/>
      <c r="R34" s="405"/>
      <c r="S34" s="406">
        <v>4</v>
      </c>
      <c r="T34" s="405"/>
      <c r="U34" s="405"/>
      <c r="V34" s="405"/>
      <c r="W34" s="405"/>
      <c r="X34" s="43"/>
      <c r="Y34" s="405"/>
      <c r="Z34" s="405"/>
      <c r="AB34" s="63">
        <f t="shared" si="0"/>
        <v>93</v>
      </c>
    </row>
    <row r="35" spans="1:28" x14ac:dyDescent="0.25">
      <c r="A35" t="s">
        <v>279</v>
      </c>
      <c r="B35" s="6" t="s">
        <v>251</v>
      </c>
      <c r="C35" t="s">
        <v>64</v>
      </c>
      <c r="D35" s="43"/>
      <c r="E35" s="43"/>
      <c r="F35" s="43"/>
      <c r="G35" s="43"/>
      <c r="H35" s="43"/>
      <c r="I35" s="405"/>
      <c r="J35" s="405"/>
      <c r="K35" s="406"/>
      <c r="L35" s="405"/>
      <c r="M35" s="405"/>
      <c r="N35" s="405"/>
      <c r="O35" s="405"/>
      <c r="P35" s="405"/>
      <c r="Q35" s="405"/>
      <c r="R35" s="405"/>
      <c r="S35" s="406"/>
      <c r="T35" s="405"/>
      <c r="U35" s="405"/>
      <c r="V35" s="405"/>
      <c r="W35" s="405"/>
      <c r="X35" s="43"/>
      <c r="Y35" s="405"/>
      <c r="Z35" s="405"/>
      <c r="AB35" s="63">
        <f t="shared" si="0"/>
        <v>0</v>
      </c>
    </row>
    <row r="36" spans="1:28" x14ac:dyDescent="0.25">
      <c r="A36" t="s">
        <v>273</v>
      </c>
      <c r="B36" s="6" t="s">
        <v>251</v>
      </c>
      <c r="C36" t="s">
        <v>64</v>
      </c>
      <c r="D36" s="43"/>
      <c r="E36" s="43"/>
      <c r="F36" s="43"/>
      <c r="G36" s="43">
        <v>0</v>
      </c>
      <c r="H36" s="43">
        <v>13</v>
      </c>
      <c r="I36" s="405">
        <v>0</v>
      </c>
      <c r="J36" s="405">
        <v>1</v>
      </c>
      <c r="K36" s="406"/>
      <c r="L36" s="405"/>
      <c r="M36" s="405">
        <v>1</v>
      </c>
      <c r="N36" s="405"/>
      <c r="O36" s="405"/>
      <c r="P36" s="405"/>
      <c r="Q36" s="405"/>
      <c r="R36" s="405"/>
      <c r="S36" s="406"/>
      <c r="T36" s="405"/>
      <c r="U36" s="405"/>
      <c r="V36" s="405"/>
      <c r="W36" s="405"/>
      <c r="X36" s="43"/>
      <c r="Y36" s="405"/>
      <c r="Z36" s="405"/>
      <c r="AB36" s="63">
        <f t="shared" si="0"/>
        <v>15</v>
      </c>
    </row>
    <row r="37" spans="1:28" x14ac:dyDescent="0.25">
      <c r="A37" t="s">
        <v>200</v>
      </c>
      <c r="B37" s="6" t="s">
        <v>251</v>
      </c>
      <c r="C37" t="s">
        <v>64</v>
      </c>
      <c r="D37" s="43">
        <v>11</v>
      </c>
      <c r="E37" s="43"/>
      <c r="F37" s="43">
        <v>23</v>
      </c>
      <c r="G37" s="43">
        <v>14</v>
      </c>
      <c r="H37" s="43"/>
      <c r="I37" s="405"/>
      <c r="J37" s="405"/>
      <c r="K37" s="406"/>
      <c r="L37" s="405">
        <v>28</v>
      </c>
      <c r="M37" s="405">
        <v>16</v>
      </c>
      <c r="N37" s="405">
        <v>32</v>
      </c>
      <c r="O37" s="405"/>
      <c r="P37" s="405">
        <v>20</v>
      </c>
      <c r="Q37" s="405"/>
      <c r="R37" s="405"/>
      <c r="S37" s="406"/>
      <c r="T37" s="43"/>
      <c r="U37" s="405"/>
      <c r="V37" s="405"/>
      <c r="W37" s="43"/>
      <c r="X37" s="43"/>
      <c r="Y37" s="43"/>
      <c r="Z37" s="43"/>
      <c r="AB37" s="63">
        <f t="shared" si="0"/>
        <v>144</v>
      </c>
    </row>
    <row r="38" spans="1:28" x14ac:dyDescent="0.25">
      <c r="A38" t="s">
        <v>253</v>
      </c>
      <c r="B38" s="6"/>
      <c r="C38" t="s">
        <v>64</v>
      </c>
      <c r="D38" s="43"/>
      <c r="E38" s="43"/>
      <c r="F38" s="43"/>
      <c r="G38" s="43"/>
      <c r="H38" s="43"/>
      <c r="I38" s="405"/>
      <c r="J38" s="405"/>
      <c r="K38" s="406"/>
      <c r="L38" s="405"/>
      <c r="M38" s="405"/>
      <c r="N38" s="405"/>
      <c r="O38" s="405"/>
      <c r="P38" s="405"/>
      <c r="Q38" s="405"/>
      <c r="R38" s="405"/>
      <c r="S38" s="406"/>
      <c r="T38" s="43"/>
      <c r="U38" s="405"/>
      <c r="V38" s="405"/>
      <c r="W38" s="43"/>
      <c r="X38" s="43"/>
      <c r="Y38" s="43"/>
      <c r="Z38" s="43"/>
      <c r="AB38" s="63">
        <f t="shared" si="0"/>
        <v>0</v>
      </c>
    </row>
    <row r="39" spans="1:28" x14ac:dyDescent="0.25">
      <c r="A39" t="s">
        <v>254</v>
      </c>
      <c r="B39" s="6"/>
      <c r="C39" t="s">
        <v>64</v>
      </c>
      <c r="D39" s="43"/>
      <c r="E39" s="43"/>
      <c r="F39" s="43"/>
      <c r="G39" s="43"/>
      <c r="H39" s="43"/>
      <c r="I39" s="405"/>
      <c r="J39" s="405"/>
      <c r="K39" s="406"/>
      <c r="L39" s="405"/>
      <c r="M39" s="405"/>
      <c r="N39" s="405"/>
      <c r="O39" s="405"/>
      <c r="P39" s="405"/>
      <c r="Q39" s="405"/>
      <c r="R39" s="405"/>
      <c r="S39" s="406"/>
      <c r="T39" s="43"/>
      <c r="U39" s="405"/>
      <c r="V39" s="405"/>
      <c r="W39" s="43"/>
      <c r="X39" s="43"/>
      <c r="Y39" s="43"/>
      <c r="Z39" s="43"/>
      <c r="AB39" s="63">
        <f t="shared" si="0"/>
        <v>0</v>
      </c>
    </row>
    <row r="40" spans="1:28" x14ac:dyDescent="0.25">
      <c r="A40" t="s">
        <v>255</v>
      </c>
      <c r="B40" s="6"/>
      <c r="C40" t="s">
        <v>64</v>
      </c>
      <c r="D40" s="43"/>
      <c r="E40" s="43"/>
      <c r="F40" s="43"/>
      <c r="G40" s="43"/>
      <c r="H40" s="43"/>
      <c r="I40" s="405"/>
      <c r="J40" s="405"/>
      <c r="K40" s="406"/>
      <c r="L40" s="405"/>
      <c r="M40" s="405"/>
      <c r="N40" s="405"/>
      <c r="O40" s="405"/>
      <c r="P40" s="405"/>
      <c r="Q40" s="405"/>
      <c r="R40" s="405"/>
      <c r="S40" s="406"/>
      <c r="T40" s="43"/>
      <c r="U40" s="405"/>
      <c r="V40" s="405"/>
      <c r="W40" s="43"/>
      <c r="X40" s="43"/>
      <c r="Y40" s="43"/>
      <c r="Z40" s="43"/>
      <c r="AB40" s="63">
        <f t="shared" si="0"/>
        <v>0</v>
      </c>
    </row>
    <row r="41" spans="1:28" x14ac:dyDescent="0.25">
      <c r="A41" t="s">
        <v>256</v>
      </c>
      <c r="B41" s="6"/>
      <c r="C41" t="s">
        <v>64</v>
      </c>
      <c r="D41" s="43"/>
      <c r="E41" s="43"/>
      <c r="F41" s="43"/>
      <c r="G41" s="43"/>
      <c r="H41" s="43"/>
      <c r="I41" s="405"/>
      <c r="J41" s="405"/>
      <c r="K41" s="406"/>
      <c r="L41" s="405"/>
      <c r="M41" s="405"/>
      <c r="N41" s="405"/>
      <c r="O41" s="405"/>
      <c r="P41" s="405"/>
      <c r="Q41" s="405"/>
      <c r="R41" s="405"/>
      <c r="S41" s="406"/>
      <c r="T41" s="43"/>
      <c r="U41" s="405"/>
      <c r="V41" s="405"/>
      <c r="W41" s="43"/>
      <c r="X41" s="43"/>
      <c r="Y41" s="43"/>
      <c r="Z41" s="43"/>
      <c r="AB41" s="63">
        <f t="shared" si="0"/>
        <v>0</v>
      </c>
    </row>
    <row r="42" spans="1:28" x14ac:dyDescent="0.25">
      <c r="A42" t="s">
        <v>257</v>
      </c>
      <c r="B42" s="6"/>
      <c r="C42" t="s">
        <v>64</v>
      </c>
      <c r="D42" s="43"/>
      <c r="E42" s="43"/>
      <c r="F42" s="43"/>
      <c r="G42" s="43"/>
      <c r="H42" s="43"/>
      <c r="I42" s="405"/>
      <c r="J42" s="405"/>
      <c r="K42" s="406"/>
      <c r="L42" s="405"/>
      <c r="M42" s="405"/>
      <c r="N42" s="405"/>
      <c r="O42" s="405"/>
      <c r="P42" s="405"/>
      <c r="Q42" s="405"/>
      <c r="R42" s="405"/>
      <c r="S42" s="406"/>
      <c r="T42" s="43"/>
      <c r="U42" s="405"/>
      <c r="V42" s="405"/>
      <c r="W42" s="43"/>
      <c r="X42" s="43"/>
      <c r="Y42" s="43"/>
      <c r="Z42" s="43"/>
      <c r="AB42" s="63">
        <f t="shared" si="0"/>
        <v>0</v>
      </c>
    </row>
    <row r="43" spans="1:28" x14ac:dyDescent="0.25">
      <c r="A43" t="s">
        <v>20</v>
      </c>
      <c r="B43" s="6" t="s">
        <v>52</v>
      </c>
      <c r="C43" t="s">
        <v>69</v>
      </c>
      <c r="D43" s="43">
        <v>0</v>
      </c>
      <c r="E43" s="43"/>
      <c r="F43" s="43"/>
      <c r="G43" s="43">
        <v>15</v>
      </c>
      <c r="H43" s="43"/>
      <c r="I43" s="405">
        <v>6</v>
      </c>
      <c r="J43" s="405">
        <v>19</v>
      </c>
      <c r="K43" s="406"/>
      <c r="L43" s="405">
        <v>33</v>
      </c>
      <c r="M43" s="405">
        <v>17</v>
      </c>
      <c r="N43" s="405">
        <v>11</v>
      </c>
      <c r="O43" s="405">
        <v>67</v>
      </c>
      <c r="P43" s="405"/>
      <c r="Q43" s="405">
        <v>2</v>
      </c>
      <c r="R43" s="405"/>
      <c r="S43" s="406">
        <v>0</v>
      </c>
      <c r="T43" s="43"/>
      <c r="U43" s="405"/>
      <c r="V43" s="405"/>
      <c r="W43" s="43"/>
      <c r="X43" s="43"/>
      <c r="Y43" s="43"/>
      <c r="Z43" s="43"/>
      <c r="AB43" s="63">
        <f t="shared" si="0"/>
        <v>170</v>
      </c>
    </row>
    <row r="44" spans="1:28" x14ac:dyDescent="0.25">
      <c r="A44" t="s">
        <v>15</v>
      </c>
      <c r="B44" s="6" t="s">
        <v>54</v>
      </c>
      <c r="C44" t="s">
        <v>69</v>
      </c>
      <c r="D44" s="43"/>
      <c r="E44" s="43"/>
      <c r="F44" s="43">
        <v>13</v>
      </c>
      <c r="G44" s="43">
        <v>38</v>
      </c>
      <c r="H44" s="43"/>
      <c r="I44" s="405"/>
      <c r="J44" s="405"/>
      <c r="K44" s="406"/>
      <c r="L44" s="405">
        <v>33</v>
      </c>
      <c r="M44" s="405"/>
      <c r="N44" s="405">
        <v>14</v>
      </c>
      <c r="O44" s="405"/>
      <c r="P44" s="405">
        <v>5</v>
      </c>
      <c r="Q44" s="405"/>
      <c r="R44" s="405"/>
      <c r="S44" s="406"/>
      <c r="T44" s="43"/>
      <c r="U44" s="405"/>
      <c r="V44" s="405"/>
      <c r="W44" s="43"/>
      <c r="X44" s="43"/>
      <c r="Y44" s="43"/>
      <c r="Z44" s="43"/>
      <c r="AB44" s="63">
        <f t="shared" si="0"/>
        <v>103</v>
      </c>
    </row>
    <row r="45" spans="1:28" x14ac:dyDescent="0.25">
      <c r="A45" t="s">
        <v>83</v>
      </c>
      <c r="B45" s="6" t="s">
        <v>52</v>
      </c>
      <c r="C45" t="s">
        <v>69</v>
      </c>
      <c r="D45" s="43"/>
      <c r="E45" s="43"/>
      <c r="F45" s="43"/>
      <c r="G45" s="43"/>
      <c r="H45" s="43">
        <v>128</v>
      </c>
      <c r="I45" s="405">
        <v>13</v>
      </c>
      <c r="J45" s="405">
        <v>0</v>
      </c>
      <c r="K45" s="406"/>
      <c r="L45" s="405"/>
      <c r="M45" s="405"/>
      <c r="N45" s="405"/>
      <c r="O45" s="405"/>
      <c r="P45" s="405"/>
      <c r="Q45" s="405"/>
      <c r="R45" s="405"/>
      <c r="S45" s="406"/>
      <c r="T45" s="405"/>
      <c r="U45" s="405"/>
      <c r="V45" s="405"/>
      <c r="W45" s="405"/>
      <c r="X45" s="43"/>
      <c r="Y45" s="405"/>
      <c r="Z45" s="405"/>
      <c r="AB45" s="63">
        <f t="shared" si="0"/>
        <v>141</v>
      </c>
    </row>
    <row r="46" spans="1:28" x14ac:dyDescent="0.25">
      <c r="A46" t="s">
        <v>55</v>
      </c>
      <c r="B46" s="6" t="s">
        <v>52</v>
      </c>
      <c r="C46" t="s">
        <v>69</v>
      </c>
      <c r="D46" s="43">
        <v>10</v>
      </c>
      <c r="E46" s="43"/>
      <c r="F46" s="43"/>
      <c r="G46" s="43">
        <v>11</v>
      </c>
      <c r="H46" s="43"/>
      <c r="I46" s="405">
        <v>33</v>
      </c>
      <c r="J46" s="405">
        <v>26</v>
      </c>
      <c r="K46" s="406"/>
      <c r="L46" s="405">
        <v>30</v>
      </c>
      <c r="M46" s="405">
        <v>19</v>
      </c>
      <c r="N46" s="405">
        <v>8</v>
      </c>
      <c r="O46" s="405">
        <v>17</v>
      </c>
      <c r="P46" s="405"/>
      <c r="Q46" s="405">
        <v>0</v>
      </c>
      <c r="R46" s="405"/>
      <c r="S46" s="406">
        <v>19</v>
      </c>
      <c r="T46" s="43"/>
      <c r="U46" s="405"/>
      <c r="V46" s="405"/>
      <c r="W46" s="43"/>
      <c r="X46" s="43"/>
      <c r="Y46" s="43"/>
      <c r="Z46" s="43"/>
      <c r="AB46" s="63">
        <f t="shared" si="0"/>
        <v>173</v>
      </c>
    </row>
    <row r="47" spans="1:28" x14ac:dyDescent="0.25">
      <c r="A47" t="s">
        <v>28</v>
      </c>
      <c r="B47" s="6" t="s">
        <v>53</v>
      </c>
      <c r="C47" t="s">
        <v>69</v>
      </c>
      <c r="D47" s="43">
        <v>39</v>
      </c>
      <c r="E47" s="43"/>
      <c r="F47" s="43">
        <v>6</v>
      </c>
      <c r="G47" s="43">
        <v>32</v>
      </c>
      <c r="H47" s="43">
        <v>68</v>
      </c>
      <c r="I47" s="405">
        <v>6</v>
      </c>
      <c r="J47" s="405"/>
      <c r="K47" s="406"/>
      <c r="L47" s="405">
        <v>18</v>
      </c>
      <c r="M47" s="405">
        <v>45</v>
      </c>
      <c r="N47" s="405"/>
      <c r="O47" s="405"/>
      <c r="P47" s="405">
        <v>8</v>
      </c>
      <c r="Q47" s="405">
        <v>13</v>
      </c>
      <c r="R47" s="405"/>
      <c r="S47" s="406">
        <v>9</v>
      </c>
      <c r="T47" s="43"/>
      <c r="U47" s="405"/>
      <c r="V47" s="405"/>
      <c r="W47" s="43"/>
      <c r="X47" s="43"/>
      <c r="Y47" s="43"/>
      <c r="Z47" s="43"/>
      <c r="AB47" s="63">
        <f t="shared" si="0"/>
        <v>244</v>
      </c>
    </row>
    <row r="48" spans="1:28" x14ac:dyDescent="0.25">
      <c r="A48" t="s">
        <v>60</v>
      </c>
      <c r="B48" s="6" t="s">
        <v>54</v>
      </c>
      <c r="C48" t="s">
        <v>69</v>
      </c>
      <c r="D48" s="43"/>
      <c r="E48" s="43"/>
      <c r="F48" s="43"/>
      <c r="G48" s="43"/>
      <c r="H48" s="43"/>
      <c r="I48" s="405">
        <v>0</v>
      </c>
      <c r="J48" s="405">
        <v>8</v>
      </c>
      <c r="K48" s="406"/>
      <c r="L48" s="405">
        <v>1</v>
      </c>
      <c r="M48" s="405">
        <v>0</v>
      </c>
      <c r="N48" s="405">
        <v>10</v>
      </c>
      <c r="O48" s="405">
        <v>14</v>
      </c>
      <c r="P48" s="405">
        <v>5</v>
      </c>
      <c r="Q48" s="405"/>
      <c r="R48" s="405"/>
      <c r="S48" s="406"/>
      <c r="T48" s="43"/>
      <c r="U48" s="405"/>
      <c r="V48" s="405"/>
      <c r="W48" s="43"/>
      <c r="X48" s="43"/>
      <c r="Y48" s="43"/>
      <c r="Z48" s="43"/>
      <c r="AB48" s="63">
        <f t="shared" si="0"/>
        <v>38</v>
      </c>
    </row>
    <row r="49" spans="1:28" x14ac:dyDescent="0.25">
      <c r="A49" t="s">
        <v>18</v>
      </c>
      <c r="B49" s="6" t="s">
        <v>54</v>
      </c>
      <c r="C49" t="s">
        <v>69</v>
      </c>
      <c r="D49" s="43"/>
      <c r="E49" s="43"/>
      <c r="F49" s="43">
        <v>4</v>
      </c>
      <c r="G49" s="43">
        <v>3</v>
      </c>
      <c r="H49" s="43"/>
      <c r="I49" s="405"/>
      <c r="J49" s="405">
        <v>0</v>
      </c>
      <c r="K49" s="406"/>
      <c r="L49" s="405"/>
      <c r="M49" s="405"/>
      <c r="N49" s="405">
        <v>7</v>
      </c>
      <c r="O49" s="405">
        <v>9</v>
      </c>
      <c r="P49" s="405">
        <v>0</v>
      </c>
      <c r="Q49" s="405"/>
      <c r="R49" s="405"/>
      <c r="S49" s="406"/>
      <c r="T49" s="43"/>
      <c r="U49" s="405"/>
      <c r="V49" s="405"/>
      <c r="W49" s="43"/>
      <c r="X49" s="43"/>
      <c r="Y49" s="43"/>
      <c r="Z49" s="43"/>
      <c r="AB49" s="63">
        <f t="shared" si="0"/>
        <v>23</v>
      </c>
    </row>
    <row r="50" spans="1:28" x14ac:dyDescent="0.25">
      <c r="A50" t="s">
        <v>409</v>
      </c>
      <c r="B50" s="6" t="s">
        <v>54</v>
      </c>
      <c r="C50" t="s">
        <v>69</v>
      </c>
      <c r="D50" s="43">
        <v>8</v>
      </c>
      <c r="E50" s="43"/>
      <c r="F50" s="43"/>
      <c r="G50" s="43">
        <v>4</v>
      </c>
      <c r="H50" s="43">
        <v>0</v>
      </c>
      <c r="I50" s="405">
        <v>9</v>
      </c>
      <c r="J50" s="405"/>
      <c r="K50" s="406"/>
      <c r="L50" s="405">
        <v>2</v>
      </c>
      <c r="M50" s="405">
        <v>14</v>
      </c>
      <c r="N50" s="405">
        <v>8</v>
      </c>
      <c r="O50" s="405">
        <v>5</v>
      </c>
      <c r="P50" s="405">
        <v>19</v>
      </c>
      <c r="Q50" s="405">
        <v>36</v>
      </c>
      <c r="R50" s="405"/>
      <c r="S50" s="406">
        <v>28</v>
      </c>
      <c r="T50" s="43"/>
      <c r="U50" s="405"/>
      <c r="V50" s="405"/>
      <c r="W50" s="43"/>
      <c r="X50" s="43"/>
      <c r="Y50" s="43"/>
      <c r="Z50" s="43"/>
      <c r="AB50" s="63">
        <f t="shared" si="0"/>
        <v>133</v>
      </c>
    </row>
    <row r="51" spans="1:28" x14ac:dyDescent="0.25">
      <c r="A51" t="s">
        <v>22</v>
      </c>
      <c r="B51" s="6" t="s">
        <v>53</v>
      </c>
      <c r="C51" t="s">
        <v>69</v>
      </c>
      <c r="D51" s="43"/>
      <c r="E51" s="43"/>
      <c r="F51" s="43"/>
      <c r="G51" s="43">
        <v>0</v>
      </c>
      <c r="H51" s="43">
        <v>16</v>
      </c>
      <c r="I51" s="405"/>
      <c r="J51" s="405"/>
      <c r="K51" s="406">
        <v>13</v>
      </c>
      <c r="L51" s="405"/>
      <c r="M51" s="405">
        <v>0</v>
      </c>
      <c r="N51" s="405"/>
      <c r="O51" s="405"/>
      <c r="P51" s="405">
        <v>62</v>
      </c>
      <c r="Q51" s="405">
        <v>11</v>
      </c>
      <c r="R51" s="405"/>
      <c r="S51" s="406"/>
      <c r="T51" s="405"/>
      <c r="U51" s="405"/>
      <c r="V51" s="405"/>
      <c r="W51" s="43"/>
      <c r="X51" s="43"/>
      <c r="Y51" s="405"/>
      <c r="Z51" s="405"/>
      <c r="AB51" s="63">
        <f t="shared" si="0"/>
        <v>102</v>
      </c>
    </row>
    <row r="52" spans="1:28" x14ac:dyDescent="0.25">
      <c r="A52" t="s">
        <v>13</v>
      </c>
      <c r="B52" s="6" t="s">
        <v>54</v>
      </c>
      <c r="C52" t="s">
        <v>69</v>
      </c>
      <c r="D52" s="43"/>
      <c r="E52" s="43"/>
      <c r="F52" s="43"/>
      <c r="G52" s="43"/>
      <c r="H52" s="43"/>
      <c r="I52" s="405"/>
      <c r="J52" s="405"/>
      <c r="K52" s="406"/>
      <c r="L52" s="405"/>
      <c r="M52" s="405">
        <v>27</v>
      </c>
      <c r="N52" s="405">
        <v>4</v>
      </c>
      <c r="O52" s="405"/>
      <c r="P52" s="405">
        <v>21</v>
      </c>
      <c r="Q52" s="405">
        <v>15</v>
      </c>
      <c r="R52" s="405"/>
      <c r="S52" s="406">
        <v>1</v>
      </c>
      <c r="T52" s="405"/>
      <c r="U52" s="405"/>
      <c r="V52" s="405"/>
      <c r="W52" s="405"/>
      <c r="X52" s="43"/>
      <c r="Y52" s="405"/>
      <c r="Z52" s="405"/>
      <c r="AB52" s="63">
        <f t="shared" si="0"/>
        <v>68</v>
      </c>
    </row>
    <row r="53" spans="1:28" x14ac:dyDescent="0.25">
      <c r="A53" t="s">
        <v>204</v>
      </c>
      <c r="B53" s="6" t="s">
        <v>251</v>
      </c>
      <c r="C53" t="s">
        <v>69</v>
      </c>
      <c r="D53" s="43"/>
      <c r="E53" s="43"/>
      <c r="F53" s="43">
        <v>48</v>
      </c>
      <c r="G53" s="43">
        <v>9</v>
      </c>
      <c r="H53" s="43">
        <v>0</v>
      </c>
      <c r="I53" s="405">
        <v>10</v>
      </c>
      <c r="J53" s="405">
        <v>32</v>
      </c>
      <c r="K53" s="406"/>
      <c r="L53" s="405"/>
      <c r="M53" s="405">
        <v>9</v>
      </c>
      <c r="N53" s="405">
        <v>36</v>
      </c>
      <c r="O53" s="405">
        <v>37</v>
      </c>
      <c r="P53" s="405">
        <v>24</v>
      </c>
      <c r="Q53" s="405"/>
      <c r="R53" s="405"/>
      <c r="S53" s="406"/>
      <c r="T53" s="405"/>
      <c r="U53" s="405"/>
      <c r="V53" s="405"/>
      <c r="W53" s="405"/>
      <c r="X53" s="43"/>
      <c r="Y53" s="405"/>
      <c r="Z53" s="405"/>
      <c r="AB53" s="63">
        <f t="shared" si="0"/>
        <v>205</v>
      </c>
    </row>
    <row r="54" spans="1:28" x14ac:dyDescent="0.25">
      <c r="A54" t="s">
        <v>272</v>
      </c>
      <c r="B54" s="6" t="s">
        <v>251</v>
      </c>
      <c r="C54" t="s">
        <v>69</v>
      </c>
      <c r="D54" s="43">
        <v>2</v>
      </c>
      <c r="E54" s="43"/>
      <c r="F54" s="43"/>
      <c r="G54" s="43">
        <v>13</v>
      </c>
      <c r="H54" s="43">
        <v>0</v>
      </c>
      <c r="I54" s="405">
        <v>0</v>
      </c>
      <c r="J54" s="405">
        <v>9</v>
      </c>
      <c r="K54" s="406"/>
      <c r="L54" s="405"/>
      <c r="M54" s="405">
        <v>5</v>
      </c>
      <c r="N54" s="405"/>
      <c r="O54" s="405">
        <v>4</v>
      </c>
      <c r="P54" s="405">
        <v>5</v>
      </c>
      <c r="Q54" s="405"/>
      <c r="R54" s="405"/>
      <c r="S54" s="406">
        <v>1</v>
      </c>
      <c r="T54" s="405"/>
      <c r="U54" s="405"/>
      <c r="V54" s="405"/>
      <c r="W54" s="405"/>
      <c r="X54" s="43"/>
      <c r="Y54" s="405"/>
      <c r="Z54" s="405"/>
      <c r="AB54" s="63">
        <f t="shared" si="0"/>
        <v>39</v>
      </c>
    </row>
    <row r="55" spans="1:28" x14ac:dyDescent="0.25">
      <c r="A55" t="s">
        <v>37</v>
      </c>
      <c r="B55" s="6" t="s">
        <v>251</v>
      </c>
      <c r="C55" t="s">
        <v>69</v>
      </c>
      <c r="D55" s="43"/>
      <c r="E55" s="43"/>
      <c r="F55" s="43"/>
      <c r="G55" s="43">
        <v>0</v>
      </c>
      <c r="H55" s="43">
        <v>76</v>
      </c>
      <c r="I55" s="405">
        <v>0</v>
      </c>
      <c r="J55" s="405">
        <v>0</v>
      </c>
      <c r="K55" s="406"/>
      <c r="L55" s="405"/>
      <c r="M55" s="405"/>
      <c r="N55" s="405"/>
      <c r="O55" s="405">
        <v>11</v>
      </c>
      <c r="P55" s="405"/>
      <c r="Q55" s="405"/>
      <c r="R55" s="405"/>
      <c r="S55" s="406"/>
      <c r="T55" s="405"/>
      <c r="U55" s="405"/>
      <c r="V55" s="405"/>
      <c r="W55" s="407"/>
      <c r="X55" s="43"/>
      <c r="Y55" s="405"/>
      <c r="Z55" s="405"/>
      <c r="AB55" s="63">
        <f t="shared" si="0"/>
        <v>87</v>
      </c>
    </row>
    <row r="56" spans="1:28" x14ac:dyDescent="0.25">
      <c r="A56" t="s">
        <v>199</v>
      </c>
      <c r="B56" s="6" t="s">
        <v>251</v>
      </c>
      <c r="C56" t="s">
        <v>69</v>
      </c>
      <c r="D56" s="43"/>
      <c r="E56" s="43"/>
      <c r="F56" s="43"/>
      <c r="G56" s="43"/>
      <c r="H56" s="43"/>
      <c r="I56" s="405"/>
      <c r="J56" s="405"/>
      <c r="K56" s="406"/>
      <c r="L56" s="405"/>
      <c r="M56" s="405"/>
      <c r="N56" s="405">
        <v>23</v>
      </c>
      <c r="O56" s="405"/>
      <c r="P56" s="405">
        <v>0</v>
      </c>
      <c r="Q56" s="405"/>
      <c r="R56" s="405"/>
      <c r="S56" s="406"/>
      <c r="T56" s="43"/>
      <c r="U56" s="405"/>
      <c r="V56" s="405"/>
      <c r="W56" s="43"/>
      <c r="X56" s="43"/>
      <c r="Y56" s="43"/>
      <c r="Z56" s="43"/>
      <c r="AB56" s="63">
        <f t="shared" si="0"/>
        <v>23</v>
      </c>
    </row>
    <row r="57" spans="1:28" x14ac:dyDescent="0.25">
      <c r="A57" t="s">
        <v>232</v>
      </c>
      <c r="B57" s="6" t="s">
        <v>251</v>
      </c>
      <c r="C57" t="s">
        <v>69</v>
      </c>
      <c r="D57" s="43">
        <v>3</v>
      </c>
      <c r="E57" s="43"/>
      <c r="F57" s="43">
        <v>1</v>
      </c>
      <c r="G57" s="43">
        <v>10</v>
      </c>
      <c r="H57" s="43"/>
      <c r="I57" s="405">
        <v>11</v>
      </c>
      <c r="J57" s="405">
        <v>7</v>
      </c>
      <c r="K57" s="406"/>
      <c r="L57" s="405"/>
      <c r="M57" s="405">
        <v>0</v>
      </c>
      <c r="N57" s="405">
        <v>3</v>
      </c>
      <c r="O57" s="405"/>
      <c r="P57" s="405">
        <v>2</v>
      </c>
      <c r="Q57" s="405">
        <v>4</v>
      </c>
      <c r="R57" s="405"/>
      <c r="S57" s="406">
        <v>5</v>
      </c>
      <c r="T57" s="405"/>
      <c r="U57" s="405"/>
      <c r="V57" s="405"/>
      <c r="W57" s="43"/>
      <c r="X57" s="43"/>
      <c r="Y57" s="43"/>
      <c r="Z57" s="43"/>
      <c r="AB57" s="63">
        <f t="shared" si="0"/>
        <v>46</v>
      </c>
    </row>
    <row r="58" spans="1:28" x14ac:dyDescent="0.25">
      <c r="A58" t="s">
        <v>271</v>
      </c>
      <c r="B58" s="6" t="s">
        <v>251</v>
      </c>
      <c r="C58" t="s">
        <v>69</v>
      </c>
      <c r="D58" s="43">
        <v>38</v>
      </c>
      <c r="E58" s="43"/>
      <c r="F58" s="43">
        <v>42</v>
      </c>
      <c r="G58" s="43">
        <v>18</v>
      </c>
      <c r="H58" s="43">
        <v>0</v>
      </c>
      <c r="I58" s="405">
        <v>29</v>
      </c>
      <c r="J58" s="405">
        <v>65</v>
      </c>
      <c r="K58" s="406"/>
      <c r="L58" s="405"/>
      <c r="M58" s="405">
        <v>0</v>
      </c>
      <c r="N58" s="405">
        <v>36</v>
      </c>
      <c r="O58" s="405">
        <v>1</v>
      </c>
      <c r="P58" s="405">
        <v>0</v>
      </c>
      <c r="Q58" s="405"/>
      <c r="R58" s="405"/>
      <c r="S58" s="406"/>
      <c r="T58" s="405"/>
      <c r="U58" s="405"/>
      <c r="V58" s="405"/>
      <c r="W58" s="405"/>
      <c r="X58" s="405"/>
      <c r="Y58" s="405"/>
      <c r="Z58" s="405"/>
      <c r="AB58" s="63">
        <f t="shared" si="0"/>
        <v>229</v>
      </c>
    </row>
    <row r="59" spans="1:28" x14ac:dyDescent="0.25">
      <c r="A59" t="s">
        <v>274</v>
      </c>
      <c r="B59" s="6" t="s">
        <v>251</v>
      </c>
      <c r="C59" t="s">
        <v>69</v>
      </c>
      <c r="D59" s="43"/>
      <c r="E59" s="43"/>
      <c r="F59" s="43"/>
      <c r="G59" s="43"/>
      <c r="H59" s="43"/>
      <c r="I59" s="405"/>
      <c r="J59" s="405"/>
      <c r="K59" s="406"/>
      <c r="L59" s="405"/>
      <c r="M59" s="405"/>
      <c r="N59" s="405"/>
      <c r="O59" s="405"/>
      <c r="P59" s="405"/>
      <c r="Q59" s="405"/>
      <c r="R59" s="405"/>
      <c r="S59" s="406"/>
      <c r="T59" s="43"/>
      <c r="U59" s="405"/>
      <c r="V59" s="405"/>
      <c r="W59" s="405"/>
      <c r="X59" s="405"/>
      <c r="Y59" s="43"/>
      <c r="Z59" s="43"/>
      <c r="AB59" s="63">
        <f t="shared" si="0"/>
        <v>0</v>
      </c>
    </row>
    <row r="60" spans="1:28" x14ac:dyDescent="0.25">
      <c r="A60" t="s">
        <v>203</v>
      </c>
      <c r="B60" s="6" t="s">
        <v>251</v>
      </c>
      <c r="C60" t="s">
        <v>69</v>
      </c>
      <c r="D60" s="43">
        <v>0</v>
      </c>
      <c r="E60" s="43"/>
      <c r="F60" s="43">
        <v>1</v>
      </c>
      <c r="G60" s="43">
        <v>7</v>
      </c>
      <c r="H60" s="43">
        <v>17</v>
      </c>
      <c r="I60" s="405">
        <v>15</v>
      </c>
      <c r="J60" s="405"/>
      <c r="K60" s="406"/>
      <c r="L60" s="405"/>
      <c r="M60" s="405">
        <v>12</v>
      </c>
      <c r="N60" s="405">
        <v>56</v>
      </c>
      <c r="O60" s="405">
        <v>28</v>
      </c>
      <c r="P60" s="405">
        <v>19</v>
      </c>
      <c r="Q60" s="405">
        <v>2</v>
      </c>
      <c r="R60" s="405"/>
      <c r="S60" s="406"/>
      <c r="T60" s="405"/>
      <c r="U60" s="405"/>
      <c r="V60" s="405"/>
      <c r="W60" s="405"/>
      <c r="X60" s="43"/>
      <c r="Y60" s="43"/>
      <c r="Z60" s="43"/>
      <c r="AB60" s="63">
        <f t="shared" si="0"/>
        <v>157</v>
      </c>
    </row>
    <row r="61" spans="1:28" x14ac:dyDescent="0.25">
      <c r="A61" t="s">
        <v>227</v>
      </c>
      <c r="B61" s="6" t="s">
        <v>251</v>
      </c>
      <c r="C61" t="s">
        <v>69</v>
      </c>
      <c r="D61" s="43"/>
      <c r="E61" s="43"/>
      <c r="F61" s="43"/>
      <c r="G61" s="43">
        <v>0</v>
      </c>
      <c r="H61" s="43"/>
      <c r="I61" s="405">
        <v>51</v>
      </c>
      <c r="J61" s="405"/>
      <c r="K61" s="406"/>
      <c r="L61" s="405"/>
      <c r="M61" s="405">
        <v>18</v>
      </c>
      <c r="N61" s="405">
        <v>22</v>
      </c>
      <c r="O61" s="405">
        <v>4</v>
      </c>
      <c r="P61" s="405">
        <v>9</v>
      </c>
      <c r="Q61" s="405">
        <v>41</v>
      </c>
      <c r="R61" s="405"/>
      <c r="S61" s="406"/>
      <c r="T61" s="405"/>
      <c r="U61" s="405"/>
      <c r="V61" s="405"/>
      <c r="W61" s="405"/>
      <c r="X61" s="405"/>
      <c r="Y61" s="405"/>
      <c r="Z61" s="405"/>
      <c r="AB61" s="63">
        <f t="shared" si="0"/>
        <v>145</v>
      </c>
    </row>
    <row r="62" spans="1:28" x14ac:dyDescent="0.25">
      <c r="A62" t="s">
        <v>276</v>
      </c>
      <c r="B62" s="6" t="s">
        <v>251</v>
      </c>
      <c r="C62" t="s">
        <v>69</v>
      </c>
      <c r="D62" s="43"/>
      <c r="E62" s="43"/>
      <c r="F62" s="43"/>
      <c r="G62" s="43"/>
      <c r="H62" s="43"/>
      <c r="I62" s="405"/>
      <c r="J62" s="405"/>
      <c r="K62" s="406"/>
      <c r="L62" s="405"/>
      <c r="M62" s="405"/>
      <c r="N62" s="405"/>
      <c r="O62" s="405"/>
      <c r="P62" s="405"/>
      <c r="Q62" s="405"/>
      <c r="R62" s="405"/>
      <c r="S62" s="406"/>
      <c r="T62" s="43"/>
      <c r="U62" s="405"/>
      <c r="V62" s="405"/>
      <c r="W62" s="405"/>
      <c r="X62" s="405"/>
      <c r="Y62" s="405"/>
      <c r="Z62" s="405"/>
      <c r="AB62" s="63">
        <f t="shared" si="0"/>
        <v>0</v>
      </c>
    </row>
    <row r="63" spans="1:28" x14ac:dyDescent="0.25">
      <c r="A63" t="s">
        <v>253</v>
      </c>
      <c r="B63" s="6"/>
      <c r="C63" t="s">
        <v>69</v>
      </c>
      <c r="D63" s="43"/>
      <c r="E63" s="43"/>
      <c r="F63" s="43"/>
      <c r="G63" s="43"/>
      <c r="H63" s="43"/>
      <c r="I63" s="405"/>
      <c r="J63" s="405"/>
      <c r="K63" s="406"/>
      <c r="L63" s="405"/>
      <c r="M63" s="405"/>
      <c r="N63" s="405"/>
      <c r="O63" s="405"/>
      <c r="P63" s="405"/>
      <c r="Q63" s="405"/>
      <c r="R63" s="405"/>
      <c r="S63" s="406"/>
      <c r="T63" s="43"/>
      <c r="U63" s="405"/>
      <c r="V63" s="405"/>
      <c r="W63" s="405"/>
      <c r="X63" s="405"/>
      <c r="Y63" s="405"/>
      <c r="Z63" s="405"/>
      <c r="AB63" s="63">
        <f t="shared" si="0"/>
        <v>0</v>
      </c>
    </row>
    <row r="64" spans="1:28" x14ac:dyDescent="0.25">
      <c r="A64" t="s">
        <v>254</v>
      </c>
      <c r="B64" s="6"/>
      <c r="C64" t="s">
        <v>69</v>
      </c>
      <c r="D64" s="43"/>
      <c r="E64" s="43"/>
      <c r="F64" s="43"/>
      <c r="G64" s="43"/>
      <c r="H64" s="43"/>
      <c r="I64" s="405"/>
      <c r="J64" s="405"/>
      <c r="K64" s="406"/>
      <c r="L64" s="405"/>
      <c r="M64" s="405"/>
      <c r="N64" s="405"/>
      <c r="O64" s="405"/>
      <c r="P64" s="405"/>
      <c r="Q64" s="405"/>
      <c r="R64" s="405"/>
      <c r="S64" s="406"/>
      <c r="T64" s="43"/>
      <c r="U64" s="405"/>
      <c r="V64" s="405"/>
      <c r="W64" s="405"/>
      <c r="X64" s="405"/>
      <c r="Y64" s="405"/>
      <c r="Z64" s="405"/>
      <c r="AB64" s="63">
        <f t="shared" si="0"/>
        <v>0</v>
      </c>
    </row>
    <row r="65" spans="1:28" x14ac:dyDescent="0.25">
      <c r="A65" t="s">
        <v>255</v>
      </c>
      <c r="B65" s="6"/>
      <c r="C65" t="s">
        <v>69</v>
      </c>
      <c r="D65" s="43"/>
      <c r="E65" s="43"/>
      <c r="F65" s="43"/>
      <c r="G65" s="43"/>
      <c r="H65" s="43"/>
      <c r="I65" s="405"/>
      <c r="J65" s="405"/>
      <c r="K65" s="406"/>
      <c r="L65" s="405"/>
      <c r="M65" s="405"/>
      <c r="N65" s="405"/>
      <c r="O65" s="405"/>
      <c r="P65" s="405"/>
      <c r="Q65" s="405"/>
      <c r="R65" s="405"/>
      <c r="S65" s="406"/>
      <c r="T65" s="43"/>
      <c r="U65" s="405"/>
      <c r="V65" s="405"/>
      <c r="W65" s="405"/>
      <c r="X65" s="405"/>
      <c r="Y65" s="405"/>
      <c r="Z65" s="405"/>
      <c r="AB65" s="63">
        <f t="shared" si="0"/>
        <v>0</v>
      </c>
    </row>
    <row r="66" spans="1:28" x14ac:dyDescent="0.25">
      <c r="A66" t="s">
        <v>256</v>
      </c>
      <c r="B66" s="6"/>
      <c r="C66" t="s">
        <v>69</v>
      </c>
      <c r="D66" s="43"/>
      <c r="E66" s="43"/>
      <c r="F66" s="43"/>
      <c r="G66" s="43"/>
      <c r="H66" s="43"/>
      <c r="I66" s="405"/>
      <c r="J66" s="405"/>
      <c r="K66" s="406"/>
      <c r="L66" s="405"/>
      <c r="M66" s="405"/>
      <c r="N66" s="405"/>
      <c r="O66" s="405"/>
      <c r="P66" s="405"/>
      <c r="Q66" s="405"/>
      <c r="R66" s="405"/>
      <c r="S66" s="406"/>
      <c r="T66" s="43"/>
      <c r="U66" s="405"/>
      <c r="V66" s="405"/>
      <c r="W66" s="405"/>
      <c r="X66" s="405"/>
      <c r="Y66" s="405"/>
      <c r="Z66" s="405"/>
      <c r="AB66" s="63">
        <f t="shared" si="0"/>
        <v>0</v>
      </c>
    </row>
    <row r="67" spans="1:28" x14ac:dyDescent="0.25">
      <c r="A67" t="s">
        <v>257</v>
      </c>
      <c r="B67" s="6"/>
      <c r="C67" t="s">
        <v>69</v>
      </c>
      <c r="D67" s="43"/>
      <c r="E67" s="43"/>
      <c r="F67" s="43"/>
      <c r="G67" s="43"/>
      <c r="H67" s="43"/>
      <c r="I67" s="405"/>
      <c r="J67" s="405"/>
      <c r="K67" s="406"/>
      <c r="L67" s="405"/>
      <c r="M67" s="405"/>
      <c r="N67" s="405"/>
      <c r="O67" s="405"/>
      <c r="P67" s="405"/>
      <c r="Q67" s="405"/>
      <c r="R67" s="405"/>
      <c r="S67" s="406"/>
      <c r="T67" s="43"/>
      <c r="U67" s="405"/>
      <c r="V67" s="405"/>
      <c r="W67" s="405"/>
      <c r="X67" s="405"/>
      <c r="Y67" s="405"/>
      <c r="Z67" s="405"/>
      <c r="AB67" s="63">
        <f t="shared" si="0"/>
        <v>0</v>
      </c>
    </row>
    <row r="68" spans="1:28" x14ac:dyDescent="0.25">
      <c r="A68" t="s">
        <v>57</v>
      </c>
      <c r="B68" s="6" t="s">
        <v>53</v>
      </c>
      <c r="C68" t="s">
        <v>63</v>
      </c>
      <c r="D68" s="43"/>
      <c r="E68" s="43"/>
      <c r="F68" s="43"/>
      <c r="G68" s="43">
        <v>1</v>
      </c>
      <c r="H68" s="43"/>
      <c r="I68" s="405"/>
      <c r="J68" s="405"/>
      <c r="K68" s="406">
        <v>31</v>
      </c>
      <c r="L68" s="405"/>
      <c r="M68" s="405">
        <v>4</v>
      </c>
      <c r="N68" s="405"/>
      <c r="O68" s="405"/>
      <c r="P68" s="405"/>
      <c r="Q68" s="405"/>
      <c r="R68" s="405"/>
      <c r="S68" s="406"/>
      <c r="T68" s="405"/>
      <c r="U68" s="405"/>
      <c r="V68" s="405"/>
      <c r="W68" s="405"/>
      <c r="X68" s="43"/>
      <c r="Y68" s="405"/>
      <c r="Z68" s="405"/>
      <c r="AB68" s="63">
        <f t="shared" si="0"/>
        <v>36</v>
      </c>
    </row>
    <row r="69" spans="1:28" x14ac:dyDescent="0.25">
      <c r="A69" t="s">
        <v>29</v>
      </c>
      <c r="B69" s="6" t="s">
        <v>53</v>
      </c>
      <c r="C69" t="s">
        <v>63</v>
      </c>
      <c r="D69" s="43"/>
      <c r="E69" s="43"/>
      <c r="F69" s="43"/>
      <c r="G69" s="43"/>
      <c r="H69" s="43">
        <v>4</v>
      </c>
      <c r="I69" s="405"/>
      <c r="J69" s="405"/>
      <c r="K69" s="406"/>
      <c r="L69" s="405"/>
      <c r="M69" s="405">
        <v>0</v>
      </c>
      <c r="N69" s="405"/>
      <c r="O69" s="405">
        <v>14</v>
      </c>
      <c r="P69" s="405"/>
      <c r="Q69" s="405">
        <v>22</v>
      </c>
      <c r="R69" s="405"/>
      <c r="S69" s="406">
        <v>6</v>
      </c>
      <c r="T69" s="43"/>
      <c r="U69" s="405"/>
      <c r="V69" s="405"/>
      <c r="W69" s="43"/>
      <c r="X69" s="43"/>
      <c r="Y69" s="43"/>
      <c r="Z69" s="43"/>
      <c r="AB69" s="63">
        <f t="shared" si="0"/>
        <v>46</v>
      </c>
    </row>
    <row r="70" spans="1:28" x14ac:dyDescent="0.25">
      <c r="A70" t="s">
        <v>27</v>
      </c>
      <c r="B70" s="6" t="s">
        <v>54</v>
      </c>
      <c r="C70" t="s">
        <v>63</v>
      </c>
      <c r="D70" s="43"/>
      <c r="E70" s="43"/>
      <c r="F70" s="43"/>
      <c r="G70" s="43">
        <v>2</v>
      </c>
      <c r="H70" s="43">
        <v>0</v>
      </c>
      <c r="I70" s="405">
        <v>0</v>
      </c>
      <c r="J70" s="405"/>
      <c r="K70" s="406"/>
      <c r="L70" s="405"/>
      <c r="M70" s="405">
        <v>0</v>
      </c>
      <c r="N70" s="405">
        <v>1</v>
      </c>
      <c r="O70" s="405">
        <v>4</v>
      </c>
      <c r="P70" s="405"/>
      <c r="Q70" s="405"/>
      <c r="R70" s="405"/>
      <c r="S70" s="406"/>
      <c r="T70" s="43"/>
      <c r="U70" s="405"/>
      <c r="V70" s="405"/>
      <c r="W70" s="43"/>
      <c r="X70" s="43"/>
      <c r="Y70" s="43"/>
      <c r="Z70" s="43"/>
      <c r="AB70" s="63">
        <f t="shared" si="0"/>
        <v>7</v>
      </c>
    </row>
    <row r="71" spans="1:28" x14ac:dyDescent="0.25">
      <c r="A71" t="s">
        <v>25</v>
      </c>
      <c r="B71" s="6" t="s">
        <v>52</v>
      </c>
      <c r="C71" t="s">
        <v>63</v>
      </c>
      <c r="D71" s="43">
        <v>2</v>
      </c>
      <c r="E71" s="43"/>
      <c r="F71" s="43"/>
      <c r="G71" s="43"/>
      <c r="H71" s="43"/>
      <c r="I71" s="405">
        <v>8</v>
      </c>
      <c r="J71" s="405">
        <v>3</v>
      </c>
      <c r="K71" s="406"/>
      <c r="L71" s="405"/>
      <c r="M71" s="405"/>
      <c r="N71" s="405"/>
      <c r="O71" s="405"/>
      <c r="P71" s="405"/>
      <c r="Q71" s="405"/>
      <c r="R71" s="405"/>
      <c r="S71" s="406">
        <v>51</v>
      </c>
      <c r="T71" s="43"/>
      <c r="U71" s="405"/>
      <c r="V71" s="405"/>
      <c r="W71" s="43"/>
      <c r="X71" s="43"/>
      <c r="Y71" s="43"/>
      <c r="Z71" s="43"/>
      <c r="AB71" s="63">
        <f t="shared" si="0"/>
        <v>64</v>
      </c>
    </row>
    <row r="72" spans="1:28" x14ac:dyDescent="0.25">
      <c r="A72" t="s">
        <v>58</v>
      </c>
      <c r="B72" s="6" t="s">
        <v>53</v>
      </c>
      <c r="C72" t="s">
        <v>63</v>
      </c>
      <c r="D72" s="43"/>
      <c r="E72" s="43"/>
      <c r="F72" s="43">
        <v>3</v>
      </c>
      <c r="G72" s="43">
        <v>9</v>
      </c>
      <c r="H72" s="43">
        <v>37</v>
      </c>
      <c r="I72" s="405"/>
      <c r="J72" s="405"/>
      <c r="K72" s="406">
        <v>5</v>
      </c>
      <c r="L72" s="405"/>
      <c r="M72" s="405">
        <v>3</v>
      </c>
      <c r="N72" s="405"/>
      <c r="O72" s="405">
        <v>21</v>
      </c>
      <c r="P72" s="405"/>
      <c r="Q72" s="405">
        <v>1</v>
      </c>
      <c r="R72" s="405"/>
      <c r="S72" s="406">
        <v>38</v>
      </c>
      <c r="T72" s="43"/>
      <c r="U72" s="405"/>
      <c r="V72" s="405"/>
      <c r="W72" s="43"/>
      <c r="X72" s="43"/>
      <c r="Y72" s="43"/>
      <c r="Z72" s="43"/>
      <c r="AB72" s="63">
        <f t="shared" ref="AB72:AB95" si="1">SUM(D72:Z72)</f>
        <v>117</v>
      </c>
    </row>
    <row r="73" spans="1:28" x14ac:dyDescent="0.25">
      <c r="A73" t="s">
        <v>59</v>
      </c>
      <c r="B73" s="6" t="s">
        <v>54</v>
      </c>
      <c r="C73" t="s">
        <v>63</v>
      </c>
      <c r="D73" s="43"/>
      <c r="E73" s="43"/>
      <c r="F73" s="43"/>
      <c r="G73" s="43">
        <v>4</v>
      </c>
      <c r="H73" s="43">
        <v>0</v>
      </c>
      <c r="I73" s="405">
        <v>24</v>
      </c>
      <c r="J73" s="405"/>
      <c r="K73" s="406">
        <v>11</v>
      </c>
      <c r="L73" s="405">
        <v>4</v>
      </c>
      <c r="M73" s="405">
        <v>0</v>
      </c>
      <c r="N73" s="405">
        <v>1</v>
      </c>
      <c r="O73" s="405">
        <v>0</v>
      </c>
      <c r="P73" s="405">
        <v>10</v>
      </c>
      <c r="Q73" s="405"/>
      <c r="R73" s="405"/>
      <c r="S73" s="406"/>
      <c r="T73" s="43"/>
      <c r="U73" s="405"/>
      <c r="V73" s="405"/>
      <c r="W73" s="43"/>
      <c r="X73" s="43"/>
      <c r="Y73" s="43"/>
      <c r="Z73" s="43"/>
      <c r="AB73" s="63">
        <f t="shared" si="1"/>
        <v>54</v>
      </c>
    </row>
    <row r="74" spans="1:28" x14ac:dyDescent="0.25">
      <c r="A74" t="s">
        <v>408</v>
      </c>
      <c r="B74" s="6" t="s">
        <v>52</v>
      </c>
      <c r="C74" t="s">
        <v>63</v>
      </c>
      <c r="D74" s="43">
        <v>0</v>
      </c>
      <c r="E74" s="43"/>
      <c r="F74" s="43"/>
      <c r="G74" s="43"/>
      <c r="H74" s="43"/>
      <c r="I74" s="405">
        <v>2</v>
      </c>
      <c r="J74" s="405">
        <v>1</v>
      </c>
      <c r="K74" s="406"/>
      <c r="L74" s="405"/>
      <c r="M74" s="405">
        <v>1</v>
      </c>
      <c r="N74" s="405"/>
      <c r="O74" s="405"/>
      <c r="P74" s="405"/>
      <c r="Q74" s="405"/>
      <c r="R74" s="405"/>
      <c r="S74" s="406">
        <v>0</v>
      </c>
      <c r="T74" s="43"/>
      <c r="U74" s="405"/>
      <c r="V74" s="405"/>
      <c r="W74" s="405"/>
      <c r="X74" s="43"/>
      <c r="Y74" s="405"/>
      <c r="Z74" s="405"/>
      <c r="AB74" s="63">
        <f t="shared" si="1"/>
        <v>4</v>
      </c>
    </row>
    <row r="75" spans="1:28" x14ac:dyDescent="0.25">
      <c r="A75" t="s">
        <v>23</v>
      </c>
      <c r="B75" s="6" t="s">
        <v>52</v>
      </c>
      <c r="C75" t="s">
        <v>63</v>
      </c>
      <c r="D75" s="43">
        <v>3</v>
      </c>
      <c r="E75" s="43"/>
      <c r="F75" s="43"/>
      <c r="G75" s="43"/>
      <c r="H75" s="43"/>
      <c r="I75" s="405">
        <v>5</v>
      </c>
      <c r="J75" s="405"/>
      <c r="K75" s="406"/>
      <c r="L75" s="405"/>
      <c r="M75" s="405">
        <v>17</v>
      </c>
      <c r="N75" s="405">
        <v>6</v>
      </c>
      <c r="O75" s="405"/>
      <c r="P75" s="405"/>
      <c r="Q75" s="405">
        <v>4</v>
      </c>
      <c r="R75" s="405"/>
      <c r="S75" s="406">
        <v>22</v>
      </c>
      <c r="T75" s="43"/>
      <c r="U75" s="405"/>
      <c r="V75" s="405"/>
      <c r="W75" s="43"/>
      <c r="X75" s="43"/>
      <c r="Y75" s="43"/>
      <c r="Z75" s="43"/>
      <c r="AB75" s="63">
        <f t="shared" si="1"/>
        <v>57</v>
      </c>
    </row>
    <row r="76" spans="1:28" x14ac:dyDescent="0.25">
      <c r="A76" t="s">
        <v>201</v>
      </c>
      <c r="B76" s="6" t="s">
        <v>52</v>
      </c>
      <c r="C76" t="s">
        <v>63</v>
      </c>
      <c r="D76" s="43"/>
      <c r="E76" s="43"/>
      <c r="F76" s="43"/>
      <c r="G76" s="43"/>
      <c r="H76" s="43"/>
      <c r="I76" s="405"/>
      <c r="J76" s="405"/>
      <c r="K76" s="406"/>
      <c r="L76" s="405">
        <v>1</v>
      </c>
      <c r="M76" s="405">
        <v>25</v>
      </c>
      <c r="N76" s="405"/>
      <c r="O76" s="405"/>
      <c r="P76" s="405"/>
      <c r="Q76" s="405"/>
      <c r="R76" s="405"/>
      <c r="S76" s="406"/>
      <c r="T76" s="405"/>
      <c r="U76" s="405"/>
      <c r="V76" s="405"/>
      <c r="W76" s="405"/>
      <c r="X76" s="43"/>
      <c r="Y76" s="405"/>
      <c r="Z76" s="405"/>
      <c r="AB76" s="63">
        <f t="shared" si="1"/>
        <v>26</v>
      </c>
    </row>
    <row r="77" spans="1:28" x14ac:dyDescent="0.25">
      <c r="A77" t="s">
        <v>26</v>
      </c>
      <c r="B77" s="6" t="s">
        <v>53</v>
      </c>
      <c r="C77" t="s">
        <v>63</v>
      </c>
      <c r="D77" s="43"/>
      <c r="E77" s="43"/>
      <c r="F77" s="43"/>
      <c r="G77" s="43">
        <v>5</v>
      </c>
      <c r="H77" s="43">
        <v>7</v>
      </c>
      <c r="I77" s="405"/>
      <c r="J77" s="405"/>
      <c r="K77" s="406">
        <v>9</v>
      </c>
      <c r="L77" s="405"/>
      <c r="M77" s="405">
        <v>1</v>
      </c>
      <c r="N77" s="405"/>
      <c r="O77" s="405"/>
      <c r="P77" s="405"/>
      <c r="Q77" s="405">
        <v>27</v>
      </c>
      <c r="R77" s="405"/>
      <c r="S77" s="406">
        <v>3</v>
      </c>
      <c r="T77" s="405"/>
      <c r="U77" s="405"/>
      <c r="V77" s="405"/>
      <c r="W77" s="405"/>
      <c r="X77" s="43"/>
      <c r="Y77" s="405"/>
      <c r="Z77" s="405"/>
      <c r="AB77" s="63">
        <f t="shared" si="1"/>
        <v>52</v>
      </c>
    </row>
    <row r="78" spans="1:28" x14ac:dyDescent="0.25">
      <c r="A78" t="s">
        <v>40</v>
      </c>
      <c r="B78" s="6" t="s">
        <v>53</v>
      </c>
      <c r="C78" t="s">
        <v>63</v>
      </c>
      <c r="D78" s="43"/>
      <c r="E78" s="43"/>
      <c r="F78" s="43"/>
      <c r="G78" s="43"/>
      <c r="H78" s="43"/>
      <c r="I78" s="405"/>
      <c r="J78" s="405"/>
      <c r="K78" s="406"/>
      <c r="L78" s="405"/>
      <c r="M78" s="405">
        <v>0</v>
      </c>
      <c r="N78" s="405"/>
      <c r="O78" s="405">
        <v>0</v>
      </c>
      <c r="P78" s="405"/>
      <c r="Q78" s="405">
        <v>0</v>
      </c>
      <c r="R78" s="405"/>
      <c r="S78" s="406"/>
      <c r="T78" s="405"/>
      <c r="U78" s="405"/>
      <c r="V78" s="405"/>
      <c r="W78" s="405"/>
      <c r="X78" s="43"/>
      <c r="Y78" s="405"/>
      <c r="Z78" s="405"/>
      <c r="AB78" s="63">
        <f t="shared" si="1"/>
        <v>0</v>
      </c>
    </row>
    <row r="79" spans="1:28" x14ac:dyDescent="0.25">
      <c r="A79" t="s">
        <v>34</v>
      </c>
      <c r="B79" s="6" t="s">
        <v>54</v>
      </c>
      <c r="C79" t="s">
        <v>63</v>
      </c>
      <c r="D79" s="43"/>
      <c r="E79" s="43"/>
      <c r="F79" s="43"/>
      <c r="G79" s="43"/>
      <c r="H79" s="43">
        <v>1</v>
      </c>
      <c r="I79" s="405"/>
      <c r="J79" s="405"/>
      <c r="K79" s="406"/>
      <c r="L79" s="405"/>
      <c r="M79" s="405"/>
      <c r="N79" s="405"/>
      <c r="O79" s="405">
        <v>0</v>
      </c>
      <c r="P79" s="405"/>
      <c r="Q79" s="405"/>
      <c r="R79" s="405"/>
      <c r="S79" s="406"/>
      <c r="T79" s="405"/>
      <c r="U79" s="405"/>
      <c r="V79" s="405"/>
      <c r="W79" s="405"/>
      <c r="X79" s="405"/>
      <c r="Y79" s="405"/>
      <c r="Z79" s="405"/>
      <c r="AB79" s="63">
        <f t="shared" si="1"/>
        <v>1</v>
      </c>
    </row>
    <row r="80" spans="1:28" x14ac:dyDescent="0.25">
      <c r="A80" t="s">
        <v>31</v>
      </c>
      <c r="B80" s="6" t="s">
        <v>54</v>
      </c>
      <c r="C80" t="s">
        <v>63</v>
      </c>
      <c r="D80" s="43"/>
      <c r="E80" s="43"/>
      <c r="F80" s="43"/>
      <c r="G80" s="43">
        <v>0</v>
      </c>
      <c r="H80" s="43"/>
      <c r="I80" s="405">
        <v>0</v>
      </c>
      <c r="J80" s="405"/>
      <c r="K80" s="406"/>
      <c r="L80" s="405"/>
      <c r="M80" s="405">
        <v>0</v>
      </c>
      <c r="N80" s="405">
        <v>4</v>
      </c>
      <c r="O80" s="405">
        <v>4</v>
      </c>
      <c r="P80" s="405"/>
      <c r="Q80" s="405"/>
      <c r="R80" s="405"/>
      <c r="S80" s="406"/>
      <c r="T80" s="43"/>
      <c r="U80" s="405"/>
      <c r="V80" s="43"/>
      <c r="W80" s="43"/>
      <c r="X80" s="43"/>
      <c r="Y80" s="43"/>
      <c r="Z80" s="43"/>
      <c r="AB80" s="63">
        <f t="shared" si="1"/>
        <v>8</v>
      </c>
    </row>
    <row r="81" spans="1:28" x14ac:dyDescent="0.25">
      <c r="A81" t="s">
        <v>190</v>
      </c>
      <c r="B81" s="6" t="s">
        <v>251</v>
      </c>
      <c r="C81" t="s">
        <v>63</v>
      </c>
      <c r="D81" s="43"/>
      <c r="E81" s="43"/>
      <c r="F81" s="43"/>
      <c r="G81" s="43"/>
      <c r="H81" s="43"/>
      <c r="I81" s="405">
        <v>9</v>
      </c>
      <c r="J81" s="405"/>
      <c r="K81" s="406"/>
      <c r="L81" s="405"/>
      <c r="M81" s="405"/>
      <c r="N81" s="405"/>
      <c r="O81" s="405">
        <v>26</v>
      </c>
      <c r="P81" s="405">
        <v>5</v>
      </c>
      <c r="Q81" s="405">
        <v>2</v>
      </c>
      <c r="R81" s="405"/>
      <c r="S81" s="406">
        <v>0</v>
      </c>
      <c r="T81" s="43"/>
      <c r="U81" s="405"/>
      <c r="V81" s="43"/>
      <c r="W81" s="43"/>
      <c r="X81" s="43"/>
      <c r="Y81" s="43"/>
      <c r="Z81" s="43"/>
      <c r="AB81" s="63">
        <f t="shared" si="1"/>
        <v>42</v>
      </c>
    </row>
    <row r="82" spans="1:28" x14ac:dyDescent="0.25">
      <c r="A82" t="s">
        <v>39</v>
      </c>
      <c r="B82" s="36" t="s">
        <v>251</v>
      </c>
      <c r="C82" t="s">
        <v>63</v>
      </c>
      <c r="D82" s="43"/>
      <c r="E82" s="43"/>
      <c r="F82" s="43"/>
      <c r="G82" s="43"/>
      <c r="H82" s="43"/>
      <c r="I82" s="43"/>
      <c r="J82" s="405"/>
      <c r="K82" s="406"/>
      <c r="L82" s="405"/>
      <c r="M82" s="405"/>
      <c r="N82" s="405"/>
      <c r="O82" s="405"/>
      <c r="P82" s="405"/>
      <c r="Q82" s="405"/>
      <c r="R82" s="405"/>
      <c r="S82" s="406"/>
      <c r="T82" s="43"/>
      <c r="U82" s="43"/>
      <c r="V82" s="43"/>
      <c r="W82" s="43"/>
      <c r="X82" s="43"/>
      <c r="Y82" s="43"/>
      <c r="Z82" s="43"/>
      <c r="AB82" s="63">
        <f t="shared" si="1"/>
        <v>0</v>
      </c>
    </row>
    <row r="83" spans="1:28" x14ac:dyDescent="0.25">
      <c r="A83" t="s">
        <v>275</v>
      </c>
      <c r="B83" s="36" t="s">
        <v>251</v>
      </c>
      <c r="C83" t="s">
        <v>63</v>
      </c>
      <c r="D83" s="43">
        <v>0</v>
      </c>
      <c r="E83" s="43"/>
      <c r="F83" s="43"/>
      <c r="G83" s="43">
        <v>1</v>
      </c>
      <c r="H83" s="43"/>
      <c r="I83" s="43">
        <v>4</v>
      </c>
      <c r="J83" s="405">
        <v>1</v>
      </c>
      <c r="K83" s="406"/>
      <c r="L83" s="405"/>
      <c r="M83" s="405">
        <v>0</v>
      </c>
      <c r="N83" s="405"/>
      <c r="O83" s="405"/>
      <c r="P83" s="405"/>
      <c r="Q83" s="405">
        <v>0</v>
      </c>
      <c r="R83" s="405"/>
      <c r="S83" s="406"/>
      <c r="T83" s="43"/>
      <c r="U83" s="43"/>
      <c r="V83" s="43"/>
      <c r="W83" s="43"/>
      <c r="X83" s="43"/>
      <c r="Y83" s="43"/>
      <c r="Z83" s="43"/>
      <c r="AB83" s="63">
        <f t="shared" si="1"/>
        <v>6</v>
      </c>
    </row>
    <row r="84" spans="1:28" x14ac:dyDescent="0.25">
      <c r="A84" t="s">
        <v>277</v>
      </c>
      <c r="B84" s="36" t="s">
        <v>251</v>
      </c>
      <c r="C84" t="s">
        <v>63</v>
      </c>
      <c r="D84" s="43"/>
      <c r="E84" s="43"/>
      <c r="F84" s="43"/>
      <c r="G84" s="43"/>
      <c r="H84" s="43"/>
      <c r="I84" s="43"/>
      <c r="J84" s="405">
        <v>0</v>
      </c>
      <c r="K84" s="406"/>
      <c r="L84" s="405"/>
      <c r="M84" s="405"/>
      <c r="N84" s="405"/>
      <c r="O84" s="405"/>
      <c r="P84" s="405"/>
      <c r="Q84" s="405"/>
      <c r="R84" s="405"/>
      <c r="S84" s="406"/>
      <c r="T84" s="43"/>
      <c r="U84" s="43"/>
      <c r="V84" s="43"/>
      <c r="W84" s="43"/>
      <c r="X84" s="43"/>
      <c r="Y84" s="43"/>
      <c r="Z84" s="43"/>
      <c r="AB84" s="63">
        <f t="shared" si="1"/>
        <v>0</v>
      </c>
    </row>
    <row r="85" spans="1:28" x14ac:dyDescent="0.25">
      <c r="A85" t="s">
        <v>228</v>
      </c>
      <c r="B85" s="36" t="s">
        <v>251</v>
      </c>
      <c r="C85" t="s">
        <v>63</v>
      </c>
      <c r="D85" s="43"/>
      <c r="E85" s="43"/>
      <c r="F85" s="43"/>
      <c r="G85" s="43"/>
      <c r="H85" s="43"/>
      <c r="I85" s="43"/>
      <c r="J85" s="405"/>
      <c r="K85" s="406"/>
      <c r="L85" s="405"/>
      <c r="M85" s="405"/>
      <c r="N85" s="405"/>
      <c r="O85" s="405">
        <v>0</v>
      </c>
      <c r="P85" s="405"/>
      <c r="Q85" s="405">
        <v>8</v>
      </c>
      <c r="R85" s="405"/>
      <c r="S85" s="406">
        <v>0</v>
      </c>
      <c r="T85" s="43"/>
      <c r="U85" s="43"/>
      <c r="V85" s="43"/>
      <c r="W85" s="43"/>
      <c r="X85" s="43"/>
      <c r="Y85" s="43"/>
      <c r="Z85" s="43"/>
      <c r="AB85" s="63">
        <f t="shared" si="1"/>
        <v>8</v>
      </c>
    </row>
    <row r="86" spans="1:28" x14ac:dyDescent="0.25">
      <c r="A86" t="s">
        <v>280</v>
      </c>
      <c r="B86" s="36" t="s">
        <v>251</v>
      </c>
      <c r="C86" t="s">
        <v>63</v>
      </c>
      <c r="D86" s="43"/>
      <c r="E86" s="43"/>
      <c r="F86" s="43"/>
      <c r="G86" s="43"/>
      <c r="H86" s="43"/>
      <c r="I86" s="43"/>
      <c r="J86" s="405"/>
      <c r="K86" s="406"/>
      <c r="L86" s="405"/>
      <c r="M86" s="405"/>
      <c r="N86" s="405"/>
      <c r="O86" s="405"/>
      <c r="P86" s="405"/>
      <c r="Q86" s="405"/>
      <c r="R86" s="405"/>
      <c r="S86" s="406"/>
      <c r="T86" s="43"/>
      <c r="U86" s="43"/>
      <c r="V86" s="43"/>
      <c r="W86" s="43"/>
      <c r="X86" s="43"/>
      <c r="Y86" s="43"/>
      <c r="Z86" s="43"/>
      <c r="AB86" s="63">
        <f t="shared" si="1"/>
        <v>0</v>
      </c>
    </row>
    <row r="87" spans="1:28" x14ac:dyDescent="0.25">
      <c r="A87" t="s">
        <v>278</v>
      </c>
      <c r="B87" s="36" t="s">
        <v>251</v>
      </c>
      <c r="C87" t="s">
        <v>63</v>
      </c>
      <c r="D87" s="43"/>
      <c r="E87" s="43"/>
      <c r="F87" s="43"/>
      <c r="G87" s="43"/>
      <c r="H87" s="43"/>
      <c r="I87" s="43"/>
      <c r="J87" s="405"/>
      <c r="K87" s="406"/>
      <c r="L87" s="405"/>
      <c r="M87" s="405"/>
      <c r="N87" s="405"/>
      <c r="O87" s="405">
        <v>26</v>
      </c>
      <c r="P87" s="405">
        <v>16</v>
      </c>
      <c r="Q87" s="405">
        <v>4</v>
      </c>
      <c r="R87" s="405"/>
      <c r="S87" s="406"/>
      <c r="T87" s="43"/>
      <c r="U87" s="43"/>
      <c r="V87" s="43"/>
      <c r="W87" s="43"/>
      <c r="X87" s="43"/>
      <c r="Y87" s="43"/>
      <c r="Z87" s="43"/>
      <c r="AB87" s="63">
        <f t="shared" si="1"/>
        <v>46</v>
      </c>
    </row>
    <row r="88" spans="1:28" x14ac:dyDescent="0.25">
      <c r="A88" t="s">
        <v>36</v>
      </c>
      <c r="B88" s="36" t="s">
        <v>251</v>
      </c>
      <c r="C88" t="s">
        <v>63</v>
      </c>
      <c r="D88" s="43">
        <v>3</v>
      </c>
      <c r="E88" s="43"/>
      <c r="F88" s="43"/>
      <c r="G88" s="43">
        <v>13</v>
      </c>
      <c r="H88" s="43"/>
      <c r="I88" s="43">
        <v>3</v>
      </c>
      <c r="J88" s="405"/>
      <c r="K88" s="406"/>
      <c r="L88" s="405"/>
      <c r="M88" s="405">
        <v>5</v>
      </c>
      <c r="N88" s="405"/>
      <c r="O88" s="405"/>
      <c r="P88" s="405"/>
      <c r="Q88" s="405"/>
      <c r="R88" s="405"/>
      <c r="S88" s="406">
        <v>0</v>
      </c>
      <c r="T88" s="43"/>
      <c r="U88" s="43"/>
      <c r="V88" s="43"/>
      <c r="W88" s="43"/>
      <c r="X88" s="43"/>
      <c r="Y88" s="43"/>
      <c r="Z88" s="43"/>
      <c r="AB88" s="63">
        <f t="shared" si="1"/>
        <v>24</v>
      </c>
    </row>
    <row r="89" spans="1:28" x14ac:dyDescent="0.25">
      <c r="A89" t="s">
        <v>35</v>
      </c>
      <c r="B89" s="36" t="s">
        <v>251</v>
      </c>
      <c r="C89" t="s">
        <v>63</v>
      </c>
      <c r="D89" s="43"/>
      <c r="E89" s="43"/>
      <c r="F89" s="43"/>
      <c r="G89" s="43"/>
      <c r="H89" s="43"/>
      <c r="I89" s="43"/>
      <c r="J89" s="405"/>
      <c r="K89" s="406"/>
      <c r="L89" s="405"/>
      <c r="M89" s="405"/>
      <c r="N89" s="405"/>
      <c r="O89" s="405"/>
      <c r="P89" s="405"/>
      <c r="Q89" s="405"/>
      <c r="R89" s="405"/>
      <c r="S89" s="406"/>
      <c r="T89" s="43"/>
      <c r="U89" s="43"/>
      <c r="V89" s="43"/>
      <c r="W89" s="43"/>
      <c r="X89" s="43"/>
      <c r="Y89" s="43"/>
      <c r="Z89" s="43"/>
      <c r="AB89" s="63">
        <f t="shared" si="1"/>
        <v>0</v>
      </c>
    </row>
    <row r="90" spans="1:28" x14ac:dyDescent="0.25">
      <c r="A90" t="s">
        <v>141</v>
      </c>
      <c r="B90" s="36" t="s">
        <v>251</v>
      </c>
      <c r="C90" t="s">
        <v>63</v>
      </c>
      <c r="D90" s="43"/>
      <c r="E90" s="43"/>
      <c r="F90" s="43"/>
      <c r="G90" s="43"/>
      <c r="H90" s="43"/>
      <c r="I90" s="43"/>
      <c r="J90" s="405"/>
      <c r="K90" s="406"/>
      <c r="L90" s="405"/>
      <c r="M90" s="405"/>
      <c r="N90" s="405"/>
      <c r="O90" s="405"/>
      <c r="P90" s="405"/>
      <c r="Q90" s="405"/>
      <c r="R90" s="405"/>
      <c r="S90" s="406"/>
      <c r="T90" s="43"/>
      <c r="U90" s="43"/>
      <c r="V90" s="43"/>
      <c r="W90" s="43"/>
      <c r="X90" s="43"/>
      <c r="Y90" s="43"/>
      <c r="Z90" s="43"/>
      <c r="AB90" s="63">
        <f t="shared" si="1"/>
        <v>0</v>
      </c>
    </row>
    <row r="91" spans="1:28" x14ac:dyDescent="0.25">
      <c r="A91" t="s">
        <v>253</v>
      </c>
      <c r="B91" s="36"/>
      <c r="C91" t="s">
        <v>63</v>
      </c>
      <c r="D91" s="43"/>
      <c r="E91" s="43"/>
      <c r="F91" s="43"/>
      <c r="G91" s="43"/>
      <c r="H91" s="43"/>
      <c r="I91" s="43"/>
      <c r="J91" s="405"/>
      <c r="K91" s="406"/>
      <c r="L91" s="405"/>
      <c r="M91" s="405"/>
      <c r="N91" s="405"/>
      <c r="O91" s="405"/>
      <c r="P91" s="405"/>
      <c r="Q91" s="405"/>
      <c r="R91" s="405"/>
      <c r="S91" s="406"/>
      <c r="T91" s="43"/>
      <c r="U91" s="43"/>
      <c r="V91" s="43"/>
      <c r="W91" s="43"/>
      <c r="X91" s="43"/>
      <c r="Y91" s="43"/>
      <c r="Z91" s="43"/>
      <c r="AB91" s="63">
        <f t="shared" si="1"/>
        <v>0</v>
      </c>
    </row>
    <row r="92" spans="1:28" x14ac:dyDescent="0.25">
      <c r="A92" t="s">
        <v>254</v>
      </c>
      <c r="B92" s="36"/>
      <c r="C92" t="s">
        <v>63</v>
      </c>
      <c r="D92" s="43"/>
      <c r="E92" s="43"/>
      <c r="F92" s="43"/>
      <c r="G92" s="43"/>
      <c r="H92" s="43"/>
      <c r="I92" s="43"/>
      <c r="J92" s="405"/>
      <c r="K92" s="406"/>
      <c r="L92" s="405"/>
      <c r="M92" s="405"/>
      <c r="N92" s="405"/>
      <c r="O92" s="405"/>
      <c r="P92" s="405"/>
      <c r="Q92" s="405"/>
      <c r="R92" s="405"/>
      <c r="S92" s="406"/>
      <c r="T92" s="43"/>
      <c r="U92" s="43"/>
      <c r="V92" s="43"/>
      <c r="W92" s="43"/>
      <c r="X92" s="43"/>
      <c r="Y92" s="43"/>
      <c r="Z92" s="43"/>
      <c r="AB92" s="63">
        <f t="shared" si="1"/>
        <v>0</v>
      </c>
    </row>
    <row r="93" spans="1:28" x14ac:dyDescent="0.25">
      <c r="A93" t="s">
        <v>255</v>
      </c>
      <c r="B93" s="36"/>
      <c r="C93" t="s">
        <v>63</v>
      </c>
      <c r="D93" s="43"/>
      <c r="E93" s="43"/>
      <c r="F93" s="43"/>
      <c r="G93" s="43"/>
      <c r="H93" s="43"/>
      <c r="I93" s="43"/>
      <c r="J93" s="405"/>
      <c r="K93" s="406"/>
      <c r="L93" s="405"/>
      <c r="M93" s="405"/>
      <c r="N93" s="405"/>
      <c r="O93" s="405"/>
      <c r="P93" s="405"/>
      <c r="Q93" s="405"/>
      <c r="R93" s="405"/>
      <c r="S93" s="406"/>
      <c r="T93" s="43"/>
      <c r="U93" s="43"/>
      <c r="V93" s="43"/>
      <c r="W93" s="43"/>
      <c r="X93" s="43"/>
      <c r="Y93" s="43"/>
      <c r="Z93" s="43"/>
      <c r="AB93" s="63">
        <f t="shared" si="1"/>
        <v>0</v>
      </c>
    </row>
    <row r="94" spans="1:28" x14ac:dyDescent="0.25">
      <c r="A94" t="s">
        <v>256</v>
      </c>
      <c r="B94" s="36"/>
      <c r="C94" t="s">
        <v>63</v>
      </c>
      <c r="D94" s="43"/>
      <c r="E94" s="43"/>
      <c r="F94" s="43"/>
      <c r="G94" s="43"/>
      <c r="H94" s="43"/>
      <c r="I94" s="43"/>
      <c r="J94" s="405"/>
      <c r="K94" s="406"/>
      <c r="L94" s="405"/>
      <c r="M94" s="405"/>
      <c r="N94" s="405"/>
      <c r="O94" s="405"/>
      <c r="P94" s="405"/>
      <c r="Q94" s="405"/>
      <c r="R94" s="405"/>
      <c r="S94" s="406"/>
      <c r="T94" s="43"/>
      <c r="U94" s="43"/>
      <c r="V94" s="43"/>
      <c r="W94" s="43"/>
      <c r="X94" s="43"/>
      <c r="Y94" s="43"/>
      <c r="Z94" s="43"/>
      <c r="AB94" s="63">
        <f t="shared" si="1"/>
        <v>0</v>
      </c>
    </row>
    <row r="95" spans="1:28" x14ac:dyDescent="0.25">
      <c r="A95" t="s">
        <v>257</v>
      </c>
      <c r="B95" s="36"/>
      <c r="C95" t="s">
        <v>63</v>
      </c>
      <c r="D95" s="43"/>
      <c r="E95" s="43"/>
      <c r="F95" s="43"/>
      <c r="G95" s="43"/>
      <c r="H95" s="43"/>
      <c r="I95" s="43"/>
      <c r="J95" s="405"/>
      <c r="K95" s="406"/>
      <c r="L95" s="405"/>
      <c r="M95" s="405"/>
      <c r="N95" s="405"/>
      <c r="O95" s="405"/>
      <c r="P95" s="405"/>
      <c r="Q95" s="405"/>
      <c r="R95" s="405"/>
      <c r="S95" s="406"/>
      <c r="T95" s="43"/>
      <c r="U95" s="43"/>
      <c r="V95" s="43"/>
      <c r="W95" s="43"/>
      <c r="X95" s="43"/>
      <c r="Y95" s="43"/>
      <c r="Z95" s="43"/>
      <c r="AB95" s="63">
        <f t="shared" si="1"/>
        <v>0</v>
      </c>
    </row>
    <row r="96" spans="1:28" x14ac:dyDescent="0.25">
      <c r="D96" s="4"/>
      <c r="E96" s="4"/>
      <c r="F96" s="4"/>
      <c r="G96" s="4"/>
      <c r="H96" s="4"/>
      <c r="I96" s="4"/>
      <c r="J96" s="137"/>
      <c r="K96" s="136"/>
      <c r="L96" s="137"/>
      <c r="M96" s="137"/>
      <c r="N96" s="137"/>
      <c r="O96" s="137"/>
      <c r="P96" s="137"/>
      <c r="Q96" s="137"/>
      <c r="R96" s="137"/>
      <c r="S96" s="136"/>
      <c r="T96" s="4"/>
      <c r="U96" s="4"/>
      <c r="V96" s="4"/>
      <c r="W96" s="4"/>
      <c r="X96" s="4"/>
      <c r="Y96" s="4"/>
      <c r="Z96" s="4"/>
    </row>
    <row r="97" spans="4:28" x14ac:dyDescent="0.25">
      <c r="D97" s="4"/>
      <c r="E97" s="4"/>
      <c r="F97" s="4"/>
      <c r="G97" s="4"/>
      <c r="H97" s="4"/>
      <c r="I97" s="4"/>
      <c r="J97" s="137"/>
      <c r="K97" s="136"/>
      <c r="L97" s="137"/>
      <c r="M97" s="137"/>
      <c r="N97" s="137"/>
      <c r="O97" s="137"/>
      <c r="P97" s="137"/>
      <c r="Q97" s="137"/>
      <c r="R97" s="137"/>
      <c r="S97" s="136"/>
      <c r="T97" s="4"/>
      <c r="U97" s="4"/>
      <c r="V97" s="4"/>
      <c r="W97" s="4"/>
      <c r="X97" s="4"/>
      <c r="Y97" s="4"/>
      <c r="Z97" s="4"/>
    </row>
    <row r="98" spans="4:28" x14ac:dyDescent="0.25">
      <c r="D98" s="37">
        <f>SUM(D7:D97)</f>
        <v>620</v>
      </c>
      <c r="E98" s="37">
        <f t="shared" ref="E98:Z98" si="2">SUM(E7:E97)</f>
        <v>0</v>
      </c>
      <c r="F98" s="37">
        <f t="shared" si="2"/>
        <v>779</v>
      </c>
      <c r="G98" s="37">
        <f t="shared" si="2"/>
        <v>459</v>
      </c>
      <c r="H98" s="37">
        <f t="shared" si="2"/>
        <v>788</v>
      </c>
      <c r="I98" s="37">
        <f t="shared" si="2"/>
        <v>615</v>
      </c>
      <c r="J98" s="37">
        <f t="shared" si="2"/>
        <v>454</v>
      </c>
      <c r="K98" s="350">
        <f t="shared" si="2"/>
        <v>432</v>
      </c>
      <c r="L98" s="37">
        <f t="shared" si="2"/>
        <v>520</v>
      </c>
      <c r="M98" s="37">
        <f>SUM(M7:M97)</f>
        <v>464</v>
      </c>
      <c r="N98" s="37">
        <f t="shared" si="2"/>
        <v>462</v>
      </c>
      <c r="O98" s="37">
        <f t="shared" si="2"/>
        <v>535</v>
      </c>
      <c r="P98" s="37">
        <f t="shared" si="2"/>
        <v>759</v>
      </c>
      <c r="Q98" s="37">
        <f t="shared" si="2"/>
        <v>565</v>
      </c>
      <c r="R98" s="37">
        <f t="shared" si="2"/>
        <v>0</v>
      </c>
      <c r="S98" s="350">
        <f t="shared" si="2"/>
        <v>445</v>
      </c>
      <c r="T98" s="37">
        <f t="shared" si="2"/>
        <v>0</v>
      </c>
      <c r="U98" s="37">
        <f t="shared" si="2"/>
        <v>0</v>
      </c>
      <c r="V98" s="37">
        <f t="shared" si="2"/>
        <v>0</v>
      </c>
      <c r="W98" s="37">
        <f t="shared" si="2"/>
        <v>0</v>
      </c>
      <c r="X98" s="37">
        <f t="shared" si="2"/>
        <v>0</v>
      </c>
      <c r="Y98" s="37">
        <f t="shared" si="2"/>
        <v>0</v>
      </c>
      <c r="Z98" s="37">
        <f t="shared" si="2"/>
        <v>0</v>
      </c>
      <c r="AB98" s="37">
        <f>SUM(AB7:AB97)</f>
        <v>7897</v>
      </c>
    </row>
  </sheetData>
  <mergeCells count="5">
    <mergeCell ref="D3:Y3"/>
    <mergeCell ref="AB4:AB5"/>
    <mergeCell ref="D6:K6"/>
    <mergeCell ref="L6:S6"/>
    <mergeCell ref="T6:Z6"/>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59999389629810485"/>
  </sheetPr>
  <dimension ref="A1:AH98"/>
  <sheetViews>
    <sheetView zoomScale="85" zoomScaleNormal="85" workbookViewId="0">
      <pane xSplit="3" ySplit="6" topLeftCell="K57" activePane="bottomRight" state="frozen"/>
      <selection activeCell="B26" sqref="B26"/>
      <selection pane="topRight" activeCell="B26" sqref="B26"/>
      <selection pane="bottomLeft" activeCell="B26" sqref="B26"/>
      <selection pane="bottomRight" activeCell="S72" sqref="S72"/>
    </sheetView>
  </sheetViews>
  <sheetFormatPr defaultRowHeight="15" x14ac:dyDescent="0.25"/>
  <cols>
    <col min="1" max="1" width="19.28515625" bestFit="1" customWidth="1"/>
    <col min="3" max="3" width="13.85546875" bestFit="1" customWidth="1"/>
    <col min="4" max="26" width="13.140625" customWidth="1"/>
    <col min="27" max="27" width="2.85546875" customWidth="1"/>
  </cols>
  <sheetData>
    <row r="1" spans="1:34" x14ac:dyDescent="0.25">
      <c r="A1" s="34" t="s">
        <v>98</v>
      </c>
    </row>
    <row r="2" spans="1:34" x14ac:dyDescent="0.25">
      <c r="A2" s="34" t="s">
        <v>152</v>
      </c>
    </row>
    <row r="3" spans="1:34" x14ac:dyDescent="0.25">
      <c r="D3" s="820" t="s">
        <v>117</v>
      </c>
      <c r="E3" s="820"/>
      <c r="F3" s="820"/>
      <c r="G3" s="820"/>
      <c r="H3" s="820"/>
      <c r="I3" s="820"/>
      <c r="J3" s="820"/>
      <c r="K3" s="820"/>
      <c r="L3" s="820"/>
      <c r="M3" s="820"/>
      <c r="N3" s="820"/>
      <c r="O3" s="820"/>
      <c r="P3" s="820"/>
      <c r="Q3" s="820"/>
      <c r="R3" s="820"/>
      <c r="S3" s="820"/>
      <c r="T3" s="820"/>
      <c r="U3" s="820"/>
      <c r="V3" s="820"/>
      <c r="W3" s="820"/>
      <c r="X3" s="820"/>
      <c r="Y3" s="820"/>
      <c r="Z3" s="261"/>
    </row>
    <row r="4" spans="1:34" x14ac:dyDescent="0.25">
      <c r="D4" s="63" t="s">
        <v>470</v>
      </c>
      <c r="E4" s="63" t="s">
        <v>471</v>
      </c>
      <c r="F4" s="63" t="s">
        <v>491</v>
      </c>
      <c r="G4" s="63" t="s">
        <v>472</v>
      </c>
      <c r="H4" s="63" t="s">
        <v>473</v>
      </c>
      <c r="I4" s="67" t="s">
        <v>490</v>
      </c>
      <c r="J4" s="67" t="s">
        <v>474</v>
      </c>
      <c r="K4" s="35" t="s">
        <v>475</v>
      </c>
      <c r="L4" s="67" t="s">
        <v>476</v>
      </c>
      <c r="M4" s="67" t="s">
        <v>477</v>
      </c>
      <c r="N4" s="67" t="s">
        <v>478</v>
      </c>
      <c r="O4" s="67" t="s">
        <v>479</v>
      </c>
      <c r="P4" s="67" t="s">
        <v>480</v>
      </c>
      <c r="Q4" s="67" t="s">
        <v>481</v>
      </c>
      <c r="R4" s="67" t="s">
        <v>482</v>
      </c>
      <c r="S4" s="35" t="s">
        <v>483</v>
      </c>
      <c r="T4" s="63" t="s">
        <v>484</v>
      </c>
      <c r="U4" s="67" t="s">
        <v>485</v>
      </c>
      <c r="V4" s="67" t="s">
        <v>486</v>
      </c>
      <c r="W4" s="63" t="s">
        <v>487</v>
      </c>
      <c r="X4" s="63" t="s">
        <v>488</v>
      </c>
      <c r="Y4" s="63" t="s">
        <v>489</v>
      </c>
      <c r="Z4" s="63" t="s">
        <v>505</v>
      </c>
      <c r="AB4" s="820" t="s">
        <v>47</v>
      </c>
    </row>
    <row r="5" spans="1:34" x14ac:dyDescent="0.25">
      <c r="A5" s="63" t="s">
        <v>44</v>
      </c>
      <c r="B5" s="63" t="s">
        <v>51</v>
      </c>
      <c r="C5" s="63" t="s">
        <v>67</v>
      </c>
      <c r="D5" s="63" t="s">
        <v>169</v>
      </c>
      <c r="E5" s="63" t="s">
        <v>170</v>
      </c>
      <c r="F5" s="63" t="s">
        <v>180</v>
      </c>
      <c r="G5" s="63" t="s">
        <v>181</v>
      </c>
      <c r="H5" s="63" t="s">
        <v>182</v>
      </c>
      <c r="I5" s="63" t="s">
        <v>183</v>
      </c>
      <c r="J5" s="67" t="s">
        <v>209</v>
      </c>
      <c r="K5" s="35" t="s">
        <v>210</v>
      </c>
      <c r="L5" s="67" t="s">
        <v>211</v>
      </c>
      <c r="M5" s="67" t="s">
        <v>212</v>
      </c>
      <c r="N5" s="67" t="s">
        <v>213</v>
      </c>
      <c r="O5" s="67" t="s">
        <v>214</v>
      </c>
      <c r="P5" s="67" t="s">
        <v>221</v>
      </c>
      <c r="Q5" s="67" t="s">
        <v>222</v>
      </c>
      <c r="R5" s="67" t="s">
        <v>223</v>
      </c>
      <c r="S5" s="35" t="s">
        <v>224</v>
      </c>
      <c r="T5" s="63" t="s">
        <v>225</v>
      </c>
      <c r="U5" s="63" t="s">
        <v>226</v>
      </c>
      <c r="V5" s="67" t="s">
        <v>466</v>
      </c>
      <c r="W5" s="63" t="s">
        <v>467</v>
      </c>
      <c r="X5" s="63" t="s">
        <v>468</v>
      </c>
      <c r="Y5" s="63" t="s">
        <v>469</v>
      </c>
      <c r="Z5" s="63" t="s">
        <v>504</v>
      </c>
      <c r="AA5" s="63"/>
      <c r="AB5" s="820"/>
      <c r="AC5" s="1"/>
      <c r="AD5" s="1"/>
      <c r="AE5" s="1"/>
      <c r="AF5" s="1"/>
      <c r="AG5" s="1"/>
      <c r="AH5" s="1"/>
    </row>
    <row r="6" spans="1:34" hidden="1" x14ac:dyDescent="0.25">
      <c r="D6" s="971" t="s">
        <v>493</v>
      </c>
      <c r="E6" s="971"/>
      <c r="F6" s="971"/>
      <c r="G6" s="971"/>
      <c r="H6" s="971"/>
      <c r="I6" s="971"/>
      <c r="J6" s="971"/>
      <c r="K6" s="972"/>
      <c r="L6" s="973" t="s">
        <v>494</v>
      </c>
      <c r="M6" s="974"/>
      <c r="N6" s="974"/>
      <c r="O6" s="974"/>
      <c r="P6" s="974"/>
      <c r="Q6" s="974"/>
      <c r="R6" s="974"/>
      <c r="S6" s="972"/>
      <c r="T6" s="973" t="s">
        <v>495</v>
      </c>
      <c r="U6" s="971"/>
      <c r="V6" s="971"/>
      <c r="W6" s="971"/>
      <c r="X6" s="971"/>
      <c r="Y6" s="971"/>
      <c r="Z6" s="971"/>
      <c r="AA6" s="63"/>
      <c r="AB6" s="261"/>
    </row>
    <row r="7" spans="1:34" x14ac:dyDescent="0.25">
      <c r="A7" t="s">
        <v>404</v>
      </c>
      <c r="B7" s="6" t="s">
        <v>52</v>
      </c>
      <c r="C7" t="s">
        <v>68</v>
      </c>
      <c r="D7" s="43">
        <v>1</v>
      </c>
      <c r="E7" s="43"/>
      <c r="F7" s="43"/>
      <c r="G7" s="43"/>
      <c r="H7" s="43"/>
      <c r="I7" s="405"/>
      <c r="J7" s="405"/>
      <c r="K7" s="406">
        <v>1</v>
      </c>
      <c r="L7" s="405"/>
      <c r="M7" s="405"/>
      <c r="N7" s="405"/>
      <c r="O7" s="405"/>
      <c r="P7" s="405"/>
      <c r="Q7" s="405">
        <v>1</v>
      </c>
      <c r="R7" s="405"/>
      <c r="S7" s="406">
        <v>1</v>
      </c>
      <c r="T7" s="405"/>
      <c r="U7" s="405"/>
      <c r="V7" s="405"/>
      <c r="W7" s="405"/>
      <c r="X7" s="43"/>
      <c r="Y7" s="405"/>
      <c r="Z7" s="405"/>
      <c r="AB7" s="63">
        <f>SUM(D7:Z7)</f>
        <v>4</v>
      </c>
    </row>
    <row r="8" spans="1:34" x14ac:dyDescent="0.25">
      <c r="A8" t="s">
        <v>11</v>
      </c>
      <c r="B8" s="6" t="s">
        <v>52</v>
      </c>
      <c r="C8" t="s">
        <v>68</v>
      </c>
      <c r="D8" s="43"/>
      <c r="E8" s="43"/>
      <c r="F8" s="43"/>
      <c r="G8" s="43"/>
      <c r="H8" s="43"/>
      <c r="I8" s="405"/>
      <c r="J8" s="405"/>
      <c r="K8" s="406"/>
      <c r="L8" s="405"/>
      <c r="M8" s="405"/>
      <c r="N8" s="405"/>
      <c r="O8" s="405"/>
      <c r="P8" s="405"/>
      <c r="Q8" s="405"/>
      <c r="R8" s="405"/>
      <c r="S8" s="406"/>
      <c r="T8" s="43"/>
      <c r="U8" s="405"/>
      <c r="V8" s="405"/>
      <c r="W8" s="405"/>
      <c r="X8" s="43"/>
      <c r="Y8" s="405"/>
      <c r="Z8" s="405"/>
      <c r="AB8" s="63">
        <f t="shared" ref="AB8:AB71" si="0">SUM(D8:Z8)</f>
        <v>0</v>
      </c>
    </row>
    <row r="9" spans="1:34" x14ac:dyDescent="0.25">
      <c r="A9" t="s">
        <v>8</v>
      </c>
      <c r="B9" s="6" t="s">
        <v>52</v>
      </c>
      <c r="C9" t="s">
        <v>68</v>
      </c>
      <c r="D9" s="43"/>
      <c r="E9" s="43"/>
      <c r="F9" s="43"/>
      <c r="G9" s="43"/>
      <c r="H9" s="43"/>
      <c r="I9" s="405"/>
      <c r="J9" s="405"/>
      <c r="K9" s="406"/>
      <c r="L9" s="405"/>
      <c r="M9" s="405"/>
      <c r="N9" s="405"/>
      <c r="O9" s="405"/>
      <c r="P9" s="405"/>
      <c r="Q9" s="405"/>
      <c r="R9" s="405"/>
      <c r="S9" s="406"/>
      <c r="T9" s="405"/>
      <c r="U9" s="405"/>
      <c r="V9" s="405"/>
      <c r="W9" s="405"/>
      <c r="X9" s="43"/>
      <c r="Y9" s="405"/>
      <c r="Z9" s="405"/>
      <c r="AB9" s="63">
        <f t="shared" si="0"/>
        <v>0</v>
      </c>
    </row>
    <row r="10" spans="1:34" x14ac:dyDescent="0.25">
      <c r="A10" t="s">
        <v>12</v>
      </c>
      <c r="B10" s="6" t="s">
        <v>53</v>
      </c>
      <c r="C10" t="s">
        <v>68</v>
      </c>
      <c r="D10" s="43"/>
      <c r="E10" s="43"/>
      <c r="F10" s="43"/>
      <c r="G10" s="43"/>
      <c r="H10" s="43"/>
      <c r="I10" s="405"/>
      <c r="J10" s="405"/>
      <c r="K10" s="406"/>
      <c r="L10" s="405"/>
      <c r="M10" s="405"/>
      <c r="N10" s="405"/>
      <c r="O10" s="405"/>
      <c r="P10" s="405"/>
      <c r="Q10" s="405"/>
      <c r="R10" s="405"/>
      <c r="S10" s="406"/>
      <c r="T10" s="405"/>
      <c r="U10" s="405"/>
      <c r="V10" s="405"/>
      <c r="W10" s="43"/>
      <c r="X10" s="43"/>
      <c r="Y10" s="43"/>
      <c r="Z10" s="43"/>
      <c r="AB10" s="63">
        <f t="shared" si="0"/>
        <v>0</v>
      </c>
    </row>
    <row r="11" spans="1:34" x14ac:dyDescent="0.25">
      <c r="A11" t="s">
        <v>16</v>
      </c>
      <c r="B11" s="6" t="s">
        <v>54</v>
      </c>
      <c r="C11" t="s">
        <v>68</v>
      </c>
      <c r="D11" s="43">
        <v>1</v>
      </c>
      <c r="E11" s="43"/>
      <c r="F11" s="43"/>
      <c r="G11" s="43"/>
      <c r="H11" s="43"/>
      <c r="I11" s="405"/>
      <c r="J11" s="405"/>
      <c r="K11" s="406"/>
      <c r="L11" s="405"/>
      <c r="M11" s="405"/>
      <c r="N11" s="405"/>
      <c r="O11" s="405"/>
      <c r="P11" s="405"/>
      <c r="Q11" s="405"/>
      <c r="R11" s="405"/>
      <c r="S11" s="406"/>
      <c r="T11" s="405"/>
      <c r="U11" s="405"/>
      <c r="V11" s="405"/>
      <c r="W11" s="405"/>
      <c r="X11" s="43"/>
      <c r="Y11" s="405"/>
      <c r="Z11" s="405"/>
      <c r="AB11" s="63">
        <f t="shared" si="0"/>
        <v>1</v>
      </c>
    </row>
    <row r="12" spans="1:34" x14ac:dyDescent="0.25">
      <c r="A12" t="s">
        <v>0</v>
      </c>
      <c r="B12" s="6" t="s">
        <v>52</v>
      </c>
      <c r="C12" t="s">
        <v>68</v>
      </c>
      <c r="D12" s="43"/>
      <c r="E12" s="43"/>
      <c r="F12" s="43">
        <v>1</v>
      </c>
      <c r="G12" s="43"/>
      <c r="H12" s="43"/>
      <c r="I12" s="405"/>
      <c r="J12" s="405"/>
      <c r="K12" s="406"/>
      <c r="L12" s="405"/>
      <c r="M12" s="405"/>
      <c r="N12" s="405"/>
      <c r="O12" s="405"/>
      <c r="P12" s="405"/>
      <c r="Q12" s="405"/>
      <c r="R12" s="405"/>
      <c r="S12" s="406"/>
      <c r="T12" s="43"/>
      <c r="U12" s="405"/>
      <c r="V12" s="405"/>
      <c r="W12" s="43"/>
      <c r="X12" s="43"/>
      <c r="Y12" s="43"/>
      <c r="Z12" s="43"/>
      <c r="AB12" s="63">
        <f t="shared" si="0"/>
        <v>1</v>
      </c>
    </row>
    <row r="13" spans="1:34" x14ac:dyDescent="0.25">
      <c r="A13" t="s">
        <v>5</v>
      </c>
      <c r="B13" s="6" t="s">
        <v>52</v>
      </c>
      <c r="C13" t="s">
        <v>68</v>
      </c>
      <c r="D13" s="43"/>
      <c r="E13" s="43"/>
      <c r="F13" s="43"/>
      <c r="G13" s="43"/>
      <c r="H13" s="43"/>
      <c r="I13" s="405"/>
      <c r="J13" s="405">
        <v>1</v>
      </c>
      <c r="K13" s="406"/>
      <c r="L13" s="405">
        <v>1</v>
      </c>
      <c r="M13" s="405"/>
      <c r="N13" s="405"/>
      <c r="O13" s="405"/>
      <c r="P13" s="405"/>
      <c r="Q13" s="405"/>
      <c r="R13" s="405"/>
      <c r="S13" s="406"/>
      <c r="T13" s="405"/>
      <c r="U13" s="405"/>
      <c r="V13" s="405"/>
      <c r="W13" s="405"/>
      <c r="X13" s="405"/>
      <c r="Y13" s="405"/>
      <c r="Z13" s="405"/>
      <c r="AB13" s="63">
        <f t="shared" si="0"/>
        <v>2</v>
      </c>
    </row>
    <row r="14" spans="1:34" x14ac:dyDescent="0.25">
      <c r="A14" t="s">
        <v>74</v>
      </c>
      <c r="B14" s="6" t="s">
        <v>53</v>
      </c>
      <c r="C14" t="s">
        <v>68</v>
      </c>
      <c r="D14" s="43"/>
      <c r="E14" s="43"/>
      <c r="F14" s="43"/>
      <c r="G14" s="43"/>
      <c r="H14" s="43"/>
      <c r="I14" s="405"/>
      <c r="J14" s="405"/>
      <c r="K14" s="406"/>
      <c r="L14" s="405"/>
      <c r="M14" s="405"/>
      <c r="N14" s="405"/>
      <c r="O14" s="405"/>
      <c r="P14" s="405"/>
      <c r="Q14" s="405"/>
      <c r="R14" s="405"/>
      <c r="S14" s="406"/>
      <c r="T14" s="405"/>
      <c r="U14" s="405"/>
      <c r="V14" s="405"/>
      <c r="W14" s="405"/>
      <c r="X14" s="43"/>
      <c r="Y14" s="405"/>
      <c r="Z14" s="405"/>
      <c r="AB14" s="63">
        <f t="shared" si="0"/>
        <v>0</v>
      </c>
    </row>
    <row r="15" spans="1:34" x14ac:dyDescent="0.25">
      <c r="A15" t="s">
        <v>405</v>
      </c>
      <c r="B15" s="6" t="s">
        <v>53</v>
      </c>
      <c r="C15" t="s">
        <v>68</v>
      </c>
      <c r="D15" s="43"/>
      <c r="E15" s="43"/>
      <c r="F15" s="43"/>
      <c r="G15" s="43"/>
      <c r="H15" s="43"/>
      <c r="I15" s="405">
        <v>1</v>
      </c>
      <c r="J15" s="405"/>
      <c r="K15" s="406"/>
      <c r="L15" s="405"/>
      <c r="M15" s="405"/>
      <c r="N15" s="405"/>
      <c r="O15" s="405"/>
      <c r="P15" s="405"/>
      <c r="Q15" s="405"/>
      <c r="R15" s="405"/>
      <c r="S15" s="406"/>
      <c r="T15" s="405"/>
      <c r="U15" s="405"/>
      <c r="V15" s="405"/>
      <c r="W15" s="405"/>
      <c r="X15" s="405"/>
      <c r="Y15" s="43"/>
      <c r="Z15" s="43"/>
      <c r="AB15" s="63">
        <f t="shared" si="0"/>
        <v>1</v>
      </c>
    </row>
    <row r="16" spans="1:34" x14ac:dyDescent="0.25">
      <c r="A16" t="s">
        <v>2</v>
      </c>
      <c r="B16" s="6" t="s">
        <v>53</v>
      </c>
      <c r="C16" t="s">
        <v>68</v>
      </c>
      <c r="D16" s="43"/>
      <c r="E16" s="43"/>
      <c r="F16" s="43"/>
      <c r="G16" s="43"/>
      <c r="H16" s="43"/>
      <c r="I16" s="405"/>
      <c r="J16" s="405"/>
      <c r="K16" s="406"/>
      <c r="L16" s="405"/>
      <c r="M16" s="405"/>
      <c r="N16" s="405"/>
      <c r="O16" s="405"/>
      <c r="P16" s="405"/>
      <c r="Q16" s="405"/>
      <c r="R16" s="405"/>
      <c r="S16" s="406"/>
      <c r="T16" s="405"/>
      <c r="U16" s="405"/>
      <c r="V16" s="405"/>
      <c r="W16" s="405"/>
      <c r="X16" s="405"/>
      <c r="Y16" s="405"/>
      <c r="Z16" s="405"/>
      <c r="AB16" s="63">
        <f t="shared" si="0"/>
        <v>0</v>
      </c>
    </row>
    <row r="17" spans="1:28" x14ac:dyDescent="0.25">
      <c r="A17" t="s">
        <v>6</v>
      </c>
      <c r="B17" s="6" t="s">
        <v>53</v>
      </c>
      <c r="C17" t="s">
        <v>68</v>
      </c>
      <c r="D17" s="43"/>
      <c r="E17" s="43"/>
      <c r="F17" s="43">
        <v>1</v>
      </c>
      <c r="G17" s="43"/>
      <c r="H17" s="43">
        <v>1</v>
      </c>
      <c r="I17" s="405"/>
      <c r="J17" s="405">
        <v>1</v>
      </c>
      <c r="K17" s="406"/>
      <c r="L17" s="405"/>
      <c r="M17" s="405"/>
      <c r="N17" s="405"/>
      <c r="O17" s="405"/>
      <c r="P17" s="405"/>
      <c r="Q17" s="405"/>
      <c r="R17" s="405"/>
      <c r="S17" s="406"/>
      <c r="T17" s="405"/>
      <c r="U17" s="405"/>
      <c r="V17" s="405"/>
      <c r="W17" s="405"/>
      <c r="X17" s="405"/>
      <c r="Y17" s="405"/>
      <c r="Z17" s="405"/>
      <c r="AB17" s="63">
        <f t="shared" si="0"/>
        <v>3</v>
      </c>
    </row>
    <row r="18" spans="1:28" x14ac:dyDescent="0.25">
      <c r="A18" t="s">
        <v>14</v>
      </c>
      <c r="B18" s="6" t="s">
        <v>53</v>
      </c>
      <c r="C18" t="s">
        <v>68</v>
      </c>
      <c r="D18" s="43"/>
      <c r="E18" s="43"/>
      <c r="F18" s="43"/>
      <c r="G18" s="43"/>
      <c r="H18" s="43"/>
      <c r="I18" s="405"/>
      <c r="J18" s="405"/>
      <c r="K18" s="406"/>
      <c r="L18" s="405"/>
      <c r="M18" s="405"/>
      <c r="N18" s="405"/>
      <c r="O18" s="405"/>
      <c r="P18" s="405"/>
      <c r="Q18" s="405"/>
      <c r="R18" s="405"/>
      <c r="S18" s="406"/>
      <c r="T18" s="405"/>
      <c r="U18" s="405"/>
      <c r="V18" s="405"/>
      <c r="W18" s="43"/>
      <c r="X18" s="43"/>
      <c r="Y18" s="405"/>
      <c r="Z18" s="405"/>
      <c r="AB18" s="63">
        <f t="shared" si="0"/>
        <v>0</v>
      </c>
    </row>
    <row r="19" spans="1:28" x14ac:dyDescent="0.25">
      <c r="A19" s="4" t="s">
        <v>231</v>
      </c>
      <c r="B19" s="6" t="s">
        <v>54</v>
      </c>
      <c r="C19" t="s">
        <v>68</v>
      </c>
      <c r="D19" s="43">
        <v>1</v>
      </c>
      <c r="E19" s="43"/>
      <c r="F19" s="43"/>
      <c r="G19" s="43"/>
      <c r="H19" s="43"/>
      <c r="I19" s="405"/>
      <c r="J19" s="405"/>
      <c r="K19" s="406"/>
      <c r="L19" s="405"/>
      <c r="M19" s="405"/>
      <c r="N19" s="405"/>
      <c r="O19" s="405"/>
      <c r="P19" s="405"/>
      <c r="Q19" s="405"/>
      <c r="R19" s="405"/>
      <c r="S19" s="406"/>
      <c r="T19" s="43"/>
      <c r="U19" s="405"/>
      <c r="V19" s="405"/>
      <c r="W19" s="43"/>
      <c r="X19" s="43"/>
      <c r="Y19" s="43"/>
      <c r="Z19" s="43"/>
      <c r="AB19" s="63">
        <f t="shared" si="0"/>
        <v>1</v>
      </c>
    </row>
    <row r="20" spans="1:28" x14ac:dyDescent="0.25">
      <c r="A20" s="4" t="s">
        <v>10</v>
      </c>
      <c r="B20" s="6" t="s">
        <v>54</v>
      </c>
      <c r="C20" t="s">
        <v>68</v>
      </c>
      <c r="D20" s="43"/>
      <c r="E20" s="43"/>
      <c r="F20" s="43"/>
      <c r="G20" s="43"/>
      <c r="H20" s="43"/>
      <c r="I20" s="405"/>
      <c r="J20" s="405"/>
      <c r="K20" s="406"/>
      <c r="L20" s="405"/>
      <c r="M20" s="405"/>
      <c r="N20" s="405"/>
      <c r="O20" s="405"/>
      <c r="P20" s="405"/>
      <c r="Q20" s="405"/>
      <c r="R20" s="405"/>
      <c r="S20" s="406"/>
      <c r="T20" s="43"/>
      <c r="U20" s="405"/>
      <c r="V20" s="405"/>
      <c r="W20" s="43"/>
      <c r="X20" s="43"/>
      <c r="Y20" s="43"/>
      <c r="Z20" s="43"/>
      <c r="AB20" s="63">
        <f t="shared" si="0"/>
        <v>0</v>
      </c>
    </row>
    <row r="21" spans="1:28" x14ac:dyDescent="0.25">
      <c r="A21" s="4" t="s">
        <v>230</v>
      </c>
      <c r="B21" s="6" t="s">
        <v>251</v>
      </c>
      <c r="C21" t="s">
        <v>68</v>
      </c>
      <c r="D21" s="43"/>
      <c r="E21" s="43"/>
      <c r="F21" s="43">
        <v>1</v>
      </c>
      <c r="G21" s="43"/>
      <c r="H21" s="43"/>
      <c r="I21" s="405"/>
      <c r="J21" s="405"/>
      <c r="K21" s="406"/>
      <c r="L21" s="405"/>
      <c r="M21" s="405"/>
      <c r="N21" s="405"/>
      <c r="O21" s="405"/>
      <c r="P21" s="405"/>
      <c r="Q21" s="405"/>
      <c r="R21" s="405"/>
      <c r="S21" s="406"/>
      <c r="T21" s="43"/>
      <c r="U21" s="405"/>
      <c r="V21" s="405"/>
      <c r="W21" s="43"/>
      <c r="X21" s="43"/>
      <c r="Y21" s="43"/>
      <c r="Z21" s="43"/>
      <c r="AB21" s="63">
        <f t="shared" si="0"/>
        <v>1</v>
      </c>
    </row>
    <row r="22" spans="1:28" x14ac:dyDescent="0.25">
      <c r="A22" s="4" t="s">
        <v>38</v>
      </c>
      <c r="B22" s="6" t="s">
        <v>251</v>
      </c>
      <c r="C22" t="s">
        <v>68</v>
      </c>
      <c r="D22" s="43"/>
      <c r="E22" s="43"/>
      <c r="F22" s="43"/>
      <c r="G22" s="43"/>
      <c r="H22" s="43"/>
      <c r="I22" s="405"/>
      <c r="J22" s="405"/>
      <c r="K22" s="406"/>
      <c r="L22" s="405"/>
      <c r="M22" s="405"/>
      <c r="N22" s="405"/>
      <c r="O22" s="405"/>
      <c r="P22" s="405"/>
      <c r="Q22" s="405"/>
      <c r="R22" s="405"/>
      <c r="S22" s="406"/>
      <c r="T22" s="43"/>
      <c r="U22" s="405"/>
      <c r="V22" s="405"/>
      <c r="W22" s="43"/>
      <c r="X22" s="43"/>
      <c r="Y22" s="43"/>
      <c r="Z22" s="43"/>
      <c r="AB22" s="63">
        <f t="shared" si="0"/>
        <v>0</v>
      </c>
    </row>
    <row r="23" spans="1:28" x14ac:dyDescent="0.25">
      <c r="A23" s="4" t="s">
        <v>215</v>
      </c>
      <c r="B23" s="6" t="s">
        <v>251</v>
      </c>
      <c r="C23" t="s">
        <v>68</v>
      </c>
      <c r="D23" s="43"/>
      <c r="E23" s="43"/>
      <c r="F23" s="43"/>
      <c r="G23" s="43"/>
      <c r="H23" s="43"/>
      <c r="I23" s="405">
        <v>1</v>
      </c>
      <c r="J23" s="405"/>
      <c r="K23" s="406"/>
      <c r="L23" s="405"/>
      <c r="M23" s="405"/>
      <c r="N23" s="405"/>
      <c r="O23" s="405"/>
      <c r="P23" s="405">
        <v>1</v>
      </c>
      <c r="Q23" s="405"/>
      <c r="R23" s="405"/>
      <c r="S23" s="406"/>
      <c r="T23" s="43"/>
      <c r="U23" s="405"/>
      <c r="V23" s="405"/>
      <c r="W23" s="43"/>
      <c r="X23" s="43"/>
      <c r="Y23" s="43"/>
      <c r="Z23" s="43"/>
      <c r="AB23" s="63">
        <f t="shared" si="0"/>
        <v>2</v>
      </c>
    </row>
    <row r="24" spans="1:28" x14ac:dyDescent="0.25">
      <c r="A24" s="4" t="s">
        <v>24</v>
      </c>
      <c r="B24" s="6" t="s">
        <v>251</v>
      </c>
      <c r="C24" t="s">
        <v>68</v>
      </c>
      <c r="D24" s="43"/>
      <c r="E24" s="43"/>
      <c r="F24" s="43"/>
      <c r="G24" s="43"/>
      <c r="H24" s="43"/>
      <c r="I24" s="405"/>
      <c r="J24" s="405"/>
      <c r="K24" s="406"/>
      <c r="L24" s="405"/>
      <c r="M24" s="405"/>
      <c r="N24" s="405"/>
      <c r="O24" s="405"/>
      <c r="P24" s="405"/>
      <c r="Q24" s="405"/>
      <c r="R24" s="405"/>
      <c r="S24" s="406"/>
      <c r="T24" s="43"/>
      <c r="U24" s="405"/>
      <c r="V24" s="405"/>
      <c r="W24" s="43"/>
      <c r="X24" s="43"/>
      <c r="Y24" s="43"/>
      <c r="Z24" s="43"/>
      <c r="AB24" s="63">
        <f t="shared" si="0"/>
        <v>0</v>
      </c>
    </row>
    <row r="25" spans="1:28" x14ac:dyDescent="0.25">
      <c r="A25" s="4" t="s">
        <v>582</v>
      </c>
      <c r="B25" s="6" t="s">
        <v>251</v>
      </c>
      <c r="C25" t="s">
        <v>68</v>
      </c>
      <c r="D25" s="43"/>
      <c r="E25" s="43"/>
      <c r="F25" s="43"/>
      <c r="G25" s="43"/>
      <c r="H25" s="43"/>
      <c r="I25" s="405"/>
      <c r="J25" s="405"/>
      <c r="K25" s="406"/>
      <c r="L25" s="405"/>
      <c r="M25" s="405"/>
      <c r="N25" s="405"/>
      <c r="O25" s="405"/>
      <c r="P25" s="405"/>
      <c r="Q25" s="405">
        <v>1</v>
      </c>
      <c r="R25" s="405"/>
      <c r="S25" s="406"/>
      <c r="T25" s="43"/>
      <c r="U25" s="405"/>
      <c r="V25" s="405"/>
      <c r="W25" s="43"/>
      <c r="X25" s="43"/>
      <c r="Y25" s="43"/>
      <c r="Z25" s="43"/>
      <c r="AB25" s="63">
        <f t="shared" si="0"/>
        <v>1</v>
      </c>
    </row>
    <row r="26" spans="1:28" x14ac:dyDescent="0.25">
      <c r="A26" s="4" t="s">
        <v>254</v>
      </c>
      <c r="B26" s="6"/>
      <c r="C26" t="s">
        <v>68</v>
      </c>
      <c r="D26" s="43"/>
      <c r="E26" s="43"/>
      <c r="F26" s="43"/>
      <c r="G26" s="43"/>
      <c r="H26" s="43"/>
      <c r="I26" s="405"/>
      <c r="J26" s="405"/>
      <c r="K26" s="406"/>
      <c r="L26" s="405"/>
      <c r="M26" s="405"/>
      <c r="N26" s="405"/>
      <c r="O26" s="405"/>
      <c r="P26" s="405"/>
      <c r="Q26" s="405"/>
      <c r="R26" s="405"/>
      <c r="S26" s="406"/>
      <c r="T26" s="43"/>
      <c r="U26" s="405"/>
      <c r="V26" s="405"/>
      <c r="W26" s="43"/>
      <c r="X26" s="43"/>
      <c r="Y26" s="43"/>
      <c r="Z26" s="43"/>
      <c r="AB26" s="63">
        <f t="shared" si="0"/>
        <v>0</v>
      </c>
    </row>
    <row r="27" spans="1:28" x14ac:dyDescent="0.25">
      <c r="A27" s="4" t="s">
        <v>255</v>
      </c>
      <c r="B27" s="6"/>
      <c r="C27" t="s">
        <v>68</v>
      </c>
      <c r="D27" s="43"/>
      <c r="E27" s="43"/>
      <c r="F27" s="43"/>
      <c r="G27" s="43"/>
      <c r="H27" s="43"/>
      <c r="I27" s="405"/>
      <c r="J27" s="405"/>
      <c r="K27" s="406"/>
      <c r="L27" s="405"/>
      <c r="M27" s="405"/>
      <c r="N27" s="405"/>
      <c r="O27" s="405"/>
      <c r="P27" s="405"/>
      <c r="Q27" s="405"/>
      <c r="R27" s="405"/>
      <c r="S27" s="406"/>
      <c r="T27" s="43"/>
      <c r="U27" s="405"/>
      <c r="V27" s="405"/>
      <c r="W27" s="43"/>
      <c r="X27" s="43"/>
      <c r="Y27" s="43"/>
      <c r="Z27" s="43"/>
      <c r="AB27" s="63">
        <f t="shared" si="0"/>
        <v>0</v>
      </c>
    </row>
    <row r="28" spans="1:28" x14ac:dyDescent="0.25">
      <c r="A28" s="4" t="s">
        <v>256</v>
      </c>
      <c r="B28" s="6"/>
      <c r="C28" t="s">
        <v>68</v>
      </c>
      <c r="D28" s="43"/>
      <c r="E28" s="43"/>
      <c r="F28" s="43"/>
      <c r="G28" s="43"/>
      <c r="H28" s="43"/>
      <c r="I28" s="405"/>
      <c r="J28" s="405"/>
      <c r="K28" s="406"/>
      <c r="L28" s="405"/>
      <c r="M28" s="405"/>
      <c r="N28" s="405"/>
      <c r="O28" s="405"/>
      <c r="P28" s="405"/>
      <c r="Q28" s="405"/>
      <c r="R28" s="405"/>
      <c r="S28" s="406"/>
      <c r="T28" s="43"/>
      <c r="U28" s="405"/>
      <c r="V28" s="405"/>
      <c r="W28" s="43"/>
      <c r="X28" s="43"/>
      <c r="Y28" s="43"/>
      <c r="Z28" s="43"/>
      <c r="AB28" s="63">
        <f t="shared" si="0"/>
        <v>0</v>
      </c>
    </row>
    <row r="29" spans="1:28" x14ac:dyDescent="0.25">
      <c r="A29" s="4" t="s">
        <v>257</v>
      </c>
      <c r="B29" s="6"/>
      <c r="C29" t="s">
        <v>68</v>
      </c>
      <c r="D29" s="43"/>
      <c r="E29" s="43"/>
      <c r="F29" s="43"/>
      <c r="G29" s="43"/>
      <c r="H29" s="43"/>
      <c r="I29" s="405"/>
      <c r="J29" s="405"/>
      <c r="K29" s="406"/>
      <c r="L29" s="405"/>
      <c r="M29" s="405"/>
      <c r="N29" s="405"/>
      <c r="O29" s="405"/>
      <c r="P29" s="405"/>
      <c r="Q29" s="405"/>
      <c r="R29" s="405"/>
      <c r="S29" s="406"/>
      <c r="T29" s="43"/>
      <c r="U29" s="405"/>
      <c r="V29" s="405"/>
      <c r="W29" s="43"/>
      <c r="X29" s="43"/>
      <c r="Y29" s="43"/>
      <c r="Z29" s="43"/>
      <c r="AB29" s="63">
        <f t="shared" si="0"/>
        <v>0</v>
      </c>
    </row>
    <row r="30" spans="1:28" x14ac:dyDescent="0.25">
      <c r="A30" s="4" t="s">
        <v>4</v>
      </c>
      <c r="B30" s="6" t="s">
        <v>52</v>
      </c>
      <c r="C30" t="s">
        <v>64</v>
      </c>
      <c r="D30" s="43"/>
      <c r="E30" s="43"/>
      <c r="F30" s="43"/>
      <c r="G30" s="43"/>
      <c r="H30" s="43">
        <v>1</v>
      </c>
      <c r="I30" s="405"/>
      <c r="J30" s="405"/>
      <c r="K30" s="406"/>
      <c r="L30" s="405">
        <v>1</v>
      </c>
      <c r="M30" s="405"/>
      <c r="N30" s="405"/>
      <c r="O30" s="405"/>
      <c r="P30" s="405">
        <v>1</v>
      </c>
      <c r="Q30" s="405"/>
      <c r="R30" s="405"/>
      <c r="S30" s="406"/>
      <c r="T30" s="43"/>
      <c r="U30" s="405"/>
      <c r="V30" s="405"/>
      <c r="W30" s="43"/>
      <c r="X30" s="43"/>
      <c r="Y30" s="43"/>
      <c r="Z30" s="43"/>
      <c r="AB30" s="63">
        <f t="shared" si="0"/>
        <v>3</v>
      </c>
    </row>
    <row r="31" spans="1:28" x14ac:dyDescent="0.25">
      <c r="A31" s="4" t="s">
        <v>3</v>
      </c>
      <c r="B31" s="6" t="s">
        <v>52</v>
      </c>
      <c r="C31" t="s">
        <v>64</v>
      </c>
      <c r="D31" s="43"/>
      <c r="E31" s="43"/>
      <c r="F31" s="43"/>
      <c r="G31" s="43">
        <v>1</v>
      </c>
      <c r="H31" s="43"/>
      <c r="I31" s="405"/>
      <c r="J31" s="405"/>
      <c r="K31" s="406"/>
      <c r="L31" s="405"/>
      <c r="M31" s="405">
        <v>1</v>
      </c>
      <c r="N31" s="405"/>
      <c r="O31" s="405">
        <v>1</v>
      </c>
      <c r="P31" s="405"/>
      <c r="Q31" s="405"/>
      <c r="R31" s="405"/>
      <c r="S31" s="406"/>
      <c r="T31" s="43"/>
      <c r="U31" s="405"/>
      <c r="V31" s="405"/>
      <c r="W31" s="43"/>
      <c r="X31" s="43"/>
      <c r="Y31" s="43"/>
      <c r="Z31" s="43"/>
      <c r="AB31" s="63">
        <f t="shared" si="0"/>
        <v>3</v>
      </c>
    </row>
    <row r="32" spans="1:28" x14ac:dyDescent="0.25">
      <c r="A32" s="4" t="s">
        <v>229</v>
      </c>
      <c r="B32" s="6" t="s">
        <v>54</v>
      </c>
      <c r="C32" t="s">
        <v>64</v>
      </c>
      <c r="D32" s="43"/>
      <c r="E32" s="43"/>
      <c r="F32" s="43"/>
      <c r="G32" s="43"/>
      <c r="H32" s="43"/>
      <c r="I32" s="405"/>
      <c r="J32" s="405"/>
      <c r="K32" s="406"/>
      <c r="L32" s="405"/>
      <c r="M32" s="405"/>
      <c r="N32" s="405"/>
      <c r="O32" s="405"/>
      <c r="P32" s="405"/>
      <c r="Q32" s="405"/>
      <c r="R32" s="405"/>
      <c r="S32" s="406"/>
      <c r="T32" s="43"/>
      <c r="U32" s="405"/>
      <c r="V32" s="405"/>
      <c r="W32" s="43"/>
      <c r="X32" s="43"/>
      <c r="Y32" s="43"/>
      <c r="Z32" s="43"/>
      <c r="AB32" s="63">
        <f t="shared" si="0"/>
        <v>0</v>
      </c>
    </row>
    <row r="33" spans="1:28" x14ac:dyDescent="0.25">
      <c r="A33" s="4" t="s">
        <v>21</v>
      </c>
      <c r="B33" s="6" t="s">
        <v>53</v>
      </c>
      <c r="C33" t="s">
        <v>64</v>
      </c>
      <c r="D33" s="43"/>
      <c r="E33" s="43"/>
      <c r="F33" s="43">
        <v>1</v>
      </c>
      <c r="G33" s="43"/>
      <c r="H33" s="43"/>
      <c r="I33" s="405"/>
      <c r="J33" s="405"/>
      <c r="K33" s="406">
        <v>1</v>
      </c>
      <c r="L33" s="405"/>
      <c r="M33" s="405"/>
      <c r="N33" s="405"/>
      <c r="O33" s="405"/>
      <c r="P33" s="405"/>
      <c r="Q33" s="405"/>
      <c r="R33" s="405"/>
      <c r="S33" s="406"/>
      <c r="T33" s="405"/>
      <c r="U33" s="405"/>
      <c r="V33" s="405"/>
      <c r="W33" s="405"/>
      <c r="X33" s="43"/>
      <c r="Y33" s="405"/>
      <c r="Z33" s="405"/>
      <c r="AB33" s="63">
        <f t="shared" si="0"/>
        <v>2</v>
      </c>
    </row>
    <row r="34" spans="1:28" x14ac:dyDescent="0.25">
      <c r="A34" t="s">
        <v>9</v>
      </c>
      <c r="B34" s="6" t="s">
        <v>54</v>
      </c>
      <c r="C34" t="s">
        <v>64</v>
      </c>
      <c r="D34" s="43"/>
      <c r="E34" s="43"/>
      <c r="F34" s="43"/>
      <c r="G34" s="43"/>
      <c r="H34" s="43"/>
      <c r="I34" s="405"/>
      <c r="J34" s="405"/>
      <c r="K34" s="406"/>
      <c r="L34" s="405"/>
      <c r="M34" s="405"/>
      <c r="N34" s="405"/>
      <c r="O34" s="405"/>
      <c r="P34" s="405"/>
      <c r="Q34" s="405"/>
      <c r="R34" s="405"/>
      <c r="S34" s="406"/>
      <c r="T34" s="405"/>
      <c r="U34" s="405"/>
      <c r="V34" s="405"/>
      <c r="W34" s="405"/>
      <c r="X34" s="43"/>
      <c r="Y34" s="405"/>
      <c r="Z34" s="405"/>
      <c r="AB34" s="63">
        <f t="shared" si="0"/>
        <v>0</v>
      </c>
    </row>
    <row r="35" spans="1:28" x14ac:dyDescent="0.25">
      <c r="A35" t="s">
        <v>279</v>
      </c>
      <c r="B35" s="6" t="s">
        <v>251</v>
      </c>
      <c r="C35" t="s">
        <v>64</v>
      </c>
      <c r="D35" s="43"/>
      <c r="E35" s="43"/>
      <c r="F35" s="43"/>
      <c r="G35" s="43"/>
      <c r="H35" s="43"/>
      <c r="I35" s="405"/>
      <c r="J35" s="405"/>
      <c r="K35" s="406"/>
      <c r="L35" s="405"/>
      <c r="M35" s="405"/>
      <c r="N35" s="405"/>
      <c r="O35" s="405"/>
      <c r="P35" s="405"/>
      <c r="Q35" s="405"/>
      <c r="R35" s="405"/>
      <c r="S35" s="406"/>
      <c r="T35" s="405"/>
      <c r="U35" s="405"/>
      <c r="V35" s="405"/>
      <c r="W35" s="405"/>
      <c r="X35" s="43"/>
      <c r="Y35" s="405"/>
      <c r="Z35" s="405"/>
      <c r="AB35" s="63">
        <f t="shared" si="0"/>
        <v>0</v>
      </c>
    </row>
    <row r="36" spans="1:28" x14ac:dyDescent="0.25">
      <c r="A36" t="s">
        <v>273</v>
      </c>
      <c r="B36" s="6" t="s">
        <v>251</v>
      </c>
      <c r="C36" t="s">
        <v>64</v>
      </c>
      <c r="D36" s="43"/>
      <c r="E36" s="43"/>
      <c r="F36" s="43"/>
      <c r="G36" s="43"/>
      <c r="H36" s="43"/>
      <c r="I36" s="405"/>
      <c r="J36" s="405"/>
      <c r="K36" s="406"/>
      <c r="L36" s="405"/>
      <c r="M36" s="405"/>
      <c r="N36" s="405"/>
      <c r="O36" s="405"/>
      <c r="P36" s="405"/>
      <c r="Q36" s="405"/>
      <c r="R36" s="405"/>
      <c r="S36" s="406"/>
      <c r="T36" s="405"/>
      <c r="U36" s="405"/>
      <c r="V36" s="405"/>
      <c r="W36" s="405"/>
      <c r="X36" s="43"/>
      <c r="Y36" s="405"/>
      <c r="Z36" s="405"/>
      <c r="AB36" s="63">
        <f t="shared" si="0"/>
        <v>0</v>
      </c>
    </row>
    <row r="37" spans="1:28" x14ac:dyDescent="0.25">
      <c r="A37" t="s">
        <v>200</v>
      </c>
      <c r="B37" s="6" t="s">
        <v>251</v>
      </c>
      <c r="C37" t="s">
        <v>64</v>
      </c>
      <c r="D37" s="43"/>
      <c r="E37" s="43"/>
      <c r="F37" s="43"/>
      <c r="G37" s="43"/>
      <c r="H37" s="43"/>
      <c r="I37" s="405"/>
      <c r="J37" s="405"/>
      <c r="K37" s="406"/>
      <c r="L37" s="405"/>
      <c r="M37" s="405"/>
      <c r="N37" s="405"/>
      <c r="O37" s="405"/>
      <c r="P37" s="405"/>
      <c r="Q37" s="405"/>
      <c r="R37" s="405"/>
      <c r="S37" s="406"/>
      <c r="T37" s="43"/>
      <c r="U37" s="405"/>
      <c r="V37" s="405"/>
      <c r="W37" s="43"/>
      <c r="X37" s="43"/>
      <c r="Y37" s="43"/>
      <c r="Z37" s="43"/>
      <c r="AB37" s="63">
        <f t="shared" si="0"/>
        <v>0</v>
      </c>
    </row>
    <row r="38" spans="1:28" x14ac:dyDescent="0.25">
      <c r="A38" t="s">
        <v>253</v>
      </c>
      <c r="B38" s="6"/>
      <c r="C38" t="s">
        <v>64</v>
      </c>
      <c r="D38" s="43"/>
      <c r="E38" s="43"/>
      <c r="F38" s="43"/>
      <c r="G38" s="43"/>
      <c r="H38" s="43"/>
      <c r="I38" s="405"/>
      <c r="J38" s="405"/>
      <c r="K38" s="406"/>
      <c r="L38" s="405"/>
      <c r="M38" s="405"/>
      <c r="N38" s="405"/>
      <c r="O38" s="405"/>
      <c r="P38" s="405"/>
      <c r="Q38" s="405"/>
      <c r="R38" s="405"/>
      <c r="S38" s="406"/>
      <c r="T38" s="43"/>
      <c r="U38" s="405"/>
      <c r="V38" s="405"/>
      <c r="W38" s="43"/>
      <c r="X38" s="43"/>
      <c r="Y38" s="43"/>
      <c r="Z38" s="43"/>
      <c r="AB38" s="63">
        <f t="shared" si="0"/>
        <v>0</v>
      </c>
    </row>
    <row r="39" spans="1:28" x14ac:dyDescent="0.25">
      <c r="A39" t="s">
        <v>254</v>
      </c>
      <c r="B39" s="6"/>
      <c r="C39" t="s">
        <v>64</v>
      </c>
      <c r="D39" s="43"/>
      <c r="E39" s="43"/>
      <c r="F39" s="43"/>
      <c r="G39" s="43"/>
      <c r="H39" s="43"/>
      <c r="I39" s="405"/>
      <c r="J39" s="405"/>
      <c r="K39" s="406"/>
      <c r="L39" s="405"/>
      <c r="M39" s="405"/>
      <c r="N39" s="405"/>
      <c r="O39" s="405"/>
      <c r="P39" s="405"/>
      <c r="Q39" s="405"/>
      <c r="R39" s="405"/>
      <c r="S39" s="406"/>
      <c r="T39" s="43"/>
      <c r="U39" s="405"/>
      <c r="V39" s="405"/>
      <c r="W39" s="43"/>
      <c r="X39" s="43"/>
      <c r="Y39" s="43"/>
      <c r="Z39" s="43"/>
      <c r="AB39" s="63">
        <f t="shared" si="0"/>
        <v>0</v>
      </c>
    </row>
    <row r="40" spans="1:28" x14ac:dyDescent="0.25">
      <c r="A40" t="s">
        <v>255</v>
      </c>
      <c r="B40" s="6"/>
      <c r="C40" t="s">
        <v>64</v>
      </c>
      <c r="D40" s="43"/>
      <c r="E40" s="43"/>
      <c r="F40" s="43"/>
      <c r="G40" s="43"/>
      <c r="H40" s="43"/>
      <c r="I40" s="405"/>
      <c r="J40" s="405"/>
      <c r="K40" s="406"/>
      <c r="L40" s="405"/>
      <c r="M40" s="405"/>
      <c r="N40" s="405"/>
      <c r="O40" s="405"/>
      <c r="P40" s="405"/>
      <c r="Q40" s="405"/>
      <c r="R40" s="405"/>
      <c r="S40" s="406"/>
      <c r="T40" s="43"/>
      <c r="U40" s="405"/>
      <c r="V40" s="405"/>
      <c r="W40" s="43"/>
      <c r="X40" s="43"/>
      <c r="Y40" s="43"/>
      <c r="Z40" s="43"/>
      <c r="AB40" s="63">
        <f t="shared" si="0"/>
        <v>0</v>
      </c>
    </row>
    <row r="41" spans="1:28" x14ac:dyDescent="0.25">
      <c r="A41" t="s">
        <v>256</v>
      </c>
      <c r="B41" s="6"/>
      <c r="C41" t="s">
        <v>64</v>
      </c>
      <c r="D41" s="43"/>
      <c r="E41" s="43"/>
      <c r="F41" s="43"/>
      <c r="G41" s="43"/>
      <c r="H41" s="43"/>
      <c r="I41" s="405"/>
      <c r="J41" s="405"/>
      <c r="K41" s="406"/>
      <c r="L41" s="405"/>
      <c r="M41" s="405"/>
      <c r="N41" s="405"/>
      <c r="O41" s="405"/>
      <c r="P41" s="405"/>
      <c r="Q41" s="405"/>
      <c r="R41" s="405"/>
      <c r="S41" s="406"/>
      <c r="T41" s="43"/>
      <c r="U41" s="405"/>
      <c r="V41" s="405"/>
      <c r="W41" s="43"/>
      <c r="X41" s="43"/>
      <c r="Y41" s="43"/>
      <c r="Z41" s="43"/>
      <c r="AB41" s="63">
        <f t="shared" si="0"/>
        <v>0</v>
      </c>
    </row>
    <row r="42" spans="1:28" x14ac:dyDescent="0.25">
      <c r="A42" t="s">
        <v>257</v>
      </c>
      <c r="B42" s="6"/>
      <c r="C42" t="s">
        <v>64</v>
      </c>
      <c r="D42" s="43"/>
      <c r="E42" s="43"/>
      <c r="F42" s="43"/>
      <c r="G42" s="43"/>
      <c r="H42" s="43"/>
      <c r="I42" s="405"/>
      <c r="J42" s="405"/>
      <c r="K42" s="406"/>
      <c r="L42" s="405"/>
      <c r="M42" s="405"/>
      <c r="N42" s="405"/>
      <c r="O42" s="405"/>
      <c r="P42" s="405"/>
      <c r="Q42" s="405"/>
      <c r="R42" s="405"/>
      <c r="S42" s="406"/>
      <c r="T42" s="43"/>
      <c r="U42" s="405"/>
      <c r="V42" s="405"/>
      <c r="W42" s="43"/>
      <c r="X42" s="43"/>
      <c r="Y42" s="43"/>
      <c r="Z42" s="43"/>
      <c r="AB42" s="63">
        <f t="shared" si="0"/>
        <v>0</v>
      </c>
    </row>
    <row r="43" spans="1:28" x14ac:dyDescent="0.25">
      <c r="A43" t="s">
        <v>20</v>
      </c>
      <c r="B43" s="6" t="s">
        <v>52</v>
      </c>
      <c r="C43" t="s">
        <v>69</v>
      </c>
      <c r="D43" s="43"/>
      <c r="E43" s="43"/>
      <c r="F43" s="43"/>
      <c r="G43" s="43"/>
      <c r="H43" s="43"/>
      <c r="I43" s="405"/>
      <c r="J43" s="405"/>
      <c r="K43" s="406"/>
      <c r="L43" s="405"/>
      <c r="M43" s="405"/>
      <c r="N43" s="405"/>
      <c r="O43" s="405">
        <v>1</v>
      </c>
      <c r="P43" s="405"/>
      <c r="Q43" s="405"/>
      <c r="R43" s="405"/>
      <c r="S43" s="406"/>
      <c r="T43" s="43"/>
      <c r="U43" s="405"/>
      <c r="V43" s="405"/>
      <c r="W43" s="43"/>
      <c r="X43" s="43"/>
      <c r="Y43" s="43"/>
      <c r="Z43" s="43"/>
      <c r="AB43" s="63">
        <f t="shared" si="0"/>
        <v>1</v>
      </c>
    </row>
    <row r="44" spans="1:28" x14ac:dyDescent="0.25">
      <c r="A44" t="s">
        <v>15</v>
      </c>
      <c r="B44" s="6" t="s">
        <v>54</v>
      </c>
      <c r="C44" t="s">
        <v>69</v>
      </c>
      <c r="D44" s="43"/>
      <c r="E44" s="43"/>
      <c r="F44" s="43"/>
      <c r="G44" s="43"/>
      <c r="H44" s="43"/>
      <c r="I44" s="405"/>
      <c r="J44" s="405"/>
      <c r="K44" s="406"/>
      <c r="L44" s="405"/>
      <c r="M44" s="405"/>
      <c r="N44" s="405"/>
      <c r="O44" s="405"/>
      <c r="P44" s="405"/>
      <c r="Q44" s="405"/>
      <c r="R44" s="405"/>
      <c r="S44" s="406"/>
      <c r="T44" s="43"/>
      <c r="U44" s="405"/>
      <c r="V44" s="405"/>
      <c r="W44" s="43"/>
      <c r="X44" s="43"/>
      <c r="Y44" s="43"/>
      <c r="Z44" s="43"/>
      <c r="AB44" s="63">
        <f t="shared" si="0"/>
        <v>0</v>
      </c>
    </row>
    <row r="45" spans="1:28" x14ac:dyDescent="0.25">
      <c r="A45" t="s">
        <v>83</v>
      </c>
      <c r="B45" s="6" t="s">
        <v>52</v>
      </c>
      <c r="C45" t="s">
        <v>69</v>
      </c>
      <c r="D45" s="43"/>
      <c r="E45" s="43"/>
      <c r="F45" s="43"/>
      <c r="G45" s="43"/>
      <c r="H45" s="43"/>
      <c r="I45" s="405"/>
      <c r="J45" s="405"/>
      <c r="K45" s="406"/>
      <c r="L45" s="405"/>
      <c r="M45" s="405"/>
      <c r="N45" s="405"/>
      <c r="O45" s="405"/>
      <c r="P45" s="405"/>
      <c r="Q45" s="405"/>
      <c r="R45" s="405"/>
      <c r="S45" s="406"/>
      <c r="T45" s="405"/>
      <c r="U45" s="405"/>
      <c r="V45" s="405"/>
      <c r="W45" s="405"/>
      <c r="X45" s="43"/>
      <c r="Y45" s="405"/>
      <c r="Z45" s="405"/>
      <c r="AB45" s="63">
        <f t="shared" si="0"/>
        <v>0</v>
      </c>
    </row>
    <row r="46" spans="1:28" x14ac:dyDescent="0.25">
      <c r="A46" t="s">
        <v>55</v>
      </c>
      <c r="B46" s="6" t="s">
        <v>52</v>
      </c>
      <c r="C46" t="s">
        <v>69</v>
      </c>
      <c r="D46" s="43"/>
      <c r="E46" s="43"/>
      <c r="F46" s="43"/>
      <c r="G46" s="43"/>
      <c r="H46" s="43"/>
      <c r="I46" s="405"/>
      <c r="J46" s="405"/>
      <c r="K46" s="406"/>
      <c r="L46" s="405"/>
      <c r="M46" s="405"/>
      <c r="N46" s="405"/>
      <c r="O46" s="405"/>
      <c r="P46" s="405"/>
      <c r="Q46" s="405"/>
      <c r="R46" s="405"/>
      <c r="S46" s="406"/>
      <c r="T46" s="43"/>
      <c r="U46" s="405"/>
      <c r="V46" s="405"/>
      <c r="W46" s="43"/>
      <c r="X46" s="43"/>
      <c r="Y46" s="43"/>
      <c r="Z46" s="43"/>
      <c r="AB46" s="63">
        <f t="shared" si="0"/>
        <v>0</v>
      </c>
    </row>
    <row r="47" spans="1:28" x14ac:dyDescent="0.25">
      <c r="A47" t="s">
        <v>28</v>
      </c>
      <c r="B47" s="6" t="s">
        <v>53</v>
      </c>
      <c r="C47" t="s">
        <v>69</v>
      </c>
      <c r="D47" s="43"/>
      <c r="E47" s="43"/>
      <c r="F47" s="43"/>
      <c r="G47" s="43"/>
      <c r="H47" s="43">
        <v>1</v>
      </c>
      <c r="I47" s="405"/>
      <c r="J47" s="405"/>
      <c r="K47" s="406"/>
      <c r="L47" s="405"/>
      <c r="M47" s="405"/>
      <c r="N47" s="405"/>
      <c r="O47" s="405"/>
      <c r="P47" s="405"/>
      <c r="Q47" s="405"/>
      <c r="R47" s="405"/>
      <c r="S47" s="406"/>
      <c r="T47" s="43"/>
      <c r="U47" s="405"/>
      <c r="V47" s="405"/>
      <c r="W47" s="43"/>
      <c r="X47" s="43"/>
      <c r="Y47" s="43"/>
      <c r="Z47" s="43"/>
      <c r="AB47" s="63">
        <f t="shared" si="0"/>
        <v>1</v>
      </c>
    </row>
    <row r="48" spans="1:28" x14ac:dyDescent="0.25">
      <c r="A48" t="s">
        <v>60</v>
      </c>
      <c r="B48" s="6" t="s">
        <v>54</v>
      </c>
      <c r="C48" t="s">
        <v>69</v>
      </c>
      <c r="D48" s="43"/>
      <c r="E48" s="43"/>
      <c r="F48" s="43"/>
      <c r="G48" s="43"/>
      <c r="H48" s="43"/>
      <c r="I48" s="405"/>
      <c r="J48" s="405"/>
      <c r="K48" s="406"/>
      <c r="L48" s="405"/>
      <c r="M48" s="405"/>
      <c r="N48" s="405"/>
      <c r="O48" s="405"/>
      <c r="P48" s="405"/>
      <c r="Q48" s="405"/>
      <c r="R48" s="405"/>
      <c r="S48" s="406"/>
      <c r="T48" s="43"/>
      <c r="U48" s="405"/>
      <c r="V48" s="405"/>
      <c r="W48" s="43"/>
      <c r="X48" s="43"/>
      <c r="Y48" s="43"/>
      <c r="Z48" s="43"/>
      <c r="AB48" s="63">
        <f t="shared" si="0"/>
        <v>0</v>
      </c>
    </row>
    <row r="49" spans="1:28" x14ac:dyDescent="0.25">
      <c r="A49" t="s">
        <v>18</v>
      </c>
      <c r="B49" s="6" t="s">
        <v>54</v>
      </c>
      <c r="C49" t="s">
        <v>69</v>
      </c>
      <c r="D49" s="43"/>
      <c r="E49" s="43"/>
      <c r="F49" s="43"/>
      <c r="G49" s="43"/>
      <c r="H49" s="43"/>
      <c r="I49" s="405"/>
      <c r="J49" s="405"/>
      <c r="K49" s="406"/>
      <c r="L49" s="405"/>
      <c r="M49" s="405"/>
      <c r="N49" s="405"/>
      <c r="O49" s="405"/>
      <c r="P49" s="405"/>
      <c r="Q49" s="405"/>
      <c r="R49" s="405"/>
      <c r="S49" s="406"/>
      <c r="T49" s="43"/>
      <c r="U49" s="405"/>
      <c r="V49" s="405"/>
      <c r="W49" s="43"/>
      <c r="X49" s="43"/>
      <c r="Y49" s="43"/>
      <c r="Z49" s="43"/>
      <c r="AB49" s="63">
        <f t="shared" si="0"/>
        <v>0</v>
      </c>
    </row>
    <row r="50" spans="1:28" x14ac:dyDescent="0.25">
      <c r="A50" t="s">
        <v>409</v>
      </c>
      <c r="B50" s="6" t="s">
        <v>54</v>
      </c>
      <c r="C50" t="s">
        <v>69</v>
      </c>
      <c r="D50" s="43"/>
      <c r="E50" s="43"/>
      <c r="F50" s="43"/>
      <c r="G50" s="43"/>
      <c r="H50" s="43"/>
      <c r="I50" s="405"/>
      <c r="J50" s="405"/>
      <c r="K50" s="406"/>
      <c r="L50" s="405"/>
      <c r="M50" s="405"/>
      <c r="N50" s="405"/>
      <c r="O50" s="405"/>
      <c r="P50" s="405"/>
      <c r="Q50" s="405"/>
      <c r="R50" s="405"/>
      <c r="S50" s="406"/>
      <c r="T50" s="43"/>
      <c r="U50" s="405"/>
      <c r="V50" s="405"/>
      <c r="W50" s="43"/>
      <c r="X50" s="43"/>
      <c r="Y50" s="43"/>
      <c r="Z50" s="43"/>
      <c r="AB50" s="63">
        <f t="shared" si="0"/>
        <v>0</v>
      </c>
    </row>
    <row r="51" spans="1:28" x14ac:dyDescent="0.25">
      <c r="A51" t="s">
        <v>22</v>
      </c>
      <c r="B51" s="6" t="s">
        <v>53</v>
      </c>
      <c r="C51" t="s">
        <v>69</v>
      </c>
      <c r="D51" s="43"/>
      <c r="E51" s="43"/>
      <c r="F51" s="43"/>
      <c r="G51" s="43"/>
      <c r="H51" s="43"/>
      <c r="I51" s="405"/>
      <c r="J51" s="405"/>
      <c r="K51" s="406"/>
      <c r="L51" s="405"/>
      <c r="M51" s="405"/>
      <c r="N51" s="405"/>
      <c r="O51" s="405"/>
      <c r="P51" s="405">
        <v>1</v>
      </c>
      <c r="Q51" s="405"/>
      <c r="R51" s="405"/>
      <c r="S51" s="406"/>
      <c r="T51" s="405"/>
      <c r="U51" s="405"/>
      <c r="V51" s="405"/>
      <c r="W51" s="43"/>
      <c r="X51" s="43"/>
      <c r="Y51" s="405"/>
      <c r="Z51" s="405"/>
      <c r="AB51" s="63">
        <f t="shared" si="0"/>
        <v>1</v>
      </c>
    </row>
    <row r="52" spans="1:28" x14ac:dyDescent="0.25">
      <c r="A52" t="s">
        <v>13</v>
      </c>
      <c r="B52" s="6" t="s">
        <v>54</v>
      </c>
      <c r="C52" t="s">
        <v>69</v>
      </c>
      <c r="D52" s="43"/>
      <c r="E52" s="43"/>
      <c r="F52" s="43"/>
      <c r="G52" s="43"/>
      <c r="H52" s="43"/>
      <c r="I52" s="405"/>
      <c r="J52" s="405"/>
      <c r="K52" s="406"/>
      <c r="L52" s="405"/>
      <c r="M52" s="405"/>
      <c r="N52" s="405"/>
      <c r="O52" s="405"/>
      <c r="P52" s="405"/>
      <c r="Q52" s="405"/>
      <c r="R52" s="405"/>
      <c r="S52" s="406"/>
      <c r="T52" s="405"/>
      <c r="U52" s="405"/>
      <c r="V52" s="405"/>
      <c r="W52" s="405"/>
      <c r="X52" s="43"/>
      <c r="Y52" s="405"/>
      <c r="Z52" s="405"/>
      <c r="AB52" s="63">
        <f t="shared" si="0"/>
        <v>0</v>
      </c>
    </row>
    <row r="53" spans="1:28" x14ac:dyDescent="0.25">
      <c r="A53" t="s">
        <v>204</v>
      </c>
      <c r="B53" s="6" t="s">
        <v>251</v>
      </c>
      <c r="C53" t="s">
        <v>69</v>
      </c>
      <c r="D53" s="43"/>
      <c r="E53" s="43"/>
      <c r="F53" s="43"/>
      <c r="G53" s="43"/>
      <c r="H53" s="43"/>
      <c r="I53" s="405"/>
      <c r="J53" s="405"/>
      <c r="K53" s="406"/>
      <c r="L53" s="405"/>
      <c r="M53" s="405"/>
      <c r="N53" s="405"/>
      <c r="O53" s="405"/>
      <c r="P53" s="405"/>
      <c r="Q53" s="405"/>
      <c r="R53" s="405"/>
      <c r="S53" s="406"/>
      <c r="T53" s="405"/>
      <c r="U53" s="405"/>
      <c r="V53" s="405"/>
      <c r="W53" s="405"/>
      <c r="X53" s="43"/>
      <c r="Y53" s="405"/>
      <c r="Z53" s="405"/>
      <c r="AB53" s="63">
        <f t="shared" si="0"/>
        <v>0</v>
      </c>
    </row>
    <row r="54" spans="1:28" x14ac:dyDescent="0.25">
      <c r="A54" t="s">
        <v>272</v>
      </c>
      <c r="B54" s="6" t="s">
        <v>251</v>
      </c>
      <c r="C54" t="s">
        <v>69</v>
      </c>
      <c r="D54" s="43"/>
      <c r="E54" s="43"/>
      <c r="F54" s="43"/>
      <c r="G54" s="43"/>
      <c r="H54" s="43"/>
      <c r="I54" s="405"/>
      <c r="J54" s="405"/>
      <c r="K54" s="406"/>
      <c r="L54" s="405"/>
      <c r="M54" s="405"/>
      <c r="N54" s="405"/>
      <c r="O54" s="405"/>
      <c r="P54" s="405"/>
      <c r="Q54" s="405"/>
      <c r="R54" s="405"/>
      <c r="S54" s="406"/>
      <c r="T54" s="405"/>
      <c r="U54" s="405"/>
      <c r="V54" s="405"/>
      <c r="W54" s="405"/>
      <c r="X54" s="43"/>
      <c r="Y54" s="405"/>
      <c r="Z54" s="405"/>
      <c r="AB54" s="63">
        <f t="shared" si="0"/>
        <v>0</v>
      </c>
    </row>
    <row r="55" spans="1:28" x14ac:dyDescent="0.25">
      <c r="A55" t="s">
        <v>37</v>
      </c>
      <c r="B55" s="6" t="s">
        <v>251</v>
      </c>
      <c r="C55" t="s">
        <v>69</v>
      </c>
      <c r="D55" s="43"/>
      <c r="E55" s="43"/>
      <c r="F55" s="43"/>
      <c r="G55" s="43"/>
      <c r="H55" s="43">
        <v>1</v>
      </c>
      <c r="I55" s="405"/>
      <c r="J55" s="405"/>
      <c r="K55" s="406"/>
      <c r="L55" s="405"/>
      <c r="M55" s="405"/>
      <c r="N55" s="405"/>
      <c r="O55" s="405"/>
      <c r="P55" s="405"/>
      <c r="Q55" s="405"/>
      <c r="R55" s="405"/>
      <c r="S55" s="406"/>
      <c r="T55" s="405"/>
      <c r="U55" s="405"/>
      <c r="V55" s="405"/>
      <c r="W55" s="407"/>
      <c r="X55" s="43"/>
      <c r="Y55" s="405"/>
      <c r="Z55" s="405"/>
      <c r="AB55" s="63">
        <f t="shared" si="0"/>
        <v>1</v>
      </c>
    </row>
    <row r="56" spans="1:28" x14ac:dyDescent="0.25">
      <c r="A56" t="s">
        <v>199</v>
      </c>
      <c r="B56" s="6" t="s">
        <v>251</v>
      </c>
      <c r="C56" t="s">
        <v>69</v>
      </c>
      <c r="D56" s="43"/>
      <c r="E56" s="43"/>
      <c r="F56" s="43"/>
      <c r="G56" s="43"/>
      <c r="H56" s="43"/>
      <c r="I56" s="405"/>
      <c r="J56" s="405"/>
      <c r="K56" s="406"/>
      <c r="L56" s="405"/>
      <c r="M56" s="405"/>
      <c r="N56" s="405"/>
      <c r="O56" s="405"/>
      <c r="P56" s="405"/>
      <c r="Q56" s="405"/>
      <c r="R56" s="405"/>
      <c r="S56" s="406"/>
      <c r="T56" s="43"/>
      <c r="U56" s="405"/>
      <c r="V56" s="405"/>
      <c r="W56" s="43"/>
      <c r="X56" s="43"/>
      <c r="Y56" s="43"/>
      <c r="Z56" s="43"/>
      <c r="AB56" s="63">
        <f t="shared" si="0"/>
        <v>0</v>
      </c>
    </row>
    <row r="57" spans="1:28" x14ac:dyDescent="0.25">
      <c r="A57" t="s">
        <v>232</v>
      </c>
      <c r="B57" s="6" t="s">
        <v>251</v>
      </c>
      <c r="C57" t="s">
        <v>69</v>
      </c>
      <c r="D57" s="43"/>
      <c r="E57" s="43"/>
      <c r="F57" s="43"/>
      <c r="G57" s="43"/>
      <c r="H57" s="43"/>
      <c r="I57" s="405"/>
      <c r="J57" s="405"/>
      <c r="K57" s="406"/>
      <c r="L57" s="405"/>
      <c r="M57" s="405"/>
      <c r="N57" s="405"/>
      <c r="O57" s="405"/>
      <c r="P57" s="405"/>
      <c r="Q57" s="405"/>
      <c r="R57" s="405"/>
      <c r="S57" s="406"/>
      <c r="T57" s="405"/>
      <c r="U57" s="405"/>
      <c r="V57" s="405"/>
      <c r="W57" s="43"/>
      <c r="X57" s="43"/>
      <c r="Y57" s="43"/>
      <c r="Z57" s="43"/>
      <c r="AB57" s="63">
        <f t="shared" si="0"/>
        <v>0</v>
      </c>
    </row>
    <row r="58" spans="1:28" x14ac:dyDescent="0.25">
      <c r="A58" t="s">
        <v>271</v>
      </c>
      <c r="B58" s="6" t="s">
        <v>251</v>
      </c>
      <c r="C58" t="s">
        <v>69</v>
      </c>
      <c r="D58" s="43"/>
      <c r="E58" s="43"/>
      <c r="F58" s="43"/>
      <c r="G58" s="43"/>
      <c r="H58" s="43"/>
      <c r="I58" s="405"/>
      <c r="J58" s="405">
        <v>1</v>
      </c>
      <c r="K58" s="406"/>
      <c r="L58" s="405"/>
      <c r="M58" s="405"/>
      <c r="N58" s="405"/>
      <c r="O58" s="405"/>
      <c r="P58" s="405"/>
      <c r="Q58" s="405"/>
      <c r="R58" s="405"/>
      <c r="S58" s="406"/>
      <c r="T58" s="405"/>
      <c r="U58" s="405"/>
      <c r="V58" s="405"/>
      <c r="W58" s="405"/>
      <c r="X58" s="405"/>
      <c r="Y58" s="405"/>
      <c r="Z58" s="405"/>
      <c r="AB58" s="63">
        <f t="shared" si="0"/>
        <v>1</v>
      </c>
    </row>
    <row r="59" spans="1:28" x14ac:dyDescent="0.25">
      <c r="A59" t="s">
        <v>274</v>
      </c>
      <c r="B59" s="6" t="s">
        <v>251</v>
      </c>
      <c r="C59" t="s">
        <v>69</v>
      </c>
      <c r="D59" s="43"/>
      <c r="E59" s="43"/>
      <c r="F59" s="43"/>
      <c r="G59" s="43"/>
      <c r="H59" s="43"/>
      <c r="I59" s="405"/>
      <c r="J59" s="405"/>
      <c r="K59" s="406"/>
      <c r="L59" s="405"/>
      <c r="M59" s="405"/>
      <c r="N59" s="405"/>
      <c r="O59" s="405"/>
      <c r="P59" s="405"/>
      <c r="Q59" s="405"/>
      <c r="R59" s="405"/>
      <c r="S59" s="406"/>
      <c r="T59" s="43"/>
      <c r="U59" s="405"/>
      <c r="V59" s="405"/>
      <c r="W59" s="405"/>
      <c r="X59" s="405"/>
      <c r="Y59" s="43"/>
      <c r="Z59" s="43"/>
      <c r="AB59" s="63">
        <f t="shared" si="0"/>
        <v>0</v>
      </c>
    </row>
    <row r="60" spans="1:28" x14ac:dyDescent="0.25">
      <c r="A60" t="s">
        <v>203</v>
      </c>
      <c r="B60" s="6" t="s">
        <v>251</v>
      </c>
      <c r="C60" t="s">
        <v>69</v>
      </c>
      <c r="D60" s="43"/>
      <c r="E60" s="43"/>
      <c r="F60" s="43"/>
      <c r="G60" s="43"/>
      <c r="H60" s="43"/>
      <c r="I60" s="405"/>
      <c r="J60" s="405"/>
      <c r="K60" s="406"/>
      <c r="L60" s="405"/>
      <c r="M60" s="405"/>
      <c r="N60" s="405">
        <v>1</v>
      </c>
      <c r="O60" s="405"/>
      <c r="P60" s="405"/>
      <c r="Q60" s="405"/>
      <c r="R60" s="405"/>
      <c r="S60" s="406"/>
      <c r="T60" s="405"/>
      <c r="U60" s="405"/>
      <c r="V60" s="405"/>
      <c r="W60" s="405"/>
      <c r="X60" s="43"/>
      <c r="Y60" s="43"/>
      <c r="Z60" s="43"/>
      <c r="AB60" s="63">
        <f t="shared" si="0"/>
        <v>1</v>
      </c>
    </row>
    <row r="61" spans="1:28" x14ac:dyDescent="0.25">
      <c r="A61" t="s">
        <v>227</v>
      </c>
      <c r="B61" s="6" t="s">
        <v>251</v>
      </c>
      <c r="C61" t="s">
        <v>69</v>
      </c>
      <c r="D61" s="43"/>
      <c r="E61" s="43"/>
      <c r="F61" s="43"/>
      <c r="G61" s="43"/>
      <c r="H61" s="43"/>
      <c r="I61" s="405">
        <v>1</v>
      </c>
      <c r="J61" s="405"/>
      <c r="K61" s="406"/>
      <c r="L61" s="405"/>
      <c r="M61" s="405"/>
      <c r="N61" s="405"/>
      <c r="O61" s="405"/>
      <c r="P61" s="405"/>
      <c r="Q61" s="405"/>
      <c r="R61" s="405"/>
      <c r="S61" s="406"/>
      <c r="T61" s="405"/>
      <c r="U61" s="405"/>
      <c r="V61" s="405"/>
      <c r="W61" s="405"/>
      <c r="X61" s="405"/>
      <c r="Y61" s="405"/>
      <c r="Z61" s="405"/>
      <c r="AB61" s="63">
        <f t="shared" si="0"/>
        <v>1</v>
      </c>
    </row>
    <row r="62" spans="1:28" x14ac:dyDescent="0.25">
      <c r="A62" t="s">
        <v>276</v>
      </c>
      <c r="B62" s="6" t="s">
        <v>251</v>
      </c>
      <c r="C62" t="s">
        <v>69</v>
      </c>
      <c r="D62" s="43"/>
      <c r="E62" s="43"/>
      <c r="F62" s="43"/>
      <c r="G62" s="43"/>
      <c r="H62" s="43"/>
      <c r="I62" s="405"/>
      <c r="J62" s="405"/>
      <c r="K62" s="406"/>
      <c r="L62" s="405"/>
      <c r="M62" s="405"/>
      <c r="N62" s="405"/>
      <c r="O62" s="405"/>
      <c r="P62" s="405"/>
      <c r="Q62" s="405"/>
      <c r="R62" s="405"/>
      <c r="S62" s="406"/>
      <c r="T62" s="43"/>
      <c r="U62" s="405"/>
      <c r="V62" s="405"/>
      <c r="W62" s="405"/>
      <c r="X62" s="405"/>
      <c r="Y62" s="405"/>
      <c r="Z62" s="405"/>
      <c r="AB62" s="63">
        <f t="shared" si="0"/>
        <v>0</v>
      </c>
    </row>
    <row r="63" spans="1:28" x14ac:dyDescent="0.25">
      <c r="A63" t="s">
        <v>253</v>
      </c>
      <c r="B63" s="6"/>
      <c r="C63" t="s">
        <v>69</v>
      </c>
      <c r="D63" s="43"/>
      <c r="E63" s="43"/>
      <c r="F63" s="43"/>
      <c r="G63" s="43"/>
      <c r="H63" s="43"/>
      <c r="I63" s="405"/>
      <c r="J63" s="405"/>
      <c r="K63" s="406"/>
      <c r="L63" s="405"/>
      <c r="M63" s="405"/>
      <c r="N63" s="405"/>
      <c r="O63" s="405"/>
      <c r="P63" s="405"/>
      <c r="Q63" s="405"/>
      <c r="R63" s="405"/>
      <c r="S63" s="406"/>
      <c r="T63" s="43"/>
      <c r="U63" s="405"/>
      <c r="V63" s="405"/>
      <c r="W63" s="405"/>
      <c r="X63" s="405"/>
      <c r="Y63" s="405"/>
      <c r="Z63" s="405"/>
      <c r="AB63" s="63">
        <f t="shared" si="0"/>
        <v>0</v>
      </c>
    </row>
    <row r="64" spans="1:28" x14ac:dyDescent="0.25">
      <c r="A64" t="s">
        <v>254</v>
      </c>
      <c r="B64" s="6"/>
      <c r="C64" t="s">
        <v>69</v>
      </c>
      <c r="D64" s="43"/>
      <c r="E64" s="43"/>
      <c r="F64" s="43"/>
      <c r="G64" s="43"/>
      <c r="H64" s="43"/>
      <c r="I64" s="405"/>
      <c r="J64" s="405"/>
      <c r="K64" s="406"/>
      <c r="L64" s="405"/>
      <c r="M64" s="405"/>
      <c r="N64" s="405"/>
      <c r="O64" s="405"/>
      <c r="P64" s="405"/>
      <c r="Q64" s="405"/>
      <c r="R64" s="405"/>
      <c r="S64" s="406"/>
      <c r="T64" s="43"/>
      <c r="U64" s="405"/>
      <c r="V64" s="405"/>
      <c r="W64" s="405"/>
      <c r="X64" s="405"/>
      <c r="Y64" s="405"/>
      <c r="Z64" s="405"/>
      <c r="AB64" s="63">
        <f t="shared" si="0"/>
        <v>0</v>
      </c>
    </row>
    <row r="65" spans="1:28" x14ac:dyDescent="0.25">
      <c r="A65" t="s">
        <v>255</v>
      </c>
      <c r="B65" s="6"/>
      <c r="C65" t="s">
        <v>69</v>
      </c>
      <c r="D65" s="43"/>
      <c r="E65" s="43"/>
      <c r="F65" s="43"/>
      <c r="G65" s="43"/>
      <c r="H65" s="43"/>
      <c r="I65" s="405"/>
      <c r="J65" s="405"/>
      <c r="K65" s="406"/>
      <c r="L65" s="405"/>
      <c r="M65" s="405"/>
      <c r="N65" s="405"/>
      <c r="O65" s="405"/>
      <c r="P65" s="405"/>
      <c r="Q65" s="405"/>
      <c r="R65" s="405"/>
      <c r="S65" s="406"/>
      <c r="T65" s="43"/>
      <c r="U65" s="405"/>
      <c r="V65" s="405"/>
      <c r="W65" s="405"/>
      <c r="X65" s="405"/>
      <c r="Y65" s="405"/>
      <c r="Z65" s="405"/>
      <c r="AB65" s="63">
        <f t="shared" si="0"/>
        <v>0</v>
      </c>
    </row>
    <row r="66" spans="1:28" x14ac:dyDescent="0.25">
      <c r="A66" t="s">
        <v>256</v>
      </c>
      <c r="B66" s="6"/>
      <c r="C66" t="s">
        <v>69</v>
      </c>
      <c r="D66" s="43"/>
      <c r="E66" s="43"/>
      <c r="F66" s="43"/>
      <c r="G66" s="43"/>
      <c r="H66" s="43"/>
      <c r="I66" s="405"/>
      <c r="J66" s="405"/>
      <c r="K66" s="406"/>
      <c r="L66" s="405"/>
      <c r="M66" s="405"/>
      <c r="N66" s="405"/>
      <c r="O66" s="405"/>
      <c r="P66" s="405"/>
      <c r="Q66" s="405"/>
      <c r="R66" s="405"/>
      <c r="S66" s="406"/>
      <c r="T66" s="43"/>
      <c r="U66" s="405"/>
      <c r="V66" s="405"/>
      <c r="W66" s="405"/>
      <c r="X66" s="405"/>
      <c r="Y66" s="405"/>
      <c r="Z66" s="405"/>
      <c r="AB66" s="63">
        <f t="shared" si="0"/>
        <v>0</v>
      </c>
    </row>
    <row r="67" spans="1:28" x14ac:dyDescent="0.25">
      <c r="A67" t="s">
        <v>257</v>
      </c>
      <c r="B67" s="6"/>
      <c r="C67" t="s">
        <v>69</v>
      </c>
      <c r="D67" s="43"/>
      <c r="E67" s="43"/>
      <c r="F67" s="43"/>
      <c r="G67" s="43"/>
      <c r="H67" s="43"/>
      <c r="I67" s="405"/>
      <c r="J67" s="405"/>
      <c r="K67" s="406"/>
      <c r="L67" s="405"/>
      <c r="M67" s="405"/>
      <c r="N67" s="405"/>
      <c r="O67" s="405"/>
      <c r="P67" s="405"/>
      <c r="Q67" s="405"/>
      <c r="R67" s="405"/>
      <c r="S67" s="406"/>
      <c r="T67" s="43"/>
      <c r="U67" s="405"/>
      <c r="V67" s="405"/>
      <c r="W67" s="405"/>
      <c r="X67" s="405"/>
      <c r="Y67" s="405"/>
      <c r="Z67" s="405"/>
      <c r="AB67" s="63">
        <f t="shared" si="0"/>
        <v>0</v>
      </c>
    </row>
    <row r="68" spans="1:28" x14ac:dyDescent="0.25">
      <c r="A68" t="s">
        <v>57</v>
      </c>
      <c r="B68" s="6" t="s">
        <v>53</v>
      </c>
      <c r="C68" t="s">
        <v>63</v>
      </c>
      <c r="D68" s="43"/>
      <c r="E68" s="43"/>
      <c r="F68" s="43"/>
      <c r="G68" s="43"/>
      <c r="H68" s="43"/>
      <c r="I68" s="405"/>
      <c r="J68" s="405"/>
      <c r="K68" s="406"/>
      <c r="L68" s="405"/>
      <c r="M68" s="405"/>
      <c r="N68" s="405"/>
      <c r="O68" s="405"/>
      <c r="P68" s="405"/>
      <c r="Q68" s="405"/>
      <c r="R68" s="405"/>
      <c r="S68" s="406"/>
      <c r="T68" s="405"/>
      <c r="U68" s="405"/>
      <c r="V68" s="405"/>
      <c r="W68" s="405"/>
      <c r="X68" s="43"/>
      <c r="Y68" s="405"/>
      <c r="Z68" s="405"/>
      <c r="AB68" s="63">
        <f t="shared" si="0"/>
        <v>0</v>
      </c>
    </row>
    <row r="69" spans="1:28" x14ac:dyDescent="0.25">
      <c r="A69" t="s">
        <v>29</v>
      </c>
      <c r="B69" s="6" t="s">
        <v>53</v>
      </c>
      <c r="C69" t="s">
        <v>63</v>
      </c>
      <c r="D69" s="43"/>
      <c r="E69" s="43"/>
      <c r="F69" s="43"/>
      <c r="G69" s="43"/>
      <c r="H69" s="43"/>
      <c r="I69" s="405"/>
      <c r="J69" s="405"/>
      <c r="K69" s="406"/>
      <c r="L69" s="405"/>
      <c r="M69" s="405"/>
      <c r="N69" s="405"/>
      <c r="O69" s="405"/>
      <c r="P69" s="405"/>
      <c r="Q69" s="405"/>
      <c r="R69" s="405"/>
      <c r="S69" s="406"/>
      <c r="T69" s="43"/>
      <c r="U69" s="405"/>
      <c r="V69" s="405"/>
      <c r="W69" s="43"/>
      <c r="X69" s="43"/>
      <c r="Y69" s="43"/>
      <c r="Z69" s="43"/>
      <c r="AB69" s="63">
        <f t="shared" si="0"/>
        <v>0</v>
      </c>
    </row>
    <row r="70" spans="1:28" x14ac:dyDescent="0.25">
      <c r="A70" t="s">
        <v>27</v>
      </c>
      <c r="B70" s="6" t="s">
        <v>54</v>
      </c>
      <c r="C70" t="s">
        <v>63</v>
      </c>
      <c r="D70" s="43"/>
      <c r="E70" s="43"/>
      <c r="F70" s="43"/>
      <c r="G70" s="43"/>
      <c r="H70" s="43"/>
      <c r="I70" s="405"/>
      <c r="J70" s="405"/>
      <c r="K70" s="406"/>
      <c r="L70" s="405"/>
      <c r="M70" s="405"/>
      <c r="N70" s="405"/>
      <c r="O70" s="405"/>
      <c r="P70" s="405"/>
      <c r="Q70" s="405"/>
      <c r="R70" s="405"/>
      <c r="S70" s="406"/>
      <c r="T70" s="43"/>
      <c r="U70" s="405"/>
      <c r="V70" s="405"/>
      <c r="W70" s="43"/>
      <c r="X70" s="43"/>
      <c r="Y70" s="43"/>
      <c r="Z70" s="43"/>
      <c r="AB70" s="63">
        <f t="shared" si="0"/>
        <v>0</v>
      </c>
    </row>
    <row r="71" spans="1:28" x14ac:dyDescent="0.25">
      <c r="A71" t="s">
        <v>25</v>
      </c>
      <c r="B71" s="6" t="s">
        <v>52</v>
      </c>
      <c r="C71" t="s">
        <v>63</v>
      </c>
      <c r="D71" s="43"/>
      <c r="E71" s="43"/>
      <c r="F71" s="43"/>
      <c r="G71" s="43"/>
      <c r="H71" s="43"/>
      <c r="I71" s="405"/>
      <c r="J71" s="405"/>
      <c r="K71" s="406"/>
      <c r="L71" s="405"/>
      <c r="M71" s="405"/>
      <c r="N71" s="405"/>
      <c r="O71" s="405"/>
      <c r="P71" s="405"/>
      <c r="Q71" s="405"/>
      <c r="R71" s="405"/>
      <c r="S71" s="406">
        <v>1</v>
      </c>
      <c r="T71" s="43"/>
      <c r="U71" s="405"/>
      <c r="V71" s="405"/>
      <c r="W71" s="43"/>
      <c r="X71" s="43"/>
      <c r="Y71" s="43"/>
      <c r="Z71" s="43"/>
      <c r="AB71" s="63">
        <f t="shared" si="0"/>
        <v>1</v>
      </c>
    </row>
    <row r="72" spans="1:28" x14ac:dyDescent="0.25">
      <c r="A72" t="s">
        <v>58</v>
      </c>
      <c r="B72" s="6" t="s">
        <v>53</v>
      </c>
      <c r="C72" t="s">
        <v>63</v>
      </c>
      <c r="D72" s="43"/>
      <c r="E72" s="43"/>
      <c r="F72" s="43"/>
      <c r="G72" s="43"/>
      <c r="H72" s="43"/>
      <c r="I72" s="405"/>
      <c r="J72" s="405"/>
      <c r="K72" s="406"/>
      <c r="L72" s="405"/>
      <c r="M72" s="405"/>
      <c r="N72" s="405"/>
      <c r="O72" s="405"/>
      <c r="P72" s="405"/>
      <c r="Q72" s="405"/>
      <c r="R72" s="405"/>
      <c r="S72" s="406"/>
      <c r="T72" s="43"/>
      <c r="U72" s="405"/>
      <c r="V72" s="405"/>
      <c r="W72" s="43"/>
      <c r="X72" s="43"/>
      <c r="Y72" s="43"/>
      <c r="Z72" s="43"/>
      <c r="AB72" s="63">
        <f t="shared" ref="AB72:AB95" si="1">SUM(D72:Z72)</f>
        <v>0</v>
      </c>
    </row>
    <row r="73" spans="1:28" x14ac:dyDescent="0.25">
      <c r="A73" t="s">
        <v>59</v>
      </c>
      <c r="B73" s="6" t="s">
        <v>54</v>
      </c>
      <c r="C73" t="s">
        <v>63</v>
      </c>
      <c r="D73" s="43"/>
      <c r="E73" s="43"/>
      <c r="F73" s="43"/>
      <c r="G73" s="43"/>
      <c r="H73" s="43"/>
      <c r="I73" s="405"/>
      <c r="J73" s="405"/>
      <c r="K73" s="406"/>
      <c r="L73" s="405"/>
      <c r="M73" s="405"/>
      <c r="N73" s="405"/>
      <c r="O73" s="405"/>
      <c r="P73" s="405"/>
      <c r="Q73" s="405"/>
      <c r="R73" s="405"/>
      <c r="S73" s="406"/>
      <c r="T73" s="43"/>
      <c r="U73" s="405"/>
      <c r="V73" s="405"/>
      <c r="W73" s="43"/>
      <c r="X73" s="43"/>
      <c r="Y73" s="43"/>
      <c r="Z73" s="43"/>
      <c r="AB73" s="63">
        <f t="shared" si="1"/>
        <v>0</v>
      </c>
    </row>
    <row r="74" spans="1:28" x14ac:dyDescent="0.25">
      <c r="A74" t="s">
        <v>408</v>
      </c>
      <c r="B74" s="6" t="s">
        <v>52</v>
      </c>
      <c r="C74" t="s">
        <v>63</v>
      </c>
      <c r="D74" s="43"/>
      <c r="E74" s="43"/>
      <c r="F74" s="43"/>
      <c r="G74" s="43"/>
      <c r="H74" s="43"/>
      <c r="I74" s="405"/>
      <c r="J74" s="405"/>
      <c r="K74" s="406"/>
      <c r="L74" s="405"/>
      <c r="M74" s="405"/>
      <c r="N74" s="405"/>
      <c r="O74" s="405"/>
      <c r="P74" s="405"/>
      <c r="Q74" s="405"/>
      <c r="R74" s="405"/>
      <c r="S74" s="406"/>
      <c r="T74" s="43"/>
      <c r="U74" s="405"/>
      <c r="V74" s="405"/>
      <c r="W74" s="405"/>
      <c r="X74" s="43"/>
      <c r="Y74" s="405"/>
      <c r="Z74" s="405"/>
      <c r="AB74" s="63">
        <f t="shared" si="1"/>
        <v>0</v>
      </c>
    </row>
    <row r="75" spans="1:28" x14ac:dyDescent="0.25">
      <c r="A75" t="s">
        <v>23</v>
      </c>
      <c r="B75" s="6" t="s">
        <v>52</v>
      </c>
      <c r="C75" t="s">
        <v>63</v>
      </c>
      <c r="D75" s="43"/>
      <c r="E75" s="43"/>
      <c r="F75" s="43"/>
      <c r="G75" s="43"/>
      <c r="H75" s="43"/>
      <c r="I75" s="405"/>
      <c r="J75" s="405"/>
      <c r="K75" s="406"/>
      <c r="L75" s="405"/>
      <c r="M75" s="405"/>
      <c r="N75" s="405"/>
      <c r="O75" s="405"/>
      <c r="P75" s="405"/>
      <c r="Q75" s="405"/>
      <c r="R75" s="405"/>
      <c r="S75" s="406"/>
      <c r="T75" s="43"/>
      <c r="U75" s="405"/>
      <c r="V75" s="405"/>
      <c r="W75" s="43"/>
      <c r="X75" s="43"/>
      <c r="Y75" s="43"/>
      <c r="Z75" s="43"/>
      <c r="AB75" s="63">
        <f t="shared" si="1"/>
        <v>0</v>
      </c>
    </row>
    <row r="76" spans="1:28" x14ac:dyDescent="0.25">
      <c r="A76" t="s">
        <v>201</v>
      </c>
      <c r="B76" s="6" t="s">
        <v>52</v>
      </c>
      <c r="C76" t="s">
        <v>63</v>
      </c>
      <c r="D76" s="43"/>
      <c r="E76" s="43"/>
      <c r="F76" s="43"/>
      <c r="G76" s="43"/>
      <c r="H76" s="43"/>
      <c r="I76" s="405"/>
      <c r="J76" s="405"/>
      <c r="K76" s="406"/>
      <c r="L76" s="405"/>
      <c r="M76" s="405"/>
      <c r="N76" s="405"/>
      <c r="O76" s="405"/>
      <c r="P76" s="405"/>
      <c r="Q76" s="405"/>
      <c r="R76" s="405"/>
      <c r="S76" s="406"/>
      <c r="T76" s="405"/>
      <c r="U76" s="405"/>
      <c r="V76" s="405"/>
      <c r="W76" s="405"/>
      <c r="X76" s="43"/>
      <c r="Y76" s="405"/>
      <c r="Z76" s="405"/>
      <c r="AB76" s="63">
        <f t="shared" si="1"/>
        <v>0</v>
      </c>
    </row>
    <row r="77" spans="1:28" x14ac:dyDescent="0.25">
      <c r="A77" t="s">
        <v>26</v>
      </c>
      <c r="B77" s="6" t="s">
        <v>53</v>
      </c>
      <c r="C77" t="s">
        <v>63</v>
      </c>
      <c r="D77" s="43"/>
      <c r="E77" s="43"/>
      <c r="F77" s="43"/>
      <c r="G77" s="43"/>
      <c r="H77" s="43"/>
      <c r="I77" s="405"/>
      <c r="J77" s="405"/>
      <c r="K77" s="406"/>
      <c r="L77" s="405"/>
      <c r="M77" s="405"/>
      <c r="N77" s="405"/>
      <c r="O77" s="405"/>
      <c r="P77" s="405"/>
      <c r="Q77" s="405"/>
      <c r="R77" s="405"/>
      <c r="S77" s="406"/>
      <c r="T77" s="405"/>
      <c r="U77" s="405"/>
      <c r="V77" s="405"/>
      <c r="W77" s="405"/>
      <c r="X77" s="43"/>
      <c r="Y77" s="405"/>
      <c r="Z77" s="405"/>
      <c r="AB77" s="63">
        <f t="shared" si="1"/>
        <v>0</v>
      </c>
    </row>
    <row r="78" spans="1:28" x14ac:dyDescent="0.25">
      <c r="A78" t="s">
        <v>40</v>
      </c>
      <c r="B78" s="6" t="s">
        <v>53</v>
      </c>
      <c r="C78" t="s">
        <v>63</v>
      </c>
      <c r="D78" s="43"/>
      <c r="E78" s="43"/>
      <c r="F78" s="43"/>
      <c r="G78" s="43"/>
      <c r="H78" s="43"/>
      <c r="I78" s="405"/>
      <c r="J78" s="405"/>
      <c r="K78" s="406"/>
      <c r="L78" s="405"/>
      <c r="M78" s="405"/>
      <c r="N78" s="405"/>
      <c r="O78" s="405"/>
      <c r="P78" s="405"/>
      <c r="Q78" s="405"/>
      <c r="R78" s="405"/>
      <c r="S78" s="406"/>
      <c r="T78" s="405"/>
      <c r="U78" s="405"/>
      <c r="V78" s="405"/>
      <c r="W78" s="405"/>
      <c r="X78" s="43"/>
      <c r="Y78" s="405"/>
      <c r="Z78" s="405"/>
      <c r="AB78" s="63">
        <f t="shared" si="1"/>
        <v>0</v>
      </c>
    </row>
    <row r="79" spans="1:28" x14ac:dyDescent="0.25">
      <c r="A79" t="s">
        <v>34</v>
      </c>
      <c r="B79" s="6" t="s">
        <v>54</v>
      </c>
      <c r="C79" t="s">
        <v>63</v>
      </c>
      <c r="D79" s="43"/>
      <c r="E79" s="43"/>
      <c r="F79" s="43"/>
      <c r="G79" s="43"/>
      <c r="H79" s="43"/>
      <c r="I79" s="405"/>
      <c r="J79" s="405"/>
      <c r="K79" s="406"/>
      <c r="L79" s="405"/>
      <c r="M79" s="405"/>
      <c r="N79" s="405"/>
      <c r="O79" s="405"/>
      <c r="P79" s="405"/>
      <c r="Q79" s="405"/>
      <c r="R79" s="405"/>
      <c r="S79" s="406"/>
      <c r="T79" s="405"/>
      <c r="U79" s="405"/>
      <c r="V79" s="405"/>
      <c r="W79" s="405"/>
      <c r="X79" s="405"/>
      <c r="Y79" s="405"/>
      <c r="Z79" s="405"/>
      <c r="AB79" s="63">
        <f t="shared" si="1"/>
        <v>0</v>
      </c>
    </row>
    <row r="80" spans="1:28" x14ac:dyDescent="0.25">
      <c r="A80" t="s">
        <v>31</v>
      </c>
      <c r="B80" s="6" t="s">
        <v>54</v>
      </c>
      <c r="C80" t="s">
        <v>63</v>
      </c>
      <c r="D80" s="43"/>
      <c r="E80" s="43"/>
      <c r="F80" s="43"/>
      <c r="G80" s="43"/>
      <c r="H80" s="43"/>
      <c r="I80" s="405"/>
      <c r="J80" s="405"/>
      <c r="K80" s="406"/>
      <c r="L80" s="405"/>
      <c r="M80" s="405"/>
      <c r="N80" s="405"/>
      <c r="O80" s="405"/>
      <c r="P80" s="405"/>
      <c r="Q80" s="405"/>
      <c r="R80" s="405"/>
      <c r="S80" s="406"/>
      <c r="T80" s="43"/>
      <c r="U80" s="405"/>
      <c r="V80" s="43"/>
      <c r="W80" s="43"/>
      <c r="X80" s="43"/>
      <c r="Y80" s="43"/>
      <c r="Z80" s="43"/>
      <c r="AB80" s="63">
        <f t="shared" si="1"/>
        <v>0</v>
      </c>
    </row>
    <row r="81" spans="1:28" x14ac:dyDescent="0.25">
      <c r="A81" t="s">
        <v>190</v>
      </c>
      <c r="B81" s="6" t="s">
        <v>251</v>
      </c>
      <c r="C81" t="s">
        <v>63</v>
      </c>
      <c r="D81" s="43"/>
      <c r="E81" s="43"/>
      <c r="F81" s="43"/>
      <c r="G81" s="43"/>
      <c r="H81" s="43"/>
      <c r="I81" s="405"/>
      <c r="J81" s="405"/>
      <c r="K81" s="406"/>
      <c r="L81" s="405"/>
      <c r="M81" s="405"/>
      <c r="N81" s="405"/>
      <c r="O81" s="405"/>
      <c r="P81" s="405"/>
      <c r="Q81" s="405"/>
      <c r="R81" s="405"/>
      <c r="S81" s="406"/>
      <c r="T81" s="43"/>
      <c r="U81" s="405"/>
      <c r="V81" s="43"/>
      <c r="W81" s="43"/>
      <c r="X81" s="43"/>
      <c r="Y81" s="43"/>
      <c r="Z81" s="43"/>
      <c r="AB81" s="63">
        <f t="shared" si="1"/>
        <v>0</v>
      </c>
    </row>
    <row r="82" spans="1:28" x14ac:dyDescent="0.25">
      <c r="A82" t="s">
        <v>39</v>
      </c>
      <c r="B82" s="36" t="s">
        <v>251</v>
      </c>
      <c r="C82" t="s">
        <v>63</v>
      </c>
      <c r="D82" s="43"/>
      <c r="E82" s="43"/>
      <c r="F82" s="43"/>
      <c r="G82" s="43"/>
      <c r="H82" s="43"/>
      <c r="I82" s="43"/>
      <c r="J82" s="405"/>
      <c r="K82" s="406"/>
      <c r="L82" s="405"/>
      <c r="M82" s="405"/>
      <c r="N82" s="405"/>
      <c r="O82" s="405"/>
      <c r="P82" s="405"/>
      <c r="Q82" s="405"/>
      <c r="R82" s="405"/>
      <c r="S82" s="406"/>
      <c r="T82" s="43"/>
      <c r="U82" s="43"/>
      <c r="V82" s="43"/>
      <c r="W82" s="43"/>
      <c r="X82" s="43"/>
      <c r="Y82" s="43"/>
      <c r="Z82" s="43"/>
      <c r="AB82" s="63">
        <f t="shared" si="1"/>
        <v>0</v>
      </c>
    </row>
    <row r="83" spans="1:28" x14ac:dyDescent="0.25">
      <c r="A83" t="s">
        <v>275</v>
      </c>
      <c r="B83" s="36" t="s">
        <v>251</v>
      </c>
      <c r="C83" t="s">
        <v>63</v>
      </c>
      <c r="D83" s="43"/>
      <c r="E83" s="43"/>
      <c r="F83" s="43"/>
      <c r="G83" s="43"/>
      <c r="H83" s="43"/>
      <c r="I83" s="43"/>
      <c r="J83" s="405"/>
      <c r="K83" s="406"/>
      <c r="L83" s="405"/>
      <c r="M83" s="405"/>
      <c r="N83" s="405"/>
      <c r="O83" s="405"/>
      <c r="P83" s="405"/>
      <c r="Q83" s="405"/>
      <c r="R83" s="405"/>
      <c r="S83" s="406"/>
      <c r="T83" s="43"/>
      <c r="U83" s="43"/>
      <c r="V83" s="43"/>
      <c r="W83" s="43"/>
      <c r="X83" s="43"/>
      <c r="Y83" s="43"/>
      <c r="Z83" s="43"/>
      <c r="AB83" s="63">
        <f t="shared" si="1"/>
        <v>0</v>
      </c>
    </row>
    <row r="84" spans="1:28" x14ac:dyDescent="0.25">
      <c r="A84" t="s">
        <v>277</v>
      </c>
      <c r="B84" s="36" t="s">
        <v>251</v>
      </c>
      <c r="C84" t="s">
        <v>63</v>
      </c>
      <c r="D84" s="43"/>
      <c r="E84" s="43"/>
      <c r="F84" s="43"/>
      <c r="G84" s="43"/>
      <c r="H84" s="43"/>
      <c r="I84" s="43"/>
      <c r="J84" s="405"/>
      <c r="K84" s="406"/>
      <c r="L84" s="405"/>
      <c r="M84" s="405"/>
      <c r="N84" s="405"/>
      <c r="O84" s="405"/>
      <c r="P84" s="405"/>
      <c r="Q84" s="405"/>
      <c r="R84" s="405"/>
      <c r="S84" s="406"/>
      <c r="T84" s="43"/>
      <c r="U84" s="43"/>
      <c r="V84" s="43"/>
      <c r="W84" s="43"/>
      <c r="X84" s="43"/>
      <c r="Y84" s="43"/>
      <c r="Z84" s="43"/>
      <c r="AB84" s="63">
        <f t="shared" si="1"/>
        <v>0</v>
      </c>
    </row>
    <row r="85" spans="1:28" x14ac:dyDescent="0.25">
      <c r="A85" t="s">
        <v>228</v>
      </c>
      <c r="B85" s="36" t="s">
        <v>251</v>
      </c>
      <c r="C85" t="s">
        <v>63</v>
      </c>
      <c r="D85" s="43"/>
      <c r="E85" s="43"/>
      <c r="F85" s="43"/>
      <c r="G85" s="43"/>
      <c r="H85" s="43"/>
      <c r="I85" s="43"/>
      <c r="J85" s="405"/>
      <c r="K85" s="406"/>
      <c r="L85" s="405"/>
      <c r="M85" s="405"/>
      <c r="N85" s="405"/>
      <c r="O85" s="405"/>
      <c r="P85" s="405"/>
      <c r="Q85" s="405"/>
      <c r="R85" s="405"/>
      <c r="S85" s="406"/>
      <c r="T85" s="43"/>
      <c r="U85" s="43"/>
      <c r="V85" s="43"/>
      <c r="W85" s="43"/>
      <c r="X85" s="43"/>
      <c r="Y85" s="43"/>
      <c r="Z85" s="43"/>
      <c r="AB85" s="63">
        <f t="shared" si="1"/>
        <v>0</v>
      </c>
    </row>
    <row r="86" spans="1:28" x14ac:dyDescent="0.25">
      <c r="A86" t="s">
        <v>280</v>
      </c>
      <c r="B86" s="36" t="s">
        <v>251</v>
      </c>
      <c r="C86" t="s">
        <v>63</v>
      </c>
      <c r="D86" s="43"/>
      <c r="E86" s="43"/>
      <c r="F86" s="43"/>
      <c r="G86" s="43"/>
      <c r="H86" s="43"/>
      <c r="I86" s="43"/>
      <c r="J86" s="405"/>
      <c r="K86" s="406"/>
      <c r="L86" s="405"/>
      <c r="M86" s="405"/>
      <c r="N86" s="405"/>
      <c r="O86" s="405"/>
      <c r="P86" s="405"/>
      <c r="Q86" s="405"/>
      <c r="R86" s="405"/>
      <c r="S86" s="406"/>
      <c r="T86" s="43"/>
      <c r="U86" s="43"/>
      <c r="V86" s="43"/>
      <c r="W86" s="43"/>
      <c r="X86" s="43"/>
      <c r="Y86" s="43"/>
      <c r="Z86" s="43"/>
      <c r="AB86" s="63">
        <f t="shared" si="1"/>
        <v>0</v>
      </c>
    </row>
    <row r="87" spans="1:28" x14ac:dyDescent="0.25">
      <c r="A87" t="s">
        <v>278</v>
      </c>
      <c r="B87" s="36" t="s">
        <v>251</v>
      </c>
      <c r="C87" t="s">
        <v>63</v>
      </c>
      <c r="D87" s="43"/>
      <c r="E87" s="43"/>
      <c r="F87" s="43"/>
      <c r="G87" s="43"/>
      <c r="H87" s="43"/>
      <c r="I87" s="43"/>
      <c r="J87" s="405"/>
      <c r="K87" s="406"/>
      <c r="L87" s="405"/>
      <c r="M87" s="405"/>
      <c r="N87" s="405"/>
      <c r="O87" s="405"/>
      <c r="P87" s="405"/>
      <c r="Q87" s="405"/>
      <c r="R87" s="405"/>
      <c r="S87" s="406"/>
      <c r="T87" s="43"/>
      <c r="U87" s="43"/>
      <c r="V87" s="43"/>
      <c r="W87" s="43"/>
      <c r="X87" s="43"/>
      <c r="Y87" s="43"/>
      <c r="Z87" s="43"/>
      <c r="AB87" s="63">
        <f t="shared" si="1"/>
        <v>0</v>
      </c>
    </row>
    <row r="88" spans="1:28" x14ac:dyDescent="0.25">
      <c r="A88" t="s">
        <v>36</v>
      </c>
      <c r="B88" s="36" t="s">
        <v>251</v>
      </c>
      <c r="C88" t="s">
        <v>63</v>
      </c>
      <c r="D88" s="43"/>
      <c r="E88" s="43"/>
      <c r="F88" s="43"/>
      <c r="G88" s="43"/>
      <c r="H88" s="43"/>
      <c r="I88" s="43"/>
      <c r="J88" s="405"/>
      <c r="K88" s="406"/>
      <c r="L88" s="405"/>
      <c r="M88" s="405"/>
      <c r="N88" s="405"/>
      <c r="O88" s="405"/>
      <c r="P88" s="405"/>
      <c r="Q88" s="405"/>
      <c r="R88" s="405"/>
      <c r="S88" s="406"/>
      <c r="T88" s="43"/>
      <c r="U88" s="43"/>
      <c r="V88" s="43"/>
      <c r="W88" s="43"/>
      <c r="X88" s="43"/>
      <c r="Y88" s="43"/>
      <c r="Z88" s="43"/>
      <c r="AB88" s="63">
        <f t="shared" si="1"/>
        <v>0</v>
      </c>
    </row>
    <row r="89" spans="1:28" x14ac:dyDescent="0.25">
      <c r="A89" t="s">
        <v>35</v>
      </c>
      <c r="B89" s="36" t="s">
        <v>251</v>
      </c>
      <c r="C89" t="s">
        <v>63</v>
      </c>
      <c r="D89" s="43"/>
      <c r="E89" s="43"/>
      <c r="F89" s="43"/>
      <c r="G89" s="43"/>
      <c r="H89" s="43"/>
      <c r="I89" s="43"/>
      <c r="J89" s="405"/>
      <c r="K89" s="406"/>
      <c r="L89" s="405"/>
      <c r="M89" s="405"/>
      <c r="N89" s="405"/>
      <c r="O89" s="405"/>
      <c r="P89" s="405"/>
      <c r="Q89" s="405"/>
      <c r="R89" s="405"/>
      <c r="S89" s="406"/>
      <c r="T89" s="43"/>
      <c r="U89" s="43"/>
      <c r="V89" s="43"/>
      <c r="W89" s="43"/>
      <c r="X89" s="43"/>
      <c r="Y89" s="43"/>
      <c r="Z89" s="43"/>
      <c r="AB89" s="63">
        <f t="shared" si="1"/>
        <v>0</v>
      </c>
    </row>
    <row r="90" spans="1:28" x14ac:dyDescent="0.25">
      <c r="A90" t="s">
        <v>141</v>
      </c>
      <c r="B90" s="36" t="s">
        <v>251</v>
      </c>
      <c r="C90" t="s">
        <v>63</v>
      </c>
      <c r="D90" s="43"/>
      <c r="E90" s="43"/>
      <c r="F90" s="43"/>
      <c r="G90" s="43"/>
      <c r="H90" s="43"/>
      <c r="I90" s="43"/>
      <c r="J90" s="405"/>
      <c r="K90" s="406"/>
      <c r="L90" s="405"/>
      <c r="M90" s="405"/>
      <c r="N90" s="405"/>
      <c r="O90" s="405"/>
      <c r="P90" s="405"/>
      <c r="Q90" s="405"/>
      <c r="R90" s="405"/>
      <c r="S90" s="406"/>
      <c r="T90" s="43"/>
      <c r="U90" s="43"/>
      <c r="V90" s="43"/>
      <c r="W90" s="43"/>
      <c r="X90" s="43"/>
      <c r="Y90" s="43"/>
      <c r="Z90" s="43"/>
      <c r="AB90" s="63">
        <f t="shared" si="1"/>
        <v>0</v>
      </c>
    </row>
    <row r="91" spans="1:28" x14ac:dyDescent="0.25">
      <c r="A91" t="s">
        <v>253</v>
      </c>
      <c r="B91" s="36"/>
      <c r="C91" t="s">
        <v>63</v>
      </c>
      <c r="D91" s="43"/>
      <c r="E91" s="43"/>
      <c r="F91" s="43"/>
      <c r="G91" s="43"/>
      <c r="H91" s="43"/>
      <c r="I91" s="43"/>
      <c r="J91" s="405"/>
      <c r="K91" s="406"/>
      <c r="L91" s="405"/>
      <c r="M91" s="405"/>
      <c r="N91" s="405"/>
      <c r="O91" s="405"/>
      <c r="P91" s="405"/>
      <c r="Q91" s="405"/>
      <c r="R91" s="405"/>
      <c r="S91" s="406"/>
      <c r="T91" s="43"/>
      <c r="U91" s="43"/>
      <c r="V91" s="43"/>
      <c r="W91" s="43"/>
      <c r="X91" s="43"/>
      <c r="Y91" s="43"/>
      <c r="Z91" s="43"/>
      <c r="AB91" s="63">
        <f t="shared" si="1"/>
        <v>0</v>
      </c>
    </row>
    <row r="92" spans="1:28" x14ac:dyDescent="0.25">
      <c r="A92" t="s">
        <v>254</v>
      </c>
      <c r="B92" s="36"/>
      <c r="C92" t="s">
        <v>63</v>
      </c>
      <c r="D92" s="43"/>
      <c r="E92" s="43"/>
      <c r="F92" s="43"/>
      <c r="G92" s="43"/>
      <c r="H92" s="43"/>
      <c r="I92" s="43"/>
      <c r="J92" s="405"/>
      <c r="K92" s="406"/>
      <c r="L92" s="405"/>
      <c r="M92" s="405"/>
      <c r="N92" s="405"/>
      <c r="O92" s="405"/>
      <c r="P92" s="405"/>
      <c r="Q92" s="405"/>
      <c r="R92" s="405"/>
      <c r="S92" s="406"/>
      <c r="T92" s="43"/>
      <c r="U92" s="43"/>
      <c r="V92" s="43"/>
      <c r="W92" s="43"/>
      <c r="X92" s="43"/>
      <c r="Y92" s="43"/>
      <c r="Z92" s="43"/>
      <c r="AB92" s="63">
        <f t="shared" si="1"/>
        <v>0</v>
      </c>
    </row>
    <row r="93" spans="1:28" x14ac:dyDescent="0.25">
      <c r="A93" t="s">
        <v>255</v>
      </c>
      <c r="B93" s="36"/>
      <c r="C93" t="s">
        <v>63</v>
      </c>
      <c r="D93" s="43"/>
      <c r="E93" s="43"/>
      <c r="F93" s="43"/>
      <c r="G93" s="43"/>
      <c r="H93" s="43"/>
      <c r="I93" s="43"/>
      <c r="J93" s="405"/>
      <c r="K93" s="406"/>
      <c r="L93" s="405"/>
      <c r="M93" s="405"/>
      <c r="N93" s="405"/>
      <c r="O93" s="405"/>
      <c r="P93" s="405"/>
      <c r="Q93" s="405"/>
      <c r="R93" s="405"/>
      <c r="S93" s="406"/>
      <c r="T93" s="43"/>
      <c r="U93" s="43"/>
      <c r="V93" s="43"/>
      <c r="W93" s="43"/>
      <c r="X93" s="43"/>
      <c r="Y93" s="43"/>
      <c r="Z93" s="43"/>
      <c r="AB93" s="63">
        <f t="shared" si="1"/>
        <v>0</v>
      </c>
    </row>
    <row r="94" spans="1:28" x14ac:dyDescent="0.25">
      <c r="A94" t="s">
        <v>256</v>
      </c>
      <c r="B94" s="36"/>
      <c r="C94" t="s">
        <v>63</v>
      </c>
      <c r="D94" s="43"/>
      <c r="E94" s="43"/>
      <c r="F94" s="43"/>
      <c r="G94" s="43"/>
      <c r="H94" s="43"/>
      <c r="I94" s="43"/>
      <c r="J94" s="405"/>
      <c r="K94" s="406"/>
      <c r="L94" s="405"/>
      <c r="M94" s="405"/>
      <c r="N94" s="405"/>
      <c r="O94" s="405"/>
      <c r="P94" s="405"/>
      <c r="Q94" s="405"/>
      <c r="R94" s="405"/>
      <c r="S94" s="406"/>
      <c r="T94" s="43"/>
      <c r="U94" s="43"/>
      <c r="V94" s="43"/>
      <c r="W94" s="43"/>
      <c r="X94" s="43"/>
      <c r="Y94" s="43"/>
      <c r="Z94" s="43"/>
      <c r="AB94" s="63">
        <f t="shared" si="1"/>
        <v>0</v>
      </c>
    </row>
    <row r="95" spans="1:28" x14ac:dyDescent="0.25">
      <c r="A95" t="s">
        <v>257</v>
      </c>
      <c r="B95" s="36"/>
      <c r="C95" t="s">
        <v>63</v>
      </c>
      <c r="D95" s="43"/>
      <c r="E95" s="43"/>
      <c r="F95" s="43"/>
      <c r="G95" s="43"/>
      <c r="H95" s="43"/>
      <c r="I95" s="43"/>
      <c r="J95" s="405"/>
      <c r="K95" s="406"/>
      <c r="L95" s="405"/>
      <c r="M95" s="405"/>
      <c r="N95" s="405"/>
      <c r="O95" s="405"/>
      <c r="P95" s="405"/>
      <c r="Q95" s="405"/>
      <c r="R95" s="405"/>
      <c r="S95" s="406"/>
      <c r="T95" s="43"/>
      <c r="U95" s="43"/>
      <c r="V95" s="43"/>
      <c r="W95" s="43"/>
      <c r="X95" s="43"/>
      <c r="Y95" s="43"/>
      <c r="Z95" s="43"/>
      <c r="AB95" s="63">
        <f t="shared" si="1"/>
        <v>0</v>
      </c>
    </row>
    <row r="96" spans="1:28" x14ac:dyDescent="0.25">
      <c r="D96" s="4"/>
      <c r="E96" s="4"/>
      <c r="F96" s="4"/>
      <c r="G96" s="4"/>
      <c r="H96" s="4"/>
      <c r="I96" s="4"/>
      <c r="J96" s="137"/>
      <c r="K96" s="136"/>
      <c r="L96" s="137"/>
      <c r="M96" s="137"/>
      <c r="N96" s="137"/>
      <c r="O96" s="137"/>
      <c r="P96" s="137"/>
      <c r="Q96" s="137"/>
      <c r="R96" s="137"/>
      <c r="S96" s="136"/>
      <c r="T96" s="4"/>
      <c r="U96" s="4"/>
      <c r="V96" s="4"/>
      <c r="W96" s="4"/>
      <c r="X96" s="4"/>
      <c r="Y96" s="4"/>
      <c r="Z96" s="4"/>
    </row>
    <row r="97" spans="4:28" x14ac:dyDescent="0.25">
      <c r="D97" s="4"/>
      <c r="E97" s="4"/>
      <c r="F97" s="4"/>
      <c r="G97" s="4"/>
      <c r="H97" s="4"/>
      <c r="I97" s="4"/>
      <c r="J97" s="137"/>
      <c r="K97" s="136"/>
      <c r="L97" s="137"/>
      <c r="M97" s="137"/>
      <c r="N97" s="137"/>
      <c r="O97" s="137"/>
      <c r="P97" s="137"/>
      <c r="Q97" s="137"/>
      <c r="R97" s="137"/>
      <c r="S97" s="136"/>
      <c r="T97" s="4"/>
      <c r="U97" s="4"/>
      <c r="V97" s="4"/>
      <c r="W97" s="4"/>
      <c r="X97" s="4"/>
      <c r="Y97" s="4"/>
      <c r="Z97" s="4"/>
    </row>
    <row r="98" spans="4:28" x14ac:dyDescent="0.25">
      <c r="D98" s="37">
        <f>SUM(D7:D97)</f>
        <v>3</v>
      </c>
      <c r="E98" s="37">
        <f t="shared" ref="E98:Z98" si="2">SUM(E7:E97)</f>
        <v>0</v>
      </c>
      <c r="F98" s="37">
        <f t="shared" si="2"/>
        <v>4</v>
      </c>
      <c r="G98" s="37">
        <f t="shared" si="2"/>
        <v>1</v>
      </c>
      <c r="H98" s="37">
        <f t="shared" si="2"/>
        <v>4</v>
      </c>
      <c r="I98" s="37">
        <f t="shared" si="2"/>
        <v>3</v>
      </c>
      <c r="J98" s="37">
        <f t="shared" si="2"/>
        <v>3</v>
      </c>
      <c r="K98" s="350">
        <f t="shared" si="2"/>
        <v>2</v>
      </c>
      <c r="L98" s="37">
        <f t="shared" si="2"/>
        <v>2</v>
      </c>
      <c r="M98" s="37">
        <f>SUM(M7:M97)</f>
        <v>1</v>
      </c>
      <c r="N98" s="37">
        <f t="shared" si="2"/>
        <v>1</v>
      </c>
      <c r="O98" s="37">
        <f t="shared" si="2"/>
        <v>2</v>
      </c>
      <c r="P98" s="37">
        <f t="shared" si="2"/>
        <v>3</v>
      </c>
      <c r="Q98" s="37">
        <f t="shared" si="2"/>
        <v>2</v>
      </c>
      <c r="R98" s="37">
        <f t="shared" si="2"/>
        <v>0</v>
      </c>
      <c r="S98" s="350">
        <f t="shared" si="2"/>
        <v>2</v>
      </c>
      <c r="T98" s="37">
        <f t="shared" si="2"/>
        <v>0</v>
      </c>
      <c r="U98" s="37">
        <f t="shared" si="2"/>
        <v>0</v>
      </c>
      <c r="V98" s="37">
        <f t="shared" si="2"/>
        <v>0</v>
      </c>
      <c r="W98" s="37">
        <f t="shared" si="2"/>
        <v>0</v>
      </c>
      <c r="X98" s="37">
        <f t="shared" si="2"/>
        <v>0</v>
      </c>
      <c r="Y98" s="37">
        <f t="shared" si="2"/>
        <v>0</v>
      </c>
      <c r="Z98" s="37">
        <f t="shared" si="2"/>
        <v>0</v>
      </c>
      <c r="AB98" s="37">
        <f>SUM(AB7:AB97)</f>
        <v>33</v>
      </c>
    </row>
  </sheetData>
  <mergeCells count="5">
    <mergeCell ref="D3:Y3"/>
    <mergeCell ref="AB4:AB5"/>
    <mergeCell ref="D6:K6"/>
    <mergeCell ref="L6:S6"/>
    <mergeCell ref="T6:Z6"/>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59999389629810485"/>
  </sheetPr>
  <dimension ref="A1:AH98"/>
  <sheetViews>
    <sheetView zoomScale="85" zoomScaleNormal="85" workbookViewId="0">
      <pane xSplit="3" ySplit="6" topLeftCell="J7" activePane="bottomRight" state="frozen"/>
      <selection activeCell="B26" sqref="B26"/>
      <selection pane="topRight" activeCell="B26" sqref="B26"/>
      <selection pane="bottomLeft" activeCell="B26" sqref="B26"/>
      <selection pane="bottomRight" activeCell="S15" sqref="S15"/>
    </sheetView>
  </sheetViews>
  <sheetFormatPr defaultRowHeight="15" x14ac:dyDescent="0.25"/>
  <cols>
    <col min="1" max="1" width="19.28515625" bestFit="1" customWidth="1"/>
    <col min="3" max="3" width="13.85546875" bestFit="1" customWidth="1"/>
    <col min="4" max="26" width="13.140625" customWidth="1"/>
    <col min="27" max="27" width="2.85546875" customWidth="1"/>
  </cols>
  <sheetData>
    <row r="1" spans="1:34" x14ac:dyDescent="0.25">
      <c r="A1" s="34" t="s">
        <v>98</v>
      </c>
    </row>
    <row r="2" spans="1:34" x14ac:dyDescent="0.25">
      <c r="A2" s="34" t="s">
        <v>153</v>
      </c>
    </row>
    <row r="3" spans="1:34" x14ac:dyDescent="0.25">
      <c r="D3" s="820" t="s">
        <v>117</v>
      </c>
      <c r="E3" s="820"/>
      <c r="F3" s="820"/>
      <c r="G3" s="820"/>
      <c r="H3" s="820"/>
      <c r="I3" s="820"/>
      <c r="J3" s="820"/>
      <c r="K3" s="820"/>
      <c r="L3" s="820"/>
      <c r="M3" s="820"/>
      <c r="N3" s="820"/>
      <c r="O3" s="820"/>
      <c r="P3" s="820"/>
      <c r="Q3" s="820"/>
      <c r="R3" s="820"/>
      <c r="S3" s="820"/>
      <c r="T3" s="820"/>
      <c r="U3" s="820"/>
      <c r="V3" s="820"/>
      <c r="W3" s="820"/>
      <c r="X3" s="820"/>
      <c r="Y3" s="820"/>
      <c r="Z3" s="261"/>
    </row>
    <row r="4" spans="1:34" x14ac:dyDescent="0.25">
      <c r="D4" s="63" t="s">
        <v>470</v>
      </c>
      <c r="E4" s="63" t="s">
        <v>471</v>
      </c>
      <c r="F4" s="63" t="s">
        <v>491</v>
      </c>
      <c r="G4" s="63" t="s">
        <v>472</v>
      </c>
      <c r="H4" s="63" t="s">
        <v>473</v>
      </c>
      <c r="I4" s="67" t="s">
        <v>490</v>
      </c>
      <c r="J4" s="67" t="s">
        <v>474</v>
      </c>
      <c r="K4" s="35" t="s">
        <v>475</v>
      </c>
      <c r="L4" s="67" t="s">
        <v>476</v>
      </c>
      <c r="M4" s="67" t="s">
        <v>477</v>
      </c>
      <c r="N4" s="67" t="s">
        <v>478</v>
      </c>
      <c r="O4" s="67" t="s">
        <v>479</v>
      </c>
      <c r="P4" s="67" t="s">
        <v>480</v>
      </c>
      <c r="Q4" s="67" t="s">
        <v>481</v>
      </c>
      <c r="R4" s="67" t="s">
        <v>482</v>
      </c>
      <c r="S4" s="35" t="s">
        <v>483</v>
      </c>
      <c r="T4" s="63" t="s">
        <v>484</v>
      </c>
      <c r="U4" s="67" t="s">
        <v>485</v>
      </c>
      <c r="V4" s="67" t="s">
        <v>486</v>
      </c>
      <c r="W4" s="63" t="s">
        <v>487</v>
      </c>
      <c r="X4" s="63" t="s">
        <v>488</v>
      </c>
      <c r="Y4" s="63" t="s">
        <v>489</v>
      </c>
      <c r="Z4" s="63" t="s">
        <v>505</v>
      </c>
      <c r="AB4" s="820" t="s">
        <v>47</v>
      </c>
    </row>
    <row r="5" spans="1:34" x14ac:dyDescent="0.25">
      <c r="A5" s="63" t="s">
        <v>44</v>
      </c>
      <c r="B5" s="63" t="s">
        <v>51</v>
      </c>
      <c r="C5" s="63" t="s">
        <v>67</v>
      </c>
      <c r="D5" s="63" t="s">
        <v>169</v>
      </c>
      <c r="E5" s="63" t="s">
        <v>170</v>
      </c>
      <c r="F5" s="63" t="s">
        <v>180</v>
      </c>
      <c r="G5" s="63" t="s">
        <v>181</v>
      </c>
      <c r="H5" s="63" t="s">
        <v>182</v>
      </c>
      <c r="I5" s="63" t="s">
        <v>183</v>
      </c>
      <c r="J5" s="67" t="s">
        <v>209</v>
      </c>
      <c r="K5" s="35" t="s">
        <v>210</v>
      </c>
      <c r="L5" s="67" t="s">
        <v>211</v>
      </c>
      <c r="M5" s="67" t="s">
        <v>212</v>
      </c>
      <c r="N5" s="67" t="s">
        <v>213</v>
      </c>
      <c r="O5" s="67" t="s">
        <v>214</v>
      </c>
      <c r="P5" s="67" t="s">
        <v>221</v>
      </c>
      <c r="Q5" s="67" t="s">
        <v>222</v>
      </c>
      <c r="R5" s="67" t="s">
        <v>223</v>
      </c>
      <c r="S5" s="35" t="s">
        <v>224</v>
      </c>
      <c r="T5" s="63" t="s">
        <v>225</v>
      </c>
      <c r="U5" s="63" t="s">
        <v>226</v>
      </c>
      <c r="V5" s="67" t="s">
        <v>466</v>
      </c>
      <c r="W5" s="63" t="s">
        <v>467</v>
      </c>
      <c r="X5" s="63" t="s">
        <v>468</v>
      </c>
      <c r="Y5" s="63" t="s">
        <v>469</v>
      </c>
      <c r="Z5" s="63" t="s">
        <v>504</v>
      </c>
      <c r="AA5" s="63"/>
      <c r="AB5" s="820"/>
      <c r="AC5" s="1"/>
      <c r="AD5" s="1"/>
      <c r="AE5" s="1"/>
      <c r="AF5" s="1"/>
      <c r="AG5" s="1"/>
      <c r="AH5" s="1"/>
    </row>
    <row r="6" spans="1:34" hidden="1" x14ac:dyDescent="0.25">
      <c r="D6" s="971" t="s">
        <v>493</v>
      </c>
      <c r="E6" s="971"/>
      <c r="F6" s="971"/>
      <c r="G6" s="971"/>
      <c r="H6" s="971"/>
      <c r="I6" s="971"/>
      <c r="J6" s="971"/>
      <c r="K6" s="972"/>
      <c r="L6" s="973" t="s">
        <v>494</v>
      </c>
      <c r="M6" s="974"/>
      <c r="N6" s="974"/>
      <c r="O6" s="974"/>
      <c r="P6" s="974"/>
      <c r="Q6" s="974"/>
      <c r="R6" s="974"/>
      <c r="S6" s="972"/>
      <c r="T6" s="973" t="s">
        <v>495</v>
      </c>
      <c r="U6" s="971"/>
      <c r="V6" s="971"/>
      <c r="W6" s="971"/>
      <c r="X6" s="971"/>
      <c r="Y6" s="971"/>
      <c r="Z6" s="971"/>
      <c r="AA6" s="63"/>
      <c r="AB6" s="261"/>
    </row>
    <row r="7" spans="1:34" x14ac:dyDescent="0.25">
      <c r="A7" t="s">
        <v>404</v>
      </c>
      <c r="B7" s="6" t="s">
        <v>52</v>
      </c>
      <c r="C7" t="s">
        <v>68</v>
      </c>
      <c r="D7" s="43"/>
      <c r="E7" s="43"/>
      <c r="F7" s="43"/>
      <c r="G7" s="43"/>
      <c r="H7" s="43"/>
      <c r="I7" s="405"/>
      <c r="J7" s="405"/>
      <c r="K7" s="406"/>
      <c r="L7" s="405"/>
      <c r="M7" s="405"/>
      <c r="N7" s="405"/>
      <c r="O7" s="405"/>
      <c r="P7" s="405"/>
      <c r="Q7" s="405"/>
      <c r="R7" s="405"/>
      <c r="S7" s="406"/>
      <c r="T7" s="405"/>
      <c r="U7" s="405"/>
      <c r="V7" s="405"/>
      <c r="W7" s="405"/>
      <c r="X7" s="43"/>
      <c r="Y7" s="405"/>
      <c r="Z7" s="405"/>
      <c r="AB7" s="63">
        <f>SUM(D7:Z7)</f>
        <v>0</v>
      </c>
    </row>
    <row r="8" spans="1:34" x14ac:dyDescent="0.25">
      <c r="A8" t="s">
        <v>11</v>
      </c>
      <c r="B8" s="6" t="s">
        <v>52</v>
      </c>
      <c r="C8" t="s">
        <v>68</v>
      </c>
      <c r="D8" s="43"/>
      <c r="E8" s="43"/>
      <c r="F8" s="43"/>
      <c r="G8" s="43"/>
      <c r="H8" s="43"/>
      <c r="I8" s="405"/>
      <c r="J8" s="405"/>
      <c r="K8" s="406"/>
      <c r="L8" s="405"/>
      <c r="M8" s="405"/>
      <c r="N8" s="405"/>
      <c r="O8" s="405"/>
      <c r="P8" s="405"/>
      <c r="Q8" s="405"/>
      <c r="R8" s="405"/>
      <c r="S8" s="406"/>
      <c r="T8" s="43"/>
      <c r="U8" s="405"/>
      <c r="V8" s="405"/>
      <c r="W8" s="405"/>
      <c r="X8" s="43"/>
      <c r="Y8" s="405"/>
      <c r="Z8" s="405"/>
      <c r="AB8" s="63">
        <f t="shared" ref="AB8:AB71" si="0">SUM(D8:Z8)</f>
        <v>0</v>
      </c>
    </row>
    <row r="9" spans="1:34" x14ac:dyDescent="0.25">
      <c r="A9" t="s">
        <v>8</v>
      </c>
      <c r="B9" s="6" t="s">
        <v>52</v>
      </c>
      <c r="C9" t="s">
        <v>68</v>
      </c>
      <c r="D9" s="43"/>
      <c r="E9" s="43"/>
      <c r="F9" s="43"/>
      <c r="G9" s="43"/>
      <c r="H9" s="43"/>
      <c r="I9" s="405">
        <v>1</v>
      </c>
      <c r="J9" s="405"/>
      <c r="K9" s="406"/>
      <c r="L9" s="405"/>
      <c r="M9" s="405"/>
      <c r="N9" s="405"/>
      <c r="O9" s="405"/>
      <c r="P9" s="405"/>
      <c r="Q9" s="405"/>
      <c r="R9" s="405"/>
      <c r="S9" s="406"/>
      <c r="T9" s="405"/>
      <c r="U9" s="405"/>
      <c r="V9" s="405"/>
      <c r="W9" s="405"/>
      <c r="X9" s="43"/>
      <c r="Y9" s="405"/>
      <c r="Z9" s="405"/>
      <c r="AB9" s="63">
        <f t="shared" si="0"/>
        <v>1</v>
      </c>
    </row>
    <row r="10" spans="1:34" x14ac:dyDescent="0.25">
      <c r="A10" t="s">
        <v>12</v>
      </c>
      <c r="B10" s="6" t="s">
        <v>53</v>
      </c>
      <c r="C10" t="s">
        <v>68</v>
      </c>
      <c r="D10" s="43"/>
      <c r="E10" s="43"/>
      <c r="F10" s="43"/>
      <c r="G10" s="43"/>
      <c r="H10" s="43"/>
      <c r="I10" s="405"/>
      <c r="J10" s="405"/>
      <c r="K10" s="406"/>
      <c r="L10" s="405"/>
      <c r="M10" s="405"/>
      <c r="N10" s="405"/>
      <c r="O10" s="405"/>
      <c r="P10" s="405"/>
      <c r="Q10" s="405"/>
      <c r="R10" s="405"/>
      <c r="S10" s="406"/>
      <c r="T10" s="405"/>
      <c r="U10" s="405"/>
      <c r="V10" s="405"/>
      <c r="W10" s="43"/>
      <c r="X10" s="43"/>
      <c r="Y10" s="43"/>
      <c r="Z10" s="43"/>
      <c r="AB10" s="63">
        <f t="shared" si="0"/>
        <v>0</v>
      </c>
    </row>
    <row r="11" spans="1:34" x14ac:dyDescent="0.25">
      <c r="A11" t="s">
        <v>16</v>
      </c>
      <c r="B11" s="6" t="s">
        <v>54</v>
      </c>
      <c r="C11" t="s">
        <v>68</v>
      </c>
      <c r="D11" s="43"/>
      <c r="E11" s="43"/>
      <c r="F11" s="43"/>
      <c r="G11" s="43"/>
      <c r="H11" s="43"/>
      <c r="I11" s="405"/>
      <c r="J11" s="405"/>
      <c r="K11" s="406"/>
      <c r="L11" s="405"/>
      <c r="M11" s="405"/>
      <c r="N11" s="405"/>
      <c r="O11" s="405"/>
      <c r="P11" s="405"/>
      <c r="Q11" s="405"/>
      <c r="R11" s="405"/>
      <c r="S11" s="406"/>
      <c r="T11" s="405"/>
      <c r="U11" s="405"/>
      <c r="V11" s="405"/>
      <c r="W11" s="405"/>
      <c r="X11" s="43"/>
      <c r="Y11" s="405"/>
      <c r="Z11" s="405"/>
      <c r="AB11" s="63">
        <f t="shared" si="0"/>
        <v>0</v>
      </c>
    </row>
    <row r="12" spans="1:34" x14ac:dyDescent="0.25">
      <c r="A12" t="s">
        <v>0</v>
      </c>
      <c r="B12" s="6" t="s">
        <v>52</v>
      </c>
      <c r="C12" t="s">
        <v>68</v>
      </c>
      <c r="D12" s="43"/>
      <c r="E12" s="43"/>
      <c r="F12" s="43"/>
      <c r="G12" s="43"/>
      <c r="H12" s="43"/>
      <c r="I12" s="405"/>
      <c r="J12" s="405"/>
      <c r="K12" s="406"/>
      <c r="L12" s="405"/>
      <c r="M12" s="405"/>
      <c r="N12" s="405"/>
      <c r="O12" s="405"/>
      <c r="P12" s="405">
        <v>1</v>
      </c>
      <c r="Q12" s="405"/>
      <c r="R12" s="405"/>
      <c r="S12" s="406"/>
      <c r="T12" s="43"/>
      <c r="U12" s="405"/>
      <c r="V12" s="405"/>
      <c r="W12" s="43"/>
      <c r="X12" s="43"/>
      <c r="Y12" s="43"/>
      <c r="Z12" s="43"/>
      <c r="AB12" s="63">
        <f t="shared" si="0"/>
        <v>1</v>
      </c>
    </row>
    <row r="13" spans="1:34" x14ac:dyDescent="0.25">
      <c r="A13" t="s">
        <v>5</v>
      </c>
      <c r="B13" s="6" t="s">
        <v>52</v>
      </c>
      <c r="C13" t="s">
        <v>68</v>
      </c>
      <c r="D13" s="43"/>
      <c r="E13" s="43"/>
      <c r="F13" s="43"/>
      <c r="G13" s="43"/>
      <c r="H13" s="43">
        <v>1</v>
      </c>
      <c r="I13" s="405"/>
      <c r="J13" s="405"/>
      <c r="K13" s="406"/>
      <c r="L13" s="405"/>
      <c r="M13" s="405"/>
      <c r="N13" s="405"/>
      <c r="O13" s="405"/>
      <c r="P13" s="405">
        <v>1</v>
      </c>
      <c r="Q13" s="405"/>
      <c r="R13" s="405"/>
      <c r="S13" s="406"/>
      <c r="T13" s="405"/>
      <c r="U13" s="405"/>
      <c r="V13" s="405"/>
      <c r="W13" s="405"/>
      <c r="X13" s="405"/>
      <c r="Y13" s="405"/>
      <c r="Z13" s="405"/>
      <c r="AB13" s="63">
        <f t="shared" si="0"/>
        <v>2</v>
      </c>
    </row>
    <row r="14" spans="1:34" x14ac:dyDescent="0.25">
      <c r="A14" t="s">
        <v>74</v>
      </c>
      <c r="B14" s="6" t="s">
        <v>53</v>
      </c>
      <c r="C14" t="s">
        <v>68</v>
      </c>
      <c r="D14" s="43"/>
      <c r="E14" s="43"/>
      <c r="F14" s="43"/>
      <c r="G14" s="43"/>
      <c r="H14" s="43"/>
      <c r="I14" s="405"/>
      <c r="J14" s="405"/>
      <c r="K14" s="406"/>
      <c r="L14" s="405"/>
      <c r="M14" s="405"/>
      <c r="N14" s="405"/>
      <c r="O14" s="405"/>
      <c r="P14" s="405"/>
      <c r="Q14" s="405"/>
      <c r="R14" s="405"/>
      <c r="S14" s="406"/>
      <c r="T14" s="405"/>
      <c r="U14" s="405"/>
      <c r="V14" s="405"/>
      <c r="W14" s="405"/>
      <c r="X14" s="43"/>
      <c r="Y14" s="405"/>
      <c r="Z14" s="405"/>
      <c r="AB14" s="63">
        <f t="shared" si="0"/>
        <v>0</v>
      </c>
    </row>
    <row r="15" spans="1:34" x14ac:dyDescent="0.25">
      <c r="A15" t="s">
        <v>405</v>
      </c>
      <c r="B15" s="6" t="s">
        <v>53</v>
      </c>
      <c r="C15" t="s">
        <v>68</v>
      </c>
      <c r="D15" s="43">
        <v>1</v>
      </c>
      <c r="E15" s="43"/>
      <c r="F15" s="43"/>
      <c r="G15" s="43"/>
      <c r="H15" s="43"/>
      <c r="I15" s="405"/>
      <c r="J15" s="405"/>
      <c r="K15" s="406"/>
      <c r="L15" s="405"/>
      <c r="M15" s="405"/>
      <c r="N15" s="405"/>
      <c r="O15" s="405"/>
      <c r="P15" s="405"/>
      <c r="Q15" s="405"/>
      <c r="R15" s="405"/>
      <c r="S15" s="406">
        <v>1</v>
      </c>
      <c r="T15" s="405"/>
      <c r="U15" s="405"/>
      <c r="V15" s="405"/>
      <c r="W15" s="405"/>
      <c r="X15" s="405"/>
      <c r="Y15" s="43"/>
      <c r="Z15" s="43"/>
      <c r="AB15" s="63">
        <f t="shared" si="0"/>
        <v>2</v>
      </c>
    </row>
    <row r="16" spans="1:34" x14ac:dyDescent="0.25">
      <c r="A16" t="s">
        <v>2</v>
      </c>
      <c r="B16" s="6" t="s">
        <v>53</v>
      </c>
      <c r="C16" t="s">
        <v>68</v>
      </c>
      <c r="D16" s="43"/>
      <c r="E16" s="43"/>
      <c r="F16" s="43"/>
      <c r="G16" s="43"/>
      <c r="H16" s="43"/>
      <c r="I16" s="405"/>
      <c r="J16" s="405"/>
      <c r="K16" s="406"/>
      <c r="L16" s="405"/>
      <c r="M16" s="405"/>
      <c r="N16" s="405"/>
      <c r="O16" s="405"/>
      <c r="P16" s="405"/>
      <c r="Q16" s="405"/>
      <c r="R16" s="405"/>
      <c r="S16" s="406"/>
      <c r="T16" s="405"/>
      <c r="U16" s="405"/>
      <c r="V16" s="405"/>
      <c r="W16" s="405"/>
      <c r="X16" s="405"/>
      <c r="Y16" s="405"/>
      <c r="Z16" s="405"/>
      <c r="AB16" s="63">
        <f t="shared" si="0"/>
        <v>0</v>
      </c>
    </row>
    <row r="17" spans="1:28" x14ac:dyDescent="0.25">
      <c r="A17" t="s">
        <v>6</v>
      </c>
      <c r="B17" s="6" t="s">
        <v>53</v>
      </c>
      <c r="C17" t="s">
        <v>68</v>
      </c>
      <c r="D17" s="43"/>
      <c r="E17" s="43"/>
      <c r="F17" s="43"/>
      <c r="G17" s="43"/>
      <c r="H17" s="43"/>
      <c r="I17" s="405"/>
      <c r="J17" s="405"/>
      <c r="K17" s="406"/>
      <c r="L17" s="405"/>
      <c r="M17" s="405"/>
      <c r="N17" s="405"/>
      <c r="O17" s="405"/>
      <c r="P17" s="405"/>
      <c r="Q17" s="405"/>
      <c r="R17" s="405"/>
      <c r="S17" s="406"/>
      <c r="T17" s="405"/>
      <c r="U17" s="405"/>
      <c r="V17" s="405"/>
      <c r="W17" s="405"/>
      <c r="X17" s="405"/>
      <c r="Y17" s="405"/>
      <c r="Z17" s="405"/>
      <c r="AB17" s="63">
        <f t="shared" si="0"/>
        <v>0</v>
      </c>
    </row>
    <row r="18" spans="1:28" x14ac:dyDescent="0.25">
      <c r="A18" t="s">
        <v>14</v>
      </c>
      <c r="B18" s="6" t="s">
        <v>53</v>
      </c>
      <c r="C18" t="s">
        <v>68</v>
      </c>
      <c r="D18" s="43"/>
      <c r="E18" s="43"/>
      <c r="F18" s="43"/>
      <c r="G18" s="43"/>
      <c r="H18" s="43"/>
      <c r="I18" s="405"/>
      <c r="J18" s="405"/>
      <c r="K18" s="406"/>
      <c r="L18" s="405"/>
      <c r="M18" s="405"/>
      <c r="N18" s="405"/>
      <c r="O18" s="405"/>
      <c r="P18" s="405"/>
      <c r="Q18" s="405"/>
      <c r="R18" s="405"/>
      <c r="S18" s="406"/>
      <c r="T18" s="405"/>
      <c r="U18" s="405"/>
      <c r="V18" s="405"/>
      <c r="W18" s="43"/>
      <c r="X18" s="43"/>
      <c r="Y18" s="405"/>
      <c r="Z18" s="405"/>
      <c r="AB18" s="63">
        <f t="shared" si="0"/>
        <v>0</v>
      </c>
    </row>
    <row r="19" spans="1:28" x14ac:dyDescent="0.25">
      <c r="A19" s="4" t="s">
        <v>231</v>
      </c>
      <c r="B19" s="6" t="s">
        <v>54</v>
      </c>
      <c r="C19" t="s">
        <v>68</v>
      </c>
      <c r="D19" s="43"/>
      <c r="E19" s="43"/>
      <c r="F19" s="43"/>
      <c r="G19" s="43"/>
      <c r="H19" s="43"/>
      <c r="I19" s="405"/>
      <c r="J19" s="405"/>
      <c r="K19" s="406"/>
      <c r="L19" s="405"/>
      <c r="M19" s="405"/>
      <c r="N19" s="405"/>
      <c r="O19" s="405"/>
      <c r="P19" s="405"/>
      <c r="Q19" s="405"/>
      <c r="R19" s="405"/>
      <c r="S19" s="406"/>
      <c r="T19" s="43"/>
      <c r="U19" s="405"/>
      <c r="V19" s="405"/>
      <c r="W19" s="43"/>
      <c r="X19" s="43"/>
      <c r="Y19" s="43"/>
      <c r="Z19" s="43"/>
      <c r="AB19" s="63">
        <f t="shared" si="0"/>
        <v>0</v>
      </c>
    </row>
    <row r="20" spans="1:28" x14ac:dyDescent="0.25">
      <c r="A20" s="4" t="s">
        <v>10</v>
      </c>
      <c r="B20" s="6" t="s">
        <v>54</v>
      </c>
      <c r="C20" t="s">
        <v>68</v>
      </c>
      <c r="D20" s="43"/>
      <c r="E20" s="43"/>
      <c r="F20" s="43"/>
      <c r="G20" s="43"/>
      <c r="H20" s="43"/>
      <c r="I20" s="405"/>
      <c r="J20" s="405"/>
      <c r="K20" s="406"/>
      <c r="L20" s="405"/>
      <c r="M20" s="405"/>
      <c r="N20" s="405"/>
      <c r="O20" s="405"/>
      <c r="P20" s="405"/>
      <c r="Q20" s="405"/>
      <c r="R20" s="405"/>
      <c r="S20" s="406"/>
      <c r="T20" s="43"/>
      <c r="U20" s="405"/>
      <c r="V20" s="405"/>
      <c r="W20" s="43"/>
      <c r="X20" s="43"/>
      <c r="Y20" s="43"/>
      <c r="Z20" s="43"/>
      <c r="AB20" s="63">
        <f t="shared" si="0"/>
        <v>0</v>
      </c>
    </row>
    <row r="21" spans="1:28" x14ac:dyDescent="0.25">
      <c r="A21" s="4" t="s">
        <v>230</v>
      </c>
      <c r="B21" s="6" t="s">
        <v>251</v>
      </c>
      <c r="C21" t="s">
        <v>68</v>
      </c>
      <c r="D21" s="43"/>
      <c r="E21" s="43"/>
      <c r="F21" s="43"/>
      <c r="G21" s="43"/>
      <c r="H21" s="43"/>
      <c r="I21" s="405"/>
      <c r="J21" s="405"/>
      <c r="K21" s="406"/>
      <c r="L21" s="405"/>
      <c r="M21" s="405"/>
      <c r="N21" s="405"/>
      <c r="O21" s="405"/>
      <c r="P21" s="405"/>
      <c r="Q21" s="405"/>
      <c r="R21" s="405"/>
      <c r="S21" s="406"/>
      <c r="T21" s="43"/>
      <c r="U21" s="405"/>
      <c r="V21" s="405"/>
      <c r="W21" s="43"/>
      <c r="X21" s="43"/>
      <c r="Y21" s="43"/>
      <c r="Z21" s="43"/>
      <c r="AB21" s="63">
        <f t="shared" si="0"/>
        <v>0</v>
      </c>
    </row>
    <row r="22" spans="1:28" x14ac:dyDescent="0.25">
      <c r="A22" s="4" t="s">
        <v>38</v>
      </c>
      <c r="B22" s="6" t="s">
        <v>251</v>
      </c>
      <c r="C22" t="s">
        <v>68</v>
      </c>
      <c r="D22" s="43"/>
      <c r="E22" s="43"/>
      <c r="F22" s="43"/>
      <c r="G22" s="43"/>
      <c r="H22" s="43"/>
      <c r="I22" s="405"/>
      <c r="J22" s="405"/>
      <c r="K22" s="406"/>
      <c r="L22" s="405"/>
      <c r="M22" s="405"/>
      <c r="N22" s="405"/>
      <c r="O22" s="405"/>
      <c r="P22" s="405"/>
      <c r="Q22" s="405"/>
      <c r="R22" s="405"/>
      <c r="S22" s="406"/>
      <c r="T22" s="43"/>
      <c r="U22" s="405"/>
      <c r="V22" s="405"/>
      <c r="W22" s="43"/>
      <c r="X22" s="43"/>
      <c r="Y22" s="43"/>
      <c r="Z22" s="43"/>
      <c r="AB22" s="63">
        <f t="shared" si="0"/>
        <v>0</v>
      </c>
    </row>
    <row r="23" spans="1:28" x14ac:dyDescent="0.25">
      <c r="A23" s="4" t="s">
        <v>215</v>
      </c>
      <c r="B23" s="6" t="s">
        <v>251</v>
      </c>
      <c r="C23" t="s">
        <v>68</v>
      </c>
      <c r="D23" s="43"/>
      <c r="E23" s="43"/>
      <c r="F23" s="43"/>
      <c r="G23" s="43"/>
      <c r="H23" s="43"/>
      <c r="I23" s="405"/>
      <c r="J23" s="405"/>
      <c r="K23" s="406"/>
      <c r="L23" s="405"/>
      <c r="M23" s="405"/>
      <c r="N23" s="405"/>
      <c r="O23" s="405"/>
      <c r="P23" s="405"/>
      <c r="Q23" s="405"/>
      <c r="R23" s="405"/>
      <c r="S23" s="406"/>
      <c r="T23" s="43"/>
      <c r="U23" s="405"/>
      <c r="V23" s="405"/>
      <c r="W23" s="43"/>
      <c r="X23" s="43"/>
      <c r="Y23" s="43"/>
      <c r="Z23" s="43"/>
      <c r="AB23" s="63">
        <f t="shared" si="0"/>
        <v>0</v>
      </c>
    </row>
    <row r="24" spans="1:28" x14ac:dyDescent="0.25">
      <c r="A24" s="4" t="s">
        <v>24</v>
      </c>
      <c r="B24" s="6" t="s">
        <v>251</v>
      </c>
      <c r="C24" t="s">
        <v>68</v>
      </c>
      <c r="D24" s="43"/>
      <c r="E24" s="43"/>
      <c r="F24" s="43"/>
      <c r="G24" s="43"/>
      <c r="H24" s="43"/>
      <c r="I24" s="405"/>
      <c r="J24" s="405"/>
      <c r="K24" s="406"/>
      <c r="L24" s="405"/>
      <c r="M24" s="405"/>
      <c r="N24" s="405"/>
      <c r="O24" s="405"/>
      <c r="P24" s="405"/>
      <c r="Q24" s="405"/>
      <c r="R24" s="405"/>
      <c r="S24" s="406"/>
      <c r="T24" s="43"/>
      <c r="U24" s="405"/>
      <c r="V24" s="405"/>
      <c r="W24" s="43"/>
      <c r="X24" s="43"/>
      <c r="Y24" s="43"/>
      <c r="Z24" s="43"/>
      <c r="AB24" s="63">
        <f t="shared" si="0"/>
        <v>0</v>
      </c>
    </row>
    <row r="25" spans="1:28" x14ac:dyDescent="0.25">
      <c r="A25" s="4" t="s">
        <v>582</v>
      </c>
      <c r="B25" s="6" t="s">
        <v>251</v>
      </c>
      <c r="C25" t="s">
        <v>68</v>
      </c>
      <c r="D25" s="43"/>
      <c r="E25" s="43"/>
      <c r="F25" s="43"/>
      <c r="G25" s="43"/>
      <c r="H25" s="43"/>
      <c r="I25" s="405"/>
      <c r="J25" s="405"/>
      <c r="K25" s="406"/>
      <c r="L25" s="405"/>
      <c r="M25" s="405"/>
      <c r="N25" s="405"/>
      <c r="O25" s="405"/>
      <c r="P25" s="405"/>
      <c r="Q25" s="405"/>
      <c r="R25" s="405"/>
      <c r="S25" s="406"/>
      <c r="T25" s="43"/>
      <c r="U25" s="405"/>
      <c r="V25" s="405"/>
      <c r="W25" s="43"/>
      <c r="X25" s="43"/>
      <c r="Y25" s="43"/>
      <c r="Z25" s="43"/>
      <c r="AB25" s="63">
        <f t="shared" si="0"/>
        <v>0</v>
      </c>
    </row>
    <row r="26" spans="1:28" x14ac:dyDescent="0.25">
      <c r="A26" s="4" t="s">
        <v>254</v>
      </c>
      <c r="B26" s="6"/>
      <c r="C26" t="s">
        <v>68</v>
      </c>
      <c r="D26" s="43"/>
      <c r="E26" s="43"/>
      <c r="F26" s="43"/>
      <c r="G26" s="43"/>
      <c r="H26" s="43"/>
      <c r="I26" s="405"/>
      <c r="J26" s="405"/>
      <c r="K26" s="406"/>
      <c r="L26" s="405"/>
      <c r="M26" s="405"/>
      <c r="N26" s="405"/>
      <c r="O26" s="405"/>
      <c r="P26" s="405"/>
      <c r="Q26" s="405"/>
      <c r="R26" s="405"/>
      <c r="S26" s="406"/>
      <c r="T26" s="43"/>
      <c r="U26" s="405"/>
      <c r="V26" s="405"/>
      <c r="W26" s="43"/>
      <c r="X26" s="43"/>
      <c r="Y26" s="43"/>
      <c r="Z26" s="43"/>
      <c r="AB26" s="63">
        <f t="shared" si="0"/>
        <v>0</v>
      </c>
    </row>
    <row r="27" spans="1:28" x14ac:dyDescent="0.25">
      <c r="A27" s="4" t="s">
        <v>255</v>
      </c>
      <c r="B27" s="6"/>
      <c r="C27" t="s">
        <v>68</v>
      </c>
      <c r="D27" s="43"/>
      <c r="E27" s="43"/>
      <c r="F27" s="43"/>
      <c r="G27" s="43"/>
      <c r="H27" s="43"/>
      <c r="I27" s="405"/>
      <c r="J27" s="405"/>
      <c r="K27" s="406"/>
      <c r="L27" s="405"/>
      <c r="M27" s="405"/>
      <c r="N27" s="405"/>
      <c r="O27" s="405"/>
      <c r="P27" s="405"/>
      <c r="Q27" s="405"/>
      <c r="R27" s="405"/>
      <c r="S27" s="406"/>
      <c r="T27" s="43"/>
      <c r="U27" s="405"/>
      <c r="V27" s="405"/>
      <c r="W27" s="43"/>
      <c r="X27" s="43"/>
      <c r="Y27" s="43"/>
      <c r="Z27" s="43"/>
      <c r="AB27" s="63">
        <f t="shared" si="0"/>
        <v>0</v>
      </c>
    </row>
    <row r="28" spans="1:28" x14ac:dyDescent="0.25">
      <c r="A28" s="4" t="s">
        <v>256</v>
      </c>
      <c r="B28" s="6"/>
      <c r="C28" t="s">
        <v>68</v>
      </c>
      <c r="D28" s="43"/>
      <c r="E28" s="43"/>
      <c r="F28" s="43"/>
      <c r="G28" s="43"/>
      <c r="H28" s="43"/>
      <c r="I28" s="405"/>
      <c r="J28" s="405"/>
      <c r="K28" s="406"/>
      <c r="L28" s="405"/>
      <c r="M28" s="405"/>
      <c r="N28" s="405"/>
      <c r="O28" s="405"/>
      <c r="P28" s="405"/>
      <c r="Q28" s="405"/>
      <c r="R28" s="405"/>
      <c r="S28" s="406"/>
      <c r="T28" s="43"/>
      <c r="U28" s="405"/>
      <c r="V28" s="405"/>
      <c r="W28" s="43"/>
      <c r="X28" s="43"/>
      <c r="Y28" s="43"/>
      <c r="Z28" s="43"/>
      <c r="AB28" s="63">
        <f t="shared" si="0"/>
        <v>0</v>
      </c>
    </row>
    <row r="29" spans="1:28" x14ac:dyDescent="0.25">
      <c r="A29" s="4" t="s">
        <v>257</v>
      </c>
      <c r="B29" s="6"/>
      <c r="C29" t="s">
        <v>68</v>
      </c>
      <c r="D29" s="43"/>
      <c r="E29" s="43"/>
      <c r="F29" s="43"/>
      <c r="G29" s="43"/>
      <c r="H29" s="43"/>
      <c r="I29" s="405"/>
      <c r="J29" s="405"/>
      <c r="K29" s="406"/>
      <c r="L29" s="405"/>
      <c r="M29" s="405"/>
      <c r="N29" s="405"/>
      <c r="O29" s="405"/>
      <c r="P29" s="405"/>
      <c r="Q29" s="405"/>
      <c r="R29" s="405"/>
      <c r="S29" s="406"/>
      <c r="T29" s="43"/>
      <c r="U29" s="405"/>
      <c r="V29" s="405"/>
      <c r="W29" s="43"/>
      <c r="X29" s="43"/>
      <c r="Y29" s="43"/>
      <c r="Z29" s="43"/>
      <c r="AB29" s="63">
        <f t="shared" si="0"/>
        <v>0</v>
      </c>
    </row>
    <row r="30" spans="1:28" x14ac:dyDescent="0.25">
      <c r="A30" s="4" t="s">
        <v>4</v>
      </c>
      <c r="B30" s="6" t="s">
        <v>52</v>
      </c>
      <c r="C30" t="s">
        <v>64</v>
      </c>
      <c r="D30" s="43"/>
      <c r="E30" s="43"/>
      <c r="F30" s="43">
        <v>1</v>
      </c>
      <c r="G30" s="43"/>
      <c r="H30" s="43"/>
      <c r="I30" s="405"/>
      <c r="J30" s="405"/>
      <c r="K30" s="406">
        <v>1</v>
      </c>
      <c r="L30" s="405"/>
      <c r="M30" s="405"/>
      <c r="N30" s="405"/>
      <c r="O30" s="405"/>
      <c r="P30" s="405"/>
      <c r="Q30" s="405"/>
      <c r="R30" s="405"/>
      <c r="S30" s="406"/>
      <c r="T30" s="43"/>
      <c r="U30" s="405"/>
      <c r="V30" s="405"/>
      <c r="W30" s="43"/>
      <c r="X30" s="43"/>
      <c r="Y30" s="43"/>
      <c r="Z30" s="43"/>
      <c r="AB30" s="63">
        <f t="shared" si="0"/>
        <v>2</v>
      </c>
    </row>
    <row r="31" spans="1:28" x14ac:dyDescent="0.25">
      <c r="A31" s="4" t="s">
        <v>3</v>
      </c>
      <c r="B31" s="6" t="s">
        <v>52</v>
      </c>
      <c r="C31" t="s">
        <v>64</v>
      </c>
      <c r="D31" s="43"/>
      <c r="E31" s="43"/>
      <c r="F31" s="43"/>
      <c r="G31" s="43"/>
      <c r="H31" s="43"/>
      <c r="I31" s="405"/>
      <c r="J31" s="405"/>
      <c r="K31" s="406"/>
      <c r="L31" s="405"/>
      <c r="M31" s="405"/>
      <c r="N31" s="405"/>
      <c r="O31" s="405"/>
      <c r="P31" s="405"/>
      <c r="Q31" s="405"/>
      <c r="R31" s="405"/>
      <c r="S31" s="406"/>
      <c r="T31" s="43"/>
      <c r="U31" s="405"/>
      <c r="V31" s="405"/>
      <c r="W31" s="43"/>
      <c r="X31" s="43"/>
      <c r="Y31" s="43"/>
      <c r="Z31" s="43"/>
      <c r="AB31" s="63">
        <f t="shared" si="0"/>
        <v>0</v>
      </c>
    </row>
    <row r="32" spans="1:28" x14ac:dyDescent="0.25">
      <c r="A32" s="4" t="s">
        <v>229</v>
      </c>
      <c r="B32" s="6" t="s">
        <v>54</v>
      </c>
      <c r="C32" t="s">
        <v>64</v>
      </c>
      <c r="D32" s="43"/>
      <c r="E32" s="43"/>
      <c r="F32" s="43"/>
      <c r="G32" s="43"/>
      <c r="H32" s="43"/>
      <c r="I32" s="405"/>
      <c r="J32" s="405"/>
      <c r="K32" s="406"/>
      <c r="L32" s="405"/>
      <c r="M32" s="405"/>
      <c r="N32" s="405"/>
      <c r="O32" s="405"/>
      <c r="P32" s="405"/>
      <c r="Q32" s="405"/>
      <c r="R32" s="405"/>
      <c r="S32" s="406"/>
      <c r="T32" s="43"/>
      <c r="U32" s="405"/>
      <c r="V32" s="405"/>
      <c r="W32" s="43"/>
      <c r="X32" s="43"/>
      <c r="Y32" s="43"/>
      <c r="Z32" s="43"/>
      <c r="AB32" s="63">
        <f t="shared" si="0"/>
        <v>0</v>
      </c>
    </row>
    <row r="33" spans="1:28" x14ac:dyDescent="0.25">
      <c r="A33" s="4" t="s">
        <v>21</v>
      </c>
      <c r="B33" s="6" t="s">
        <v>53</v>
      </c>
      <c r="C33" t="s">
        <v>64</v>
      </c>
      <c r="D33" s="43"/>
      <c r="E33" s="43"/>
      <c r="F33" s="43"/>
      <c r="G33" s="43"/>
      <c r="H33" s="43"/>
      <c r="I33" s="405"/>
      <c r="J33" s="405"/>
      <c r="K33" s="406"/>
      <c r="L33" s="405"/>
      <c r="M33" s="405"/>
      <c r="N33" s="405"/>
      <c r="O33" s="405"/>
      <c r="P33" s="405"/>
      <c r="Q33" s="405"/>
      <c r="R33" s="405"/>
      <c r="S33" s="406"/>
      <c r="T33" s="405"/>
      <c r="U33" s="405"/>
      <c r="V33" s="405"/>
      <c r="W33" s="405"/>
      <c r="X33" s="43"/>
      <c r="Y33" s="405"/>
      <c r="Z33" s="405"/>
      <c r="AB33" s="63">
        <f t="shared" si="0"/>
        <v>0</v>
      </c>
    </row>
    <row r="34" spans="1:28" x14ac:dyDescent="0.25">
      <c r="A34" t="s">
        <v>9</v>
      </c>
      <c r="B34" s="6" t="s">
        <v>54</v>
      </c>
      <c r="C34" t="s">
        <v>64</v>
      </c>
      <c r="D34" s="43"/>
      <c r="E34" s="43"/>
      <c r="F34" s="43"/>
      <c r="G34" s="43"/>
      <c r="H34" s="43"/>
      <c r="I34" s="405"/>
      <c r="J34" s="405"/>
      <c r="K34" s="406"/>
      <c r="L34" s="405"/>
      <c r="M34" s="405"/>
      <c r="N34" s="405"/>
      <c r="O34" s="405"/>
      <c r="P34" s="405"/>
      <c r="Q34" s="405"/>
      <c r="R34" s="405"/>
      <c r="S34" s="406"/>
      <c r="T34" s="405"/>
      <c r="U34" s="405"/>
      <c r="V34" s="405"/>
      <c r="W34" s="405"/>
      <c r="X34" s="43"/>
      <c r="Y34" s="405"/>
      <c r="Z34" s="405"/>
      <c r="AB34" s="63">
        <f t="shared" si="0"/>
        <v>0</v>
      </c>
    </row>
    <row r="35" spans="1:28" x14ac:dyDescent="0.25">
      <c r="A35" t="s">
        <v>279</v>
      </c>
      <c r="B35" s="6" t="s">
        <v>251</v>
      </c>
      <c r="C35" t="s">
        <v>64</v>
      </c>
      <c r="D35" s="43"/>
      <c r="E35" s="43"/>
      <c r="F35" s="43"/>
      <c r="G35" s="43"/>
      <c r="H35" s="43"/>
      <c r="I35" s="405"/>
      <c r="J35" s="405"/>
      <c r="K35" s="406"/>
      <c r="L35" s="405"/>
      <c r="M35" s="405"/>
      <c r="N35" s="405"/>
      <c r="O35" s="405"/>
      <c r="P35" s="405"/>
      <c r="Q35" s="405"/>
      <c r="R35" s="405"/>
      <c r="S35" s="406"/>
      <c r="T35" s="405"/>
      <c r="U35" s="405"/>
      <c r="V35" s="405"/>
      <c r="W35" s="405"/>
      <c r="X35" s="43"/>
      <c r="Y35" s="405"/>
      <c r="Z35" s="405"/>
      <c r="AB35" s="63">
        <f t="shared" si="0"/>
        <v>0</v>
      </c>
    </row>
    <row r="36" spans="1:28" x14ac:dyDescent="0.25">
      <c r="A36" t="s">
        <v>273</v>
      </c>
      <c r="B36" s="6" t="s">
        <v>251</v>
      </c>
      <c r="C36" t="s">
        <v>64</v>
      </c>
      <c r="D36" s="43"/>
      <c r="E36" s="43"/>
      <c r="F36" s="43"/>
      <c r="G36" s="43"/>
      <c r="H36" s="43"/>
      <c r="I36" s="405"/>
      <c r="J36" s="405"/>
      <c r="K36" s="406"/>
      <c r="L36" s="405"/>
      <c r="M36" s="405"/>
      <c r="N36" s="405"/>
      <c r="O36" s="405"/>
      <c r="P36" s="405"/>
      <c r="Q36" s="405"/>
      <c r="R36" s="405"/>
      <c r="S36" s="406"/>
      <c r="T36" s="405"/>
      <c r="U36" s="405"/>
      <c r="V36" s="405"/>
      <c r="W36" s="405"/>
      <c r="X36" s="43"/>
      <c r="Y36" s="405"/>
      <c r="Z36" s="405"/>
      <c r="AB36" s="63">
        <f t="shared" si="0"/>
        <v>0</v>
      </c>
    </row>
    <row r="37" spans="1:28" x14ac:dyDescent="0.25">
      <c r="A37" t="s">
        <v>200</v>
      </c>
      <c r="B37" s="6" t="s">
        <v>251</v>
      </c>
      <c r="C37" t="s">
        <v>64</v>
      </c>
      <c r="D37" s="43"/>
      <c r="E37" s="43"/>
      <c r="F37" s="43"/>
      <c r="G37" s="43"/>
      <c r="H37" s="43"/>
      <c r="I37" s="405"/>
      <c r="J37" s="405"/>
      <c r="K37" s="406"/>
      <c r="L37" s="405"/>
      <c r="M37" s="405"/>
      <c r="N37" s="405"/>
      <c r="O37" s="405"/>
      <c r="P37" s="405"/>
      <c r="Q37" s="405"/>
      <c r="R37" s="405"/>
      <c r="S37" s="406"/>
      <c r="T37" s="43"/>
      <c r="U37" s="405"/>
      <c r="V37" s="405"/>
      <c r="W37" s="43"/>
      <c r="X37" s="43"/>
      <c r="Y37" s="43"/>
      <c r="Z37" s="43"/>
      <c r="AB37" s="63">
        <f t="shared" si="0"/>
        <v>0</v>
      </c>
    </row>
    <row r="38" spans="1:28" x14ac:dyDescent="0.25">
      <c r="A38" t="s">
        <v>253</v>
      </c>
      <c r="B38" s="6"/>
      <c r="C38" t="s">
        <v>64</v>
      </c>
      <c r="D38" s="43"/>
      <c r="E38" s="43"/>
      <c r="F38" s="43"/>
      <c r="G38" s="43"/>
      <c r="H38" s="43"/>
      <c r="I38" s="405"/>
      <c r="J38" s="405"/>
      <c r="K38" s="406"/>
      <c r="L38" s="405"/>
      <c r="M38" s="405"/>
      <c r="N38" s="405"/>
      <c r="O38" s="405"/>
      <c r="P38" s="405"/>
      <c r="Q38" s="405"/>
      <c r="R38" s="405"/>
      <c r="S38" s="406"/>
      <c r="T38" s="43"/>
      <c r="U38" s="405"/>
      <c r="V38" s="405"/>
      <c r="W38" s="43"/>
      <c r="X38" s="43"/>
      <c r="Y38" s="43"/>
      <c r="Z38" s="43"/>
      <c r="AB38" s="63">
        <f t="shared" si="0"/>
        <v>0</v>
      </c>
    </row>
    <row r="39" spans="1:28" x14ac:dyDescent="0.25">
      <c r="A39" t="s">
        <v>254</v>
      </c>
      <c r="B39" s="6"/>
      <c r="C39" t="s">
        <v>64</v>
      </c>
      <c r="D39" s="43"/>
      <c r="E39" s="43"/>
      <c r="F39" s="43"/>
      <c r="G39" s="43"/>
      <c r="H39" s="43"/>
      <c r="I39" s="405"/>
      <c r="J39" s="405"/>
      <c r="K39" s="406"/>
      <c r="L39" s="405"/>
      <c r="M39" s="405"/>
      <c r="N39" s="405"/>
      <c r="O39" s="405"/>
      <c r="P39" s="405"/>
      <c r="Q39" s="405"/>
      <c r="R39" s="405"/>
      <c r="S39" s="406"/>
      <c r="T39" s="43"/>
      <c r="U39" s="405"/>
      <c r="V39" s="405"/>
      <c r="W39" s="43"/>
      <c r="X39" s="43"/>
      <c r="Y39" s="43"/>
      <c r="Z39" s="43"/>
      <c r="AB39" s="63">
        <f t="shared" si="0"/>
        <v>0</v>
      </c>
    </row>
    <row r="40" spans="1:28" x14ac:dyDescent="0.25">
      <c r="A40" t="s">
        <v>255</v>
      </c>
      <c r="B40" s="6"/>
      <c r="C40" t="s">
        <v>64</v>
      </c>
      <c r="D40" s="43"/>
      <c r="E40" s="43"/>
      <c r="F40" s="43"/>
      <c r="G40" s="43"/>
      <c r="H40" s="43"/>
      <c r="I40" s="405"/>
      <c r="J40" s="405"/>
      <c r="K40" s="406"/>
      <c r="L40" s="405"/>
      <c r="M40" s="405"/>
      <c r="N40" s="405"/>
      <c r="O40" s="405"/>
      <c r="P40" s="405"/>
      <c r="Q40" s="405"/>
      <c r="R40" s="405"/>
      <c r="S40" s="406"/>
      <c r="T40" s="43"/>
      <c r="U40" s="405"/>
      <c r="V40" s="405"/>
      <c r="W40" s="43"/>
      <c r="X40" s="43"/>
      <c r="Y40" s="43"/>
      <c r="Z40" s="43"/>
      <c r="AB40" s="63">
        <f t="shared" si="0"/>
        <v>0</v>
      </c>
    </row>
    <row r="41" spans="1:28" x14ac:dyDescent="0.25">
      <c r="A41" t="s">
        <v>256</v>
      </c>
      <c r="B41" s="6"/>
      <c r="C41" t="s">
        <v>64</v>
      </c>
      <c r="D41" s="43"/>
      <c r="E41" s="43"/>
      <c r="F41" s="43"/>
      <c r="G41" s="43"/>
      <c r="H41" s="43"/>
      <c r="I41" s="405"/>
      <c r="J41" s="405"/>
      <c r="K41" s="406"/>
      <c r="L41" s="405"/>
      <c r="M41" s="405"/>
      <c r="N41" s="405"/>
      <c r="O41" s="405"/>
      <c r="P41" s="405"/>
      <c r="Q41" s="405"/>
      <c r="R41" s="405"/>
      <c r="S41" s="406"/>
      <c r="T41" s="43"/>
      <c r="U41" s="405"/>
      <c r="V41" s="405"/>
      <c r="W41" s="43"/>
      <c r="X41" s="43"/>
      <c r="Y41" s="43"/>
      <c r="Z41" s="43"/>
      <c r="AB41" s="63">
        <f t="shared" si="0"/>
        <v>0</v>
      </c>
    </row>
    <row r="42" spans="1:28" x14ac:dyDescent="0.25">
      <c r="A42" t="s">
        <v>257</v>
      </c>
      <c r="B42" s="6"/>
      <c r="C42" t="s">
        <v>64</v>
      </c>
      <c r="D42" s="43"/>
      <c r="E42" s="43"/>
      <c r="F42" s="43"/>
      <c r="G42" s="43"/>
      <c r="H42" s="43"/>
      <c r="I42" s="405"/>
      <c r="J42" s="405"/>
      <c r="K42" s="406"/>
      <c r="L42" s="405"/>
      <c r="M42" s="405"/>
      <c r="N42" s="405"/>
      <c r="O42" s="405"/>
      <c r="P42" s="405"/>
      <c r="Q42" s="405"/>
      <c r="R42" s="405"/>
      <c r="S42" s="406"/>
      <c r="T42" s="43"/>
      <c r="U42" s="405"/>
      <c r="V42" s="405"/>
      <c r="W42" s="43"/>
      <c r="X42" s="43"/>
      <c r="Y42" s="43"/>
      <c r="Z42" s="43"/>
      <c r="AB42" s="63">
        <f t="shared" si="0"/>
        <v>0</v>
      </c>
    </row>
    <row r="43" spans="1:28" x14ac:dyDescent="0.25">
      <c r="A43" t="s">
        <v>20</v>
      </c>
      <c r="B43" s="6" t="s">
        <v>52</v>
      </c>
      <c r="C43" t="s">
        <v>69</v>
      </c>
      <c r="D43" s="43"/>
      <c r="E43" s="43"/>
      <c r="F43" s="43"/>
      <c r="G43" s="43"/>
      <c r="H43" s="43"/>
      <c r="I43" s="405"/>
      <c r="J43" s="405"/>
      <c r="K43" s="406"/>
      <c r="L43" s="405"/>
      <c r="M43" s="405"/>
      <c r="N43" s="405"/>
      <c r="O43" s="405"/>
      <c r="P43" s="405"/>
      <c r="Q43" s="405"/>
      <c r="R43" s="405"/>
      <c r="S43" s="406"/>
      <c r="T43" s="43"/>
      <c r="U43" s="405"/>
      <c r="V43" s="405"/>
      <c r="W43" s="43"/>
      <c r="X43" s="43"/>
      <c r="Y43" s="43"/>
      <c r="Z43" s="43"/>
      <c r="AB43" s="63">
        <f t="shared" si="0"/>
        <v>0</v>
      </c>
    </row>
    <row r="44" spans="1:28" x14ac:dyDescent="0.25">
      <c r="A44" t="s">
        <v>15</v>
      </c>
      <c r="B44" s="6" t="s">
        <v>54</v>
      </c>
      <c r="C44" t="s">
        <v>69</v>
      </c>
      <c r="D44" s="43"/>
      <c r="E44" s="43"/>
      <c r="F44" s="43"/>
      <c r="G44" s="43"/>
      <c r="H44" s="43"/>
      <c r="I44" s="405"/>
      <c r="J44" s="405"/>
      <c r="K44" s="406"/>
      <c r="L44" s="405"/>
      <c r="M44" s="405"/>
      <c r="N44" s="405"/>
      <c r="O44" s="405"/>
      <c r="P44" s="405"/>
      <c r="Q44" s="405"/>
      <c r="R44" s="405"/>
      <c r="S44" s="406"/>
      <c r="T44" s="43"/>
      <c r="U44" s="405"/>
      <c r="V44" s="405"/>
      <c r="W44" s="43"/>
      <c r="X44" s="43"/>
      <c r="Y44" s="43"/>
      <c r="Z44" s="43"/>
      <c r="AB44" s="63">
        <f t="shared" si="0"/>
        <v>0</v>
      </c>
    </row>
    <row r="45" spans="1:28" x14ac:dyDescent="0.25">
      <c r="A45" t="s">
        <v>83</v>
      </c>
      <c r="B45" s="6" t="s">
        <v>52</v>
      </c>
      <c r="C45" t="s">
        <v>69</v>
      </c>
      <c r="D45" s="43"/>
      <c r="E45" s="43"/>
      <c r="F45" s="43"/>
      <c r="G45" s="43"/>
      <c r="H45" s="43">
        <v>1</v>
      </c>
      <c r="I45" s="405"/>
      <c r="J45" s="405"/>
      <c r="K45" s="406"/>
      <c r="L45" s="405"/>
      <c r="M45" s="405"/>
      <c r="N45" s="405"/>
      <c r="O45" s="405"/>
      <c r="P45" s="405"/>
      <c r="Q45" s="405"/>
      <c r="R45" s="405"/>
      <c r="S45" s="406"/>
      <c r="T45" s="405"/>
      <c r="U45" s="405"/>
      <c r="V45" s="405"/>
      <c r="W45" s="405"/>
      <c r="X45" s="43"/>
      <c r="Y45" s="405"/>
      <c r="Z45" s="405"/>
      <c r="AB45" s="63">
        <f t="shared" si="0"/>
        <v>1</v>
      </c>
    </row>
    <row r="46" spans="1:28" x14ac:dyDescent="0.25">
      <c r="A46" t="s">
        <v>55</v>
      </c>
      <c r="B46" s="6" t="s">
        <v>52</v>
      </c>
      <c r="C46" t="s">
        <v>69</v>
      </c>
      <c r="D46" s="43"/>
      <c r="E46" s="43"/>
      <c r="F46" s="43"/>
      <c r="G46" s="43"/>
      <c r="H46" s="43"/>
      <c r="I46" s="405"/>
      <c r="J46" s="405"/>
      <c r="K46" s="406"/>
      <c r="L46" s="405"/>
      <c r="M46" s="405"/>
      <c r="N46" s="405"/>
      <c r="O46" s="405"/>
      <c r="P46" s="405"/>
      <c r="Q46" s="405"/>
      <c r="R46" s="405"/>
      <c r="S46" s="406"/>
      <c r="T46" s="43"/>
      <c r="U46" s="405"/>
      <c r="V46" s="405"/>
      <c r="W46" s="43"/>
      <c r="X46" s="43"/>
      <c r="Y46" s="43"/>
      <c r="Z46" s="43"/>
      <c r="AB46" s="63">
        <f t="shared" si="0"/>
        <v>0</v>
      </c>
    </row>
    <row r="47" spans="1:28" x14ac:dyDescent="0.25">
      <c r="A47" t="s">
        <v>28</v>
      </c>
      <c r="B47" s="6" t="s">
        <v>53</v>
      </c>
      <c r="C47" t="s">
        <v>69</v>
      </c>
      <c r="D47" s="43"/>
      <c r="E47" s="43"/>
      <c r="F47" s="43"/>
      <c r="G47" s="43"/>
      <c r="H47" s="43"/>
      <c r="I47" s="405"/>
      <c r="J47" s="405"/>
      <c r="K47" s="406"/>
      <c r="L47" s="405"/>
      <c r="M47" s="405"/>
      <c r="N47" s="405"/>
      <c r="O47" s="405"/>
      <c r="P47" s="405"/>
      <c r="Q47" s="405"/>
      <c r="R47" s="405"/>
      <c r="S47" s="406"/>
      <c r="T47" s="43"/>
      <c r="U47" s="405"/>
      <c r="V47" s="405"/>
      <c r="W47" s="43"/>
      <c r="X47" s="43"/>
      <c r="Y47" s="43"/>
      <c r="Z47" s="43"/>
      <c r="AB47" s="63">
        <f t="shared" si="0"/>
        <v>0</v>
      </c>
    </row>
    <row r="48" spans="1:28" x14ac:dyDescent="0.25">
      <c r="A48" t="s">
        <v>60</v>
      </c>
      <c r="B48" s="6" t="s">
        <v>54</v>
      </c>
      <c r="C48" t="s">
        <v>69</v>
      </c>
      <c r="D48" s="43"/>
      <c r="E48" s="43"/>
      <c r="F48" s="43"/>
      <c r="G48" s="43"/>
      <c r="H48" s="43"/>
      <c r="I48" s="405"/>
      <c r="J48" s="405"/>
      <c r="K48" s="406"/>
      <c r="L48" s="405"/>
      <c r="M48" s="405"/>
      <c r="N48" s="405"/>
      <c r="O48" s="405"/>
      <c r="P48" s="405"/>
      <c r="Q48" s="405"/>
      <c r="R48" s="405"/>
      <c r="S48" s="406"/>
      <c r="T48" s="43"/>
      <c r="U48" s="405"/>
      <c r="V48" s="405"/>
      <c r="W48" s="43"/>
      <c r="X48" s="43"/>
      <c r="Y48" s="43"/>
      <c r="Z48" s="43"/>
      <c r="AB48" s="63">
        <f t="shared" si="0"/>
        <v>0</v>
      </c>
    </row>
    <row r="49" spans="1:28" x14ac:dyDescent="0.25">
      <c r="A49" t="s">
        <v>18</v>
      </c>
      <c r="B49" s="6" t="s">
        <v>54</v>
      </c>
      <c r="C49" t="s">
        <v>69</v>
      </c>
      <c r="D49" s="43"/>
      <c r="E49" s="43"/>
      <c r="F49" s="43"/>
      <c r="G49" s="43"/>
      <c r="H49" s="43"/>
      <c r="I49" s="405"/>
      <c r="J49" s="405"/>
      <c r="K49" s="406"/>
      <c r="L49" s="405"/>
      <c r="M49" s="405"/>
      <c r="N49" s="405"/>
      <c r="O49" s="405"/>
      <c r="P49" s="405"/>
      <c r="Q49" s="405"/>
      <c r="R49" s="405"/>
      <c r="S49" s="406"/>
      <c r="T49" s="43"/>
      <c r="U49" s="405"/>
      <c r="V49" s="405"/>
      <c r="W49" s="43"/>
      <c r="X49" s="43"/>
      <c r="Y49" s="43"/>
      <c r="Z49" s="43"/>
      <c r="AB49" s="63">
        <f t="shared" si="0"/>
        <v>0</v>
      </c>
    </row>
    <row r="50" spans="1:28" x14ac:dyDescent="0.25">
      <c r="A50" t="s">
        <v>409</v>
      </c>
      <c r="B50" s="6" t="s">
        <v>54</v>
      </c>
      <c r="C50" t="s">
        <v>69</v>
      </c>
      <c r="D50" s="43"/>
      <c r="E50" s="43"/>
      <c r="F50" s="43"/>
      <c r="G50" s="43"/>
      <c r="H50" s="43"/>
      <c r="I50" s="405"/>
      <c r="J50" s="405"/>
      <c r="K50" s="406"/>
      <c r="L50" s="405"/>
      <c r="M50" s="405"/>
      <c r="N50" s="405"/>
      <c r="O50" s="405"/>
      <c r="P50" s="405"/>
      <c r="Q50" s="405"/>
      <c r="R50" s="405"/>
      <c r="S50" s="406"/>
      <c r="T50" s="43"/>
      <c r="U50" s="405"/>
      <c r="V50" s="405"/>
      <c r="W50" s="43"/>
      <c r="X50" s="43"/>
      <c r="Y50" s="43"/>
      <c r="Z50" s="43"/>
      <c r="AB50" s="63">
        <f t="shared" si="0"/>
        <v>0</v>
      </c>
    </row>
    <row r="51" spans="1:28" x14ac:dyDescent="0.25">
      <c r="A51" t="s">
        <v>22</v>
      </c>
      <c r="B51" s="6" t="s">
        <v>53</v>
      </c>
      <c r="C51" t="s">
        <v>69</v>
      </c>
      <c r="D51" s="43"/>
      <c r="E51" s="43"/>
      <c r="F51" s="43"/>
      <c r="G51" s="43"/>
      <c r="H51" s="43"/>
      <c r="I51" s="405"/>
      <c r="J51" s="405"/>
      <c r="K51" s="406"/>
      <c r="L51" s="405"/>
      <c r="M51" s="405"/>
      <c r="N51" s="405"/>
      <c r="O51" s="405"/>
      <c r="P51" s="405"/>
      <c r="Q51" s="405"/>
      <c r="R51" s="405"/>
      <c r="S51" s="406"/>
      <c r="T51" s="405"/>
      <c r="U51" s="405"/>
      <c r="V51" s="405"/>
      <c r="W51" s="43"/>
      <c r="X51" s="43"/>
      <c r="Y51" s="405"/>
      <c r="Z51" s="405"/>
      <c r="AB51" s="63">
        <f t="shared" si="0"/>
        <v>0</v>
      </c>
    </row>
    <row r="52" spans="1:28" x14ac:dyDescent="0.25">
      <c r="A52" t="s">
        <v>13</v>
      </c>
      <c r="B52" s="6" t="s">
        <v>54</v>
      </c>
      <c r="C52" t="s">
        <v>69</v>
      </c>
      <c r="D52" s="43"/>
      <c r="E52" s="43"/>
      <c r="F52" s="43"/>
      <c r="G52" s="43"/>
      <c r="H52" s="43"/>
      <c r="I52" s="405"/>
      <c r="J52" s="405"/>
      <c r="K52" s="406"/>
      <c r="L52" s="405"/>
      <c r="M52" s="405"/>
      <c r="N52" s="405"/>
      <c r="O52" s="405"/>
      <c r="P52" s="405"/>
      <c r="Q52" s="405"/>
      <c r="R52" s="405"/>
      <c r="S52" s="406"/>
      <c r="T52" s="405"/>
      <c r="U52" s="405"/>
      <c r="V52" s="405"/>
      <c r="W52" s="405"/>
      <c r="X52" s="43"/>
      <c r="Y52" s="405"/>
      <c r="Z52" s="405"/>
      <c r="AB52" s="63">
        <f t="shared" si="0"/>
        <v>0</v>
      </c>
    </row>
    <row r="53" spans="1:28" x14ac:dyDescent="0.25">
      <c r="A53" t="s">
        <v>204</v>
      </c>
      <c r="B53" s="6" t="s">
        <v>251</v>
      </c>
      <c r="C53" t="s">
        <v>69</v>
      </c>
      <c r="D53" s="43"/>
      <c r="E53" s="43"/>
      <c r="F53" s="43"/>
      <c r="G53" s="43"/>
      <c r="H53" s="43"/>
      <c r="I53" s="405"/>
      <c r="J53" s="405"/>
      <c r="K53" s="406"/>
      <c r="L53" s="405"/>
      <c r="M53" s="405"/>
      <c r="N53" s="405"/>
      <c r="O53" s="405"/>
      <c r="P53" s="405"/>
      <c r="Q53" s="405"/>
      <c r="R53" s="405"/>
      <c r="S53" s="406"/>
      <c r="T53" s="405"/>
      <c r="U53" s="405"/>
      <c r="V53" s="405"/>
      <c r="W53" s="405"/>
      <c r="X53" s="43"/>
      <c r="Y53" s="405"/>
      <c r="Z53" s="405"/>
      <c r="AB53" s="63">
        <f t="shared" si="0"/>
        <v>0</v>
      </c>
    </row>
    <row r="54" spans="1:28" x14ac:dyDescent="0.25">
      <c r="A54" t="s">
        <v>272</v>
      </c>
      <c r="B54" s="6" t="s">
        <v>251</v>
      </c>
      <c r="C54" t="s">
        <v>69</v>
      </c>
      <c r="D54" s="43"/>
      <c r="E54" s="43"/>
      <c r="F54" s="43"/>
      <c r="G54" s="43"/>
      <c r="H54" s="43"/>
      <c r="I54" s="405"/>
      <c r="J54" s="405"/>
      <c r="K54" s="406"/>
      <c r="L54" s="405"/>
      <c r="M54" s="405"/>
      <c r="N54" s="405"/>
      <c r="O54" s="405"/>
      <c r="P54" s="405"/>
      <c r="Q54" s="405"/>
      <c r="R54" s="405"/>
      <c r="S54" s="406"/>
      <c r="T54" s="405"/>
      <c r="U54" s="405"/>
      <c r="V54" s="405"/>
      <c r="W54" s="405"/>
      <c r="X54" s="43"/>
      <c r="Y54" s="405"/>
      <c r="Z54" s="405"/>
      <c r="AB54" s="63">
        <f t="shared" si="0"/>
        <v>0</v>
      </c>
    </row>
    <row r="55" spans="1:28" x14ac:dyDescent="0.25">
      <c r="A55" t="s">
        <v>37</v>
      </c>
      <c r="B55" s="6" t="s">
        <v>251</v>
      </c>
      <c r="C55" t="s">
        <v>69</v>
      </c>
      <c r="D55" s="43"/>
      <c r="E55" s="43"/>
      <c r="F55" s="43"/>
      <c r="G55" s="43"/>
      <c r="H55" s="43"/>
      <c r="I55" s="405"/>
      <c r="J55" s="405"/>
      <c r="K55" s="406"/>
      <c r="L55" s="405"/>
      <c r="M55" s="405"/>
      <c r="N55" s="405"/>
      <c r="O55" s="405"/>
      <c r="P55" s="405"/>
      <c r="Q55" s="405"/>
      <c r="R55" s="405"/>
      <c r="S55" s="406"/>
      <c r="T55" s="405"/>
      <c r="U55" s="405"/>
      <c r="V55" s="405"/>
      <c r="W55" s="407"/>
      <c r="X55" s="43"/>
      <c r="Y55" s="405"/>
      <c r="Z55" s="405"/>
      <c r="AB55" s="63">
        <f t="shared" si="0"/>
        <v>0</v>
      </c>
    </row>
    <row r="56" spans="1:28" x14ac:dyDescent="0.25">
      <c r="A56" t="s">
        <v>199</v>
      </c>
      <c r="B56" s="6" t="s">
        <v>251</v>
      </c>
      <c r="C56" t="s">
        <v>69</v>
      </c>
      <c r="D56" s="43"/>
      <c r="E56" s="43"/>
      <c r="F56" s="43"/>
      <c r="G56" s="43"/>
      <c r="H56" s="43"/>
      <c r="I56" s="405"/>
      <c r="J56" s="405"/>
      <c r="K56" s="406"/>
      <c r="L56" s="405"/>
      <c r="M56" s="405"/>
      <c r="N56" s="405"/>
      <c r="O56" s="405"/>
      <c r="P56" s="405"/>
      <c r="Q56" s="405"/>
      <c r="R56" s="405"/>
      <c r="S56" s="406"/>
      <c r="T56" s="43"/>
      <c r="U56" s="405"/>
      <c r="V56" s="405"/>
      <c r="W56" s="43"/>
      <c r="X56" s="43"/>
      <c r="Y56" s="43"/>
      <c r="Z56" s="43"/>
      <c r="AB56" s="63">
        <f t="shared" si="0"/>
        <v>0</v>
      </c>
    </row>
    <row r="57" spans="1:28" x14ac:dyDescent="0.25">
      <c r="A57" t="s">
        <v>232</v>
      </c>
      <c r="B57" s="6" t="s">
        <v>251</v>
      </c>
      <c r="C57" t="s">
        <v>69</v>
      </c>
      <c r="D57" s="43"/>
      <c r="E57" s="43"/>
      <c r="F57" s="43"/>
      <c r="G57" s="43"/>
      <c r="H57" s="43"/>
      <c r="I57" s="405"/>
      <c r="J57" s="405"/>
      <c r="K57" s="406"/>
      <c r="L57" s="405"/>
      <c r="M57" s="405"/>
      <c r="N57" s="405"/>
      <c r="O57" s="405"/>
      <c r="P57" s="405"/>
      <c r="Q57" s="405"/>
      <c r="R57" s="405"/>
      <c r="S57" s="406"/>
      <c r="T57" s="405"/>
      <c r="U57" s="405"/>
      <c r="V57" s="405"/>
      <c r="W57" s="43"/>
      <c r="X57" s="43"/>
      <c r="Y57" s="43"/>
      <c r="Z57" s="43"/>
      <c r="AB57" s="63">
        <f t="shared" si="0"/>
        <v>0</v>
      </c>
    </row>
    <row r="58" spans="1:28" x14ac:dyDescent="0.25">
      <c r="A58" t="s">
        <v>271</v>
      </c>
      <c r="B58" s="6" t="s">
        <v>251</v>
      </c>
      <c r="C58" t="s">
        <v>69</v>
      </c>
      <c r="D58" s="43"/>
      <c r="E58" s="43"/>
      <c r="F58" s="43"/>
      <c r="G58" s="43"/>
      <c r="H58" s="43"/>
      <c r="I58" s="405"/>
      <c r="J58" s="405"/>
      <c r="K58" s="406"/>
      <c r="L58" s="405"/>
      <c r="M58" s="405"/>
      <c r="N58" s="405"/>
      <c r="O58" s="405"/>
      <c r="P58" s="405"/>
      <c r="Q58" s="405"/>
      <c r="R58" s="405"/>
      <c r="S58" s="406"/>
      <c r="T58" s="405"/>
      <c r="U58" s="405"/>
      <c r="V58" s="405"/>
      <c r="W58" s="405"/>
      <c r="X58" s="405"/>
      <c r="Y58" s="405"/>
      <c r="Z58" s="405"/>
      <c r="AB58" s="63">
        <f t="shared" si="0"/>
        <v>0</v>
      </c>
    </row>
    <row r="59" spans="1:28" x14ac:dyDescent="0.25">
      <c r="A59" t="s">
        <v>274</v>
      </c>
      <c r="B59" s="6" t="s">
        <v>251</v>
      </c>
      <c r="C59" t="s">
        <v>69</v>
      </c>
      <c r="D59" s="43"/>
      <c r="E59" s="43"/>
      <c r="F59" s="43"/>
      <c r="G59" s="43"/>
      <c r="H59" s="43"/>
      <c r="I59" s="405"/>
      <c r="J59" s="405"/>
      <c r="K59" s="406"/>
      <c r="L59" s="405"/>
      <c r="M59" s="405"/>
      <c r="N59" s="405"/>
      <c r="O59" s="405"/>
      <c r="P59" s="405"/>
      <c r="Q59" s="405"/>
      <c r="R59" s="405"/>
      <c r="S59" s="406"/>
      <c r="T59" s="43"/>
      <c r="U59" s="405"/>
      <c r="V59" s="405"/>
      <c r="W59" s="405"/>
      <c r="X59" s="405"/>
      <c r="Y59" s="43"/>
      <c r="Z59" s="43"/>
      <c r="AB59" s="63">
        <f t="shared" si="0"/>
        <v>0</v>
      </c>
    </row>
    <row r="60" spans="1:28" x14ac:dyDescent="0.25">
      <c r="A60" t="s">
        <v>203</v>
      </c>
      <c r="B60" s="6" t="s">
        <v>251</v>
      </c>
      <c r="C60" t="s">
        <v>69</v>
      </c>
      <c r="D60" s="43"/>
      <c r="E60" s="43"/>
      <c r="F60" s="43"/>
      <c r="G60" s="43"/>
      <c r="H60" s="43"/>
      <c r="I60" s="405"/>
      <c r="J60" s="405"/>
      <c r="K60" s="406"/>
      <c r="L60" s="405"/>
      <c r="M60" s="405"/>
      <c r="N60" s="405"/>
      <c r="O60" s="405"/>
      <c r="P60" s="405"/>
      <c r="Q60" s="405"/>
      <c r="R60" s="405"/>
      <c r="S60" s="406"/>
      <c r="T60" s="405"/>
      <c r="U60" s="405"/>
      <c r="V60" s="405"/>
      <c r="W60" s="405"/>
      <c r="X60" s="43"/>
      <c r="Y60" s="43"/>
      <c r="Z60" s="43"/>
      <c r="AB60" s="63">
        <f t="shared" si="0"/>
        <v>0</v>
      </c>
    </row>
    <row r="61" spans="1:28" x14ac:dyDescent="0.25">
      <c r="A61" t="s">
        <v>227</v>
      </c>
      <c r="B61" s="6" t="s">
        <v>251</v>
      </c>
      <c r="C61" t="s">
        <v>69</v>
      </c>
      <c r="D61" s="43"/>
      <c r="E61" s="43"/>
      <c r="F61" s="43"/>
      <c r="G61" s="43"/>
      <c r="H61" s="43"/>
      <c r="I61" s="405"/>
      <c r="J61" s="405"/>
      <c r="K61" s="406"/>
      <c r="L61" s="405"/>
      <c r="M61" s="405"/>
      <c r="N61" s="405"/>
      <c r="O61" s="405"/>
      <c r="P61" s="405"/>
      <c r="Q61" s="405"/>
      <c r="R61" s="405"/>
      <c r="S61" s="406"/>
      <c r="T61" s="405"/>
      <c r="U61" s="405"/>
      <c r="V61" s="405"/>
      <c r="W61" s="405"/>
      <c r="X61" s="405"/>
      <c r="Y61" s="405"/>
      <c r="Z61" s="405"/>
      <c r="AB61" s="63">
        <f t="shared" si="0"/>
        <v>0</v>
      </c>
    </row>
    <row r="62" spans="1:28" x14ac:dyDescent="0.25">
      <c r="A62" t="s">
        <v>276</v>
      </c>
      <c r="B62" s="6" t="s">
        <v>251</v>
      </c>
      <c r="C62" t="s">
        <v>69</v>
      </c>
      <c r="D62" s="43"/>
      <c r="E62" s="43"/>
      <c r="F62" s="43"/>
      <c r="G62" s="43"/>
      <c r="H62" s="43"/>
      <c r="I62" s="405"/>
      <c r="J62" s="405"/>
      <c r="K62" s="406"/>
      <c r="L62" s="405"/>
      <c r="M62" s="405"/>
      <c r="N62" s="405"/>
      <c r="O62" s="405"/>
      <c r="P62" s="405"/>
      <c r="Q62" s="405"/>
      <c r="R62" s="405"/>
      <c r="S62" s="406"/>
      <c r="T62" s="43"/>
      <c r="U62" s="405"/>
      <c r="V62" s="405"/>
      <c r="W62" s="405"/>
      <c r="X62" s="405"/>
      <c r="Y62" s="405"/>
      <c r="Z62" s="405"/>
      <c r="AB62" s="63">
        <f t="shared" si="0"/>
        <v>0</v>
      </c>
    </row>
    <row r="63" spans="1:28" x14ac:dyDescent="0.25">
      <c r="A63" t="s">
        <v>253</v>
      </c>
      <c r="B63" s="6"/>
      <c r="C63" t="s">
        <v>69</v>
      </c>
      <c r="D63" s="43"/>
      <c r="E63" s="43"/>
      <c r="F63" s="43"/>
      <c r="G63" s="43"/>
      <c r="H63" s="43"/>
      <c r="I63" s="405"/>
      <c r="J63" s="405"/>
      <c r="K63" s="406"/>
      <c r="L63" s="405"/>
      <c r="M63" s="405"/>
      <c r="N63" s="405"/>
      <c r="O63" s="405"/>
      <c r="P63" s="405"/>
      <c r="Q63" s="405"/>
      <c r="R63" s="405"/>
      <c r="S63" s="406"/>
      <c r="T63" s="43"/>
      <c r="U63" s="405"/>
      <c r="V63" s="405"/>
      <c r="W63" s="405"/>
      <c r="X63" s="405"/>
      <c r="Y63" s="405"/>
      <c r="Z63" s="405"/>
      <c r="AB63" s="63">
        <f t="shared" si="0"/>
        <v>0</v>
      </c>
    </row>
    <row r="64" spans="1:28" x14ac:dyDescent="0.25">
      <c r="A64" t="s">
        <v>254</v>
      </c>
      <c r="B64" s="6"/>
      <c r="C64" t="s">
        <v>69</v>
      </c>
      <c r="D64" s="43"/>
      <c r="E64" s="43"/>
      <c r="F64" s="43"/>
      <c r="G64" s="43"/>
      <c r="H64" s="43"/>
      <c r="I64" s="405"/>
      <c r="J64" s="405"/>
      <c r="K64" s="406"/>
      <c r="L64" s="405"/>
      <c r="M64" s="405"/>
      <c r="N64" s="405"/>
      <c r="O64" s="405"/>
      <c r="P64" s="405"/>
      <c r="Q64" s="405"/>
      <c r="R64" s="405"/>
      <c r="S64" s="406"/>
      <c r="T64" s="43"/>
      <c r="U64" s="405"/>
      <c r="V64" s="405"/>
      <c r="W64" s="405"/>
      <c r="X64" s="405"/>
      <c r="Y64" s="405"/>
      <c r="Z64" s="405"/>
      <c r="AB64" s="63">
        <f t="shared" si="0"/>
        <v>0</v>
      </c>
    </row>
    <row r="65" spans="1:28" x14ac:dyDescent="0.25">
      <c r="A65" t="s">
        <v>255</v>
      </c>
      <c r="B65" s="6"/>
      <c r="C65" t="s">
        <v>69</v>
      </c>
      <c r="D65" s="43"/>
      <c r="E65" s="43"/>
      <c r="F65" s="43"/>
      <c r="G65" s="43"/>
      <c r="H65" s="43"/>
      <c r="I65" s="405"/>
      <c r="J65" s="405"/>
      <c r="K65" s="406"/>
      <c r="L65" s="405"/>
      <c r="M65" s="405"/>
      <c r="N65" s="405"/>
      <c r="O65" s="405"/>
      <c r="P65" s="405"/>
      <c r="Q65" s="405"/>
      <c r="R65" s="405"/>
      <c r="S65" s="406"/>
      <c r="T65" s="43"/>
      <c r="U65" s="405"/>
      <c r="V65" s="405"/>
      <c r="W65" s="405"/>
      <c r="X65" s="405"/>
      <c r="Y65" s="405"/>
      <c r="Z65" s="405"/>
      <c r="AB65" s="63">
        <f t="shared" si="0"/>
        <v>0</v>
      </c>
    </row>
    <row r="66" spans="1:28" x14ac:dyDescent="0.25">
      <c r="A66" t="s">
        <v>256</v>
      </c>
      <c r="B66" s="6"/>
      <c r="C66" t="s">
        <v>69</v>
      </c>
      <c r="D66" s="43"/>
      <c r="E66" s="43"/>
      <c r="F66" s="43"/>
      <c r="G66" s="43"/>
      <c r="H66" s="43"/>
      <c r="I66" s="405"/>
      <c r="J66" s="405"/>
      <c r="K66" s="406"/>
      <c r="L66" s="405"/>
      <c r="M66" s="405"/>
      <c r="N66" s="405"/>
      <c r="O66" s="405"/>
      <c r="P66" s="405"/>
      <c r="Q66" s="405"/>
      <c r="R66" s="405"/>
      <c r="S66" s="406"/>
      <c r="T66" s="43"/>
      <c r="U66" s="405"/>
      <c r="V66" s="405"/>
      <c r="W66" s="405"/>
      <c r="X66" s="405"/>
      <c r="Y66" s="405"/>
      <c r="Z66" s="405"/>
      <c r="AB66" s="63">
        <f t="shared" si="0"/>
        <v>0</v>
      </c>
    </row>
    <row r="67" spans="1:28" x14ac:dyDescent="0.25">
      <c r="A67" t="s">
        <v>257</v>
      </c>
      <c r="B67" s="6"/>
      <c r="C67" t="s">
        <v>69</v>
      </c>
      <c r="D67" s="43"/>
      <c r="E67" s="43"/>
      <c r="F67" s="43"/>
      <c r="G67" s="43"/>
      <c r="H67" s="43"/>
      <c r="I67" s="405"/>
      <c r="J67" s="405"/>
      <c r="K67" s="406"/>
      <c r="L67" s="405"/>
      <c r="M67" s="405"/>
      <c r="N67" s="405"/>
      <c r="O67" s="405"/>
      <c r="P67" s="405"/>
      <c r="Q67" s="405"/>
      <c r="R67" s="405"/>
      <c r="S67" s="406"/>
      <c r="T67" s="43"/>
      <c r="U67" s="405"/>
      <c r="V67" s="405"/>
      <c r="W67" s="405"/>
      <c r="X67" s="405"/>
      <c r="Y67" s="405"/>
      <c r="Z67" s="405"/>
      <c r="AB67" s="63">
        <f t="shared" si="0"/>
        <v>0</v>
      </c>
    </row>
    <row r="68" spans="1:28" x14ac:dyDescent="0.25">
      <c r="A68" t="s">
        <v>57</v>
      </c>
      <c r="B68" s="6" t="s">
        <v>53</v>
      </c>
      <c r="C68" t="s">
        <v>63</v>
      </c>
      <c r="D68" s="43"/>
      <c r="E68" s="43"/>
      <c r="F68" s="43"/>
      <c r="G68" s="43"/>
      <c r="H68" s="43"/>
      <c r="I68" s="405"/>
      <c r="J68" s="405"/>
      <c r="K68" s="406"/>
      <c r="L68" s="405"/>
      <c r="M68" s="405"/>
      <c r="N68" s="405"/>
      <c r="O68" s="405"/>
      <c r="P68" s="405"/>
      <c r="Q68" s="405"/>
      <c r="R68" s="405"/>
      <c r="S68" s="406"/>
      <c r="T68" s="405"/>
      <c r="U68" s="405"/>
      <c r="V68" s="405"/>
      <c r="W68" s="405"/>
      <c r="X68" s="43"/>
      <c r="Y68" s="405"/>
      <c r="Z68" s="405"/>
      <c r="AB68" s="63">
        <f t="shared" si="0"/>
        <v>0</v>
      </c>
    </row>
    <row r="69" spans="1:28" x14ac:dyDescent="0.25">
      <c r="A69" t="s">
        <v>29</v>
      </c>
      <c r="B69" s="6" t="s">
        <v>53</v>
      </c>
      <c r="C69" t="s">
        <v>63</v>
      </c>
      <c r="D69" s="43"/>
      <c r="E69" s="43"/>
      <c r="F69" s="43"/>
      <c r="G69" s="43"/>
      <c r="H69" s="43"/>
      <c r="I69" s="405"/>
      <c r="J69" s="405"/>
      <c r="K69" s="406"/>
      <c r="L69" s="405"/>
      <c r="M69" s="405"/>
      <c r="N69" s="405"/>
      <c r="O69" s="405"/>
      <c r="P69" s="405"/>
      <c r="Q69" s="405"/>
      <c r="R69" s="405"/>
      <c r="S69" s="406"/>
      <c r="T69" s="43"/>
      <c r="U69" s="405"/>
      <c r="V69" s="405"/>
      <c r="W69" s="43"/>
      <c r="X69" s="43"/>
      <c r="Y69" s="43"/>
      <c r="Z69" s="43"/>
      <c r="AB69" s="63">
        <f t="shared" si="0"/>
        <v>0</v>
      </c>
    </row>
    <row r="70" spans="1:28" x14ac:dyDescent="0.25">
      <c r="A70" t="s">
        <v>27</v>
      </c>
      <c r="B70" s="6" t="s">
        <v>54</v>
      </c>
      <c r="C70" t="s">
        <v>63</v>
      </c>
      <c r="D70" s="43"/>
      <c r="E70" s="43"/>
      <c r="F70" s="43"/>
      <c r="G70" s="43"/>
      <c r="H70" s="43"/>
      <c r="I70" s="405"/>
      <c r="J70" s="405"/>
      <c r="K70" s="406"/>
      <c r="L70" s="405"/>
      <c r="M70" s="405"/>
      <c r="N70" s="405"/>
      <c r="O70" s="405"/>
      <c r="P70" s="405"/>
      <c r="Q70" s="405"/>
      <c r="R70" s="405"/>
      <c r="S70" s="406"/>
      <c r="T70" s="43"/>
      <c r="U70" s="405"/>
      <c r="V70" s="405"/>
      <c r="W70" s="43"/>
      <c r="X70" s="43"/>
      <c r="Y70" s="43"/>
      <c r="Z70" s="43"/>
      <c r="AB70" s="63">
        <f t="shared" si="0"/>
        <v>0</v>
      </c>
    </row>
    <row r="71" spans="1:28" x14ac:dyDescent="0.25">
      <c r="A71" t="s">
        <v>25</v>
      </c>
      <c r="B71" s="6" t="s">
        <v>52</v>
      </c>
      <c r="C71" t="s">
        <v>63</v>
      </c>
      <c r="D71" s="43"/>
      <c r="E71" s="43"/>
      <c r="F71" s="43"/>
      <c r="G71" s="43"/>
      <c r="H71" s="43"/>
      <c r="I71" s="405"/>
      <c r="J71" s="405"/>
      <c r="K71" s="406"/>
      <c r="L71" s="405"/>
      <c r="M71" s="405"/>
      <c r="N71" s="405"/>
      <c r="O71" s="405"/>
      <c r="P71" s="405"/>
      <c r="Q71" s="405"/>
      <c r="R71" s="405"/>
      <c r="S71" s="406"/>
      <c r="T71" s="43"/>
      <c r="U71" s="405"/>
      <c r="V71" s="405"/>
      <c r="W71" s="43"/>
      <c r="X71" s="43"/>
      <c r="Y71" s="43"/>
      <c r="Z71" s="43"/>
      <c r="AB71" s="63">
        <f t="shared" si="0"/>
        <v>0</v>
      </c>
    </row>
    <row r="72" spans="1:28" x14ac:dyDescent="0.25">
      <c r="A72" t="s">
        <v>58</v>
      </c>
      <c r="B72" s="6" t="s">
        <v>53</v>
      </c>
      <c r="C72" t="s">
        <v>63</v>
      </c>
      <c r="D72" s="43"/>
      <c r="E72" s="43"/>
      <c r="F72" s="43"/>
      <c r="G72" s="43"/>
      <c r="H72" s="43"/>
      <c r="I72" s="405"/>
      <c r="J72" s="405"/>
      <c r="K72" s="406"/>
      <c r="L72" s="405"/>
      <c r="M72" s="405"/>
      <c r="N72" s="405"/>
      <c r="O72" s="405"/>
      <c r="P72" s="405"/>
      <c r="Q72" s="405"/>
      <c r="R72" s="405"/>
      <c r="S72" s="406"/>
      <c r="T72" s="43"/>
      <c r="U72" s="405"/>
      <c r="V72" s="405"/>
      <c r="W72" s="43"/>
      <c r="X72" s="43"/>
      <c r="Y72" s="43"/>
      <c r="Z72" s="43"/>
      <c r="AB72" s="63">
        <f t="shared" ref="AB72:AB95" si="1">SUM(D72:Z72)</f>
        <v>0</v>
      </c>
    </row>
    <row r="73" spans="1:28" x14ac:dyDescent="0.25">
      <c r="A73" t="s">
        <v>59</v>
      </c>
      <c r="B73" s="6" t="s">
        <v>54</v>
      </c>
      <c r="C73" t="s">
        <v>63</v>
      </c>
      <c r="D73" s="43"/>
      <c r="E73" s="43"/>
      <c r="F73" s="43"/>
      <c r="G73" s="43"/>
      <c r="H73" s="43"/>
      <c r="I73" s="405"/>
      <c r="J73" s="405"/>
      <c r="K73" s="406"/>
      <c r="L73" s="405"/>
      <c r="M73" s="405"/>
      <c r="N73" s="405"/>
      <c r="O73" s="405"/>
      <c r="P73" s="405"/>
      <c r="Q73" s="405"/>
      <c r="R73" s="405"/>
      <c r="S73" s="406"/>
      <c r="T73" s="43"/>
      <c r="U73" s="405"/>
      <c r="V73" s="405"/>
      <c r="W73" s="43"/>
      <c r="X73" s="43"/>
      <c r="Y73" s="43"/>
      <c r="Z73" s="43"/>
      <c r="AB73" s="63">
        <f t="shared" si="1"/>
        <v>0</v>
      </c>
    </row>
    <row r="74" spans="1:28" x14ac:dyDescent="0.25">
      <c r="A74" t="s">
        <v>408</v>
      </c>
      <c r="B74" s="6" t="s">
        <v>52</v>
      </c>
      <c r="C74" t="s">
        <v>63</v>
      </c>
      <c r="D74" s="43"/>
      <c r="E74" s="43"/>
      <c r="F74" s="43"/>
      <c r="G74" s="43"/>
      <c r="H74" s="43"/>
      <c r="I74" s="405"/>
      <c r="J74" s="405"/>
      <c r="K74" s="406"/>
      <c r="L74" s="405"/>
      <c r="M74" s="405"/>
      <c r="N74" s="405"/>
      <c r="O74" s="405"/>
      <c r="P74" s="405"/>
      <c r="Q74" s="405"/>
      <c r="R74" s="405"/>
      <c r="S74" s="406"/>
      <c r="T74" s="43"/>
      <c r="U74" s="405"/>
      <c r="V74" s="405"/>
      <c r="W74" s="405"/>
      <c r="X74" s="43"/>
      <c r="Y74" s="405"/>
      <c r="Z74" s="405"/>
      <c r="AB74" s="63">
        <f t="shared" si="1"/>
        <v>0</v>
      </c>
    </row>
    <row r="75" spans="1:28" x14ac:dyDescent="0.25">
      <c r="A75" t="s">
        <v>23</v>
      </c>
      <c r="B75" s="6" t="s">
        <v>52</v>
      </c>
      <c r="C75" t="s">
        <v>63</v>
      </c>
      <c r="D75" s="43"/>
      <c r="E75" s="43"/>
      <c r="F75" s="43"/>
      <c r="G75" s="43"/>
      <c r="H75" s="43"/>
      <c r="I75" s="405"/>
      <c r="J75" s="405"/>
      <c r="K75" s="406"/>
      <c r="L75" s="405"/>
      <c r="M75" s="405"/>
      <c r="N75" s="405"/>
      <c r="O75" s="405"/>
      <c r="P75" s="405"/>
      <c r="Q75" s="405"/>
      <c r="R75" s="405"/>
      <c r="S75" s="406"/>
      <c r="T75" s="43"/>
      <c r="U75" s="405"/>
      <c r="V75" s="405"/>
      <c r="W75" s="43"/>
      <c r="X75" s="43"/>
      <c r="Y75" s="43"/>
      <c r="Z75" s="43"/>
      <c r="AB75" s="63">
        <f t="shared" si="1"/>
        <v>0</v>
      </c>
    </row>
    <row r="76" spans="1:28" x14ac:dyDescent="0.25">
      <c r="A76" t="s">
        <v>201</v>
      </c>
      <c r="B76" s="6" t="s">
        <v>52</v>
      </c>
      <c r="C76" t="s">
        <v>63</v>
      </c>
      <c r="D76" s="43"/>
      <c r="E76" s="43"/>
      <c r="F76" s="43"/>
      <c r="G76" s="43"/>
      <c r="H76" s="43"/>
      <c r="I76" s="405"/>
      <c r="J76" s="405"/>
      <c r="K76" s="406"/>
      <c r="L76" s="405"/>
      <c r="M76" s="405"/>
      <c r="N76" s="405"/>
      <c r="O76" s="405"/>
      <c r="P76" s="405"/>
      <c r="Q76" s="405"/>
      <c r="R76" s="405"/>
      <c r="S76" s="406"/>
      <c r="T76" s="405"/>
      <c r="U76" s="405"/>
      <c r="V76" s="405"/>
      <c r="W76" s="405"/>
      <c r="X76" s="43"/>
      <c r="Y76" s="405"/>
      <c r="Z76" s="405"/>
      <c r="AB76" s="63">
        <f t="shared" si="1"/>
        <v>0</v>
      </c>
    </row>
    <row r="77" spans="1:28" x14ac:dyDescent="0.25">
      <c r="A77" t="s">
        <v>26</v>
      </c>
      <c r="B77" s="6" t="s">
        <v>53</v>
      </c>
      <c r="C77" t="s">
        <v>63</v>
      </c>
      <c r="D77" s="43"/>
      <c r="E77" s="43"/>
      <c r="F77" s="43"/>
      <c r="G77" s="43"/>
      <c r="H77" s="43"/>
      <c r="I77" s="405"/>
      <c r="J77" s="405"/>
      <c r="K77" s="406"/>
      <c r="L77" s="405"/>
      <c r="M77" s="405"/>
      <c r="N77" s="405"/>
      <c r="O77" s="405"/>
      <c r="P77" s="405"/>
      <c r="Q77" s="405"/>
      <c r="R77" s="405"/>
      <c r="S77" s="406"/>
      <c r="T77" s="405"/>
      <c r="U77" s="405"/>
      <c r="V77" s="405"/>
      <c r="W77" s="405"/>
      <c r="X77" s="43"/>
      <c r="Y77" s="405"/>
      <c r="Z77" s="405"/>
      <c r="AB77" s="63">
        <f t="shared" si="1"/>
        <v>0</v>
      </c>
    </row>
    <row r="78" spans="1:28" x14ac:dyDescent="0.25">
      <c r="A78" t="s">
        <v>40</v>
      </c>
      <c r="B78" s="6" t="s">
        <v>53</v>
      </c>
      <c r="C78" t="s">
        <v>63</v>
      </c>
      <c r="D78" s="43"/>
      <c r="E78" s="43"/>
      <c r="F78" s="43"/>
      <c r="G78" s="43"/>
      <c r="H78" s="43"/>
      <c r="I78" s="405"/>
      <c r="J78" s="405"/>
      <c r="K78" s="406"/>
      <c r="L78" s="405"/>
      <c r="M78" s="405"/>
      <c r="N78" s="405"/>
      <c r="O78" s="405"/>
      <c r="P78" s="405"/>
      <c r="Q78" s="405"/>
      <c r="R78" s="405"/>
      <c r="S78" s="406"/>
      <c r="T78" s="405"/>
      <c r="U78" s="405"/>
      <c r="V78" s="405"/>
      <c r="W78" s="405"/>
      <c r="X78" s="43"/>
      <c r="Y78" s="405"/>
      <c r="Z78" s="405"/>
      <c r="AB78" s="63">
        <f t="shared" si="1"/>
        <v>0</v>
      </c>
    </row>
    <row r="79" spans="1:28" x14ac:dyDescent="0.25">
      <c r="A79" t="s">
        <v>34</v>
      </c>
      <c r="B79" s="6" t="s">
        <v>54</v>
      </c>
      <c r="C79" t="s">
        <v>63</v>
      </c>
      <c r="D79" s="43"/>
      <c r="E79" s="43"/>
      <c r="F79" s="43"/>
      <c r="G79" s="43"/>
      <c r="H79" s="43"/>
      <c r="I79" s="405"/>
      <c r="J79" s="405"/>
      <c r="K79" s="406"/>
      <c r="L79" s="405"/>
      <c r="M79" s="405"/>
      <c r="N79" s="405"/>
      <c r="O79" s="405"/>
      <c r="P79" s="405"/>
      <c r="Q79" s="405"/>
      <c r="R79" s="405"/>
      <c r="S79" s="406"/>
      <c r="T79" s="405"/>
      <c r="U79" s="405"/>
      <c r="V79" s="405"/>
      <c r="W79" s="405"/>
      <c r="X79" s="405"/>
      <c r="Y79" s="405"/>
      <c r="Z79" s="405"/>
      <c r="AB79" s="63">
        <f t="shared" si="1"/>
        <v>0</v>
      </c>
    </row>
    <row r="80" spans="1:28" x14ac:dyDescent="0.25">
      <c r="A80" t="s">
        <v>31</v>
      </c>
      <c r="B80" s="6" t="s">
        <v>54</v>
      </c>
      <c r="C80" t="s">
        <v>63</v>
      </c>
      <c r="D80" s="43"/>
      <c r="E80" s="43"/>
      <c r="F80" s="43"/>
      <c r="G80" s="43"/>
      <c r="H80" s="43"/>
      <c r="I80" s="405"/>
      <c r="J80" s="405"/>
      <c r="K80" s="406"/>
      <c r="L80" s="405"/>
      <c r="M80" s="405"/>
      <c r="N80" s="405"/>
      <c r="O80" s="405"/>
      <c r="P80" s="405"/>
      <c r="Q80" s="405"/>
      <c r="R80" s="405"/>
      <c r="S80" s="406"/>
      <c r="T80" s="43"/>
      <c r="U80" s="405"/>
      <c r="V80" s="43"/>
      <c r="W80" s="43"/>
      <c r="X80" s="43"/>
      <c r="Y80" s="43"/>
      <c r="Z80" s="43"/>
      <c r="AB80" s="63">
        <f t="shared" si="1"/>
        <v>0</v>
      </c>
    </row>
    <row r="81" spans="1:28" x14ac:dyDescent="0.25">
      <c r="A81" t="s">
        <v>190</v>
      </c>
      <c r="B81" s="6" t="s">
        <v>251</v>
      </c>
      <c r="C81" t="s">
        <v>63</v>
      </c>
      <c r="D81" s="43"/>
      <c r="E81" s="43"/>
      <c r="F81" s="43"/>
      <c r="G81" s="43"/>
      <c r="H81" s="43"/>
      <c r="I81" s="405"/>
      <c r="J81" s="405"/>
      <c r="K81" s="406"/>
      <c r="L81" s="405"/>
      <c r="M81" s="405"/>
      <c r="N81" s="405"/>
      <c r="O81" s="405"/>
      <c r="P81" s="405"/>
      <c r="Q81" s="405"/>
      <c r="R81" s="405"/>
      <c r="S81" s="406"/>
      <c r="T81" s="43"/>
      <c r="U81" s="405"/>
      <c r="V81" s="43"/>
      <c r="W81" s="43"/>
      <c r="X81" s="43"/>
      <c r="Y81" s="43"/>
      <c r="Z81" s="43"/>
      <c r="AB81" s="63">
        <f t="shared" si="1"/>
        <v>0</v>
      </c>
    </row>
    <row r="82" spans="1:28" x14ac:dyDescent="0.25">
      <c r="A82" t="s">
        <v>39</v>
      </c>
      <c r="B82" s="36" t="s">
        <v>251</v>
      </c>
      <c r="C82" t="s">
        <v>63</v>
      </c>
      <c r="D82" s="43"/>
      <c r="E82" s="43"/>
      <c r="F82" s="43"/>
      <c r="G82" s="43"/>
      <c r="H82" s="43"/>
      <c r="I82" s="43"/>
      <c r="J82" s="405"/>
      <c r="K82" s="406"/>
      <c r="L82" s="405"/>
      <c r="M82" s="405"/>
      <c r="N82" s="405"/>
      <c r="O82" s="405"/>
      <c r="P82" s="405"/>
      <c r="Q82" s="405"/>
      <c r="R82" s="405"/>
      <c r="S82" s="406"/>
      <c r="T82" s="43"/>
      <c r="U82" s="43"/>
      <c r="V82" s="43"/>
      <c r="W82" s="43"/>
      <c r="X82" s="43"/>
      <c r="Y82" s="43"/>
      <c r="Z82" s="43"/>
      <c r="AB82" s="63">
        <f t="shared" si="1"/>
        <v>0</v>
      </c>
    </row>
    <row r="83" spans="1:28" x14ac:dyDescent="0.25">
      <c r="A83" t="s">
        <v>275</v>
      </c>
      <c r="B83" s="36" t="s">
        <v>251</v>
      </c>
      <c r="C83" t="s">
        <v>63</v>
      </c>
      <c r="D83" s="43"/>
      <c r="E83" s="43"/>
      <c r="F83" s="43"/>
      <c r="G83" s="43"/>
      <c r="H83" s="43"/>
      <c r="I83" s="43"/>
      <c r="J83" s="405"/>
      <c r="K83" s="406"/>
      <c r="L83" s="405"/>
      <c r="M83" s="405"/>
      <c r="N83" s="405"/>
      <c r="O83" s="405"/>
      <c r="P83" s="405"/>
      <c r="Q83" s="405"/>
      <c r="R83" s="405"/>
      <c r="S83" s="406"/>
      <c r="T83" s="43"/>
      <c r="U83" s="43"/>
      <c r="V83" s="43"/>
      <c r="W83" s="43"/>
      <c r="X83" s="43"/>
      <c r="Y83" s="43"/>
      <c r="Z83" s="43"/>
      <c r="AB83" s="63">
        <f t="shared" si="1"/>
        <v>0</v>
      </c>
    </row>
    <row r="84" spans="1:28" x14ac:dyDescent="0.25">
      <c r="A84" t="s">
        <v>277</v>
      </c>
      <c r="B84" s="36" t="s">
        <v>251</v>
      </c>
      <c r="C84" t="s">
        <v>63</v>
      </c>
      <c r="D84" s="43"/>
      <c r="E84" s="43"/>
      <c r="F84" s="43"/>
      <c r="G84" s="43"/>
      <c r="H84" s="43"/>
      <c r="I84" s="43"/>
      <c r="J84" s="405"/>
      <c r="K84" s="406"/>
      <c r="L84" s="405"/>
      <c r="M84" s="405"/>
      <c r="N84" s="405"/>
      <c r="O84" s="405"/>
      <c r="P84" s="405"/>
      <c r="Q84" s="405"/>
      <c r="R84" s="405"/>
      <c r="S84" s="406"/>
      <c r="T84" s="43"/>
      <c r="U84" s="43"/>
      <c r="V84" s="43"/>
      <c r="W84" s="43"/>
      <c r="X84" s="43"/>
      <c r="Y84" s="43"/>
      <c r="Z84" s="43"/>
      <c r="AB84" s="63">
        <f t="shared" si="1"/>
        <v>0</v>
      </c>
    </row>
    <row r="85" spans="1:28" x14ac:dyDescent="0.25">
      <c r="A85" t="s">
        <v>228</v>
      </c>
      <c r="B85" s="36" t="s">
        <v>251</v>
      </c>
      <c r="C85" t="s">
        <v>63</v>
      </c>
      <c r="D85" s="43"/>
      <c r="E85" s="43"/>
      <c r="F85" s="43"/>
      <c r="G85" s="43"/>
      <c r="H85" s="43"/>
      <c r="I85" s="43"/>
      <c r="J85" s="405"/>
      <c r="K85" s="406"/>
      <c r="L85" s="405"/>
      <c r="M85" s="405"/>
      <c r="N85" s="405"/>
      <c r="O85" s="405"/>
      <c r="P85" s="405"/>
      <c r="Q85" s="405"/>
      <c r="R85" s="405"/>
      <c r="S85" s="406"/>
      <c r="T85" s="43"/>
      <c r="U85" s="43"/>
      <c r="V85" s="43"/>
      <c r="W85" s="43"/>
      <c r="X85" s="43"/>
      <c r="Y85" s="43"/>
      <c r="Z85" s="43"/>
      <c r="AB85" s="63">
        <f t="shared" si="1"/>
        <v>0</v>
      </c>
    </row>
    <row r="86" spans="1:28" x14ac:dyDescent="0.25">
      <c r="A86" t="s">
        <v>280</v>
      </c>
      <c r="B86" s="36" t="s">
        <v>251</v>
      </c>
      <c r="C86" t="s">
        <v>63</v>
      </c>
      <c r="D86" s="43"/>
      <c r="E86" s="43"/>
      <c r="F86" s="43"/>
      <c r="G86" s="43"/>
      <c r="H86" s="43"/>
      <c r="I86" s="43"/>
      <c r="J86" s="405"/>
      <c r="K86" s="406"/>
      <c r="L86" s="405"/>
      <c r="M86" s="405"/>
      <c r="N86" s="405"/>
      <c r="O86" s="405"/>
      <c r="P86" s="405"/>
      <c r="Q86" s="405"/>
      <c r="R86" s="405"/>
      <c r="S86" s="406"/>
      <c r="T86" s="43"/>
      <c r="U86" s="43"/>
      <c r="V86" s="43"/>
      <c r="W86" s="43"/>
      <c r="X86" s="43"/>
      <c r="Y86" s="43"/>
      <c r="Z86" s="43"/>
      <c r="AB86" s="63">
        <f t="shared" si="1"/>
        <v>0</v>
      </c>
    </row>
    <row r="87" spans="1:28" x14ac:dyDescent="0.25">
      <c r="A87" t="s">
        <v>278</v>
      </c>
      <c r="B87" s="36" t="s">
        <v>251</v>
      </c>
      <c r="C87" t="s">
        <v>63</v>
      </c>
      <c r="D87" s="43"/>
      <c r="E87" s="43"/>
      <c r="F87" s="43"/>
      <c r="G87" s="43"/>
      <c r="H87" s="43"/>
      <c r="I87" s="43"/>
      <c r="J87" s="405"/>
      <c r="K87" s="406"/>
      <c r="L87" s="405"/>
      <c r="M87" s="405"/>
      <c r="N87" s="405"/>
      <c r="O87" s="405"/>
      <c r="P87" s="405"/>
      <c r="Q87" s="405"/>
      <c r="R87" s="405"/>
      <c r="S87" s="406"/>
      <c r="T87" s="43"/>
      <c r="U87" s="43"/>
      <c r="V87" s="43"/>
      <c r="W87" s="43"/>
      <c r="X87" s="43"/>
      <c r="Y87" s="43"/>
      <c r="Z87" s="43"/>
      <c r="AB87" s="63">
        <f t="shared" si="1"/>
        <v>0</v>
      </c>
    </row>
    <row r="88" spans="1:28" x14ac:dyDescent="0.25">
      <c r="A88" t="s">
        <v>36</v>
      </c>
      <c r="B88" s="36" t="s">
        <v>251</v>
      </c>
      <c r="C88" t="s">
        <v>63</v>
      </c>
      <c r="D88" s="43"/>
      <c r="E88" s="43"/>
      <c r="F88" s="43"/>
      <c r="G88" s="43"/>
      <c r="H88" s="43"/>
      <c r="I88" s="43"/>
      <c r="J88" s="405"/>
      <c r="K88" s="406"/>
      <c r="L88" s="405"/>
      <c r="M88" s="405"/>
      <c r="N88" s="405"/>
      <c r="O88" s="405"/>
      <c r="P88" s="405"/>
      <c r="Q88" s="405"/>
      <c r="R88" s="405"/>
      <c r="S88" s="406"/>
      <c r="T88" s="43"/>
      <c r="U88" s="43"/>
      <c r="V88" s="43"/>
      <c r="W88" s="43"/>
      <c r="X88" s="43"/>
      <c r="Y88" s="43"/>
      <c r="Z88" s="43"/>
      <c r="AB88" s="63">
        <f t="shared" si="1"/>
        <v>0</v>
      </c>
    </row>
    <row r="89" spans="1:28" x14ac:dyDescent="0.25">
      <c r="A89" t="s">
        <v>35</v>
      </c>
      <c r="B89" s="36" t="s">
        <v>251</v>
      </c>
      <c r="C89" t="s">
        <v>63</v>
      </c>
      <c r="D89" s="43"/>
      <c r="E89" s="43"/>
      <c r="F89" s="43"/>
      <c r="G89" s="43"/>
      <c r="H89" s="43"/>
      <c r="I89" s="43"/>
      <c r="J89" s="405"/>
      <c r="K89" s="406"/>
      <c r="L89" s="405"/>
      <c r="M89" s="405"/>
      <c r="N89" s="405"/>
      <c r="O89" s="405"/>
      <c r="P89" s="405"/>
      <c r="Q89" s="405"/>
      <c r="R89" s="405"/>
      <c r="S89" s="406"/>
      <c r="T89" s="43"/>
      <c r="U89" s="43"/>
      <c r="V89" s="43"/>
      <c r="W89" s="43"/>
      <c r="X89" s="43"/>
      <c r="Y89" s="43"/>
      <c r="Z89" s="43"/>
      <c r="AB89" s="63">
        <f t="shared" si="1"/>
        <v>0</v>
      </c>
    </row>
    <row r="90" spans="1:28" x14ac:dyDescent="0.25">
      <c r="A90" t="s">
        <v>141</v>
      </c>
      <c r="B90" s="36" t="s">
        <v>251</v>
      </c>
      <c r="C90" t="s">
        <v>63</v>
      </c>
      <c r="D90" s="43"/>
      <c r="E90" s="43"/>
      <c r="F90" s="43"/>
      <c r="G90" s="43"/>
      <c r="H90" s="43"/>
      <c r="I90" s="43"/>
      <c r="J90" s="405"/>
      <c r="K90" s="406"/>
      <c r="L90" s="405"/>
      <c r="M90" s="405"/>
      <c r="N90" s="405"/>
      <c r="O90" s="405"/>
      <c r="P90" s="405"/>
      <c r="Q90" s="405"/>
      <c r="R90" s="405"/>
      <c r="S90" s="406"/>
      <c r="T90" s="43"/>
      <c r="U90" s="43"/>
      <c r="V90" s="43"/>
      <c r="W90" s="43"/>
      <c r="X90" s="43"/>
      <c r="Y90" s="43"/>
      <c r="Z90" s="43"/>
      <c r="AB90" s="63">
        <f t="shared" si="1"/>
        <v>0</v>
      </c>
    </row>
    <row r="91" spans="1:28" x14ac:dyDescent="0.25">
      <c r="A91" t="s">
        <v>253</v>
      </c>
      <c r="B91" s="36"/>
      <c r="C91" t="s">
        <v>63</v>
      </c>
      <c r="D91" s="43"/>
      <c r="E91" s="43"/>
      <c r="F91" s="43"/>
      <c r="G91" s="43"/>
      <c r="H91" s="43"/>
      <c r="I91" s="43"/>
      <c r="J91" s="405"/>
      <c r="K91" s="406"/>
      <c r="L91" s="405"/>
      <c r="M91" s="405"/>
      <c r="N91" s="405"/>
      <c r="O91" s="405"/>
      <c r="P91" s="405"/>
      <c r="Q91" s="405"/>
      <c r="R91" s="405"/>
      <c r="S91" s="406"/>
      <c r="T91" s="43"/>
      <c r="U91" s="43"/>
      <c r="V91" s="43"/>
      <c r="W91" s="43"/>
      <c r="X91" s="43"/>
      <c r="Y91" s="43"/>
      <c r="Z91" s="43"/>
      <c r="AB91" s="63">
        <f t="shared" si="1"/>
        <v>0</v>
      </c>
    </row>
    <row r="92" spans="1:28" x14ac:dyDescent="0.25">
      <c r="A92" t="s">
        <v>254</v>
      </c>
      <c r="B92" s="36"/>
      <c r="C92" t="s">
        <v>63</v>
      </c>
      <c r="D92" s="43"/>
      <c r="E92" s="43"/>
      <c r="F92" s="43"/>
      <c r="G92" s="43"/>
      <c r="H92" s="43"/>
      <c r="I92" s="43"/>
      <c r="J92" s="405"/>
      <c r="K92" s="406"/>
      <c r="L92" s="405"/>
      <c r="M92" s="405"/>
      <c r="N92" s="405"/>
      <c r="O92" s="405"/>
      <c r="P92" s="405"/>
      <c r="Q92" s="405"/>
      <c r="R92" s="405"/>
      <c r="S92" s="406"/>
      <c r="T92" s="43"/>
      <c r="U92" s="43"/>
      <c r="V92" s="43"/>
      <c r="W92" s="43"/>
      <c r="X92" s="43"/>
      <c r="Y92" s="43"/>
      <c r="Z92" s="43"/>
      <c r="AB92" s="63">
        <f t="shared" si="1"/>
        <v>0</v>
      </c>
    </row>
    <row r="93" spans="1:28" x14ac:dyDescent="0.25">
      <c r="A93" t="s">
        <v>255</v>
      </c>
      <c r="B93" s="36"/>
      <c r="C93" t="s">
        <v>63</v>
      </c>
      <c r="D93" s="43"/>
      <c r="E93" s="43"/>
      <c r="F93" s="43"/>
      <c r="G93" s="43"/>
      <c r="H93" s="43"/>
      <c r="I93" s="43"/>
      <c r="J93" s="405"/>
      <c r="K93" s="406"/>
      <c r="L93" s="405"/>
      <c r="M93" s="405"/>
      <c r="N93" s="405"/>
      <c r="O93" s="405"/>
      <c r="P93" s="405"/>
      <c r="Q93" s="405"/>
      <c r="R93" s="405"/>
      <c r="S93" s="406"/>
      <c r="T93" s="43"/>
      <c r="U93" s="43"/>
      <c r="V93" s="43"/>
      <c r="W93" s="43"/>
      <c r="X93" s="43"/>
      <c r="Y93" s="43"/>
      <c r="Z93" s="43"/>
      <c r="AB93" s="63">
        <f t="shared" si="1"/>
        <v>0</v>
      </c>
    </row>
    <row r="94" spans="1:28" x14ac:dyDescent="0.25">
      <c r="A94" t="s">
        <v>256</v>
      </c>
      <c r="B94" s="36"/>
      <c r="C94" t="s">
        <v>63</v>
      </c>
      <c r="D94" s="43"/>
      <c r="E94" s="43"/>
      <c r="F94" s="43"/>
      <c r="G94" s="43"/>
      <c r="H94" s="43"/>
      <c r="I94" s="43"/>
      <c r="J94" s="405"/>
      <c r="K94" s="406"/>
      <c r="L94" s="405"/>
      <c r="M94" s="405"/>
      <c r="N94" s="405"/>
      <c r="O94" s="405"/>
      <c r="P94" s="405"/>
      <c r="Q94" s="405"/>
      <c r="R94" s="405"/>
      <c r="S94" s="406"/>
      <c r="T94" s="43"/>
      <c r="U94" s="43"/>
      <c r="V94" s="43"/>
      <c r="W94" s="43"/>
      <c r="X94" s="43"/>
      <c r="Y94" s="43"/>
      <c r="Z94" s="43"/>
      <c r="AB94" s="63">
        <f t="shared" si="1"/>
        <v>0</v>
      </c>
    </row>
    <row r="95" spans="1:28" x14ac:dyDescent="0.25">
      <c r="A95" t="s">
        <v>257</v>
      </c>
      <c r="B95" s="36"/>
      <c r="C95" t="s">
        <v>63</v>
      </c>
      <c r="D95" s="43"/>
      <c r="E95" s="43"/>
      <c r="F95" s="43"/>
      <c r="G95" s="43"/>
      <c r="H95" s="43"/>
      <c r="I95" s="43"/>
      <c r="J95" s="405"/>
      <c r="K95" s="406"/>
      <c r="L95" s="405"/>
      <c r="M95" s="405"/>
      <c r="N95" s="405"/>
      <c r="O95" s="405"/>
      <c r="P95" s="405"/>
      <c r="Q95" s="405"/>
      <c r="R95" s="405"/>
      <c r="S95" s="406"/>
      <c r="T95" s="43"/>
      <c r="U95" s="43"/>
      <c r="V95" s="43"/>
      <c r="W95" s="43"/>
      <c r="X95" s="43"/>
      <c r="Y95" s="43"/>
      <c r="Z95" s="43"/>
      <c r="AB95" s="63">
        <f t="shared" si="1"/>
        <v>0</v>
      </c>
    </row>
    <row r="96" spans="1:28" x14ac:dyDescent="0.25">
      <c r="D96" s="4"/>
      <c r="E96" s="4"/>
      <c r="F96" s="4"/>
      <c r="G96" s="4"/>
      <c r="H96" s="4"/>
      <c r="I96" s="4"/>
      <c r="J96" s="137"/>
      <c r="K96" s="136"/>
      <c r="L96" s="137"/>
      <c r="M96" s="137"/>
      <c r="N96" s="137"/>
      <c r="O96" s="137"/>
      <c r="P96" s="137"/>
      <c r="Q96" s="137"/>
      <c r="R96" s="137"/>
      <c r="S96" s="136"/>
      <c r="T96" s="4"/>
      <c r="U96" s="4"/>
      <c r="V96" s="4"/>
      <c r="W96" s="4"/>
      <c r="X96" s="4"/>
      <c r="Y96" s="4"/>
      <c r="Z96" s="4"/>
    </row>
    <row r="97" spans="4:28" x14ac:dyDescent="0.25">
      <c r="D97" s="4"/>
      <c r="E97" s="4"/>
      <c r="F97" s="4"/>
      <c r="G97" s="4"/>
      <c r="H97" s="4"/>
      <c r="I97" s="4"/>
      <c r="J97" s="137"/>
      <c r="K97" s="136"/>
      <c r="L97" s="137"/>
      <c r="M97" s="137"/>
      <c r="N97" s="137"/>
      <c r="O97" s="137"/>
      <c r="P97" s="137"/>
      <c r="Q97" s="137"/>
      <c r="R97" s="137"/>
      <c r="S97" s="136"/>
      <c r="T97" s="4"/>
      <c r="U97" s="4"/>
      <c r="V97" s="4"/>
      <c r="W97" s="4"/>
      <c r="X97" s="4"/>
      <c r="Y97" s="4"/>
      <c r="Z97" s="4"/>
    </row>
    <row r="98" spans="4:28" x14ac:dyDescent="0.25">
      <c r="D98" s="37">
        <f>SUM(D7:D97)</f>
        <v>1</v>
      </c>
      <c r="E98" s="37">
        <f t="shared" ref="E98:Z98" si="2">SUM(E7:E97)</f>
        <v>0</v>
      </c>
      <c r="F98" s="37">
        <f t="shared" si="2"/>
        <v>1</v>
      </c>
      <c r="G98" s="37">
        <f t="shared" si="2"/>
        <v>0</v>
      </c>
      <c r="H98" s="37">
        <f t="shared" si="2"/>
        <v>2</v>
      </c>
      <c r="I98" s="37">
        <f t="shared" si="2"/>
        <v>1</v>
      </c>
      <c r="J98" s="37">
        <f t="shared" si="2"/>
        <v>0</v>
      </c>
      <c r="K98" s="350">
        <f t="shared" si="2"/>
        <v>1</v>
      </c>
      <c r="L98" s="37">
        <f t="shared" si="2"/>
        <v>0</v>
      </c>
      <c r="M98" s="37">
        <f t="shared" si="2"/>
        <v>0</v>
      </c>
      <c r="N98" s="37">
        <f t="shared" si="2"/>
        <v>0</v>
      </c>
      <c r="O98" s="37">
        <f t="shared" si="2"/>
        <v>0</v>
      </c>
      <c r="P98" s="37">
        <f t="shared" si="2"/>
        <v>2</v>
      </c>
      <c r="Q98" s="37">
        <f t="shared" si="2"/>
        <v>0</v>
      </c>
      <c r="R98" s="37">
        <f t="shared" si="2"/>
        <v>0</v>
      </c>
      <c r="S98" s="350">
        <f t="shared" si="2"/>
        <v>1</v>
      </c>
      <c r="T98" s="37">
        <f t="shared" si="2"/>
        <v>0</v>
      </c>
      <c r="U98" s="37">
        <f t="shared" si="2"/>
        <v>0</v>
      </c>
      <c r="V98" s="37">
        <f t="shared" si="2"/>
        <v>0</v>
      </c>
      <c r="W98" s="37">
        <f t="shared" si="2"/>
        <v>0</v>
      </c>
      <c r="X98" s="37">
        <f t="shared" si="2"/>
        <v>0</v>
      </c>
      <c r="Y98" s="37">
        <f t="shared" si="2"/>
        <v>0</v>
      </c>
      <c r="Z98" s="37">
        <f t="shared" si="2"/>
        <v>0</v>
      </c>
      <c r="AB98" s="37">
        <f>SUM(AB7:AB97)</f>
        <v>9</v>
      </c>
    </row>
  </sheetData>
  <mergeCells count="5">
    <mergeCell ref="D3:Y3"/>
    <mergeCell ref="AB4:AB5"/>
    <mergeCell ref="D6:K6"/>
    <mergeCell ref="L6:S6"/>
    <mergeCell ref="T6:Z6"/>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59999389629810485"/>
  </sheetPr>
  <dimension ref="A1:AH98"/>
  <sheetViews>
    <sheetView zoomScale="85" zoomScaleNormal="85" workbookViewId="0">
      <pane xSplit="3" ySplit="6" topLeftCell="L64" activePane="bottomRight" state="frozen"/>
      <selection activeCell="B26" sqref="B26"/>
      <selection pane="topRight" activeCell="B26" sqref="B26"/>
      <selection pane="bottomLeft" activeCell="B26" sqref="B26"/>
      <selection pane="bottomRight" activeCell="S81" sqref="S81"/>
    </sheetView>
  </sheetViews>
  <sheetFormatPr defaultRowHeight="15" x14ac:dyDescent="0.25"/>
  <cols>
    <col min="1" max="1" width="19.28515625" bestFit="1" customWidth="1"/>
    <col min="3" max="3" width="13.85546875" bestFit="1" customWidth="1"/>
    <col min="4" max="26" width="13.140625" customWidth="1"/>
    <col min="27" max="27" width="2.85546875" customWidth="1"/>
  </cols>
  <sheetData>
    <row r="1" spans="1:34" x14ac:dyDescent="0.25">
      <c r="A1" s="34" t="s">
        <v>98</v>
      </c>
    </row>
    <row r="2" spans="1:34" x14ac:dyDescent="0.25">
      <c r="A2" s="34" t="s">
        <v>45</v>
      </c>
    </row>
    <row r="3" spans="1:34" x14ac:dyDescent="0.25">
      <c r="D3" s="820" t="s">
        <v>117</v>
      </c>
      <c r="E3" s="820"/>
      <c r="F3" s="820"/>
      <c r="G3" s="820"/>
      <c r="H3" s="820"/>
      <c r="I3" s="820"/>
      <c r="J3" s="820"/>
      <c r="K3" s="820"/>
      <c r="L3" s="820"/>
      <c r="M3" s="820"/>
      <c r="N3" s="820"/>
      <c r="O3" s="820"/>
      <c r="P3" s="820"/>
      <c r="Q3" s="820"/>
      <c r="R3" s="820"/>
      <c r="S3" s="820"/>
      <c r="T3" s="820"/>
      <c r="U3" s="820"/>
      <c r="V3" s="820"/>
      <c r="W3" s="820"/>
      <c r="X3" s="820"/>
      <c r="Y3" s="820"/>
      <c r="Z3" s="261"/>
    </row>
    <row r="4" spans="1:34" x14ac:dyDescent="0.25">
      <c r="D4" s="63" t="s">
        <v>470</v>
      </c>
      <c r="E4" s="63" t="s">
        <v>471</v>
      </c>
      <c r="F4" s="63" t="s">
        <v>491</v>
      </c>
      <c r="G4" s="63" t="s">
        <v>472</v>
      </c>
      <c r="H4" s="63" t="s">
        <v>473</v>
      </c>
      <c r="I4" s="67" t="s">
        <v>490</v>
      </c>
      <c r="J4" s="67" t="s">
        <v>474</v>
      </c>
      <c r="K4" s="35" t="s">
        <v>475</v>
      </c>
      <c r="L4" s="67" t="s">
        <v>476</v>
      </c>
      <c r="M4" s="67" t="s">
        <v>477</v>
      </c>
      <c r="N4" s="67" t="s">
        <v>478</v>
      </c>
      <c r="O4" s="67" t="s">
        <v>479</v>
      </c>
      <c r="P4" s="67" t="s">
        <v>480</v>
      </c>
      <c r="Q4" s="67" t="s">
        <v>481</v>
      </c>
      <c r="R4" s="67" t="s">
        <v>482</v>
      </c>
      <c r="S4" s="35" t="s">
        <v>483</v>
      </c>
      <c r="T4" s="63" t="s">
        <v>484</v>
      </c>
      <c r="U4" s="67" t="s">
        <v>485</v>
      </c>
      <c r="V4" s="67" t="s">
        <v>486</v>
      </c>
      <c r="W4" s="63" t="s">
        <v>487</v>
      </c>
      <c r="X4" s="63" t="s">
        <v>488</v>
      </c>
      <c r="Y4" s="63" t="s">
        <v>489</v>
      </c>
      <c r="Z4" s="63" t="s">
        <v>505</v>
      </c>
      <c r="AB4" s="820" t="s">
        <v>47</v>
      </c>
    </row>
    <row r="5" spans="1:34" x14ac:dyDescent="0.25">
      <c r="A5" s="63" t="s">
        <v>44</v>
      </c>
      <c r="B5" s="63" t="s">
        <v>51</v>
      </c>
      <c r="C5" s="63" t="s">
        <v>67</v>
      </c>
      <c r="D5" s="63" t="s">
        <v>169</v>
      </c>
      <c r="E5" s="63" t="s">
        <v>170</v>
      </c>
      <c r="F5" s="63" t="s">
        <v>180</v>
      </c>
      <c r="G5" s="63" t="s">
        <v>181</v>
      </c>
      <c r="H5" s="63" t="s">
        <v>182</v>
      </c>
      <c r="I5" s="63" t="s">
        <v>183</v>
      </c>
      <c r="J5" s="67" t="s">
        <v>209</v>
      </c>
      <c r="K5" s="35" t="s">
        <v>210</v>
      </c>
      <c r="L5" s="67" t="s">
        <v>211</v>
      </c>
      <c r="M5" s="67" t="s">
        <v>212</v>
      </c>
      <c r="N5" s="67" t="s">
        <v>213</v>
      </c>
      <c r="O5" s="67" t="s">
        <v>214</v>
      </c>
      <c r="P5" s="67" t="s">
        <v>221</v>
      </c>
      <c r="Q5" s="67" t="s">
        <v>222</v>
      </c>
      <c r="R5" s="67" t="s">
        <v>223</v>
      </c>
      <c r="S5" s="35" t="s">
        <v>224</v>
      </c>
      <c r="T5" s="63" t="s">
        <v>225</v>
      </c>
      <c r="U5" s="63" t="s">
        <v>226</v>
      </c>
      <c r="V5" s="67" t="s">
        <v>466</v>
      </c>
      <c r="W5" s="63" t="s">
        <v>467</v>
      </c>
      <c r="X5" s="63" t="s">
        <v>468</v>
      </c>
      <c r="Y5" s="63" t="s">
        <v>469</v>
      </c>
      <c r="Z5" s="63" t="s">
        <v>504</v>
      </c>
      <c r="AA5" s="63"/>
      <c r="AB5" s="820"/>
      <c r="AC5" s="1"/>
      <c r="AD5" s="1"/>
      <c r="AE5" s="1"/>
      <c r="AF5" s="1"/>
      <c r="AG5" s="1"/>
      <c r="AH5" s="1"/>
    </row>
    <row r="6" spans="1:34" hidden="1" x14ac:dyDescent="0.25">
      <c r="D6" s="975" t="s">
        <v>493</v>
      </c>
      <c r="E6" s="975"/>
      <c r="F6" s="975"/>
      <c r="G6" s="975"/>
      <c r="H6" s="975"/>
      <c r="I6" s="975"/>
      <c r="J6" s="975"/>
      <c r="K6" s="976"/>
      <c r="L6" s="977" t="s">
        <v>494</v>
      </c>
      <c r="M6" s="978"/>
      <c r="N6" s="978"/>
      <c r="O6" s="978"/>
      <c r="P6" s="978"/>
      <c r="Q6" s="978"/>
      <c r="R6" s="978"/>
      <c r="S6" s="976"/>
      <c r="T6" s="977" t="s">
        <v>495</v>
      </c>
      <c r="U6" s="975"/>
      <c r="V6" s="975"/>
      <c r="W6" s="975"/>
      <c r="X6" s="975"/>
      <c r="Y6" s="975"/>
      <c r="Z6" s="975"/>
      <c r="AA6" s="63"/>
      <c r="AB6" s="261"/>
    </row>
    <row r="7" spans="1:34" x14ac:dyDescent="0.25">
      <c r="A7" t="s">
        <v>404</v>
      </c>
      <c r="B7" s="6" t="s">
        <v>52</v>
      </c>
      <c r="C7" t="s">
        <v>68</v>
      </c>
      <c r="D7" s="43"/>
      <c r="E7" s="43"/>
      <c r="F7" s="43"/>
      <c r="G7" s="43"/>
      <c r="H7" s="43"/>
      <c r="I7" s="405"/>
      <c r="J7" s="405"/>
      <c r="K7" s="406"/>
      <c r="L7" s="405"/>
      <c r="M7" s="405"/>
      <c r="N7" s="405"/>
      <c r="O7" s="405"/>
      <c r="P7" s="405"/>
      <c r="Q7" s="405"/>
      <c r="R7" s="405"/>
      <c r="S7" s="406"/>
      <c r="T7" s="405"/>
      <c r="U7" s="405"/>
      <c r="V7" s="405"/>
      <c r="W7" s="405"/>
      <c r="X7" s="43"/>
      <c r="Y7" s="405"/>
      <c r="Z7" s="405"/>
      <c r="AB7" s="63">
        <f>SUM(D7:Z7)</f>
        <v>0</v>
      </c>
    </row>
    <row r="8" spans="1:34" x14ac:dyDescent="0.25">
      <c r="A8" t="s">
        <v>11</v>
      </c>
      <c r="B8" s="6" t="s">
        <v>52</v>
      </c>
      <c r="C8" t="s">
        <v>68</v>
      </c>
      <c r="D8" s="43"/>
      <c r="E8" s="43"/>
      <c r="F8" s="43"/>
      <c r="G8" s="43"/>
      <c r="H8" s="43"/>
      <c r="I8" s="405"/>
      <c r="J8" s="405"/>
      <c r="K8" s="406"/>
      <c r="L8" s="405"/>
      <c r="M8" s="405"/>
      <c r="N8" s="405"/>
      <c r="O8" s="405"/>
      <c r="P8" s="405"/>
      <c r="Q8" s="405"/>
      <c r="R8" s="405"/>
      <c r="S8" s="406"/>
      <c r="T8" s="43"/>
      <c r="U8" s="405"/>
      <c r="V8" s="405"/>
      <c r="W8" s="405"/>
      <c r="X8" s="43"/>
      <c r="Y8" s="405"/>
      <c r="Z8" s="405"/>
      <c r="AB8" s="63">
        <f t="shared" ref="AB8:AB71" si="0">SUM(D8:Z8)</f>
        <v>0</v>
      </c>
    </row>
    <row r="9" spans="1:34" x14ac:dyDescent="0.25">
      <c r="A9" t="s">
        <v>8</v>
      </c>
      <c r="B9" s="6" t="s">
        <v>52</v>
      </c>
      <c r="C9" t="s">
        <v>68</v>
      </c>
      <c r="D9" s="43"/>
      <c r="E9" s="43"/>
      <c r="F9" s="43"/>
      <c r="G9" s="43"/>
      <c r="H9" s="43"/>
      <c r="I9" s="405">
        <v>2</v>
      </c>
      <c r="J9" s="405"/>
      <c r="K9" s="406"/>
      <c r="L9" s="405"/>
      <c r="M9" s="405"/>
      <c r="N9" s="405"/>
      <c r="O9" s="405"/>
      <c r="P9" s="405"/>
      <c r="Q9" s="405"/>
      <c r="R9" s="405"/>
      <c r="S9" s="406"/>
      <c r="T9" s="405"/>
      <c r="U9" s="405"/>
      <c r="V9" s="405"/>
      <c r="W9" s="405"/>
      <c r="X9" s="43"/>
      <c r="Y9" s="405"/>
      <c r="Z9" s="405"/>
      <c r="AB9" s="63">
        <f t="shared" si="0"/>
        <v>2</v>
      </c>
    </row>
    <row r="10" spans="1:34" x14ac:dyDescent="0.25">
      <c r="A10" t="s">
        <v>12</v>
      </c>
      <c r="B10" s="6" t="s">
        <v>53</v>
      </c>
      <c r="C10" t="s">
        <v>68</v>
      </c>
      <c r="D10" s="43"/>
      <c r="E10" s="43"/>
      <c r="F10" s="43"/>
      <c r="G10" s="43"/>
      <c r="H10" s="43"/>
      <c r="I10" s="405"/>
      <c r="J10" s="405"/>
      <c r="K10" s="406"/>
      <c r="L10" s="405"/>
      <c r="M10" s="405"/>
      <c r="N10" s="405"/>
      <c r="O10" s="405"/>
      <c r="P10" s="405"/>
      <c r="Q10" s="405"/>
      <c r="R10" s="405"/>
      <c r="S10" s="406"/>
      <c r="T10" s="405"/>
      <c r="U10" s="405"/>
      <c r="V10" s="405"/>
      <c r="W10" s="43"/>
      <c r="X10" s="43"/>
      <c r="Y10" s="43"/>
      <c r="Z10" s="43"/>
      <c r="AB10" s="63">
        <f t="shared" si="0"/>
        <v>0</v>
      </c>
    </row>
    <row r="11" spans="1:34" x14ac:dyDescent="0.25">
      <c r="A11" t="s">
        <v>16</v>
      </c>
      <c r="B11" s="6" t="s">
        <v>54</v>
      </c>
      <c r="C11" t="s">
        <v>68</v>
      </c>
      <c r="D11" s="43"/>
      <c r="E11" s="43"/>
      <c r="F11" s="43"/>
      <c r="G11" s="43"/>
      <c r="H11" s="43"/>
      <c r="I11" s="405"/>
      <c r="J11" s="405"/>
      <c r="K11" s="406"/>
      <c r="L11" s="405"/>
      <c r="M11" s="405"/>
      <c r="N11" s="405"/>
      <c r="O11" s="405"/>
      <c r="P11" s="405"/>
      <c r="Q11" s="405"/>
      <c r="R11" s="405"/>
      <c r="S11" s="406"/>
      <c r="T11" s="405"/>
      <c r="U11" s="405"/>
      <c r="V11" s="405"/>
      <c r="W11" s="405"/>
      <c r="X11" s="43"/>
      <c r="Y11" s="405"/>
      <c r="Z11" s="405"/>
      <c r="AB11" s="63">
        <f t="shared" si="0"/>
        <v>0</v>
      </c>
    </row>
    <row r="12" spans="1:34" x14ac:dyDescent="0.25">
      <c r="A12" t="s">
        <v>0</v>
      </c>
      <c r="B12" s="6" t="s">
        <v>52</v>
      </c>
      <c r="C12" t="s">
        <v>68</v>
      </c>
      <c r="D12" s="43"/>
      <c r="E12" s="43"/>
      <c r="F12" s="43"/>
      <c r="G12" s="43"/>
      <c r="H12" s="43"/>
      <c r="I12" s="405"/>
      <c r="J12" s="405"/>
      <c r="K12" s="406"/>
      <c r="L12" s="405"/>
      <c r="M12" s="405"/>
      <c r="N12" s="405"/>
      <c r="O12" s="405"/>
      <c r="P12" s="405"/>
      <c r="Q12" s="405"/>
      <c r="R12" s="405"/>
      <c r="S12" s="406"/>
      <c r="T12" s="43"/>
      <c r="U12" s="405"/>
      <c r="V12" s="405"/>
      <c r="W12" s="43"/>
      <c r="X12" s="43"/>
      <c r="Y12" s="43"/>
      <c r="Z12" s="43"/>
      <c r="AB12" s="63">
        <f t="shared" si="0"/>
        <v>0</v>
      </c>
    </row>
    <row r="13" spans="1:34" x14ac:dyDescent="0.25">
      <c r="A13" t="s">
        <v>5</v>
      </c>
      <c r="B13" s="6" t="s">
        <v>52</v>
      </c>
      <c r="C13" t="s">
        <v>68</v>
      </c>
      <c r="D13" s="43"/>
      <c r="E13" s="43"/>
      <c r="F13" s="43">
        <v>2</v>
      </c>
      <c r="G13" s="43"/>
      <c r="H13" s="43"/>
      <c r="I13" s="405"/>
      <c r="J13" s="405"/>
      <c r="K13" s="406"/>
      <c r="L13" s="405"/>
      <c r="M13" s="405"/>
      <c r="N13" s="405"/>
      <c r="O13" s="405"/>
      <c r="P13" s="405"/>
      <c r="Q13" s="405"/>
      <c r="R13" s="405"/>
      <c r="S13" s="406"/>
      <c r="T13" s="405"/>
      <c r="U13" s="405"/>
      <c r="V13" s="405"/>
      <c r="W13" s="405"/>
      <c r="X13" s="405"/>
      <c r="Y13" s="405"/>
      <c r="Z13" s="405"/>
      <c r="AB13" s="63">
        <f t="shared" si="0"/>
        <v>2</v>
      </c>
    </row>
    <row r="14" spans="1:34" x14ac:dyDescent="0.25">
      <c r="A14" t="s">
        <v>74</v>
      </c>
      <c r="B14" s="6" t="s">
        <v>53</v>
      </c>
      <c r="C14" t="s">
        <v>68</v>
      </c>
      <c r="D14" s="43"/>
      <c r="E14" s="43"/>
      <c r="F14" s="43"/>
      <c r="G14" s="43"/>
      <c r="H14" s="43"/>
      <c r="I14" s="405"/>
      <c r="J14" s="405"/>
      <c r="K14" s="406"/>
      <c r="L14" s="405"/>
      <c r="M14" s="405"/>
      <c r="N14" s="405"/>
      <c r="O14" s="405"/>
      <c r="P14" s="405"/>
      <c r="Q14" s="405"/>
      <c r="R14" s="405"/>
      <c r="S14" s="406"/>
      <c r="T14" s="405"/>
      <c r="U14" s="405"/>
      <c r="V14" s="405"/>
      <c r="W14" s="405"/>
      <c r="X14" s="43"/>
      <c r="Y14" s="405"/>
      <c r="Z14" s="405"/>
      <c r="AB14" s="63">
        <f t="shared" si="0"/>
        <v>0</v>
      </c>
    </row>
    <row r="15" spans="1:34" x14ac:dyDescent="0.25">
      <c r="A15" t="s">
        <v>405</v>
      </c>
      <c r="B15" s="6" t="s">
        <v>53</v>
      </c>
      <c r="C15" t="s">
        <v>68</v>
      </c>
      <c r="D15" s="43"/>
      <c r="E15" s="43"/>
      <c r="F15" s="43"/>
      <c r="G15" s="43"/>
      <c r="H15" s="43"/>
      <c r="I15" s="405"/>
      <c r="J15" s="405"/>
      <c r="K15" s="406"/>
      <c r="L15" s="405"/>
      <c r="M15" s="405"/>
      <c r="N15" s="405"/>
      <c r="O15" s="405"/>
      <c r="P15" s="405"/>
      <c r="Q15" s="405"/>
      <c r="R15" s="405"/>
      <c r="S15" s="406"/>
      <c r="T15" s="405"/>
      <c r="U15" s="405"/>
      <c r="V15" s="405"/>
      <c r="W15" s="405"/>
      <c r="X15" s="405"/>
      <c r="Y15" s="43"/>
      <c r="Z15" s="43"/>
      <c r="AB15" s="63">
        <f t="shared" si="0"/>
        <v>0</v>
      </c>
    </row>
    <row r="16" spans="1:34" x14ac:dyDescent="0.25">
      <c r="A16" t="s">
        <v>2</v>
      </c>
      <c r="B16" s="6" t="s">
        <v>53</v>
      </c>
      <c r="C16" t="s">
        <v>68</v>
      </c>
      <c r="D16" s="43"/>
      <c r="E16" s="43"/>
      <c r="F16" s="43"/>
      <c r="G16" s="43"/>
      <c r="H16" s="43"/>
      <c r="I16" s="405"/>
      <c r="J16" s="405"/>
      <c r="K16" s="406"/>
      <c r="L16" s="405"/>
      <c r="M16" s="405"/>
      <c r="N16" s="405"/>
      <c r="O16" s="405"/>
      <c r="P16" s="405"/>
      <c r="Q16" s="405"/>
      <c r="R16" s="405"/>
      <c r="S16" s="406"/>
      <c r="T16" s="405"/>
      <c r="U16" s="405"/>
      <c r="V16" s="405"/>
      <c r="W16" s="405"/>
      <c r="X16" s="405"/>
      <c r="Y16" s="405"/>
      <c r="Z16" s="405"/>
      <c r="AB16" s="63">
        <f t="shared" si="0"/>
        <v>0</v>
      </c>
    </row>
    <row r="17" spans="1:28" x14ac:dyDescent="0.25">
      <c r="A17" t="s">
        <v>6</v>
      </c>
      <c r="B17" s="6" t="s">
        <v>53</v>
      </c>
      <c r="C17" t="s">
        <v>68</v>
      </c>
      <c r="D17" s="43"/>
      <c r="E17" s="43"/>
      <c r="F17" s="43"/>
      <c r="G17" s="43"/>
      <c r="H17" s="43"/>
      <c r="I17" s="405"/>
      <c r="J17" s="405"/>
      <c r="K17" s="406"/>
      <c r="L17" s="405"/>
      <c r="M17" s="405"/>
      <c r="N17" s="405"/>
      <c r="O17" s="405"/>
      <c r="P17" s="405"/>
      <c r="Q17" s="405"/>
      <c r="R17" s="405"/>
      <c r="S17" s="406"/>
      <c r="T17" s="405"/>
      <c r="U17" s="405"/>
      <c r="V17" s="405"/>
      <c r="W17" s="405"/>
      <c r="X17" s="405"/>
      <c r="Y17" s="405"/>
      <c r="Z17" s="405"/>
      <c r="AB17" s="63">
        <f t="shared" si="0"/>
        <v>0</v>
      </c>
    </row>
    <row r="18" spans="1:28" x14ac:dyDescent="0.25">
      <c r="A18" t="s">
        <v>14</v>
      </c>
      <c r="B18" s="6" t="s">
        <v>53</v>
      </c>
      <c r="C18" t="s">
        <v>68</v>
      </c>
      <c r="D18" s="43"/>
      <c r="E18" s="43"/>
      <c r="F18" s="43"/>
      <c r="G18" s="43"/>
      <c r="H18" s="43"/>
      <c r="I18" s="405"/>
      <c r="J18" s="405"/>
      <c r="K18" s="406"/>
      <c r="L18" s="405"/>
      <c r="M18" s="405"/>
      <c r="N18" s="405"/>
      <c r="O18" s="405"/>
      <c r="P18" s="405"/>
      <c r="Q18" s="405"/>
      <c r="R18" s="405"/>
      <c r="S18" s="406"/>
      <c r="T18" s="405"/>
      <c r="U18" s="405"/>
      <c r="V18" s="405"/>
      <c r="W18" s="43"/>
      <c r="X18" s="43"/>
      <c r="Y18" s="405"/>
      <c r="Z18" s="405"/>
      <c r="AB18" s="63">
        <f t="shared" si="0"/>
        <v>0</v>
      </c>
    </row>
    <row r="19" spans="1:28" x14ac:dyDescent="0.25">
      <c r="A19" s="4" t="s">
        <v>231</v>
      </c>
      <c r="B19" s="6" t="s">
        <v>54</v>
      </c>
      <c r="C19" t="s">
        <v>68</v>
      </c>
      <c r="D19" s="43"/>
      <c r="E19" s="43"/>
      <c r="F19" s="43"/>
      <c r="G19" s="43"/>
      <c r="H19" s="43"/>
      <c r="I19" s="405"/>
      <c r="J19" s="405"/>
      <c r="K19" s="406"/>
      <c r="L19" s="405"/>
      <c r="M19" s="405"/>
      <c r="N19" s="405"/>
      <c r="O19" s="405"/>
      <c r="P19" s="405"/>
      <c r="Q19" s="405"/>
      <c r="R19" s="405"/>
      <c r="S19" s="406"/>
      <c r="T19" s="43"/>
      <c r="U19" s="405"/>
      <c r="V19" s="405"/>
      <c r="W19" s="43"/>
      <c r="X19" s="43"/>
      <c r="Y19" s="43"/>
      <c r="Z19" s="43"/>
      <c r="AB19" s="63">
        <f t="shared" si="0"/>
        <v>0</v>
      </c>
    </row>
    <row r="20" spans="1:28" x14ac:dyDescent="0.25">
      <c r="A20" s="4" t="s">
        <v>10</v>
      </c>
      <c r="B20" s="6" t="s">
        <v>54</v>
      </c>
      <c r="C20" t="s">
        <v>68</v>
      </c>
      <c r="D20" s="43"/>
      <c r="E20" s="43"/>
      <c r="F20" s="43"/>
      <c r="G20" s="43"/>
      <c r="H20" s="43"/>
      <c r="I20" s="405"/>
      <c r="J20" s="405"/>
      <c r="K20" s="406"/>
      <c r="L20" s="405"/>
      <c r="M20" s="405"/>
      <c r="N20" s="405"/>
      <c r="O20" s="405"/>
      <c r="P20" s="405"/>
      <c r="Q20" s="405"/>
      <c r="R20" s="405"/>
      <c r="S20" s="406"/>
      <c r="T20" s="43"/>
      <c r="U20" s="405"/>
      <c r="V20" s="405"/>
      <c r="W20" s="43"/>
      <c r="X20" s="43"/>
      <c r="Y20" s="43"/>
      <c r="Z20" s="43"/>
      <c r="AB20" s="63">
        <f t="shared" si="0"/>
        <v>0</v>
      </c>
    </row>
    <row r="21" spans="1:28" x14ac:dyDescent="0.25">
      <c r="A21" s="4" t="s">
        <v>230</v>
      </c>
      <c r="B21" s="6" t="s">
        <v>251</v>
      </c>
      <c r="C21" t="s">
        <v>68</v>
      </c>
      <c r="D21" s="43"/>
      <c r="E21" s="43"/>
      <c r="F21" s="43"/>
      <c r="G21" s="43"/>
      <c r="H21" s="43"/>
      <c r="I21" s="405"/>
      <c r="J21" s="405"/>
      <c r="K21" s="406"/>
      <c r="L21" s="405"/>
      <c r="M21" s="405"/>
      <c r="N21" s="405"/>
      <c r="O21" s="405"/>
      <c r="P21" s="405"/>
      <c r="Q21" s="405"/>
      <c r="R21" s="405"/>
      <c r="S21" s="406"/>
      <c r="T21" s="43"/>
      <c r="U21" s="405"/>
      <c r="V21" s="405"/>
      <c r="W21" s="43"/>
      <c r="X21" s="43"/>
      <c r="Y21" s="43"/>
      <c r="Z21" s="43"/>
      <c r="AB21" s="63">
        <f t="shared" si="0"/>
        <v>0</v>
      </c>
    </row>
    <row r="22" spans="1:28" x14ac:dyDescent="0.25">
      <c r="A22" s="4" t="s">
        <v>38</v>
      </c>
      <c r="B22" s="6" t="s">
        <v>251</v>
      </c>
      <c r="C22" t="s">
        <v>68</v>
      </c>
      <c r="D22" s="43"/>
      <c r="E22" s="43"/>
      <c r="F22" s="43"/>
      <c r="G22" s="43"/>
      <c r="H22" s="43"/>
      <c r="I22" s="405"/>
      <c r="J22" s="405"/>
      <c r="K22" s="406"/>
      <c r="L22" s="405"/>
      <c r="M22" s="405"/>
      <c r="N22" s="405"/>
      <c r="O22" s="405"/>
      <c r="P22" s="405"/>
      <c r="Q22" s="405"/>
      <c r="R22" s="405"/>
      <c r="S22" s="406"/>
      <c r="T22" s="43"/>
      <c r="U22" s="405"/>
      <c r="V22" s="405"/>
      <c r="W22" s="43"/>
      <c r="X22" s="43"/>
      <c r="Y22" s="43"/>
      <c r="Z22" s="43"/>
      <c r="AB22" s="63">
        <f t="shared" si="0"/>
        <v>0</v>
      </c>
    </row>
    <row r="23" spans="1:28" x14ac:dyDescent="0.25">
      <c r="A23" s="4" t="s">
        <v>215</v>
      </c>
      <c r="B23" s="6" t="s">
        <v>251</v>
      </c>
      <c r="C23" t="s">
        <v>68</v>
      </c>
      <c r="D23" s="43"/>
      <c r="E23" s="43"/>
      <c r="F23" s="43"/>
      <c r="G23" s="43"/>
      <c r="H23" s="43"/>
      <c r="I23" s="405"/>
      <c r="J23" s="405"/>
      <c r="K23" s="406"/>
      <c r="L23" s="405"/>
      <c r="M23" s="405"/>
      <c r="N23" s="405"/>
      <c r="O23" s="405"/>
      <c r="P23" s="405"/>
      <c r="Q23" s="405"/>
      <c r="R23" s="405"/>
      <c r="S23" s="406"/>
      <c r="T23" s="43"/>
      <c r="U23" s="405"/>
      <c r="V23" s="405"/>
      <c r="W23" s="43"/>
      <c r="X23" s="43"/>
      <c r="Y23" s="43"/>
      <c r="Z23" s="43"/>
      <c r="AB23" s="63">
        <f t="shared" si="0"/>
        <v>0</v>
      </c>
    </row>
    <row r="24" spans="1:28" x14ac:dyDescent="0.25">
      <c r="A24" s="4" t="s">
        <v>24</v>
      </c>
      <c r="B24" s="6" t="s">
        <v>251</v>
      </c>
      <c r="C24" t="s">
        <v>68</v>
      </c>
      <c r="D24" s="43"/>
      <c r="E24" s="43"/>
      <c r="F24" s="43"/>
      <c r="G24" s="43"/>
      <c r="H24" s="43"/>
      <c r="I24" s="405"/>
      <c r="J24" s="405"/>
      <c r="K24" s="406"/>
      <c r="L24" s="405"/>
      <c r="M24" s="405"/>
      <c r="N24" s="405"/>
      <c r="O24" s="405"/>
      <c r="P24" s="405"/>
      <c r="Q24" s="405"/>
      <c r="R24" s="405"/>
      <c r="S24" s="406"/>
      <c r="T24" s="43"/>
      <c r="U24" s="405"/>
      <c r="V24" s="405"/>
      <c r="W24" s="43"/>
      <c r="X24" s="43"/>
      <c r="Y24" s="43"/>
      <c r="Z24" s="43"/>
      <c r="AB24" s="63">
        <f t="shared" si="0"/>
        <v>0</v>
      </c>
    </row>
    <row r="25" spans="1:28" x14ac:dyDescent="0.25">
      <c r="A25" s="4" t="s">
        <v>582</v>
      </c>
      <c r="B25" s="6" t="s">
        <v>251</v>
      </c>
      <c r="C25" t="s">
        <v>68</v>
      </c>
      <c r="D25" s="43"/>
      <c r="E25" s="43"/>
      <c r="F25" s="43"/>
      <c r="G25" s="43"/>
      <c r="H25" s="43"/>
      <c r="I25" s="405"/>
      <c r="J25" s="405"/>
      <c r="K25" s="406"/>
      <c r="L25" s="405"/>
      <c r="M25" s="405"/>
      <c r="N25" s="405"/>
      <c r="O25" s="405"/>
      <c r="P25" s="405"/>
      <c r="Q25" s="405"/>
      <c r="R25" s="405"/>
      <c r="S25" s="406"/>
      <c r="T25" s="43"/>
      <c r="U25" s="405"/>
      <c r="V25" s="405"/>
      <c r="W25" s="43"/>
      <c r="X25" s="43"/>
      <c r="Y25" s="43"/>
      <c r="Z25" s="43"/>
      <c r="AB25" s="63">
        <f t="shared" si="0"/>
        <v>0</v>
      </c>
    </row>
    <row r="26" spans="1:28" x14ac:dyDescent="0.25">
      <c r="A26" s="4" t="s">
        <v>254</v>
      </c>
      <c r="B26" s="6"/>
      <c r="C26" t="s">
        <v>68</v>
      </c>
      <c r="D26" s="43"/>
      <c r="E26" s="43"/>
      <c r="F26" s="43"/>
      <c r="G26" s="43"/>
      <c r="H26" s="43"/>
      <c r="I26" s="405"/>
      <c r="J26" s="405"/>
      <c r="K26" s="406"/>
      <c r="L26" s="405"/>
      <c r="M26" s="405"/>
      <c r="N26" s="405"/>
      <c r="O26" s="405"/>
      <c r="P26" s="405"/>
      <c r="Q26" s="405"/>
      <c r="R26" s="405"/>
      <c r="S26" s="406"/>
      <c r="T26" s="43"/>
      <c r="U26" s="405"/>
      <c r="V26" s="405"/>
      <c r="W26" s="43"/>
      <c r="X26" s="43"/>
      <c r="Y26" s="43"/>
      <c r="Z26" s="43"/>
      <c r="AB26" s="63">
        <f t="shared" si="0"/>
        <v>0</v>
      </c>
    </row>
    <row r="27" spans="1:28" x14ac:dyDescent="0.25">
      <c r="A27" s="4" t="s">
        <v>255</v>
      </c>
      <c r="B27" s="6"/>
      <c r="C27" t="s">
        <v>68</v>
      </c>
      <c r="D27" s="43"/>
      <c r="E27" s="43"/>
      <c r="F27" s="43"/>
      <c r="G27" s="43"/>
      <c r="H27" s="43"/>
      <c r="I27" s="405"/>
      <c r="J27" s="405"/>
      <c r="K27" s="406"/>
      <c r="L27" s="405"/>
      <c r="M27" s="405"/>
      <c r="N27" s="405"/>
      <c r="O27" s="405"/>
      <c r="P27" s="405"/>
      <c r="Q27" s="405"/>
      <c r="R27" s="405"/>
      <c r="S27" s="406"/>
      <c r="T27" s="43"/>
      <c r="U27" s="405"/>
      <c r="V27" s="405"/>
      <c r="W27" s="43"/>
      <c r="X27" s="43"/>
      <c r="Y27" s="43"/>
      <c r="Z27" s="43"/>
      <c r="AB27" s="63">
        <f t="shared" si="0"/>
        <v>0</v>
      </c>
    </row>
    <row r="28" spans="1:28" x14ac:dyDescent="0.25">
      <c r="A28" s="4" t="s">
        <v>256</v>
      </c>
      <c r="B28" s="6"/>
      <c r="C28" t="s">
        <v>68</v>
      </c>
      <c r="D28" s="43"/>
      <c r="E28" s="43"/>
      <c r="F28" s="43"/>
      <c r="G28" s="43"/>
      <c r="H28" s="43"/>
      <c r="I28" s="405"/>
      <c r="J28" s="405"/>
      <c r="K28" s="406"/>
      <c r="L28" s="405"/>
      <c r="M28" s="405"/>
      <c r="N28" s="405"/>
      <c r="O28" s="405"/>
      <c r="P28" s="405"/>
      <c r="Q28" s="405"/>
      <c r="R28" s="405"/>
      <c r="S28" s="406"/>
      <c r="T28" s="43"/>
      <c r="U28" s="405"/>
      <c r="V28" s="405"/>
      <c r="W28" s="43"/>
      <c r="X28" s="43"/>
      <c r="Y28" s="43"/>
      <c r="Z28" s="43"/>
      <c r="AB28" s="63">
        <f t="shared" si="0"/>
        <v>0</v>
      </c>
    </row>
    <row r="29" spans="1:28" x14ac:dyDescent="0.25">
      <c r="A29" s="4" t="s">
        <v>257</v>
      </c>
      <c r="B29" s="6"/>
      <c r="C29" t="s">
        <v>68</v>
      </c>
      <c r="D29" s="43"/>
      <c r="E29" s="43"/>
      <c r="F29" s="43"/>
      <c r="G29" s="43"/>
      <c r="H29" s="43"/>
      <c r="I29" s="405"/>
      <c r="J29" s="405"/>
      <c r="K29" s="406"/>
      <c r="L29" s="405"/>
      <c r="M29" s="405"/>
      <c r="N29" s="405"/>
      <c r="O29" s="405"/>
      <c r="P29" s="405"/>
      <c r="Q29" s="405"/>
      <c r="R29" s="405"/>
      <c r="S29" s="406"/>
      <c r="T29" s="43"/>
      <c r="U29" s="405"/>
      <c r="V29" s="405"/>
      <c r="W29" s="43"/>
      <c r="X29" s="43"/>
      <c r="Y29" s="43"/>
      <c r="Z29" s="43"/>
      <c r="AB29" s="63">
        <f t="shared" si="0"/>
        <v>0</v>
      </c>
    </row>
    <row r="30" spans="1:28" x14ac:dyDescent="0.25">
      <c r="A30" s="4" t="s">
        <v>4</v>
      </c>
      <c r="B30" s="6" t="s">
        <v>52</v>
      </c>
      <c r="C30" t="s">
        <v>64</v>
      </c>
      <c r="D30" s="43"/>
      <c r="E30" s="43"/>
      <c r="F30" s="43"/>
      <c r="G30" s="43"/>
      <c r="H30" s="43"/>
      <c r="I30" s="405"/>
      <c r="J30" s="405"/>
      <c r="K30" s="406"/>
      <c r="L30" s="405"/>
      <c r="M30" s="405"/>
      <c r="N30" s="405"/>
      <c r="O30" s="405"/>
      <c r="P30" s="405"/>
      <c r="Q30" s="405"/>
      <c r="R30" s="405"/>
      <c r="S30" s="406"/>
      <c r="T30" s="43"/>
      <c r="U30" s="405"/>
      <c r="V30" s="405"/>
      <c r="W30" s="43"/>
      <c r="X30" s="43"/>
      <c r="Y30" s="43"/>
      <c r="Z30" s="43"/>
      <c r="AB30" s="63">
        <f t="shared" si="0"/>
        <v>0</v>
      </c>
    </row>
    <row r="31" spans="1:28" x14ac:dyDescent="0.25">
      <c r="A31" s="4" t="s">
        <v>3</v>
      </c>
      <c r="B31" s="6" t="s">
        <v>52</v>
      </c>
      <c r="C31" t="s">
        <v>64</v>
      </c>
      <c r="D31" s="43"/>
      <c r="E31" s="43"/>
      <c r="F31" s="43"/>
      <c r="G31" s="43"/>
      <c r="H31" s="43"/>
      <c r="I31" s="405"/>
      <c r="J31" s="405"/>
      <c r="K31" s="406"/>
      <c r="L31" s="405"/>
      <c r="M31" s="405"/>
      <c r="N31" s="405"/>
      <c r="O31" s="405"/>
      <c r="P31" s="405"/>
      <c r="Q31" s="405"/>
      <c r="R31" s="405"/>
      <c r="S31" s="406"/>
      <c r="T31" s="43"/>
      <c r="U31" s="405"/>
      <c r="V31" s="405"/>
      <c r="W31" s="43"/>
      <c r="X31" s="43"/>
      <c r="Y31" s="43"/>
      <c r="Z31" s="43"/>
      <c r="AB31" s="63">
        <f t="shared" si="0"/>
        <v>0</v>
      </c>
    </row>
    <row r="32" spans="1:28" x14ac:dyDescent="0.25">
      <c r="A32" s="4" t="s">
        <v>229</v>
      </c>
      <c r="B32" s="6" t="s">
        <v>54</v>
      </c>
      <c r="C32" t="s">
        <v>64</v>
      </c>
      <c r="D32" s="43"/>
      <c r="E32" s="43"/>
      <c r="F32" s="43"/>
      <c r="G32" s="43"/>
      <c r="H32" s="43"/>
      <c r="I32" s="405"/>
      <c r="J32" s="405"/>
      <c r="K32" s="406"/>
      <c r="L32" s="405"/>
      <c r="M32" s="405"/>
      <c r="N32" s="405"/>
      <c r="O32" s="405"/>
      <c r="P32" s="405"/>
      <c r="Q32" s="405"/>
      <c r="R32" s="405"/>
      <c r="S32" s="406"/>
      <c r="T32" s="43"/>
      <c r="U32" s="405"/>
      <c r="V32" s="405"/>
      <c r="W32" s="43"/>
      <c r="X32" s="43"/>
      <c r="Y32" s="43"/>
      <c r="Z32" s="43"/>
      <c r="AB32" s="63">
        <f t="shared" si="0"/>
        <v>0</v>
      </c>
    </row>
    <row r="33" spans="1:28" x14ac:dyDescent="0.25">
      <c r="A33" s="4" t="s">
        <v>21</v>
      </c>
      <c r="B33" s="6" t="s">
        <v>53</v>
      </c>
      <c r="C33" t="s">
        <v>64</v>
      </c>
      <c r="D33" s="43"/>
      <c r="E33" s="43"/>
      <c r="F33" s="43"/>
      <c r="G33" s="43"/>
      <c r="H33" s="43"/>
      <c r="I33" s="405"/>
      <c r="J33" s="405"/>
      <c r="K33" s="406"/>
      <c r="L33" s="405"/>
      <c r="M33" s="405"/>
      <c r="N33" s="405"/>
      <c r="O33" s="405"/>
      <c r="P33" s="405"/>
      <c r="Q33" s="405"/>
      <c r="R33" s="405"/>
      <c r="S33" s="406"/>
      <c r="T33" s="405"/>
      <c r="U33" s="405"/>
      <c r="V33" s="405"/>
      <c r="W33" s="405"/>
      <c r="X33" s="43"/>
      <c r="Y33" s="405"/>
      <c r="Z33" s="405"/>
      <c r="AB33" s="63">
        <f t="shared" si="0"/>
        <v>0</v>
      </c>
    </row>
    <row r="34" spans="1:28" x14ac:dyDescent="0.25">
      <c r="A34" t="s">
        <v>9</v>
      </c>
      <c r="B34" s="6" t="s">
        <v>54</v>
      </c>
      <c r="C34" t="s">
        <v>64</v>
      </c>
      <c r="D34" s="43"/>
      <c r="E34" s="43"/>
      <c r="F34" s="43"/>
      <c r="G34" s="43"/>
      <c r="H34" s="43"/>
      <c r="I34" s="405"/>
      <c r="J34" s="405"/>
      <c r="K34" s="406"/>
      <c r="L34" s="405"/>
      <c r="M34" s="405"/>
      <c r="N34" s="405"/>
      <c r="O34" s="405"/>
      <c r="P34" s="405"/>
      <c r="Q34" s="405"/>
      <c r="R34" s="405"/>
      <c r="S34" s="406"/>
      <c r="T34" s="405"/>
      <c r="U34" s="405"/>
      <c r="V34" s="405"/>
      <c r="W34" s="405"/>
      <c r="X34" s="43"/>
      <c r="Y34" s="405"/>
      <c r="Z34" s="405"/>
      <c r="AB34" s="63">
        <f t="shared" si="0"/>
        <v>0</v>
      </c>
    </row>
    <row r="35" spans="1:28" x14ac:dyDescent="0.25">
      <c r="A35" t="s">
        <v>279</v>
      </c>
      <c r="B35" s="6" t="s">
        <v>251</v>
      </c>
      <c r="C35" t="s">
        <v>64</v>
      </c>
      <c r="D35" s="43"/>
      <c r="E35" s="43"/>
      <c r="F35" s="43"/>
      <c r="G35" s="43"/>
      <c r="H35" s="43"/>
      <c r="I35" s="405"/>
      <c r="J35" s="405"/>
      <c r="K35" s="406"/>
      <c r="L35" s="405"/>
      <c r="M35" s="405"/>
      <c r="N35" s="405"/>
      <c r="O35" s="405"/>
      <c r="P35" s="405"/>
      <c r="Q35" s="405"/>
      <c r="R35" s="405"/>
      <c r="S35" s="406"/>
      <c r="T35" s="405"/>
      <c r="U35" s="405"/>
      <c r="V35" s="405"/>
      <c r="W35" s="405"/>
      <c r="X35" s="43"/>
      <c r="Y35" s="405"/>
      <c r="Z35" s="405"/>
      <c r="AB35" s="63">
        <f t="shared" si="0"/>
        <v>0</v>
      </c>
    </row>
    <row r="36" spans="1:28" x14ac:dyDescent="0.25">
      <c r="A36" t="s">
        <v>273</v>
      </c>
      <c r="B36" s="6" t="s">
        <v>251</v>
      </c>
      <c r="C36" t="s">
        <v>64</v>
      </c>
      <c r="D36" s="43"/>
      <c r="E36" s="43"/>
      <c r="F36" s="43"/>
      <c r="G36" s="43"/>
      <c r="H36" s="43"/>
      <c r="I36" s="405"/>
      <c r="J36" s="405"/>
      <c r="K36" s="406"/>
      <c r="L36" s="405"/>
      <c r="M36" s="405"/>
      <c r="N36" s="405"/>
      <c r="O36" s="405"/>
      <c r="P36" s="405"/>
      <c r="Q36" s="405"/>
      <c r="R36" s="405"/>
      <c r="S36" s="406"/>
      <c r="T36" s="405"/>
      <c r="U36" s="405"/>
      <c r="V36" s="405"/>
      <c r="W36" s="405"/>
      <c r="X36" s="43"/>
      <c r="Y36" s="405"/>
      <c r="Z36" s="405"/>
      <c r="AB36" s="63">
        <f t="shared" si="0"/>
        <v>0</v>
      </c>
    </row>
    <row r="37" spans="1:28" x14ac:dyDescent="0.25">
      <c r="A37" t="s">
        <v>200</v>
      </c>
      <c r="B37" s="6" t="s">
        <v>251</v>
      </c>
      <c r="C37" t="s">
        <v>64</v>
      </c>
      <c r="D37" s="43">
        <v>1</v>
      </c>
      <c r="E37" s="43"/>
      <c r="F37" s="43">
        <v>6</v>
      </c>
      <c r="G37" s="43"/>
      <c r="H37" s="43"/>
      <c r="I37" s="405"/>
      <c r="J37" s="405"/>
      <c r="K37" s="406"/>
      <c r="L37" s="405"/>
      <c r="M37" s="405"/>
      <c r="N37" s="405"/>
      <c r="O37" s="405"/>
      <c r="P37" s="405"/>
      <c r="Q37" s="405"/>
      <c r="R37" s="405"/>
      <c r="S37" s="406"/>
      <c r="T37" s="43"/>
      <c r="U37" s="405"/>
      <c r="V37" s="405"/>
      <c r="W37" s="43"/>
      <c r="X37" s="43"/>
      <c r="Y37" s="43"/>
      <c r="Z37" s="43"/>
      <c r="AB37" s="63">
        <f t="shared" si="0"/>
        <v>7</v>
      </c>
    </row>
    <row r="38" spans="1:28" x14ac:dyDescent="0.25">
      <c r="A38" t="s">
        <v>253</v>
      </c>
      <c r="B38" s="6"/>
      <c r="C38" t="s">
        <v>64</v>
      </c>
      <c r="D38" s="43"/>
      <c r="E38" s="43"/>
      <c r="F38" s="43"/>
      <c r="G38" s="43"/>
      <c r="H38" s="43"/>
      <c r="I38" s="405"/>
      <c r="J38" s="405"/>
      <c r="K38" s="406"/>
      <c r="L38" s="405"/>
      <c r="M38" s="405"/>
      <c r="N38" s="405"/>
      <c r="O38" s="405"/>
      <c r="P38" s="405"/>
      <c r="Q38" s="405"/>
      <c r="R38" s="405"/>
      <c r="S38" s="406"/>
      <c r="T38" s="43"/>
      <c r="U38" s="405"/>
      <c r="V38" s="405"/>
      <c r="W38" s="43"/>
      <c r="X38" s="43"/>
      <c r="Y38" s="43"/>
      <c r="Z38" s="43"/>
      <c r="AB38" s="63">
        <f t="shared" si="0"/>
        <v>0</v>
      </c>
    </row>
    <row r="39" spans="1:28" x14ac:dyDescent="0.25">
      <c r="A39" t="s">
        <v>254</v>
      </c>
      <c r="B39" s="6"/>
      <c r="C39" t="s">
        <v>64</v>
      </c>
      <c r="D39" s="43"/>
      <c r="E39" s="43"/>
      <c r="F39" s="43"/>
      <c r="G39" s="43"/>
      <c r="H39" s="43"/>
      <c r="I39" s="405"/>
      <c r="J39" s="405"/>
      <c r="K39" s="406"/>
      <c r="L39" s="405"/>
      <c r="M39" s="405"/>
      <c r="N39" s="405"/>
      <c r="O39" s="405"/>
      <c r="P39" s="405"/>
      <c r="Q39" s="405"/>
      <c r="R39" s="405"/>
      <c r="S39" s="406"/>
      <c r="T39" s="43"/>
      <c r="U39" s="405"/>
      <c r="V39" s="405"/>
      <c r="W39" s="43"/>
      <c r="X39" s="43"/>
      <c r="Y39" s="43"/>
      <c r="Z39" s="43"/>
      <c r="AB39" s="63">
        <f t="shared" si="0"/>
        <v>0</v>
      </c>
    </row>
    <row r="40" spans="1:28" x14ac:dyDescent="0.25">
      <c r="A40" t="s">
        <v>255</v>
      </c>
      <c r="B40" s="6"/>
      <c r="C40" t="s">
        <v>64</v>
      </c>
      <c r="D40" s="43"/>
      <c r="E40" s="43"/>
      <c r="F40" s="43"/>
      <c r="G40" s="43"/>
      <c r="H40" s="43"/>
      <c r="I40" s="405"/>
      <c r="J40" s="405"/>
      <c r="K40" s="406"/>
      <c r="L40" s="405"/>
      <c r="M40" s="405"/>
      <c r="N40" s="405"/>
      <c r="O40" s="405"/>
      <c r="P40" s="405"/>
      <c r="Q40" s="405"/>
      <c r="R40" s="405"/>
      <c r="S40" s="406"/>
      <c r="T40" s="43"/>
      <c r="U40" s="405"/>
      <c r="V40" s="405"/>
      <c r="W40" s="43"/>
      <c r="X40" s="43"/>
      <c r="Y40" s="43"/>
      <c r="Z40" s="43"/>
      <c r="AB40" s="63">
        <f t="shared" si="0"/>
        <v>0</v>
      </c>
    </row>
    <row r="41" spans="1:28" x14ac:dyDescent="0.25">
      <c r="A41" t="s">
        <v>256</v>
      </c>
      <c r="B41" s="6"/>
      <c r="C41" t="s">
        <v>64</v>
      </c>
      <c r="D41" s="43"/>
      <c r="E41" s="43"/>
      <c r="F41" s="43"/>
      <c r="G41" s="43"/>
      <c r="H41" s="43"/>
      <c r="I41" s="405"/>
      <c r="J41" s="405"/>
      <c r="K41" s="406"/>
      <c r="L41" s="405"/>
      <c r="M41" s="405"/>
      <c r="N41" s="405"/>
      <c r="O41" s="405"/>
      <c r="P41" s="405"/>
      <c r="Q41" s="405"/>
      <c r="R41" s="405"/>
      <c r="S41" s="406"/>
      <c r="T41" s="43"/>
      <c r="U41" s="405"/>
      <c r="V41" s="405"/>
      <c r="W41" s="43"/>
      <c r="X41" s="43"/>
      <c r="Y41" s="43"/>
      <c r="Z41" s="43"/>
      <c r="AB41" s="63">
        <f t="shared" si="0"/>
        <v>0</v>
      </c>
    </row>
    <row r="42" spans="1:28" x14ac:dyDescent="0.25">
      <c r="A42" t="s">
        <v>257</v>
      </c>
      <c r="B42" s="6"/>
      <c r="C42" t="s">
        <v>64</v>
      </c>
      <c r="D42" s="43"/>
      <c r="E42" s="43"/>
      <c r="F42" s="43"/>
      <c r="G42" s="43"/>
      <c r="H42" s="43"/>
      <c r="I42" s="405"/>
      <c r="J42" s="405"/>
      <c r="K42" s="406"/>
      <c r="L42" s="405"/>
      <c r="M42" s="405"/>
      <c r="N42" s="405"/>
      <c r="O42" s="405"/>
      <c r="P42" s="405"/>
      <c r="Q42" s="405"/>
      <c r="R42" s="405"/>
      <c r="S42" s="406"/>
      <c r="T42" s="43"/>
      <c r="U42" s="405"/>
      <c r="V42" s="405"/>
      <c r="W42" s="43"/>
      <c r="X42" s="43"/>
      <c r="Y42" s="43"/>
      <c r="Z42" s="43"/>
      <c r="AB42" s="63">
        <f t="shared" si="0"/>
        <v>0</v>
      </c>
    </row>
    <row r="43" spans="1:28" x14ac:dyDescent="0.25">
      <c r="A43" t="s">
        <v>20</v>
      </c>
      <c r="B43" s="6" t="s">
        <v>52</v>
      </c>
      <c r="C43" t="s">
        <v>69</v>
      </c>
      <c r="D43" s="43">
        <v>4</v>
      </c>
      <c r="E43" s="43"/>
      <c r="F43" s="43">
        <v>3</v>
      </c>
      <c r="G43" s="43">
        <v>2</v>
      </c>
      <c r="H43" s="43">
        <v>3</v>
      </c>
      <c r="I43" s="405"/>
      <c r="J43" s="405">
        <v>1</v>
      </c>
      <c r="K43" s="406">
        <v>1</v>
      </c>
      <c r="L43" s="405">
        <v>3</v>
      </c>
      <c r="M43" s="405">
        <v>6</v>
      </c>
      <c r="N43" s="405">
        <v>4</v>
      </c>
      <c r="O43" s="405">
        <v>2</v>
      </c>
      <c r="P43" s="405">
        <v>3</v>
      </c>
      <c r="Q43" s="405">
        <v>4</v>
      </c>
      <c r="R43" s="405"/>
      <c r="S43" s="406">
        <v>3</v>
      </c>
      <c r="T43" s="43"/>
      <c r="U43" s="405"/>
      <c r="V43" s="405"/>
      <c r="W43" s="43"/>
      <c r="X43" s="43"/>
      <c r="Y43" s="43"/>
      <c r="Z43" s="43"/>
      <c r="AB43" s="63">
        <f t="shared" si="0"/>
        <v>39</v>
      </c>
    </row>
    <row r="44" spans="1:28" x14ac:dyDescent="0.25">
      <c r="A44" t="s">
        <v>15</v>
      </c>
      <c r="B44" s="6" t="s">
        <v>54</v>
      </c>
      <c r="C44" t="s">
        <v>69</v>
      </c>
      <c r="D44" s="43"/>
      <c r="E44" s="43"/>
      <c r="F44" s="43"/>
      <c r="G44" s="43">
        <v>3</v>
      </c>
      <c r="H44" s="43"/>
      <c r="I44" s="405"/>
      <c r="J44" s="405">
        <v>3</v>
      </c>
      <c r="K44" s="406"/>
      <c r="L44" s="405">
        <v>3</v>
      </c>
      <c r="M44" s="405"/>
      <c r="N44" s="405">
        <v>1</v>
      </c>
      <c r="O44" s="405"/>
      <c r="P44" s="405">
        <v>2</v>
      </c>
      <c r="Q44" s="405">
        <v>1</v>
      </c>
      <c r="R44" s="405"/>
      <c r="S44" s="406">
        <v>2</v>
      </c>
      <c r="T44" s="43"/>
      <c r="U44" s="405"/>
      <c r="V44" s="405"/>
      <c r="W44" s="43"/>
      <c r="X44" s="43"/>
      <c r="Y44" s="43"/>
      <c r="Z44" s="43"/>
      <c r="AB44" s="63">
        <f t="shared" si="0"/>
        <v>15</v>
      </c>
    </row>
    <row r="45" spans="1:28" x14ac:dyDescent="0.25">
      <c r="A45" t="s">
        <v>83</v>
      </c>
      <c r="B45" s="6" t="s">
        <v>52</v>
      </c>
      <c r="C45" t="s">
        <v>69</v>
      </c>
      <c r="D45" s="43"/>
      <c r="E45" s="43"/>
      <c r="F45" s="43"/>
      <c r="G45" s="43"/>
      <c r="H45" s="43">
        <v>3</v>
      </c>
      <c r="I45" s="405">
        <v>1</v>
      </c>
      <c r="J45" s="405">
        <v>2</v>
      </c>
      <c r="K45" s="406"/>
      <c r="L45" s="405"/>
      <c r="M45" s="405"/>
      <c r="N45" s="405"/>
      <c r="O45" s="405"/>
      <c r="P45" s="405"/>
      <c r="Q45" s="405"/>
      <c r="R45" s="405"/>
      <c r="S45" s="406"/>
      <c r="T45" s="405"/>
      <c r="U45" s="405"/>
      <c r="V45" s="405"/>
      <c r="W45" s="405"/>
      <c r="X45" s="43"/>
      <c r="Y45" s="405"/>
      <c r="Z45" s="405"/>
      <c r="AB45" s="63">
        <f t="shared" si="0"/>
        <v>6</v>
      </c>
    </row>
    <row r="46" spans="1:28" x14ac:dyDescent="0.25">
      <c r="A46" t="s">
        <v>55</v>
      </c>
      <c r="B46" s="6" t="s">
        <v>52</v>
      </c>
      <c r="C46" t="s">
        <v>69</v>
      </c>
      <c r="D46" s="43"/>
      <c r="E46" s="43"/>
      <c r="F46" s="43"/>
      <c r="G46" s="43">
        <v>5</v>
      </c>
      <c r="H46" s="43"/>
      <c r="I46" s="405"/>
      <c r="J46" s="405"/>
      <c r="K46" s="406">
        <v>2</v>
      </c>
      <c r="L46" s="405">
        <v>2</v>
      </c>
      <c r="M46" s="405">
        <v>1</v>
      </c>
      <c r="N46" s="405">
        <v>2</v>
      </c>
      <c r="O46" s="405">
        <v>2</v>
      </c>
      <c r="P46" s="405">
        <v>4</v>
      </c>
      <c r="Q46" s="405">
        <v>2</v>
      </c>
      <c r="R46" s="405"/>
      <c r="S46" s="406">
        <v>3</v>
      </c>
      <c r="T46" s="43"/>
      <c r="U46" s="405"/>
      <c r="V46" s="405"/>
      <c r="W46" s="43"/>
      <c r="X46" s="43"/>
      <c r="Y46" s="43"/>
      <c r="Z46" s="43"/>
      <c r="AB46" s="63">
        <f t="shared" si="0"/>
        <v>23</v>
      </c>
    </row>
    <row r="47" spans="1:28" x14ac:dyDescent="0.25">
      <c r="A47" t="s">
        <v>28</v>
      </c>
      <c r="B47" s="6" t="s">
        <v>53</v>
      </c>
      <c r="C47" t="s">
        <v>69</v>
      </c>
      <c r="D47" s="43">
        <v>1</v>
      </c>
      <c r="E47" s="43"/>
      <c r="F47" s="43">
        <v>2</v>
      </c>
      <c r="G47" s="43"/>
      <c r="H47" s="43">
        <v>1</v>
      </c>
      <c r="I47" s="405">
        <v>1</v>
      </c>
      <c r="J47" s="405"/>
      <c r="K47" s="406"/>
      <c r="L47" s="405">
        <v>1</v>
      </c>
      <c r="M47" s="405"/>
      <c r="N47" s="405"/>
      <c r="O47" s="405">
        <v>2</v>
      </c>
      <c r="P47" s="405"/>
      <c r="Q47" s="405">
        <v>3</v>
      </c>
      <c r="R47" s="405"/>
      <c r="S47" s="406"/>
      <c r="T47" s="43"/>
      <c r="U47" s="405"/>
      <c r="V47" s="405"/>
      <c r="W47" s="43"/>
      <c r="X47" s="43"/>
      <c r="Y47" s="43"/>
      <c r="Z47" s="43"/>
      <c r="AB47" s="63">
        <f t="shared" si="0"/>
        <v>11</v>
      </c>
    </row>
    <row r="48" spans="1:28" x14ac:dyDescent="0.25">
      <c r="A48" t="s">
        <v>60</v>
      </c>
      <c r="B48" s="6" t="s">
        <v>54</v>
      </c>
      <c r="C48" t="s">
        <v>69</v>
      </c>
      <c r="D48" s="43">
        <v>4</v>
      </c>
      <c r="E48" s="43"/>
      <c r="F48" s="43"/>
      <c r="G48" s="43"/>
      <c r="H48" s="43"/>
      <c r="I48" s="405">
        <v>2</v>
      </c>
      <c r="J48" s="405"/>
      <c r="K48" s="406"/>
      <c r="L48" s="405"/>
      <c r="M48" s="405"/>
      <c r="N48" s="405">
        <v>2</v>
      </c>
      <c r="O48" s="405">
        <v>3</v>
      </c>
      <c r="P48" s="405">
        <v>2</v>
      </c>
      <c r="Q48" s="405">
        <v>2</v>
      </c>
      <c r="R48" s="405"/>
      <c r="S48" s="406"/>
      <c r="T48" s="43"/>
      <c r="U48" s="405"/>
      <c r="V48" s="405"/>
      <c r="W48" s="43"/>
      <c r="X48" s="43"/>
      <c r="Y48" s="43"/>
      <c r="Z48" s="43"/>
      <c r="AB48" s="63">
        <f t="shared" si="0"/>
        <v>15</v>
      </c>
    </row>
    <row r="49" spans="1:28" x14ac:dyDescent="0.25">
      <c r="A49" t="s">
        <v>18</v>
      </c>
      <c r="B49" s="6" t="s">
        <v>54</v>
      </c>
      <c r="C49" t="s">
        <v>69</v>
      </c>
      <c r="D49" s="43"/>
      <c r="E49" s="43"/>
      <c r="F49" s="43"/>
      <c r="G49" s="43"/>
      <c r="H49" s="43"/>
      <c r="I49" s="405"/>
      <c r="J49" s="405">
        <v>1</v>
      </c>
      <c r="K49" s="406"/>
      <c r="L49" s="405"/>
      <c r="M49" s="405"/>
      <c r="N49" s="405"/>
      <c r="O49" s="405"/>
      <c r="P49" s="405"/>
      <c r="Q49" s="405"/>
      <c r="R49" s="405"/>
      <c r="S49" s="406"/>
      <c r="T49" s="43"/>
      <c r="U49" s="405"/>
      <c r="V49" s="405"/>
      <c r="W49" s="43"/>
      <c r="X49" s="43"/>
      <c r="Y49" s="43"/>
      <c r="Z49" s="43"/>
      <c r="AB49" s="63">
        <f t="shared" si="0"/>
        <v>1</v>
      </c>
    </row>
    <row r="50" spans="1:28" x14ac:dyDescent="0.25">
      <c r="A50" t="s">
        <v>409</v>
      </c>
      <c r="B50" s="6" t="s">
        <v>54</v>
      </c>
      <c r="C50" t="s">
        <v>69</v>
      </c>
      <c r="D50" s="43">
        <v>3</v>
      </c>
      <c r="E50" s="43"/>
      <c r="F50" s="43"/>
      <c r="G50" s="43"/>
      <c r="H50" s="43">
        <v>1</v>
      </c>
      <c r="I50" s="405"/>
      <c r="J50" s="405"/>
      <c r="K50" s="406"/>
      <c r="L50" s="405"/>
      <c r="M50" s="405">
        <v>1</v>
      </c>
      <c r="N50" s="405"/>
      <c r="O50" s="405"/>
      <c r="P50" s="405"/>
      <c r="Q50" s="405">
        <v>4</v>
      </c>
      <c r="R50" s="405"/>
      <c r="S50" s="406"/>
      <c r="T50" s="43"/>
      <c r="U50" s="405"/>
      <c r="V50" s="405"/>
      <c r="W50" s="43"/>
      <c r="X50" s="43"/>
      <c r="Y50" s="43"/>
      <c r="Z50" s="43"/>
      <c r="AB50" s="63">
        <f t="shared" si="0"/>
        <v>9</v>
      </c>
    </row>
    <row r="51" spans="1:28" x14ac:dyDescent="0.25">
      <c r="A51" t="s">
        <v>22</v>
      </c>
      <c r="B51" s="6" t="s">
        <v>53</v>
      </c>
      <c r="C51" t="s">
        <v>69</v>
      </c>
      <c r="D51" s="43"/>
      <c r="E51" s="43"/>
      <c r="F51" s="43"/>
      <c r="G51" s="43"/>
      <c r="H51" s="43">
        <v>1</v>
      </c>
      <c r="I51" s="405"/>
      <c r="J51" s="405"/>
      <c r="K51" s="406">
        <v>1</v>
      </c>
      <c r="L51" s="405"/>
      <c r="M51" s="405"/>
      <c r="N51" s="405"/>
      <c r="O51" s="405"/>
      <c r="P51" s="405"/>
      <c r="Q51" s="405"/>
      <c r="R51" s="405"/>
      <c r="S51" s="406"/>
      <c r="T51" s="405"/>
      <c r="U51" s="405"/>
      <c r="V51" s="405"/>
      <c r="W51" s="43"/>
      <c r="X51" s="43"/>
      <c r="Y51" s="405"/>
      <c r="Z51" s="405"/>
      <c r="AB51" s="63">
        <f t="shared" si="0"/>
        <v>2</v>
      </c>
    </row>
    <row r="52" spans="1:28" x14ac:dyDescent="0.25">
      <c r="A52" t="s">
        <v>13</v>
      </c>
      <c r="B52" s="6" t="s">
        <v>54</v>
      </c>
      <c r="C52" t="s">
        <v>69</v>
      </c>
      <c r="D52" s="43"/>
      <c r="E52" s="43"/>
      <c r="F52" s="43"/>
      <c r="G52" s="43"/>
      <c r="H52" s="43"/>
      <c r="I52" s="405"/>
      <c r="J52" s="405"/>
      <c r="K52" s="406"/>
      <c r="L52" s="405"/>
      <c r="M52" s="405"/>
      <c r="N52" s="405"/>
      <c r="O52" s="405"/>
      <c r="P52" s="405"/>
      <c r="Q52" s="405"/>
      <c r="R52" s="405"/>
      <c r="S52" s="406"/>
      <c r="T52" s="405"/>
      <c r="U52" s="405"/>
      <c r="V52" s="405"/>
      <c r="W52" s="405"/>
      <c r="X52" s="43"/>
      <c r="Y52" s="405"/>
      <c r="Z52" s="405"/>
      <c r="AB52" s="63">
        <f t="shared" si="0"/>
        <v>0</v>
      </c>
    </row>
    <row r="53" spans="1:28" x14ac:dyDescent="0.25">
      <c r="A53" t="s">
        <v>204</v>
      </c>
      <c r="B53" s="6" t="s">
        <v>251</v>
      </c>
      <c r="C53" t="s">
        <v>69</v>
      </c>
      <c r="D53" s="43"/>
      <c r="E53" s="43"/>
      <c r="F53" s="43"/>
      <c r="G53" s="43"/>
      <c r="H53" s="43"/>
      <c r="I53" s="405"/>
      <c r="J53" s="405"/>
      <c r="K53" s="406"/>
      <c r="L53" s="405"/>
      <c r="M53" s="405"/>
      <c r="N53" s="405"/>
      <c r="O53" s="405">
        <v>1</v>
      </c>
      <c r="P53" s="405"/>
      <c r="Q53" s="405"/>
      <c r="R53" s="405"/>
      <c r="S53" s="406"/>
      <c r="T53" s="405"/>
      <c r="U53" s="405"/>
      <c r="V53" s="405"/>
      <c r="W53" s="405"/>
      <c r="X53" s="43"/>
      <c r="Y53" s="405"/>
      <c r="Z53" s="405"/>
      <c r="AB53" s="63">
        <f t="shared" si="0"/>
        <v>1</v>
      </c>
    </row>
    <row r="54" spans="1:28" x14ac:dyDescent="0.25">
      <c r="A54" t="s">
        <v>272</v>
      </c>
      <c r="B54" s="6" t="s">
        <v>251</v>
      </c>
      <c r="C54" t="s">
        <v>69</v>
      </c>
      <c r="D54" s="43"/>
      <c r="E54" s="43"/>
      <c r="F54" s="43"/>
      <c r="G54" s="43">
        <v>1</v>
      </c>
      <c r="H54" s="43"/>
      <c r="I54" s="405"/>
      <c r="J54" s="405">
        <v>2</v>
      </c>
      <c r="K54" s="406"/>
      <c r="L54" s="405"/>
      <c r="M54" s="405"/>
      <c r="N54" s="405"/>
      <c r="O54" s="405">
        <v>3</v>
      </c>
      <c r="P54" s="405"/>
      <c r="Q54" s="405"/>
      <c r="R54" s="405"/>
      <c r="S54" s="406"/>
      <c r="T54" s="405"/>
      <c r="U54" s="405"/>
      <c r="V54" s="405"/>
      <c r="W54" s="405"/>
      <c r="X54" s="43"/>
      <c r="Y54" s="405"/>
      <c r="Z54" s="405"/>
      <c r="AB54" s="63">
        <f t="shared" si="0"/>
        <v>6</v>
      </c>
    </row>
    <row r="55" spans="1:28" x14ac:dyDescent="0.25">
      <c r="A55" t="s">
        <v>37</v>
      </c>
      <c r="B55" s="6" t="s">
        <v>251</v>
      </c>
      <c r="C55" t="s">
        <v>69</v>
      </c>
      <c r="D55" s="43"/>
      <c r="E55" s="43"/>
      <c r="F55" s="43"/>
      <c r="G55" s="43">
        <v>1</v>
      </c>
      <c r="H55" s="43"/>
      <c r="I55" s="405"/>
      <c r="J55" s="405"/>
      <c r="K55" s="406"/>
      <c r="L55" s="405"/>
      <c r="M55" s="405"/>
      <c r="N55" s="405"/>
      <c r="O55" s="405">
        <v>2</v>
      </c>
      <c r="P55" s="405"/>
      <c r="Q55" s="405"/>
      <c r="R55" s="405"/>
      <c r="S55" s="406"/>
      <c r="T55" s="405"/>
      <c r="U55" s="405"/>
      <c r="V55" s="405"/>
      <c r="W55" s="407"/>
      <c r="X55" s="43"/>
      <c r="Y55" s="405"/>
      <c r="Z55" s="405"/>
      <c r="AB55" s="63">
        <f t="shared" si="0"/>
        <v>3</v>
      </c>
    </row>
    <row r="56" spans="1:28" x14ac:dyDescent="0.25">
      <c r="A56" t="s">
        <v>199</v>
      </c>
      <c r="B56" s="6" t="s">
        <v>251</v>
      </c>
      <c r="C56" t="s">
        <v>69</v>
      </c>
      <c r="D56" s="43"/>
      <c r="E56" s="43"/>
      <c r="F56" s="43"/>
      <c r="G56" s="43"/>
      <c r="H56" s="43"/>
      <c r="I56" s="405"/>
      <c r="J56" s="405"/>
      <c r="K56" s="406"/>
      <c r="L56" s="405"/>
      <c r="M56" s="405"/>
      <c r="N56" s="405"/>
      <c r="O56" s="405"/>
      <c r="P56" s="405">
        <v>1</v>
      </c>
      <c r="Q56" s="405"/>
      <c r="R56" s="405"/>
      <c r="S56" s="406"/>
      <c r="T56" s="43"/>
      <c r="U56" s="405"/>
      <c r="V56" s="405"/>
      <c r="W56" s="43"/>
      <c r="X56" s="43"/>
      <c r="Y56" s="43"/>
      <c r="Z56" s="43"/>
      <c r="AB56" s="63">
        <f t="shared" si="0"/>
        <v>1</v>
      </c>
    </row>
    <row r="57" spans="1:28" x14ac:dyDescent="0.25">
      <c r="A57" t="s">
        <v>232</v>
      </c>
      <c r="B57" s="6" t="s">
        <v>251</v>
      </c>
      <c r="C57" t="s">
        <v>69</v>
      </c>
      <c r="D57" s="43">
        <v>1</v>
      </c>
      <c r="E57" s="43"/>
      <c r="F57" s="43"/>
      <c r="G57" s="43">
        <v>3</v>
      </c>
      <c r="H57" s="43"/>
      <c r="I57" s="405"/>
      <c r="J57" s="405">
        <v>2</v>
      </c>
      <c r="K57" s="406"/>
      <c r="L57" s="405"/>
      <c r="M57" s="405"/>
      <c r="N57" s="405">
        <v>1</v>
      </c>
      <c r="O57" s="405"/>
      <c r="P57" s="405">
        <v>1</v>
      </c>
      <c r="Q57" s="405">
        <v>2</v>
      </c>
      <c r="R57" s="405"/>
      <c r="S57" s="406"/>
      <c r="T57" s="405"/>
      <c r="U57" s="405"/>
      <c r="V57" s="405"/>
      <c r="W57" s="43"/>
      <c r="X57" s="43"/>
      <c r="Y57" s="43"/>
      <c r="Z57" s="43"/>
      <c r="AB57" s="63">
        <f t="shared" si="0"/>
        <v>10</v>
      </c>
    </row>
    <row r="58" spans="1:28" x14ac:dyDescent="0.25">
      <c r="A58" t="s">
        <v>271</v>
      </c>
      <c r="B58" s="6" t="s">
        <v>251</v>
      </c>
      <c r="C58" t="s">
        <v>69</v>
      </c>
      <c r="D58" s="43"/>
      <c r="E58" s="43"/>
      <c r="F58" s="43">
        <v>2</v>
      </c>
      <c r="G58" s="43">
        <v>2</v>
      </c>
      <c r="H58" s="43"/>
      <c r="I58" s="405"/>
      <c r="J58" s="405">
        <v>4</v>
      </c>
      <c r="K58" s="406"/>
      <c r="L58" s="405"/>
      <c r="M58" s="405"/>
      <c r="N58" s="405">
        <v>1</v>
      </c>
      <c r="O58" s="405"/>
      <c r="P58" s="405">
        <v>3</v>
      </c>
      <c r="Q58" s="405"/>
      <c r="R58" s="405"/>
      <c r="S58" s="406"/>
      <c r="T58" s="405"/>
      <c r="U58" s="405"/>
      <c r="V58" s="405"/>
      <c r="W58" s="405"/>
      <c r="X58" s="405"/>
      <c r="Y58" s="405"/>
      <c r="Z58" s="405"/>
      <c r="AB58" s="63">
        <f t="shared" si="0"/>
        <v>12</v>
      </c>
    </row>
    <row r="59" spans="1:28" x14ac:dyDescent="0.25">
      <c r="A59" t="s">
        <v>274</v>
      </c>
      <c r="B59" s="6" t="s">
        <v>251</v>
      </c>
      <c r="C59" t="s">
        <v>69</v>
      </c>
      <c r="D59" s="43"/>
      <c r="E59" s="43"/>
      <c r="F59" s="43"/>
      <c r="G59" s="43"/>
      <c r="H59" s="43"/>
      <c r="I59" s="405"/>
      <c r="J59" s="405"/>
      <c r="K59" s="406"/>
      <c r="L59" s="405"/>
      <c r="M59" s="405"/>
      <c r="N59" s="405"/>
      <c r="O59" s="405"/>
      <c r="P59" s="405"/>
      <c r="Q59" s="405"/>
      <c r="R59" s="405"/>
      <c r="S59" s="406"/>
      <c r="T59" s="43"/>
      <c r="U59" s="405"/>
      <c r="V59" s="405"/>
      <c r="W59" s="405"/>
      <c r="X59" s="405"/>
      <c r="Y59" s="43"/>
      <c r="Z59" s="43"/>
      <c r="AB59" s="63">
        <f t="shared" si="0"/>
        <v>0</v>
      </c>
    </row>
    <row r="60" spans="1:28" x14ac:dyDescent="0.25">
      <c r="A60" t="s">
        <v>203</v>
      </c>
      <c r="B60" s="6" t="s">
        <v>251</v>
      </c>
      <c r="C60" t="s">
        <v>69</v>
      </c>
      <c r="D60" s="43"/>
      <c r="E60" s="43"/>
      <c r="F60" s="43"/>
      <c r="G60" s="43"/>
      <c r="H60" s="43"/>
      <c r="I60" s="405"/>
      <c r="J60" s="405"/>
      <c r="K60" s="406"/>
      <c r="L60" s="405"/>
      <c r="M60" s="405">
        <v>1</v>
      </c>
      <c r="N60" s="405">
        <v>1</v>
      </c>
      <c r="O60" s="405">
        <v>1</v>
      </c>
      <c r="P60" s="405">
        <v>1</v>
      </c>
      <c r="Q60" s="405">
        <v>1</v>
      </c>
      <c r="R60" s="405"/>
      <c r="S60" s="406"/>
      <c r="T60" s="405"/>
      <c r="U60" s="405"/>
      <c r="V60" s="405"/>
      <c r="W60" s="405"/>
      <c r="X60" s="43"/>
      <c r="Y60" s="43"/>
      <c r="Z60" s="43"/>
      <c r="AB60" s="63">
        <f t="shared" si="0"/>
        <v>5</v>
      </c>
    </row>
    <row r="61" spans="1:28" x14ac:dyDescent="0.25">
      <c r="A61" t="s">
        <v>227</v>
      </c>
      <c r="B61" s="6" t="s">
        <v>251</v>
      </c>
      <c r="C61" t="s">
        <v>69</v>
      </c>
      <c r="D61" s="43"/>
      <c r="E61" s="43"/>
      <c r="F61" s="43"/>
      <c r="G61" s="43"/>
      <c r="H61" s="43"/>
      <c r="I61" s="405"/>
      <c r="J61" s="405"/>
      <c r="K61" s="406"/>
      <c r="L61" s="405"/>
      <c r="M61" s="405">
        <v>5</v>
      </c>
      <c r="N61" s="405">
        <v>2</v>
      </c>
      <c r="O61" s="405"/>
      <c r="P61" s="405"/>
      <c r="Q61" s="405">
        <v>1</v>
      </c>
      <c r="R61" s="405"/>
      <c r="S61" s="406">
        <v>1</v>
      </c>
      <c r="T61" s="405"/>
      <c r="U61" s="405"/>
      <c r="V61" s="405"/>
      <c r="W61" s="405"/>
      <c r="X61" s="405"/>
      <c r="Y61" s="405"/>
      <c r="Z61" s="405"/>
      <c r="AB61" s="63">
        <f t="shared" si="0"/>
        <v>9</v>
      </c>
    </row>
    <row r="62" spans="1:28" x14ac:dyDescent="0.25">
      <c r="A62" t="s">
        <v>276</v>
      </c>
      <c r="B62" s="6" t="s">
        <v>251</v>
      </c>
      <c r="C62" t="s">
        <v>69</v>
      </c>
      <c r="D62" s="43"/>
      <c r="E62" s="43"/>
      <c r="F62" s="43"/>
      <c r="G62" s="43"/>
      <c r="H62" s="43"/>
      <c r="I62" s="405"/>
      <c r="J62" s="405"/>
      <c r="K62" s="406"/>
      <c r="L62" s="405"/>
      <c r="M62" s="405"/>
      <c r="N62" s="405"/>
      <c r="O62" s="405"/>
      <c r="P62" s="405"/>
      <c r="Q62" s="405"/>
      <c r="R62" s="405"/>
      <c r="S62" s="406"/>
      <c r="T62" s="43"/>
      <c r="U62" s="405"/>
      <c r="V62" s="405"/>
      <c r="W62" s="405"/>
      <c r="X62" s="405"/>
      <c r="Y62" s="405"/>
      <c r="Z62" s="405"/>
      <c r="AB62" s="63">
        <f t="shared" si="0"/>
        <v>0</v>
      </c>
    </row>
    <row r="63" spans="1:28" x14ac:dyDescent="0.25">
      <c r="A63" t="s">
        <v>253</v>
      </c>
      <c r="B63" s="6"/>
      <c r="C63" t="s">
        <v>69</v>
      </c>
      <c r="D63" s="43"/>
      <c r="E63" s="43"/>
      <c r="F63" s="43"/>
      <c r="G63" s="43"/>
      <c r="H63" s="43"/>
      <c r="I63" s="405"/>
      <c r="J63" s="405"/>
      <c r="K63" s="406"/>
      <c r="L63" s="405"/>
      <c r="M63" s="405"/>
      <c r="N63" s="405"/>
      <c r="O63" s="405"/>
      <c r="P63" s="405"/>
      <c r="Q63" s="405"/>
      <c r="R63" s="405"/>
      <c r="S63" s="406"/>
      <c r="T63" s="43"/>
      <c r="U63" s="405"/>
      <c r="V63" s="405"/>
      <c r="W63" s="405"/>
      <c r="X63" s="405"/>
      <c r="Y63" s="405"/>
      <c r="Z63" s="405"/>
      <c r="AB63" s="63">
        <f t="shared" si="0"/>
        <v>0</v>
      </c>
    </row>
    <row r="64" spans="1:28" x14ac:dyDescent="0.25">
      <c r="A64" t="s">
        <v>254</v>
      </c>
      <c r="B64" s="6"/>
      <c r="C64" t="s">
        <v>69</v>
      </c>
      <c r="D64" s="43"/>
      <c r="E64" s="43"/>
      <c r="F64" s="43"/>
      <c r="G64" s="43"/>
      <c r="H64" s="43"/>
      <c r="I64" s="405"/>
      <c r="J64" s="405"/>
      <c r="K64" s="406"/>
      <c r="L64" s="405"/>
      <c r="M64" s="405"/>
      <c r="N64" s="405"/>
      <c r="O64" s="405"/>
      <c r="P64" s="405"/>
      <c r="Q64" s="405"/>
      <c r="R64" s="405"/>
      <c r="S64" s="406"/>
      <c r="T64" s="43"/>
      <c r="U64" s="405"/>
      <c r="V64" s="405"/>
      <c r="W64" s="405"/>
      <c r="X64" s="405"/>
      <c r="Y64" s="405"/>
      <c r="Z64" s="405"/>
      <c r="AB64" s="63">
        <f t="shared" si="0"/>
        <v>0</v>
      </c>
    </row>
    <row r="65" spans="1:28" x14ac:dyDescent="0.25">
      <c r="A65" t="s">
        <v>255</v>
      </c>
      <c r="B65" s="6"/>
      <c r="C65" t="s">
        <v>69</v>
      </c>
      <c r="D65" s="43"/>
      <c r="E65" s="43"/>
      <c r="F65" s="43"/>
      <c r="G65" s="43"/>
      <c r="H65" s="43"/>
      <c r="I65" s="405"/>
      <c r="J65" s="405"/>
      <c r="K65" s="406"/>
      <c r="L65" s="405"/>
      <c r="M65" s="405"/>
      <c r="N65" s="405"/>
      <c r="O65" s="405"/>
      <c r="P65" s="405"/>
      <c r="Q65" s="405"/>
      <c r="R65" s="405"/>
      <c r="S65" s="406"/>
      <c r="T65" s="43"/>
      <c r="U65" s="405"/>
      <c r="V65" s="405"/>
      <c r="W65" s="405"/>
      <c r="X65" s="405"/>
      <c r="Y65" s="405"/>
      <c r="Z65" s="405"/>
      <c r="AB65" s="63">
        <f t="shared" si="0"/>
        <v>0</v>
      </c>
    </row>
    <row r="66" spans="1:28" x14ac:dyDescent="0.25">
      <c r="A66" t="s">
        <v>256</v>
      </c>
      <c r="B66" s="6"/>
      <c r="C66" t="s">
        <v>69</v>
      </c>
      <c r="D66" s="43"/>
      <c r="E66" s="43"/>
      <c r="F66" s="43"/>
      <c r="G66" s="43"/>
      <c r="H66" s="43"/>
      <c r="I66" s="405"/>
      <c r="J66" s="405"/>
      <c r="K66" s="406"/>
      <c r="L66" s="405"/>
      <c r="M66" s="405"/>
      <c r="N66" s="405"/>
      <c r="O66" s="405"/>
      <c r="P66" s="405"/>
      <c r="Q66" s="405"/>
      <c r="R66" s="405"/>
      <c r="S66" s="406"/>
      <c r="T66" s="43"/>
      <c r="U66" s="405"/>
      <c r="V66" s="405"/>
      <c r="W66" s="405"/>
      <c r="X66" s="405"/>
      <c r="Y66" s="405"/>
      <c r="Z66" s="405"/>
      <c r="AB66" s="63">
        <f t="shared" si="0"/>
        <v>0</v>
      </c>
    </row>
    <row r="67" spans="1:28" x14ac:dyDescent="0.25">
      <c r="A67" t="s">
        <v>257</v>
      </c>
      <c r="B67" s="6"/>
      <c r="C67" t="s">
        <v>69</v>
      </c>
      <c r="D67" s="43"/>
      <c r="E67" s="43"/>
      <c r="F67" s="43"/>
      <c r="G67" s="43"/>
      <c r="H67" s="43"/>
      <c r="I67" s="405"/>
      <c r="J67" s="405"/>
      <c r="K67" s="406"/>
      <c r="L67" s="405"/>
      <c r="M67" s="405"/>
      <c r="N67" s="405"/>
      <c r="O67" s="405"/>
      <c r="P67" s="405"/>
      <c r="Q67" s="405"/>
      <c r="R67" s="405"/>
      <c r="S67" s="406"/>
      <c r="T67" s="43"/>
      <c r="U67" s="405"/>
      <c r="V67" s="405"/>
      <c r="W67" s="405"/>
      <c r="X67" s="405"/>
      <c r="Y67" s="405"/>
      <c r="Z67" s="405"/>
      <c r="AB67" s="63">
        <f t="shared" si="0"/>
        <v>0</v>
      </c>
    </row>
    <row r="68" spans="1:28" x14ac:dyDescent="0.25">
      <c r="A68" t="s">
        <v>57</v>
      </c>
      <c r="B68" s="6" t="s">
        <v>53</v>
      </c>
      <c r="C68" t="s">
        <v>63</v>
      </c>
      <c r="D68" s="43"/>
      <c r="E68" s="43"/>
      <c r="F68" s="43">
        <v>3</v>
      </c>
      <c r="G68" s="43">
        <v>1</v>
      </c>
      <c r="H68" s="43"/>
      <c r="I68" s="405">
        <v>5</v>
      </c>
      <c r="J68" s="405"/>
      <c r="K68" s="406">
        <v>1</v>
      </c>
      <c r="L68" s="405">
        <v>2</v>
      </c>
      <c r="M68" s="405"/>
      <c r="N68" s="405"/>
      <c r="O68" s="405"/>
      <c r="P68" s="405"/>
      <c r="Q68" s="405"/>
      <c r="R68" s="405"/>
      <c r="S68" s="406"/>
      <c r="T68" s="405"/>
      <c r="U68" s="405"/>
      <c r="V68" s="405"/>
      <c r="W68" s="405"/>
      <c r="X68" s="43"/>
      <c r="Y68" s="405"/>
      <c r="Z68" s="405"/>
      <c r="AB68" s="63">
        <f t="shared" si="0"/>
        <v>12</v>
      </c>
    </row>
    <row r="69" spans="1:28" x14ac:dyDescent="0.25">
      <c r="A69" t="s">
        <v>29</v>
      </c>
      <c r="B69" s="6" t="s">
        <v>53</v>
      </c>
      <c r="C69" t="s">
        <v>63</v>
      </c>
      <c r="D69" s="43"/>
      <c r="E69" s="43"/>
      <c r="F69" s="43"/>
      <c r="G69" s="43">
        <v>4</v>
      </c>
      <c r="H69" s="43">
        <v>3</v>
      </c>
      <c r="I69" s="405">
        <v>1</v>
      </c>
      <c r="J69" s="405"/>
      <c r="K69" s="406"/>
      <c r="L69" s="405">
        <v>3</v>
      </c>
      <c r="M69" s="405">
        <v>1</v>
      </c>
      <c r="N69" s="405">
        <v>2</v>
      </c>
      <c r="O69" s="405">
        <v>5</v>
      </c>
      <c r="P69" s="405">
        <v>5</v>
      </c>
      <c r="Q69" s="405">
        <v>1</v>
      </c>
      <c r="R69" s="405"/>
      <c r="S69" s="406">
        <v>2</v>
      </c>
      <c r="T69" s="43"/>
      <c r="U69" s="405"/>
      <c r="V69" s="405"/>
      <c r="W69" s="43"/>
      <c r="X69" s="43"/>
      <c r="Y69" s="43"/>
      <c r="Z69" s="43"/>
      <c r="AB69" s="63">
        <f t="shared" si="0"/>
        <v>27</v>
      </c>
    </row>
    <row r="70" spans="1:28" x14ac:dyDescent="0.25">
      <c r="A70" t="s">
        <v>27</v>
      </c>
      <c r="B70" s="6" t="s">
        <v>54</v>
      </c>
      <c r="C70" t="s">
        <v>63</v>
      </c>
      <c r="D70" s="43">
        <v>1</v>
      </c>
      <c r="E70" s="43"/>
      <c r="F70" s="43">
        <v>4</v>
      </c>
      <c r="G70" s="43">
        <v>3</v>
      </c>
      <c r="H70" s="43">
        <v>4</v>
      </c>
      <c r="I70" s="405">
        <v>1</v>
      </c>
      <c r="J70" s="405"/>
      <c r="K70" s="406"/>
      <c r="L70" s="405"/>
      <c r="M70" s="405">
        <v>2</v>
      </c>
      <c r="N70" s="405"/>
      <c r="O70" s="405"/>
      <c r="P70" s="405"/>
      <c r="Q70" s="405">
        <v>3</v>
      </c>
      <c r="R70" s="405"/>
      <c r="S70" s="406"/>
      <c r="T70" s="43"/>
      <c r="U70" s="405"/>
      <c r="V70" s="405"/>
      <c r="W70" s="43"/>
      <c r="X70" s="43"/>
      <c r="Y70" s="43"/>
      <c r="Z70" s="43"/>
      <c r="AB70" s="63">
        <f t="shared" si="0"/>
        <v>18</v>
      </c>
    </row>
    <row r="71" spans="1:28" x14ac:dyDescent="0.25">
      <c r="A71" t="s">
        <v>25</v>
      </c>
      <c r="B71" s="6" t="s">
        <v>52</v>
      </c>
      <c r="C71" t="s">
        <v>63</v>
      </c>
      <c r="D71" s="43"/>
      <c r="E71" s="43"/>
      <c r="F71" s="43">
        <v>3</v>
      </c>
      <c r="G71" s="43">
        <v>1</v>
      </c>
      <c r="H71" s="43">
        <v>1</v>
      </c>
      <c r="I71" s="405"/>
      <c r="J71" s="405"/>
      <c r="K71" s="406">
        <v>1</v>
      </c>
      <c r="L71" s="405">
        <v>2</v>
      </c>
      <c r="M71" s="405">
        <v>1</v>
      </c>
      <c r="N71" s="405">
        <v>1</v>
      </c>
      <c r="O71" s="405"/>
      <c r="P71" s="405">
        <v>3</v>
      </c>
      <c r="Q71" s="405">
        <v>4</v>
      </c>
      <c r="R71" s="405"/>
      <c r="S71" s="406">
        <v>1</v>
      </c>
      <c r="T71" s="43"/>
      <c r="U71" s="405"/>
      <c r="V71" s="405"/>
      <c r="W71" s="43"/>
      <c r="X71" s="43"/>
      <c r="Y71" s="43"/>
      <c r="Z71" s="43"/>
      <c r="AB71" s="63">
        <f t="shared" si="0"/>
        <v>18</v>
      </c>
    </row>
    <row r="72" spans="1:28" x14ac:dyDescent="0.25">
      <c r="A72" t="s">
        <v>58</v>
      </c>
      <c r="B72" s="6" t="s">
        <v>53</v>
      </c>
      <c r="C72" t="s">
        <v>63</v>
      </c>
      <c r="D72" s="43">
        <v>2</v>
      </c>
      <c r="E72" s="43"/>
      <c r="F72" s="43">
        <v>2</v>
      </c>
      <c r="G72" s="43">
        <v>2</v>
      </c>
      <c r="H72" s="43"/>
      <c r="I72" s="405"/>
      <c r="J72" s="405">
        <v>1</v>
      </c>
      <c r="K72" s="406">
        <v>1</v>
      </c>
      <c r="L72" s="405">
        <v>3</v>
      </c>
      <c r="M72" s="405"/>
      <c r="N72" s="405">
        <v>6</v>
      </c>
      <c r="O72" s="405"/>
      <c r="P72" s="405">
        <v>3</v>
      </c>
      <c r="Q72" s="405">
        <v>1</v>
      </c>
      <c r="R72" s="405"/>
      <c r="S72" s="406">
        <v>5</v>
      </c>
      <c r="T72" s="43"/>
      <c r="U72" s="405"/>
      <c r="V72" s="405"/>
      <c r="W72" s="43"/>
      <c r="X72" s="43"/>
      <c r="Y72" s="43"/>
      <c r="Z72" s="43"/>
      <c r="AB72" s="63">
        <f t="shared" ref="AB72:AB95" si="1">SUM(D72:Z72)</f>
        <v>26</v>
      </c>
    </row>
    <row r="73" spans="1:28" x14ac:dyDescent="0.25">
      <c r="A73" t="s">
        <v>59</v>
      </c>
      <c r="B73" s="6" t="s">
        <v>54</v>
      </c>
      <c r="C73" t="s">
        <v>63</v>
      </c>
      <c r="D73" s="43"/>
      <c r="E73" s="43"/>
      <c r="F73" s="43">
        <v>3</v>
      </c>
      <c r="G73" s="43">
        <v>2</v>
      </c>
      <c r="H73" s="43"/>
      <c r="I73" s="405">
        <v>1</v>
      </c>
      <c r="J73" s="405">
        <v>3</v>
      </c>
      <c r="K73" s="406">
        <v>1</v>
      </c>
      <c r="L73" s="405"/>
      <c r="M73" s="405">
        <v>1</v>
      </c>
      <c r="N73" s="405">
        <v>6</v>
      </c>
      <c r="O73" s="405"/>
      <c r="P73" s="405">
        <v>3</v>
      </c>
      <c r="Q73" s="405"/>
      <c r="R73" s="405"/>
      <c r="S73" s="406">
        <v>2</v>
      </c>
      <c r="T73" s="43"/>
      <c r="U73" s="405"/>
      <c r="V73" s="405"/>
      <c r="W73" s="43"/>
      <c r="X73" s="43"/>
      <c r="Y73" s="43"/>
      <c r="Z73" s="43"/>
      <c r="AB73" s="63">
        <f t="shared" si="1"/>
        <v>22</v>
      </c>
    </row>
    <row r="74" spans="1:28" x14ac:dyDescent="0.25">
      <c r="A74" t="s">
        <v>408</v>
      </c>
      <c r="B74" s="6" t="s">
        <v>52</v>
      </c>
      <c r="C74" t="s">
        <v>63</v>
      </c>
      <c r="D74" s="43">
        <v>4</v>
      </c>
      <c r="E74" s="43"/>
      <c r="F74" s="43">
        <v>4</v>
      </c>
      <c r="G74" s="43">
        <v>1</v>
      </c>
      <c r="H74" s="43">
        <v>1</v>
      </c>
      <c r="I74" s="405">
        <v>1</v>
      </c>
      <c r="J74" s="405"/>
      <c r="K74" s="406">
        <v>1</v>
      </c>
      <c r="L74" s="405"/>
      <c r="M74" s="405">
        <v>7</v>
      </c>
      <c r="N74" s="405">
        <v>2</v>
      </c>
      <c r="O74" s="405">
        <v>1</v>
      </c>
      <c r="P74" s="405"/>
      <c r="Q74" s="405"/>
      <c r="R74" s="405"/>
      <c r="S74" s="406"/>
      <c r="T74" s="43"/>
      <c r="U74" s="405"/>
      <c r="V74" s="405"/>
      <c r="W74" s="405"/>
      <c r="X74" s="43"/>
      <c r="Y74" s="405"/>
      <c r="Z74" s="405"/>
      <c r="AB74" s="63">
        <f t="shared" si="1"/>
        <v>22</v>
      </c>
    </row>
    <row r="75" spans="1:28" x14ac:dyDescent="0.25">
      <c r="A75" t="s">
        <v>23</v>
      </c>
      <c r="B75" s="6" t="s">
        <v>52</v>
      </c>
      <c r="C75" t="s">
        <v>63</v>
      </c>
      <c r="D75" s="43">
        <v>2</v>
      </c>
      <c r="E75" s="43"/>
      <c r="F75" s="43"/>
      <c r="G75" s="43">
        <v>1</v>
      </c>
      <c r="H75" s="43">
        <v>2</v>
      </c>
      <c r="I75" s="405"/>
      <c r="J75" s="405"/>
      <c r="K75" s="406">
        <v>3</v>
      </c>
      <c r="L75" s="405">
        <v>2</v>
      </c>
      <c r="M75" s="405">
        <v>2</v>
      </c>
      <c r="N75" s="405">
        <v>1</v>
      </c>
      <c r="O75" s="405">
        <v>3</v>
      </c>
      <c r="P75" s="405"/>
      <c r="Q75" s="405"/>
      <c r="R75" s="405"/>
      <c r="S75" s="406">
        <v>3</v>
      </c>
      <c r="T75" s="43"/>
      <c r="U75" s="405"/>
      <c r="V75" s="405"/>
      <c r="W75" s="43"/>
      <c r="X75" s="43"/>
      <c r="Y75" s="43"/>
      <c r="Z75" s="43"/>
      <c r="AB75" s="63">
        <f t="shared" si="1"/>
        <v>19</v>
      </c>
    </row>
    <row r="76" spans="1:28" x14ac:dyDescent="0.25">
      <c r="A76" t="s">
        <v>201</v>
      </c>
      <c r="B76" s="6" t="s">
        <v>52</v>
      </c>
      <c r="C76" t="s">
        <v>63</v>
      </c>
      <c r="D76" s="43"/>
      <c r="E76" s="43"/>
      <c r="F76" s="43"/>
      <c r="G76" s="43"/>
      <c r="H76" s="43"/>
      <c r="I76" s="405"/>
      <c r="J76" s="405"/>
      <c r="K76" s="406"/>
      <c r="L76" s="405">
        <v>1</v>
      </c>
      <c r="M76" s="405"/>
      <c r="N76" s="405"/>
      <c r="O76" s="405"/>
      <c r="P76" s="405"/>
      <c r="Q76" s="405"/>
      <c r="R76" s="405"/>
      <c r="S76" s="406"/>
      <c r="T76" s="405"/>
      <c r="U76" s="405"/>
      <c r="V76" s="405"/>
      <c r="W76" s="405"/>
      <c r="X76" s="43"/>
      <c r="Y76" s="405"/>
      <c r="Z76" s="405"/>
      <c r="AB76" s="63">
        <f t="shared" si="1"/>
        <v>1</v>
      </c>
    </row>
    <row r="77" spans="1:28" x14ac:dyDescent="0.25">
      <c r="A77" t="s">
        <v>26</v>
      </c>
      <c r="B77" s="6" t="s">
        <v>53</v>
      </c>
      <c r="C77" t="s">
        <v>63</v>
      </c>
      <c r="D77" s="43"/>
      <c r="E77" s="43"/>
      <c r="F77" s="43"/>
      <c r="G77" s="43">
        <v>2</v>
      </c>
      <c r="H77" s="43">
        <v>3</v>
      </c>
      <c r="I77" s="405"/>
      <c r="J77" s="405"/>
      <c r="K77" s="406">
        <v>4</v>
      </c>
      <c r="L77" s="405">
        <v>7</v>
      </c>
      <c r="M77" s="405">
        <v>2</v>
      </c>
      <c r="N77" s="405"/>
      <c r="O77" s="405"/>
      <c r="P77" s="405">
        <v>2</v>
      </c>
      <c r="Q77" s="405">
        <v>4</v>
      </c>
      <c r="R77" s="405"/>
      <c r="S77" s="406">
        <v>1</v>
      </c>
      <c r="T77" s="405"/>
      <c r="U77" s="405"/>
      <c r="V77" s="405"/>
      <c r="W77" s="405"/>
      <c r="X77" s="43"/>
      <c r="Y77" s="405"/>
      <c r="Z77" s="405"/>
      <c r="AB77" s="63">
        <f t="shared" si="1"/>
        <v>25</v>
      </c>
    </row>
    <row r="78" spans="1:28" x14ac:dyDescent="0.25">
      <c r="A78" t="s">
        <v>40</v>
      </c>
      <c r="B78" s="6" t="s">
        <v>53</v>
      </c>
      <c r="C78" t="s">
        <v>63</v>
      </c>
      <c r="D78" s="43">
        <v>2</v>
      </c>
      <c r="E78" s="43"/>
      <c r="F78" s="43"/>
      <c r="G78" s="43">
        <v>1</v>
      </c>
      <c r="H78" s="43">
        <v>6</v>
      </c>
      <c r="I78" s="405">
        <v>1</v>
      </c>
      <c r="J78" s="405"/>
      <c r="K78" s="406">
        <v>2</v>
      </c>
      <c r="L78" s="405">
        <v>1</v>
      </c>
      <c r="M78" s="405">
        <v>5</v>
      </c>
      <c r="N78" s="405">
        <v>2</v>
      </c>
      <c r="O78" s="405">
        <v>1</v>
      </c>
      <c r="P78" s="405"/>
      <c r="Q78" s="405"/>
      <c r="R78" s="405"/>
      <c r="S78" s="406">
        <v>1</v>
      </c>
      <c r="T78" s="405"/>
      <c r="U78" s="405"/>
      <c r="V78" s="405"/>
      <c r="W78" s="405"/>
      <c r="X78" s="43"/>
      <c r="Y78" s="405"/>
      <c r="Z78" s="405"/>
      <c r="AB78" s="63">
        <f t="shared" si="1"/>
        <v>22</v>
      </c>
    </row>
    <row r="79" spans="1:28" x14ac:dyDescent="0.25">
      <c r="A79" t="s">
        <v>34</v>
      </c>
      <c r="B79" s="6" t="s">
        <v>54</v>
      </c>
      <c r="C79" t="s">
        <v>63</v>
      </c>
      <c r="D79" s="43"/>
      <c r="E79" s="43"/>
      <c r="F79" s="43"/>
      <c r="G79" s="43"/>
      <c r="H79" s="43"/>
      <c r="I79" s="405"/>
      <c r="J79" s="405"/>
      <c r="K79" s="406"/>
      <c r="L79" s="405"/>
      <c r="M79" s="405"/>
      <c r="N79" s="405"/>
      <c r="O79" s="405"/>
      <c r="P79" s="405"/>
      <c r="Q79" s="405"/>
      <c r="R79" s="405"/>
      <c r="S79" s="406"/>
      <c r="T79" s="405"/>
      <c r="U79" s="405"/>
      <c r="V79" s="405"/>
      <c r="W79" s="405"/>
      <c r="X79" s="405"/>
      <c r="Y79" s="405"/>
      <c r="Z79" s="405"/>
      <c r="AB79" s="63">
        <f t="shared" si="1"/>
        <v>0</v>
      </c>
    </row>
    <row r="80" spans="1:28" x14ac:dyDescent="0.25">
      <c r="A80" t="s">
        <v>31</v>
      </c>
      <c r="B80" s="6" t="s">
        <v>54</v>
      </c>
      <c r="C80" t="s">
        <v>63</v>
      </c>
      <c r="D80" s="43">
        <v>2</v>
      </c>
      <c r="E80" s="43"/>
      <c r="F80" s="43">
        <v>3</v>
      </c>
      <c r="G80" s="43"/>
      <c r="H80" s="43">
        <v>3</v>
      </c>
      <c r="I80" s="405"/>
      <c r="J80" s="405">
        <v>3</v>
      </c>
      <c r="K80" s="406"/>
      <c r="L80" s="405"/>
      <c r="M80" s="405">
        <v>2</v>
      </c>
      <c r="N80" s="405">
        <v>1</v>
      </c>
      <c r="O80" s="405">
        <v>1</v>
      </c>
      <c r="P80" s="405"/>
      <c r="Q80" s="405"/>
      <c r="R80" s="405"/>
      <c r="S80" s="406">
        <v>5</v>
      </c>
      <c r="T80" s="43"/>
      <c r="U80" s="405"/>
      <c r="V80" s="43"/>
      <c r="W80" s="43"/>
      <c r="X80" s="43"/>
      <c r="Y80" s="43"/>
      <c r="Z80" s="43"/>
      <c r="AB80" s="63">
        <f t="shared" si="1"/>
        <v>20</v>
      </c>
    </row>
    <row r="81" spans="1:28" x14ac:dyDescent="0.25">
      <c r="A81" t="s">
        <v>190</v>
      </c>
      <c r="B81" s="6" t="s">
        <v>251</v>
      </c>
      <c r="C81" t="s">
        <v>63</v>
      </c>
      <c r="D81" s="43"/>
      <c r="E81" s="43"/>
      <c r="F81" s="43"/>
      <c r="G81" s="43"/>
      <c r="H81" s="43"/>
      <c r="I81" s="405"/>
      <c r="J81" s="405"/>
      <c r="K81" s="406"/>
      <c r="L81" s="405"/>
      <c r="M81" s="405"/>
      <c r="N81" s="405"/>
      <c r="O81" s="405"/>
      <c r="P81" s="405"/>
      <c r="Q81" s="405"/>
      <c r="R81" s="405"/>
      <c r="S81" s="406">
        <v>2</v>
      </c>
      <c r="T81" s="43"/>
      <c r="U81" s="405"/>
      <c r="V81" s="43"/>
      <c r="W81" s="43"/>
      <c r="X81" s="43"/>
      <c r="Y81" s="43"/>
      <c r="Z81" s="43"/>
      <c r="AB81" s="63">
        <f t="shared" si="1"/>
        <v>2</v>
      </c>
    </row>
    <row r="82" spans="1:28" x14ac:dyDescent="0.25">
      <c r="A82" t="s">
        <v>39</v>
      </c>
      <c r="B82" s="36" t="s">
        <v>251</v>
      </c>
      <c r="C82" t="s">
        <v>63</v>
      </c>
      <c r="D82" s="43"/>
      <c r="E82" s="43"/>
      <c r="F82" s="43"/>
      <c r="G82" s="43"/>
      <c r="H82" s="43"/>
      <c r="I82" s="43"/>
      <c r="J82" s="405"/>
      <c r="K82" s="406"/>
      <c r="L82" s="405"/>
      <c r="M82" s="405"/>
      <c r="N82" s="405"/>
      <c r="O82" s="405"/>
      <c r="P82" s="405"/>
      <c r="Q82" s="405"/>
      <c r="R82" s="405"/>
      <c r="S82" s="406"/>
      <c r="T82" s="43"/>
      <c r="U82" s="43"/>
      <c r="V82" s="43"/>
      <c r="W82" s="43"/>
      <c r="X82" s="43"/>
      <c r="Y82" s="43"/>
      <c r="Z82" s="43"/>
      <c r="AB82" s="63">
        <f t="shared" si="1"/>
        <v>0</v>
      </c>
    </row>
    <row r="83" spans="1:28" x14ac:dyDescent="0.25">
      <c r="A83" t="s">
        <v>275</v>
      </c>
      <c r="B83" s="36" t="s">
        <v>251</v>
      </c>
      <c r="C83" t="s">
        <v>63</v>
      </c>
      <c r="D83" s="43"/>
      <c r="E83" s="43"/>
      <c r="F83" s="43"/>
      <c r="G83" s="43">
        <v>1</v>
      </c>
      <c r="H83" s="43"/>
      <c r="I83" s="43"/>
      <c r="J83" s="405"/>
      <c r="K83" s="406"/>
      <c r="L83" s="405"/>
      <c r="M83" s="405"/>
      <c r="N83" s="405"/>
      <c r="O83" s="405">
        <v>2</v>
      </c>
      <c r="P83" s="405"/>
      <c r="Q83" s="405"/>
      <c r="R83" s="405"/>
      <c r="S83" s="406"/>
      <c r="T83" s="43"/>
      <c r="U83" s="43"/>
      <c r="V83" s="43"/>
      <c r="W83" s="43"/>
      <c r="X83" s="43"/>
      <c r="Y83" s="43"/>
      <c r="Z83" s="43"/>
      <c r="AB83" s="63">
        <f t="shared" si="1"/>
        <v>3</v>
      </c>
    </row>
    <row r="84" spans="1:28" x14ac:dyDescent="0.25">
      <c r="A84" t="s">
        <v>277</v>
      </c>
      <c r="B84" s="36" t="s">
        <v>251</v>
      </c>
      <c r="C84" t="s">
        <v>63</v>
      </c>
      <c r="D84" s="43"/>
      <c r="E84" s="43"/>
      <c r="F84" s="43">
        <v>2</v>
      </c>
      <c r="G84" s="43">
        <v>1</v>
      </c>
      <c r="H84" s="43"/>
      <c r="I84" s="43"/>
      <c r="J84" s="405"/>
      <c r="K84" s="406"/>
      <c r="L84" s="405"/>
      <c r="M84" s="405"/>
      <c r="N84" s="405"/>
      <c r="O84" s="405"/>
      <c r="P84" s="405"/>
      <c r="Q84" s="405"/>
      <c r="R84" s="405"/>
      <c r="S84" s="406"/>
      <c r="T84" s="43"/>
      <c r="U84" s="43"/>
      <c r="V84" s="43"/>
      <c r="W84" s="43"/>
      <c r="X84" s="43"/>
      <c r="Y84" s="43"/>
      <c r="Z84" s="43"/>
      <c r="AB84" s="63">
        <f t="shared" si="1"/>
        <v>3</v>
      </c>
    </row>
    <row r="85" spans="1:28" x14ac:dyDescent="0.25">
      <c r="A85" t="s">
        <v>228</v>
      </c>
      <c r="B85" s="36" t="s">
        <v>251</v>
      </c>
      <c r="C85" t="s">
        <v>63</v>
      </c>
      <c r="D85" s="43"/>
      <c r="E85" s="43"/>
      <c r="F85" s="43"/>
      <c r="G85" s="43"/>
      <c r="H85" s="43"/>
      <c r="I85" s="43"/>
      <c r="J85" s="405"/>
      <c r="K85" s="406"/>
      <c r="L85" s="405"/>
      <c r="M85" s="405"/>
      <c r="N85" s="405"/>
      <c r="O85" s="405"/>
      <c r="P85" s="405"/>
      <c r="Q85" s="405"/>
      <c r="R85" s="405"/>
      <c r="S85" s="406"/>
      <c r="T85" s="43"/>
      <c r="U85" s="43"/>
      <c r="V85" s="43"/>
      <c r="W85" s="43"/>
      <c r="X85" s="43"/>
      <c r="Y85" s="43"/>
      <c r="Z85" s="43"/>
      <c r="AB85" s="63">
        <f t="shared" si="1"/>
        <v>0</v>
      </c>
    </row>
    <row r="86" spans="1:28" x14ac:dyDescent="0.25">
      <c r="A86" t="s">
        <v>280</v>
      </c>
      <c r="B86" s="36" t="s">
        <v>251</v>
      </c>
      <c r="C86" t="s">
        <v>63</v>
      </c>
      <c r="D86" s="43"/>
      <c r="E86" s="43"/>
      <c r="F86" s="43"/>
      <c r="G86" s="43"/>
      <c r="H86" s="43"/>
      <c r="I86" s="43"/>
      <c r="J86" s="405"/>
      <c r="K86" s="406"/>
      <c r="L86" s="405"/>
      <c r="M86" s="405"/>
      <c r="N86" s="405"/>
      <c r="O86" s="405"/>
      <c r="P86" s="405"/>
      <c r="Q86" s="405"/>
      <c r="R86" s="405"/>
      <c r="S86" s="406"/>
      <c r="T86" s="43"/>
      <c r="U86" s="43"/>
      <c r="V86" s="43"/>
      <c r="W86" s="43"/>
      <c r="X86" s="43"/>
      <c r="Y86" s="43"/>
      <c r="Z86" s="43"/>
      <c r="AB86" s="63">
        <f t="shared" si="1"/>
        <v>0</v>
      </c>
    </row>
    <row r="87" spans="1:28" x14ac:dyDescent="0.25">
      <c r="A87" t="s">
        <v>278</v>
      </c>
      <c r="B87" s="36" t="s">
        <v>251</v>
      </c>
      <c r="C87" t="s">
        <v>63</v>
      </c>
      <c r="D87" s="43"/>
      <c r="E87" s="43"/>
      <c r="F87" s="43"/>
      <c r="G87" s="43"/>
      <c r="H87" s="43"/>
      <c r="I87" s="43"/>
      <c r="J87" s="405"/>
      <c r="K87" s="406"/>
      <c r="L87" s="405"/>
      <c r="M87" s="405"/>
      <c r="N87" s="405"/>
      <c r="O87" s="405"/>
      <c r="P87" s="405"/>
      <c r="Q87" s="405"/>
      <c r="R87" s="405"/>
      <c r="S87" s="406"/>
      <c r="T87" s="43"/>
      <c r="U87" s="43"/>
      <c r="V87" s="43"/>
      <c r="W87" s="43"/>
      <c r="X87" s="43"/>
      <c r="Y87" s="43"/>
      <c r="Z87" s="43"/>
      <c r="AB87" s="63">
        <f t="shared" si="1"/>
        <v>0</v>
      </c>
    </row>
    <row r="88" spans="1:28" x14ac:dyDescent="0.25">
      <c r="A88" t="s">
        <v>36</v>
      </c>
      <c r="B88" s="36" t="s">
        <v>251</v>
      </c>
      <c r="C88" t="s">
        <v>63</v>
      </c>
      <c r="D88" s="43">
        <v>1</v>
      </c>
      <c r="E88" s="43"/>
      <c r="F88" s="43"/>
      <c r="G88" s="43"/>
      <c r="H88" s="43"/>
      <c r="I88" s="43"/>
      <c r="J88" s="405"/>
      <c r="K88" s="406"/>
      <c r="L88" s="405"/>
      <c r="M88" s="405"/>
      <c r="N88" s="405"/>
      <c r="O88" s="405"/>
      <c r="P88" s="405"/>
      <c r="Q88" s="405"/>
      <c r="R88" s="405"/>
      <c r="S88" s="406"/>
      <c r="T88" s="43"/>
      <c r="U88" s="43"/>
      <c r="V88" s="43"/>
      <c r="W88" s="43"/>
      <c r="X88" s="43"/>
      <c r="Y88" s="43"/>
      <c r="Z88" s="43"/>
      <c r="AB88" s="63">
        <f t="shared" si="1"/>
        <v>1</v>
      </c>
    </row>
    <row r="89" spans="1:28" x14ac:dyDescent="0.25">
      <c r="A89" t="s">
        <v>35</v>
      </c>
      <c r="B89" s="36" t="s">
        <v>251</v>
      </c>
      <c r="C89" t="s">
        <v>63</v>
      </c>
      <c r="D89" s="43"/>
      <c r="E89" s="43"/>
      <c r="F89" s="43"/>
      <c r="G89" s="43"/>
      <c r="H89" s="43"/>
      <c r="I89" s="43"/>
      <c r="J89" s="405"/>
      <c r="K89" s="406"/>
      <c r="L89" s="405"/>
      <c r="M89" s="405"/>
      <c r="N89" s="405"/>
      <c r="O89" s="405"/>
      <c r="P89" s="405"/>
      <c r="Q89" s="405"/>
      <c r="R89" s="405"/>
      <c r="S89" s="406"/>
      <c r="T89" s="43"/>
      <c r="U89" s="43"/>
      <c r="V89" s="43"/>
      <c r="W89" s="43"/>
      <c r="X89" s="43"/>
      <c r="Y89" s="43"/>
      <c r="Z89" s="43"/>
      <c r="AB89" s="63">
        <f t="shared" si="1"/>
        <v>0</v>
      </c>
    </row>
    <row r="90" spans="1:28" x14ac:dyDescent="0.25">
      <c r="A90" t="s">
        <v>141</v>
      </c>
      <c r="B90" s="36" t="s">
        <v>251</v>
      </c>
      <c r="C90" t="s">
        <v>63</v>
      </c>
      <c r="D90" s="43"/>
      <c r="E90" s="43"/>
      <c r="F90" s="43"/>
      <c r="G90" s="43"/>
      <c r="H90" s="43"/>
      <c r="I90" s="43"/>
      <c r="J90" s="405"/>
      <c r="K90" s="406"/>
      <c r="L90" s="405"/>
      <c r="M90" s="405"/>
      <c r="N90" s="405"/>
      <c r="O90" s="405"/>
      <c r="P90" s="405"/>
      <c r="Q90" s="405"/>
      <c r="R90" s="405"/>
      <c r="S90" s="406"/>
      <c r="T90" s="43"/>
      <c r="U90" s="43"/>
      <c r="V90" s="43"/>
      <c r="W90" s="43"/>
      <c r="X90" s="43"/>
      <c r="Y90" s="43"/>
      <c r="Z90" s="43"/>
      <c r="AB90" s="63">
        <f t="shared" si="1"/>
        <v>0</v>
      </c>
    </row>
    <row r="91" spans="1:28" x14ac:dyDescent="0.25">
      <c r="A91" t="s">
        <v>253</v>
      </c>
      <c r="B91" s="36"/>
      <c r="C91" t="s">
        <v>63</v>
      </c>
      <c r="D91" s="43"/>
      <c r="E91" s="43"/>
      <c r="F91" s="43"/>
      <c r="G91" s="43"/>
      <c r="H91" s="43"/>
      <c r="I91" s="43"/>
      <c r="J91" s="405"/>
      <c r="K91" s="406"/>
      <c r="L91" s="405"/>
      <c r="M91" s="405"/>
      <c r="N91" s="405"/>
      <c r="O91" s="405"/>
      <c r="P91" s="405"/>
      <c r="Q91" s="405"/>
      <c r="R91" s="405"/>
      <c r="S91" s="406"/>
      <c r="T91" s="43"/>
      <c r="U91" s="43"/>
      <c r="V91" s="43"/>
      <c r="W91" s="43"/>
      <c r="X91" s="43"/>
      <c r="Y91" s="43"/>
      <c r="Z91" s="43"/>
      <c r="AB91" s="63">
        <f t="shared" si="1"/>
        <v>0</v>
      </c>
    </row>
    <row r="92" spans="1:28" x14ac:dyDescent="0.25">
      <c r="A92" t="s">
        <v>254</v>
      </c>
      <c r="B92" s="36"/>
      <c r="C92" t="s">
        <v>63</v>
      </c>
      <c r="D92" s="43"/>
      <c r="E92" s="43"/>
      <c r="F92" s="43"/>
      <c r="G92" s="43"/>
      <c r="H92" s="43"/>
      <c r="I92" s="43"/>
      <c r="J92" s="405"/>
      <c r="K92" s="406"/>
      <c r="L92" s="405"/>
      <c r="M92" s="405"/>
      <c r="N92" s="405"/>
      <c r="O92" s="405"/>
      <c r="P92" s="405"/>
      <c r="Q92" s="405"/>
      <c r="R92" s="405"/>
      <c r="S92" s="406"/>
      <c r="T92" s="43"/>
      <c r="U92" s="43"/>
      <c r="V92" s="43"/>
      <c r="W92" s="43"/>
      <c r="X92" s="43"/>
      <c r="Y92" s="43"/>
      <c r="Z92" s="43"/>
      <c r="AB92" s="63">
        <f t="shared" si="1"/>
        <v>0</v>
      </c>
    </row>
    <row r="93" spans="1:28" x14ac:dyDescent="0.25">
      <c r="A93" t="s">
        <v>255</v>
      </c>
      <c r="B93" s="36"/>
      <c r="C93" t="s">
        <v>63</v>
      </c>
      <c r="D93" s="43"/>
      <c r="E93" s="43"/>
      <c r="F93" s="43"/>
      <c r="G93" s="43"/>
      <c r="H93" s="43"/>
      <c r="I93" s="43"/>
      <c r="J93" s="405"/>
      <c r="K93" s="406"/>
      <c r="L93" s="405"/>
      <c r="M93" s="405"/>
      <c r="N93" s="405"/>
      <c r="O93" s="405"/>
      <c r="P93" s="405"/>
      <c r="Q93" s="405"/>
      <c r="R93" s="405"/>
      <c r="S93" s="406"/>
      <c r="T93" s="43"/>
      <c r="U93" s="43"/>
      <c r="V93" s="43"/>
      <c r="W93" s="43"/>
      <c r="X93" s="43"/>
      <c r="Y93" s="43"/>
      <c r="Z93" s="43"/>
      <c r="AB93" s="63">
        <f t="shared" si="1"/>
        <v>0</v>
      </c>
    </row>
    <row r="94" spans="1:28" x14ac:dyDescent="0.25">
      <c r="A94" t="s">
        <v>256</v>
      </c>
      <c r="B94" s="36"/>
      <c r="C94" t="s">
        <v>63</v>
      </c>
      <c r="D94" s="43"/>
      <c r="E94" s="43"/>
      <c r="F94" s="43"/>
      <c r="G94" s="43"/>
      <c r="H94" s="43"/>
      <c r="I94" s="43"/>
      <c r="J94" s="405"/>
      <c r="K94" s="406"/>
      <c r="L94" s="405"/>
      <c r="M94" s="405"/>
      <c r="N94" s="405"/>
      <c r="O94" s="405"/>
      <c r="P94" s="405"/>
      <c r="Q94" s="405"/>
      <c r="R94" s="405"/>
      <c r="S94" s="406"/>
      <c r="T94" s="43"/>
      <c r="U94" s="43"/>
      <c r="V94" s="43"/>
      <c r="W94" s="43"/>
      <c r="X94" s="43"/>
      <c r="Y94" s="43"/>
      <c r="Z94" s="43"/>
      <c r="AB94" s="63">
        <f t="shared" si="1"/>
        <v>0</v>
      </c>
    </row>
    <row r="95" spans="1:28" x14ac:dyDescent="0.25">
      <c r="A95" t="s">
        <v>257</v>
      </c>
      <c r="B95" s="36"/>
      <c r="C95" t="s">
        <v>63</v>
      </c>
      <c r="D95" s="43"/>
      <c r="E95" s="43"/>
      <c r="F95" s="43"/>
      <c r="G95" s="43"/>
      <c r="H95" s="43"/>
      <c r="I95" s="43"/>
      <c r="J95" s="405"/>
      <c r="K95" s="406"/>
      <c r="L95" s="405"/>
      <c r="M95" s="405"/>
      <c r="N95" s="405"/>
      <c r="O95" s="405"/>
      <c r="P95" s="405"/>
      <c r="Q95" s="405"/>
      <c r="R95" s="405"/>
      <c r="S95" s="406"/>
      <c r="T95" s="43"/>
      <c r="U95" s="43"/>
      <c r="V95" s="43"/>
      <c r="W95" s="43"/>
      <c r="X95" s="43"/>
      <c r="Y95" s="43"/>
      <c r="Z95" s="43"/>
      <c r="AB95" s="63">
        <f t="shared" si="1"/>
        <v>0</v>
      </c>
    </row>
    <row r="96" spans="1:28" x14ac:dyDescent="0.25">
      <c r="D96" s="4"/>
      <c r="E96" s="4"/>
      <c r="F96" s="4"/>
      <c r="G96" s="4"/>
      <c r="H96" s="4"/>
      <c r="I96" s="4"/>
      <c r="J96" s="137"/>
      <c r="K96" s="136"/>
      <c r="L96" s="137"/>
      <c r="M96" s="137"/>
      <c r="N96" s="137"/>
      <c r="O96" s="137"/>
      <c r="P96" s="137"/>
      <c r="Q96" s="137"/>
      <c r="R96" s="137"/>
      <c r="S96" s="136"/>
      <c r="T96" s="4"/>
      <c r="U96" s="4"/>
      <c r="V96" s="4"/>
      <c r="W96" s="4"/>
      <c r="X96" s="4"/>
      <c r="Y96" s="4"/>
      <c r="Z96" s="4"/>
    </row>
    <row r="97" spans="4:28" x14ac:dyDescent="0.25">
      <c r="D97" s="4"/>
      <c r="E97" s="4"/>
      <c r="F97" s="4"/>
      <c r="G97" s="4"/>
      <c r="H97" s="4"/>
      <c r="I97" s="4"/>
      <c r="J97" s="137"/>
      <c r="K97" s="136"/>
      <c r="L97" s="137"/>
      <c r="M97" s="137"/>
      <c r="N97" s="137"/>
      <c r="O97" s="137"/>
      <c r="P97" s="137"/>
      <c r="Q97" s="137"/>
      <c r="R97" s="137"/>
      <c r="S97" s="136"/>
      <c r="T97" s="4"/>
      <c r="U97" s="4"/>
      <c r="V97" s="4"/>
      <c r="W97" s="4"/>
      <c r="X97" s="4"/>
      <c r="Y97" s="4"/>
      <c r="Z97" s="4"/>
    </row>
    <row r="98" spans="4:28" x14ac:dyDescent="0.25">
      <c r="D98" s="37">
        <f>SUM(D7:D97)</f>
        <v>28</v>
      </c>
      <c r="E98" s="37">
        <f t="shared" ref="E98:Z98" si="2">SUM(E7:E97)</f>
        <v>0</v>
      </c>
      <c r="F98" s="37">
        <f t="shared" si="2"/>
        <v>39</v>
      </c>
      <c r="G98" s="37">
        <f t="shared" si="2"/>
        <v>37</v>
      </c>
      <c r="H98" s="37">
        <f t="shared" si="2"/>
        <v>32</v>
      </c>
      <c r="I98" s="37">
        <f t="shared" si="2"/>
        <v>16</v>
      </c>
      <c r="J98" s="37">
        <f t="shared" si="2"/>
        <v>22</v>
      </c>
      <c r="K98" s="350">
        <f t="shared" si="2"/>
        <v>18</v>
      </c>
      <c r="L98" s="37">
        <f t="shared" si="2"/>
        <v>30</v>
      </c>
      <c r="M98" s="37">
        <f>SUM(M7:M97)</f>
        <v>37</v>
      </c>
      <c r="N98" s="37">
        <f t="shared" si="2"/>
        <v>35</v>
      </c>
      <c r="O98" s="37">
        <f t="shared" si="2"/>
        <v>29</v>
      </c>
      <c r="P98" s="37">
        <f t="shared" si="2"/>
        <v>33</v>
      </c>
      <c r="Q98" s="37">
        <f t="shared" si="2"/>
        <v>33</v>
      </c>
      <c r="R98" s="37">
        <f t="shared" si="2"/>
        <v>0</v>
      </c>
      <c r="S98" s="350">
        <f t="shared" si="2"/>
        <v>31</v>
      </c>
      <c r="T98" s="37">
        <f t="shared" si="2"/>
        <v>0</v>
      </c>
      <c r="U98" s="37">
        <f t="shared" si="2"/>
        <v>0</v>
      </c>
      <c r="V98" s="37">
        <f t="shared" si="2"/>
        <v>0</v>
      </c>
      <c r="W98" s="37">
        <f t="shared" si="2"/>
        <v>0</v>
      </c>
      <c r="X98" s="37">
        <f t="shared" si="2"/>
        <v>0</v>
      </c>
      <c r="Y98" s="37">
        <f t="shared" si="2"/>
        <v>0</v>
      </c>
      <c r="Z98" s="37">
        <f t="shared" si="2"/>
        <v>0</v>
      </c>
      <c r="AB98" s="37">
        <f>SUM(AB7:AB97)</f>
        <v>420</v>
      </c>
    </row>
  </sheetData>
  <mergeCells count="5">
    <mergeCell ref="D3:Y3"/>
    <mergeCell ref="AB4:AB5"/>
    <mergeCell ref="D6:K6"/>
    <mergeCell ref="L6:S6"/>
    <mergeCell ref="T6:Z6"/>
  </mergeCells>
  <conditionalFormatting sqref="D7:Z65">
    <cfRule type="cellIs" dxfId="5" priority="2" operator="greaterThanOrEqual">
      <formula>7</formula>
    </cfRule>
  </conditionalFormatting>
  <conditionalFormatting sqref="M7:M65">
    <cfRule type="cellIs" dxfId="4" priority="1" operator="greaterThanOrEqual">
      <formula>7</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M49"/>
  <sheetViews>
    <sheetView zoomScale="80" zoomScaleNormal="80" workbookViewId="0">
      <selection activeCell="I41" sqref="I41"/>
    </sheetView>
  </sheetViews>
  <sheetFormatPr defaultRowHeight="15" x14ac:dyDescent="0.25"/>
  <cols>
    <col min="1" max="1" width="4.42578125" style="50" customWidth="1"/>
    <col min="2" max="2" width="45.7109375" style="50" customWidth="1"/>
    <col min="3" max="3" width="20" style="50" customWidth="1"/>
    <col min="4" max="6" width="12.85546875" style="50" customWidth="1"/>
    <col min="7" max="8" width="2.85546875" style="50" customWidth="1"/>
    <col min="9" max="9" width="113.28515625" style="50" bestFit="1" customWidth="1"/>
    <col min="10" max="10" width="9.140625" style="50"/>
    <col min="11" max="13" width="0" style="50" hidden="1" customWidth="1"/>
    <col min="14" max="16384" width="9.140625" style="50"/>
  </cols>
  <sheetData>
    <row r="1" spans="1:13" ht="30" customHeight="1" x14ac:dyDescent="0.25">
      <c r="A1" s="662" t="s">
        <v>413</v>
      </c>
      <c r="B1" s="663"/>
      <c r="C1" s="663"/>
      <c r="D1" s="663"/>
      <c r="E1" s="663"/>
      <c r="F1" s="664"/>
      <c r="G1" s="24"/>
      <c r="H1" s="655" t="s">
        <v>80</v>
      </c>
      <c r="I1" s="656"/>
      <c r="J1" s="48"/>
    </row>
    <row r="2" spans="1:13" ht="9.75" customHeight="1" x14ac:dyDescent="0.3">
      <c r="A2" s="322"/>
      <c r="C2" s="17"/>
      <c r="D2" s="17"/>
      <c r="E2" s="17"/>
      <c r="F2" s="21"/>
      <c r="G2" s="24"/>
      <c r="H2" s="657"/>
      <c r="I2" s="658"/>
      <c r="J2" s="48"/>
    </row>
    <row r="3" spans="1:13" ht="30" customHeight="1" x14ac:dyDescent="0.3">
      <c r="A3" s="322"/>
      <c r="B3" s="328" t="s">
        <v>82</v>
      </c>
      <c r="C3" s="659"/>
      <c r="D3" s="660"/>
      <c r="E3" s="660"/>
      <c r="F3" s="661"/>
      <c r="G3" s="24"/>
      <c r="H3" s="326"/>
      <c r="I3" s="327"/>
      <c r="J3" s="48"/>
    </row>
    <row r="4" spans="1:13" ht="30" customHeight="1" x14ac:dyDescent="0.25">
      <c r="A4" s="323"/>
      <c r="B4" s="158" t="s">
        <v>81</v>
      </c>
      <c r="C4" s="659"/>
      <c r="D4" s="660"/>
      <c r="E4" s="660"/>
      <c r="F4" s="661"/>
      <c r="G4" s="24"/>
      <c r="H4" s="10"/>
      <c r="I4" s="667" t="s">
        <v>92</v>
      </c>
      <c r="J4" s="48"/>
    </row>
    <row r="5" spans="1:13" ht="15.75" customHeight="1" x14ac:dyDescent="0.25">
      <c r="A5" s="665" t="s">
        <v>129</v>
      </c>
      <c r="B5" s="651" t="s">
        <v>44</v>
      </c>
      <c r="C5" s="651" t="s">
        <v>67</v>
      </c>
      <c r="D5" s="651" t="s">
        <v>71</v>
      </c>
      <c r="E5" s="654" t="s">
        <v>78</v>
      </c>
      <c r="F5" s="666" t="s">
        <v>72</v>
      </c>
      <c r="G5" s="24"/>
      <c r="H5" s="10"/>
      <c r="I5" s="667"/>
      <c r="J5" s="48"/>
      <c r="K5" s="50" t="s">
        <v>52</v>
      </c>
      <c r="L5" s="320">
        <f>COUNTIF($D$7:$D$28,K5)</f>
        <v>3</v>
      </c>
      <c r="M5" s="320">
        <f>IF(L5&gt;3,1,0)</f>
        <v>0</v>
      </c>
    </row>
    <row r="6" spans="1:13" ht="15" customHeight="1" x14ac:dyDescent="0.25">
      <c r="A6" s="665"/>
      <c r="B6" s="651"/>
      <c r="C6" s="651"/>
      <c r="D6" s="651"/>
      <c r="E6" s="654"/>
      <c r="F6" s="666"/>
      <c r="G6" s="24"/>
      <c r="H6" s="10"/>
      <c r="I6" s="33"/>
      <c r="J6" s="48"/>
      <c r="K6" s="50" t="s">
        <v>53</v>
      </c>
      <c r="L6" s="320">
        <f>COUNTIF($D$7:$D$28,K6)</f>
        <v>3</v>
      </c>
      <c r="M6" s="320">
        <f t="shared" ref="M6:M8" si="0">IF(L6&gt;3,1,0)</f>
        <v>0</v>
      </c>
    </row>
    <row r="7" spans="1:13" ht="15" customHeight="1" x14ac:dyDescent="0.25">
      <c r="A7" s="634">
        <v>1</v>
      </c>
      <c r="B7" s="636" t="s">
        <v>405</v>
      </c>
      <c r="C7" s="635" t="s">
        <v>68</v>
      </c>
      <c r="D7" s="633" t="str">
        <f>IFERROR(VLOOKUP(B7,Data!$A$2:$C$76,2,FALSE),"")</f>
        <v>2XI</v>
      </c>
      <c r="E7" s="632" t="s">
        <v>79</v>
      </c>
      <c r="F7" s="637">
        <f>IFERROR(VLOOKUP(B7,Data!$A$2:$D$76,4,FALSE),"")</f>
        <v>6</v>
      </c>
      <c r="G7" s="24"/>
      <c r="H7" s="11"/>
      <c r="I7" s="16" t="s">
        <v>48</v>
      </c>
      <c r="J7" s="48"/>
      <c r="K7" s="50" t="s">
        <v>54</v>
      </c>
      <c r="L7" s="320">
        <f>COUNTIF($D$7:$D$28,K7)</f>
        <v>3</v>
      </c>
      <c r="M7" s="320">
        <f t="shared" si="0"/>
        <v>0</v>
      </c>
    </row>
    <row r="8" spans="1:13" ht="15" customHeight="1" x14ac:dyDescent="0.25">
      <c r="A8" s="634"/>
      <c r="B8" s="636"/>
      <c r="C8" s="635"/>
      <c r="D8" s="633"/>
      <c r="E8" s="632"/>
      <c r="F8" s="637"/>
      <c r="G8" s="24"/>
      <c r="H8" s="9"/>
      <c r="I8" s="15" t="s">
        <v>86</v>
      </c>
      <c r="J8" s="48"/>
      <c r="K8" s="50" t="s">
        <v>251</v>
      </c>
      <c r="L8" s="320">
        <f>COUNTIF($D$7:$D$28,K8)</f>
        <v>2</v>
      </c>
      <c r="M8" s="320">
        <f t="shared" si="0"/>
        <v>0</v>
      </c>
    </row>
    <row r="9" spans="1:13" ht="15" customHeight="1" x14ac:dyDescent="0.25">
      <c r="A9" s="634">
        <v>2</v>
      </c>
      <c r="B9" s="636" t="s">
        <v>404</v>
      </c>
      <c r="C9" s="635" t="s">
        <v>68</v>
      </c>
      <c r="D9" s="633" t="str">
        <f>IFERROR(VLOOKUP(B9,Data!$A$2:$C$76,2,FALSE),"")</f>
        <v>1XI</v>
      </c>
      <c r="E9" s="632"/>
      <c r="F9" s="637">
        <f>IFERROR(VLOOKUP(B9,Data!$A$2:$D$76,4,FALSE),"")</f>
        <v>9.5</v>
      </c>
      <c r="G9" s="24"/>
      <c r="H9" s="9"/>
      <c r="I9" s="15" t="s">
        <v>91</v>
      </c>
      <c r="J9" s="48"/>
      <c r="L9" s="320"/>
      <c r="M9" s="321">
        <f>SUM(M5:M8)</f>
        <v>0</v>
      </c>
    </row>
    <row r="10" spans="1:13" ht="15" customHeight="1" x14ac:dyDescent="0.25">
      <c r="A10" s="634"/>
      <c r="B10" s="636"/>
      <c r="C10" s="635"/>
      <c r="D10" s="633"/>
      <c r="E10" s="632"/>
      <c r="F10" s="637"/>
      <c r="G10" s="24"/>
      <c r="H10" s="9"/>
      <c r="I10" s="15" t="s">
        <v>87</v>
      </c>
      <c r="J10" s="48"/>
    </row>
    <row r="11" spans="1:13" ht="15" customHeight="1" x14ac:dyDescent="0.25">
      <c r="A11" s="634">
        <v>3</v>
      </c>
      <c r="B11" s="636" t="s">
        <v>231</v>
      </c>
      <c r="C11" s="635" t="s">
        <v>68</v>
      </c>
      <c r="D11" s="633" t="str">
        <f>IFERROR(VLOOKUP(B11,Data!$A$2:$C$76,2,FALSE),"")</f>
        <v>3XI</v>
      </c>
      <c r="E11" s="632"/>
      <c r="F11" s="637">
        <f>IFERROR(VLOOKUP(B11,Data!$A$2:$D$76,4,FALSE),"")</f>
        <v>4.5</v>
      </c>
      <c r="G11" s="24"/>
      <c r="H11" s="9"/>
      <c r="I11" s="251" t="s">
        <v>415</v>
      </c>
      <c r="J11" s="48"/>
    </row>
    <row r="12" spans="1:13" ht="15" customHeight="1" x14ac:dyDescent="0.25">
      <c r="A12" s="634"/>
      <c r="B12" s="636"/>
      <c r="C12" s="635"/>
      <c r="D12" s="633"/>
      <c r="E12" s="632"/>
      <c r="F12" s="637"/>
      <c r="G12" s="24"/>
      <c r="H12" s="9"/>
      <c r="I12" s="15" t="s">
        <v>90</v>
      </c>
      <c r="J12" s="48"/>
    </row>
    <row r="13" spans="1:13" ht="15" customHeight="1" x14ac:dyDescent="0.25">
      <c r="A13" s="634">
        <v>4</v>
      </c>
      <c r="B13" s="636" t="s">
        <v>3</v>
      </c>
      <c r="C13" s="635" t="s">
        <v>64</v>
      </c>
      <c r="D13" s="633" t="str">
        <f>IFERROR(VLOOKUP(B13,Data!$A$2:$C$76,2,FALSE),"")</f>
        <v>1XI</v>
      </c>
      <c r="E13" s="632"/>
      <c r="F13" s="637">
        <f>IFERROR(VLOOKUP(B13,Data!$A$2:$D$76,4,FALSE),"")</f>
        <v>6.5</v>
      </c>
      <c r="G13" s="24"/>
      <c r="H13" s="9"/>
      <c r="I13" s="15"/>
      <c r="J13" s="48"/>
    </row>
    <row r="14" spans="1:13" ht="15" customHeight="1" x14ac:dyDescent="0.25">
      <c r="A14" s="634"/>
      <c r="B14" s="636"/>
      <c r="C14" s="635"/>
      <c r="D14" s="633"/>
      <c r="E14" s="632"/>
      <c r="F14" s="637"/>
      <c r="G14" s="24"/>
      <c r="H14" s="11"/>
      <c r="I14" s="16" t="s">
        <v>49</v>
      </c>
      <c r="J14" s="48"/>
    </row>
    <row r="15" spans="1:13" ht="15" customHeight="1" x14ac:dyDescent="0.25">
      <c r="A15" s="634">
        <v>5</v>
      </c>
      <c r="B15" s="636" t="s">
        <v>232</v>
      </c>
      <c r="C15" s="635" t="s">
        <v>65</v>
      </c>
      <c r="D15" s="633" t="str">
        <f>IFERROR(VLOOKUP(B15,Data!$A$2:$C$76,2,FALSE),"")</f>
        <v>4XI</v>
      </c>
      <c r="E15" s="632"/>
      <c r="F15" s="637">
        <f>IFERROR(VLOOKUP(B15,Data!$A$2:$D$76,4,FALSE),"")</f>
        <v>4.5</v>
      </c>
      <c r="G15" s="24"/>
      <c r="H15" s="9"/>
      <c r="I15" s="15" t="s">
        <v>439</v>
      </c>
      <c r="J15" s="48"/>
    </row>
    <row r="16" spans="1:13" ht="15" customHeight="1" x14ac:dyDescent="0.25">
      <c r="A16" s="634"/>
      <c r="B16" s="636"/>
      <c r="C16" s="635"/>
      <c r="D16" s="633"/>
      <c r="E16" s="632"/>
      <c r="F16" s="637"/>
      <c r="G16" s="24"/>
      <c r="H16" s="9"/>
      <c r="I16" s="15" t="s">
        <v>440</v>
      </c>
      <c r="J16" s="48"/>
    </row>
    <row r="17" spans="1:10" ht="15" customHeight="1" x14ac:dyDescent="0.25">
      <c r="A17" s="634">
        <v>6</v>
      </c>
      <c r="B17" s="636" t="s">
        <v>15</v>
      </c>
      <c r="C17" s="635" t="s">
        <v>65</v>
      </c>
      <c r="D17" s="633" t="str">
        <f>IFERROR(VLOOKUP(B17,Data!$A$2:$C$76,2,FALSE),"")</f>
        <v>3XI</v>
      </c>
      <c r="E17" s="632"/>
      <c r="F17" s="637">
        <f>IFERROR(VLOOKUP(B17,Data!$A$2:$D$76,4,FALSE),"")</f>
        <v>9.5</v>
      </c>
      <c r="G17" s="24"/>
      <c r="H17" s="9"/>
      <c r="I17" s="15" t="s">
        <v>441</v>
      </c>
      <c r="J17" s="48"/>
    </row>
    <row r="18" spans="1:10" ht="15" customHeight="1" x14ac:dyDescent="0.25">
      <c r="A18" s="634"/>
      <c r="B18" s="636"/>
      <c r="C18" s="635"/>
      <c r="D18" s="633"/>
      <c r="E18" s="632"/>
      <c r="F18" s="637"/>
      <c r="G18" s="24"/>
      <c r="H18" s="9"/>
      <c r="I18" s="251" t="s">
        <v>416</v>
      </c>
      <c r="J18" s="48"/>
    </row>
    <row r="19" spans="1:10" ht="15" customHeight="1" x14ac:dyDescent="0.25">
      <c r="A19" s="634">
        <v>7</v>
      </c>
      <c r="B19" s="636" t="s">
        <v>60</v>
      </c>
      <c r="C19" s="635" t="s">
        <v>65</v>
      </c>
      <c r="D19" s="633" t="str">
        <f>IFERROR(VLOOKUP(B19,Data!$A$2:$C$76,2,FALSE),"")</f>
        <v>3XI</v>
      </c>
      <c r="E19" s="632"/>
      <c r="F19" s="637">
        <f>IFERROR(VLOOKUP(B19,Data!$A$2:$D$76,4,FALSE),"")</f>
        <v>6</v>
      </c>
      <c r="G19" s="24"/>
      <c r="H19" s="9"/>
      <c r="I19" s="15" t="s">
        <v>89</v>
      </c>
      <c r="J19" s="48"/>
    </row>
    <row r="20" spans="1:10" ht="15" customHeight="1" x14ac:dyDescent="0.25">
      <c r="A20" s="634"/>
      <c r="B20" s="636"/>
      <c r="C20" s="635"/>
      <c r="D20" s="633"/>
      <c r="E20" s="632"/>
      <c r="F20" s="637"/>
      <c r="G20" s="24"/>
      <c r="H20" s="9"/>
      <c r="I20" s="15"/>
      <c r="J20" s="48"/>
    </row>
    <row r="21" spans="1:10" ht="15" customHeight="1" x14ac:dyDescent="0.25">
      <c r="A21" s="634">
        <v>8</v>
      </c>
      <c r="B21" s="636" t="s">
        <v>55</v>
      </c>
      <c r="C21" s="635" t="str">
        <f>IFERROR(VLOOKUP(B21,Data!$A$2:$C$63,3,FALSE),"Optional")</f>
        <v>All-rounder</v>
      </c>
      <c r="D21" s="633" t="str">
        <f>IFERROR(VLOOKUP(B21,Data!$A$2:$C$76,2,FALSE),"")</f>
        <v>1XI</v>
      </c>
      <c r="E21" s="632"/>
      <c r="F21" s="637">
        <f>IFERROR(VLOOKUP(B21,Data!$A$2:$D$76,4,FALSE),"")</f>
        <v>7</v>
      </c>
      <c r="G21" s="24"/>
      <c r="H21" s="11"/>
      <c r="I21" s="16" t="s">
        <v>50</v>
      </c>
      <c r="J21" s="48"/>
    </row>
    <row r="22" spans="1:10" ht="15" customHeight="1" x14ac:dyDescent="0.25">
      <c r="A22" s="634"/>
      <c r="B22" s="636"/>
      <c r="C22" s="635"/>
      <c r="D22" s="633"/>
      <c r="E22" s="632"/>
      <c r="F22" s="637"/>
      <c r="G22" s="24"/>
      <c r="H22" s="9"/>
      <c r="I22" s="15" t="s">
        <v>93</v>
      </c>
      <c r="J22" s="48"/>
    </row>
    <row r="23" spans="1:10" ht="15" customHeight="1" x14ac:dyDescent="0.25">
      <c r="A23" s="634">
        <v>9</v>
      </c>
      <c r="B23" s="636" t="s">
        <v>40</v>
      </c>
      <c r="C23" s="635" t="s">
        <v>63</v>
      </c>
      <c r="D23" s="633" t="str">
        <f>IFERROR(VLOOKUP(B23,Data!$A$2:$C$76,2,FALSE),"")</f>
        <v>2XI</v>
      </c>
      <c r="E23" s="632"/>
      <c r="F23" s="637">
        <f>IFERROR(VLOOKUP(B23,Data!$A$2:$D$76,4,FALSE),"")</f>
        <v>4.5</v>
      </c>
      <c r="G23" s="24"/>
      <c r="H23" s="9"/>
      <c r="I23" s="15" t="s">
        <v>94</v>
      </c>
      <c r="J23" s="48"/>
    </row>
    <row r="24" spans="1:10" ht="15" customHeight="1" x14ac:dyDescent="0.25">
      <c r="A24" s="634"/>
      <c r="B24" s="636"/>
      <c r="C24" s="635"/>
      <c r="D24" s="633"/>
      <c r="E24" s="632"/>
      <c r="F24" s="637"/>
      <c r="G24" s="24"/>
      <c r="H24" s="9"/>
      <c r="I24" s="15" t="s">
        <v>95</v>
      </c>
      <c r="J24" s="48"/>
    </row>
    <row r="25" spans="1:10" ht="15" customHeight="1" x14ac:dyDescent="0.25">
      <c r="A25" s="634">
        <v>10</v>
      </c>
      <c r="B25" s="636" t="s">
        <v>57</v>
      </c>
      <c r="C25" s="635" t="s">
        <v>63</v>
      </c>
      <c r="D25" s="633" t="str">
        <f>IFERROR(VLOOKUP(B25,Data!$A$2:$C$76,2,FALSE),"")</f>
        <v>2XI</v>
      </c>
      <c r="E25" s="632" t="s">
        <v>234</v>
      </c>
      <c r="F25" s="637">
        <f>IFERROR(VLOOKUP(B25,Data!$A$2:$D$76,4,FALSE),"")</f>
        <v>9</v>
      </c>
      <c r="G25" s="24"/>
      <c r="H25" s="9"/>
      <c r="I25" s="15" t="s">
        <v>96</v>
      </c>
      <c r="J25" s="48"/>
    </row>
    <row r="26" spans="1:10" ht="15" customHeight="1" x14ac:dyDescent="0.25">
      <c r="A26" s="634"/>
      <c r="B26" s="636"/>
      <c r="C26" s="635"/>
      <c r="D26" s="633"/>
      <c r="E26" s="632"/>
      <c r="F26" s="637"/>
      <c r="G26" s="24"/>
      <c r="H26" s="9"/>
      <c r="I26" s="15" t="s">
        <v>442</v>
      </c>
      <c r="J26" s="48"/>
    </row>
    <row r="27" spans="1:10" ht="15" customHeight="1" x14ac:dyDescent="0.25">
      <c r="A27" s="634">
        <v>11</v>
      </c>
      <c r="B27" s="636" t="s">
        <v>275</v>
      </c>
      <c r="C27" s="635" t="s">
        <v>63</v>
      </c>
      <c r="D27" s="633" t="str">
        <f>IFERROR(VLOOKUP(B27,Data!$A$2:$C$76,2,FALSE),"")</f>
        <v>4XI</v>
      </c>
      <c r="E27" s="632"/>
      <c r="F27" s="637">
        <f>IFERROR(VLOOKUP(B27,Data!$A$2:$D$76,4,FALSE),"")</f>
        <v>4.5</v>
      </c>
      <c r="G27" s="24"/>
      <c r="H27" s="9"/>
      <c r="I27" s="15"/>
      <c r="J27" s="48"/>
    </row>
    <row r="28" spans="1:10" ht="15" customHeight="1" x14ac:dyDescent="0.25">
      <c r="A28" s="634"/>
      <c r="B28" s="636"/>
      <c r="C28" s="635"/>
      <c r="D28" s="633"/>
      <c r="E28" s="632"/>
      <c r="F28" s="637"/>
      <c r="G28" s="24"/>
      <c r="H28" s="9"/>
      <c r="I28" s="638" t="s">
        <v>97</v>
      </c>
      <c r="J28" s="48"/>
    </row>
    <row r="29" spans="1:10" ht="15" customHeight="1" x14ac:dyDescent="0.25">
      <c r="A29" s="629" t="str">
        <f>IF(M9&gt;=1,"*** SELECTION ERROR - TOO MANY PLAYERS FROM THE SAME TEAM POOL ***","")</f>
        <v/>
      </c>
      <c r="B29" s="630"/>
      <c r="C29" s="630"/>
      <c r="D29" s="630"/>
      <c r="E29" s="630"/>
      <c r="F29" s="631"/>
      <c r="G29" s="24"/>
      <c r="H29" s="9"/>
      <c r="I29" s="638"/>
      <c r="J29" s="48"/>
    </row>
    <row r="30" spans="1:10" ht="15" customHeight="1" x14ac:dyDescent="0.25">
      <c r="A30" s="629"/>
      <c r="B30" s="630"/>
      <c r="C30" s="630"/>
      <c r="D30" s="630"/>
      <c r="E30" s="630"/>
      <c r="F30" s="631"/>
      <c r="G30" s="24"/>
      <c r="H30" s="9"/>
      <c r="I30" s="15"/>
      <c r="J30" s="48"/>
    </row>
    <row r="31" spans="1:10" ht="15" customHeight="1" x14ac:dyDescent="0.3">
      <c r="A31" s="626" t="s">
        <v>407</v>
      </c>
      <c r="B31" s="627"/>
      <c r="C31" s="627"/>
      <c r="D31" s="628"/>
      <c r="E31" s="651" t="s">
        <v>47</v>
      </c>
      <c r="F31" s="648">
        <f>SUM(F7:F28)</f>
        <v>71.5</v>
      </c>
      <c r="G31" s="24"/>
      <c r="H31" s="668" t="s">
        <v>443</v>
      </c>
      <c r="I31" s="669"/>
      <c r="J31" s="48"/>
    </row>
    <row r="32" spans="1:10" ht="15" customHeight="1" thickBot="1" x14ac:dyDescent="0.3">
      <c r="A32" s="626"/>
      <c r="B32" s="627"/>
      <c r="C32" s="627"/>
      <c r="D32" s="628"/>
      <c r="E32" s="651"/>
      <c r="F32" s="648"/>
      <c r="G32" s="24"/>
      <c r="H32" s="12"/>
      <c r="I32" s="13"/>
      <c r="J32" s="48"/>
    </row>
    <row r="33" spans="1:9" ht="15" customHeight="1" x14ac:dyDescent="0.25">
      <c r="A33" s="626"/>
      <c r="B33" s="627"/>
      <c r="C33" s="627"/>
      <c r="D33" s="628"/>
      <c r="E33" s="652" t="s">
        <v>66</v>
      </c>
      <c r="F33" s="649">
        <v>72</v>
      </c>
      <c r="G33" s="48"/>
      <c r="H33" s="51"/>
      <c r="I33" s="51"/>
    </row>
    <row r="34" spans="1:9" x14ac:dyDescent="0.25">
      <c r="A34" s="626"/>
      <c r="B34" s="627"/>
      <c r="C34" s="627"/>
      <c r="D34" s="628"/>
      <c r="E34" s="652"/>
      <c r="F34" s="649"/>
      <c r="G34" s="48"/>
    </row>
    <row r="35" spans="1:9" x14ac:dyDescent="0.25">
      <c r="A35" s="626"/>
      <c r="B35" s="627"/>
      <c r="C35" s="627"/>
      <c r="D35" s="628"/>
      <c r="E35" s="653" t="s">
        <v>73</v>
      </c>
      <c r="F35" s="650">
        <f>F33-F31</f>
        <v>0.5</v>
      </c>
      <c r="G35" s="48"/>
    </row>
    <row r="36" spans="1:9" x14ac:dyDescent="0.25">
      <c r="A36" s="626"/>
      <c r="B36" s="627"/>
      <c r="C36" s="627"/>
      <c r="D36" s="628"/>
      <c r="E36" s="653"/>
      <c r="F36" s="650"/>
      <c r="G36" s="48"/>
    </row>
    <row r="37" spans="1:9" ht="15.75" customHeight="1" x14ac:dyDescent="0.25">
      <c r="A37" s="626"/>
      <c r="B37" s="627"/>
      <c r="C37" s="627"/>
      <c r="D37" s="627"/>
      <c r="E37" s="324"/>
      <c r="F37" s="325"/>
      <c r="G37" s="48"/>
    </row>
    <row r="38" spans="1:9" ht="15.75" customHeight="1" x14ac:dyDescent="0.25">
      <c r="A38" s="639" t="s">
        <v>420</v>
      </c>
      <c r="B38" s="640"/>
      <c r="C38" s="640"/>
      <c r="D38" s="640"/>
      <c r="E38" s="640"/>
      <c r="F38" s="641"/>
      <c r="G38" s="48"/>
    </row>
    <row r="39" spans="1:9" ht="15.75" customHeight="1" x14ac:dyDescent="0.25">
      <c r="A39" s="642"/>
      <c r="B39" s="643"/>
      <c r="C39" s="643"/>
      <c r="D39" s="643"/>
      <c r="E39" s="643"/>
      <c r="F39" s="644"/>
      <c r="G39" s="48"/>
    </row>
    <row r="40" spans="1:9" ht="15.75" customHeight="1" x14ac:dyDescent="0.25">
      <c r="A40" s="642"/>
      <c r="B40" s="643"/>
      <c r="C40" s="643"/>
      <c r="D40" s="643"/>
      <c r="E40" s="643"/>
      <c r="F40" s="644"/>
      <c r="G40" s="48"/>
    </row>
    <row r="41" spans="1:9" ht="15.75" customHeight="1" x14ac:dyDescent="0.25">
      <c r="A41" s="642"/>
      <c r="B41" s="643"/>
      <c r="C41" s="643"/>
      <c r="D41" s="643"/>
      <c r="E41" s="643"/>
      <c r="F41" s="644"/>
      <c r="G41" s="48"/>
    </row>
    <row r="42" spans="1:9" ht="15.75" customHeight="1" x14ac:dyDescent="0.25">
      <c r="A42" s="642"/>
      <c r="B42" s="643"/>
      <c r="C42" s="643"/>
      <c r="D42" s="643"/>
      <c r="E42" s="643"/>
      <c r="F42" s="644"/>
      <c r="G42" s="48"/>
    </row>
    <row r="43" spans="1:9" ht="15.75" customHeight="1" x14ac:dyDescent="0.25">
      <c r="A43" s="642"/>
      <c r="B43" s="643"/>
      <c r="C43" s="643"/>
      <c r="D43" s="643"/>
      <c r="E43" s="643"/>
      <c r="F43" s="644"/>
      <c r="G43" s="48"/>
    </row>
    <row r="44" spans="1:9" ht="15.75" customHeight="1" x14ac:dyDescent="0.25">
      <c r="A44" s="642"/>
      <c r="B44" s="643"/>
      <c r="C44" s="643"/>
      <c r="D44" s="643"/>
      <c r="E44" s="643"/>
      <c r="F44" s="644"/>
      <c r="G44" s="48"/>
    </row>
    <row r="45" spans="1:9" ht="15.75" customHeight="1" x14ac:dyDescent="0.25">
      <c r="A45" s="642"/>
      <c r="B45" s="643"/>
      <c r="C45" s="643"/>
      <c r="D45" s="643"/>
      <c r="E45" s="643"/>
      <c r="F45" s="644"/>
      <c r="G45" s="48"/>
    </row>
    <row r="46" spans="1:9" ht="15.75" customHeight="1" x14ac:dyDescent="0.25">
      <c r="A46" s="642"/>
      <c r="B46" s="643"/>
      <c r="C46" s="643"/>
      <c r="D46" s="643"/>
      <c r="E46" s="643"/>
      <c r="F46" s="644"/>
      <c r="G46" s="48"/>
    </row>
    <row r="47" spans="1:9" ht="15.75" customHeight="1" x14ac:dyDescent="0.25">
      <c r="A47" s="642"/>
      <c r="B47" s="643"/>
      <c r="C47" s="643"/>
      <c r="D47" s="643"/>
      <c r="E47" s="643"/>
      <c r="F47" s="644"/>
      <c r="G47" s="48"/>
    </row>
    <row r="48" spans="1:9" ht="15.75" thickBot="1" x14ac:dyDescent="0.3">
      <c r="A48" s="645"/>
      <c r="B48" s="646"/>
      <c r="C48" s="646"/>
      <c r="D48" s="646"/>
      <c r="E48" s="646"/>
      <c r="F48" s="647"/>
      <c r="G48" s="48"/>
    </row>
    <row r="49" spans="1:6" x14ac:dyDescent="0.25">
      <c r="A49" s="51"/>
      <c r="B49" s="51"/>
      <c r="C49" s="51"/>
      <c r="D49" s="51"/>
      <c r="E49" s="51"/>
      <c r="F49" s="51"/>
    </row>
  </sheetData>
  <mergeCells count="88">
    <mergeCell ref="H31:I31"/>
    <mergeCell ref="C9:C10"/>
    <mergeCell ref="D9:D10"/>
    <mergeCell ref="A9:A10"/>
    <mergeCell ref="A7:A8"/>
    <mergeCell ref="B7:B8"/>
    <mergeCell ref="C7:C8"/>
    <mergeCell ref="D7:D8"/>
    <mergeCell ref="B9:B10"/>
    <mergeCell ref="B11:B12"/>
    <mergeCell ref="B13:B14"/>
    <mergeCell ref="B15:B16"/>
    <mergeCell ref="B17:B18"/>
    <mergeCell ref="B19:B20"/>
    <mergeCell ref="B21:B22"/>
    <mergeCell ref="A11:A12"/>
    <mergeCell ref="H1:I2"/>
    <mergeCell ref="C3:F3"/>
    <mergeCell ref="C4:F4"/>
    <mergeCell ref="A1:F1"/>
    <mergeCell ref="A5:A6"/>
    <mergeCell ref="B5:B6"/>
    <mergeCell ref="C5:C6"/>
    <mergeCell ref="D5:D6"/>
    <mergeCell ref="F5:F6"/>
    <mergeCell ref="I4:I5"/>
    <mergeCell ref="A13:A14"/>
    <mergeCell ref="A15:A16"/>
    <mergeCell ref="A17:A18"/>
    <mergeCell ref="A19:A20"/>
    <mergeCell ref="C11:C12"/>
    <mergeCell ref="D11:D12"/>
    <mergeCell ref="C17:C18"/>
    <mergeCell ref="D17:D18"/>
    <mergeCell ref="C13:C14"/>
    <mergeCell ref="D13:D14"/>
    <mergeCell ref="C15:C16"/>
    <mergeCell ref="D15:D16"/>
    <mergeCell ref="F15:F16"/>
    <mergeCell ref="F21:F22"/>
    <mergeCell ref="E13:E14"/>
    <mergeCell ref="E15:E16"/>
    <mergeCell ref="C19:C20"/>
    <mergeCell ref="D19:D20"/>
    <mergeCell ref="F19:F20"/>
    <mergeCell ref="F17:F18"/>
    <mergeCell ref="E17:E18"/>
    <mergeCell ref="E19:E20"/>
    <mergeCell ref="F11:F12"/>
    <mergeCell ref="F9:F10"/>
    <mergeCell ref="F13:F14"/>
    <mergeCell ref="E5:E6"/>
    <mergeCell ref="E7:E8"/>
    <mergeCell ref="E9:E10"/>
    <mergeCell ref="E11:E12"/>
    <mergeCell ref="F7:F8"/>
    <mergeCell ref="I28:I29"/>
    <mergeCell ref="E25:E26"/>
    <mergeCell ref="A38:F48"/>
    <mergeCell ref="F31:F32"/>
    <mergeCell ref="F33:F34"/>
    <mergeCell ref="F35:F36"/>
    <mergeCell ref="E31:E32"/>
    <mergeCell ref="E33:E34"/>
    <mergeCell ref="E35:E36"/>
    <mergeCell ref="A25:A26"/>
    <mergeCell ref="A27:A28"/>
    <mergeCell ref="B25:B26"/>
    <mergeCell ref="B27:B28"/>
    <mergeCell ref="C25:C26"/>
    <mergeCell ref="D25:D26"/>
    <mergeCell ref="E27:E28"/>
    <mergeCell ref="A31:D37"/>
    <mergeCell ref="A29:F30"/>
    <mergeCell ref="E21:E22"/>
    <mergeCell ref="E23:E24"/>
    <mergeCell ref="D23:D24"/>
    <mergeCell ref="A23:A24"/>
    <mergeCell ref="C21:C22"/>
    <mergeCell ref="D21:D22"/>
    <mergeCell ref="B23:B24"/>
    <mergeCell ref="C23:C24"/>
    <mergeCell ref="C27:C28"/>
    <mergeCell ref="D27:D28"/>
    <mergeCell ref="F23:F24"/>
    <mergeCell ref="F25:F26"/>
    <mergeCell ref="F27:F28"/>
    <mergeCell ref="A21:A22"/>
  </mergeCells>
  <conditionalFormatting sqref="F35">
    <cfRule type="cellIs" dxfId="47" priority="1" operator="lessThan">
      <formula>0</formula>
    </cfRule>
  </conditionalFormatting>
  <printOptions horizontalCentered="1"/>
  <pageMargins left="0" right="0" top="0" bottom="0" header="0.31496062992125984" footer="0.31496062992125984"/>
  <pageSetup paperSize="9" scale="86"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Data!$F$1:$F$3</xm:f>
          </x14:formula1>
          <xm:sqref>E7:E28</xm:sqref>
        </x14:dataValidation>
        <x14:dataValidation type="list" allowBlank="1" showInputMessage="1" showErrorMessage="1" xr:uid="{00000000-0002-0000-0200-000004000000}">
          <x14:formula1>
            <xm:f>Data!$A$23:$A$46</xm:f>
          </x14:formula1>
          <xm:sqref>B23:B28</xm:sqref>
        </x14:dataValidation>
        <x14:dataValidation type="list" allowBlank="1" showInputMessage="1" showErrorMessage="1" xr:uid="{5D3A199A-4E70-40CF-B9E4-0ED2104D8E61}">
          <x14:formula1>
            <xm:f>Data!$A$68:$A$76</xm:f>
          </x14:formula1>
          <xm:sqref>B13:B14</xm:sqref>
        </x14:dataValidation>
        <x14:dataValidation type="list" allowBlank="1" showInputMessage="1" showErrorMessage="1" xr:uid="{00000000-0002-0000-0200-000001000000}">
          <x14:formula1>
            <xm:f>Data!$A$47:$A$67</xm:f>
          </x14:formula1>
          <xm:sqref>B15:B20</xm:sqref>
        </x14:dataValidation>
        <x14:dataValidation type="list" allowBlank="1" showInputMessage="1" showErrorMessage="1" xr:uid="{0768F348-7988-4CE7-80C5-96E784DEB2A0}">
          <x14:formula1>
            <xm:f>Data!$A$3:$A$21</xm:f>
          </x14:formula1>
          <xm:sqref>B7:B12</xm:sqref>
        </x14:dataValidation>
        <x14:dataValidation type="list" allowBlank="1" showInputMessage="1" showErrorMessage="1" xr:uid="{00000000-0002-0000-0200-000005000000}">
          <x14:formula1>
            <xm:f>Data!$A$3:$A$76</xm:f>
          </x14:formula1>
          <xm:sqref>B21:B22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59999389629810485"/>
  </sheetPr>
  <dimension ref="A1:AH98"/>
  <sheetViews>
    <sheetView zoomScale="85" zoomScaleNormal="85" workbookViewId="0">
      <pane xSplit="3" ySplit="6" topLeftCell="K60" activePane="bottomRight" state="frozen"/>
      <selection activeCell="B26" sqref="B26"/>
      <selection pane="topRight" activeCell="B26" sqref="B26"/>
      <selection pane="bottomLeft" activeCell="B26" sqref="B26"/>
      <selection pane="bottomRight" activeCell="S79" sqref="S79"/>
    </sheetView>
  </sheetViews>
  <sheetFormatPr defaultRowHeight="15" x14ac:dyDescent="0.25"/>
  <cols>
    <col min="1" max="1" width="19.28515625" bestFit="1" customWidth="1"/>
    <col min="3" max="3" width="13.85546875" bestFit="1" customWidth="1"/>
    <col min="4" max="26" width="13.140625" customWidth="1"/>
    <col min="27" max="27" width="2.85546875" customWidth="1"/>
  </cols>
  <sheetData>
    <row r="1" spans="1:34" x14ac:dyDescent="0.25">
      <c r="A1" s="34" t="s">
        <v>98</v>
      </c>
    </row>
    <row r="2" spans="1:34" x14ac:dyDescent="0.25">
      <c r="A2" s="34" t="s">
        <v>498</v>
      </c>
    </row>
    <row r="3" spans="1:34" x14ac:dyDescent="0.25">
      <c r="D3" s="820" t="s">
        <v>117</v>
      </c>
      <c r="E3" s="820"/>
      <c r="F3" s="820"/>
      <c r="G3" s="820"/>
      <c r="H3" s="820"/>
      <c r="I3" s="820"/>
      <c r="J3" s="820"/>
      <c r="K3" s="820"/>
      <c r="L3" s="820"/>
      <c r="M3" s="820"/>
      <c r="N3" s="820"/>
      <c r="O3" s="820"/>
      <c r="P3" s="820"/>
      <c r="Q3" s="820"/>
      <c r="R3" s="820"/>
      <c r="S3" s="820"/>
      <c r="T3" s="820"/>
      <c r="U3" s="820"/>
      <c r="V3" s="820"/>
      <c r="W3" s="820"/>
      <c r="X3" s="820"/>
      <c r="Y3" s="820"/>
      <c r="Z3" s="261"/>
    </row>
    <row r="4" spans="1:34" x14ac:dyDescent="0.25">
      <c r="D4" s="63" t="s">
        <v>470</v>
      </c>
      <c r="E4" s="63" t="s">
        <v>471</v>
      </c>
      <c r="F4" s="63" t="s">
        <v>491</v>
      </c>
      <c r="G4" s="63" t="s">
        <v>472</v>
      </c>
      <c r="H4" s="63" t="s">
        <v>473</v>
      </c>
      <c r="I4" s="67" t="s">
        <v>490</v>
      </c>
      <c r="J4" s="67" t="s">
        <v>474</v>
      </c>
      <c r="K4" s="35" t="s">
        <v>475</v>
      </c>
      <c r="L4" s="67" t="s">
        <v>476</v>
      </c>
      <c r="M4" s="67" t="s">
        <v>477</v>
      </c>
      <c r="N4" s="67" t="s">
        <v>478</v>
      </c>
      <c r="O4" s="67" t="s">
        <v>479</v>
      </c>
      <c r="P4" s="67" t="s">
        <v>480</v>
      </c>
      <c r="Q4" s="67" t="s">
        <v>481</v>
      </c>
      <c r="R4" s="67" t="s">
        <v>482</v>
      </c>
      <c r="S4" s="35" t="s">
        <v>483</v>
      </c>
      <c r="T4" s="63" t="s">
        <v>484</v>
      </c>
      <c r="U4" s="67" t="s">
        <v>485</v>
      </c>
      <c r="V4" s="67" t="s">
        <v>486</v>
      </c>
      <c r="W4" s="63" t="s">
        <v>487</v>
      </c>
      <c r="X4" s="63" t="s">
        <v>488</v>
      </c>
      <c r="Y4" s="63" t="s">
        <v>489</v>
      </c>
      <c r="Z4" s="63" t="s">
        <v>505</v>
      </c>
      <c r="AB4" s="820" t="s">
        <v>47</v>
      </c>
    </row>
    <row r="5" spans="1:34" x14ac:dyDescent="0.25">
      <c r="A5" s="63" t="s">
        <v>44</v>
      </c>
      <c r="B5" s="63" t="s">
        <v>51</v>
      </c>
      <c r="C5" s="63" t="s">
        <v>67</v>
      </c>
      <c r="D5" s="63" t="s">
        <v>169</v>
      </c>
      <c r="E5" s="63" t="s">
        <v>170</v>
      </c>
      <c r="F5" s="63" t="s">
        <v>180</v>
      </c>
      <c r="G5" s="63" t="s">
        <v>181</v>
      </c>
      <c r="H5" s="63" t="s">
        <v>182</v>
      </c>
      <c r="I5" s="63" t="s">
        <v>183</v>
      </c>
      <c r="J5" s="67" t="s">
        <v>209</v>
      </c>
      <c r="K5" s="35" t="s">
        <v>210</v>
      </c>
      <c r="L5" s="67" t="s">
        <v>211</v>
      </c>
      <c r="M5" s="67" t="s">
        <v>212</v>
      </c>
      <c r="N5" s="67" t="s">
        <v>213</v>
      </c>
      <c r="O5" s="67" t="s">
        <v>214</v>
      </c>
      <c r="P5" s="67" t="s">
        <v>221</v>
      </c>
      <c r="Q5" s="67" t="s">
        <v>222</v>
      </c>
      <c r="R5" s="67" t="s">
        <v>223</v>
      </c>
      <c r="S5" s="35" t="s">
        <v>224</v>
      </c>
      <c r="T5" s="63" t="s">
        <v>225</v>
      </c>
      <c r="U5" s="63" t="s">
        <v>226</v>
      </c>
      <c r="V5" s="67" t="s">
        <v>466</v>
      </c>
      <c r="W5" s="63" t="s">
        <v>467</v>
      </c>
      <c r="X5" s="63" t="s">
        <v>468</v>
      </c>
      <c r="Y5" s="63" t="s">
        <v>469</v>
      </c>
      <c r="Z5" s="63" t="s">
        <v>504</v>
      </c>
      <c r="AA5" s="63"/>
      <c r="AB5" s="820"/>
      <c r="AC5" s="1"/>
      <c r="AD5" s="1"/>
      <c r="AE5" s="1"/>
      <c r="AF5" s="1"/>
      <c r="AG5" s="1"/>
      <c r="AH5" s="1"/>
    </row>
    <row r="6" spans="1:34" hidden="1" x14ac:dyDescent="0.25">
      <c r="D6" s="971" t="s">
        <v>493</v>
      </c>
      <c r="E6" s="971"/>
      <c r="F6" s="971"/>
      <c r="G6" s="971"/>
      <c r="H6" s="971"/>
      <c r="I6" s="971"/>
      <c r="J6" s="971"/>
      <c r="K6" s="972"/>
      <c r="L6" s="973" t="s">
        <v>494</v>
      </c>
      <c r="M6" s="974"/>
      <c r="N6" s="974"/>
      <c r="O6" s="974"/>
      <c r="P6" s="974"/>
      <c r="Q6" s="974"/>
      <c r="R6" s="974"/>
      <c r="S6" s="972"/>
      <c r="T6" s="973" t="s">
        <v>495</v>
      </c>
      <c r="U6" s="971"/>
      <c r="V6" s="971"/>
      <c r="W6" s="971"/>
      <c r="X6" s="971"/>
      <c r="Y6" s="971"/>
      <c r="Z6" s="971"/>
      <c r="AA6" s="63"/>
      <c r="AB6" s="261"/>
    </row>
    <row r="7" spans="1:34" x14ac:dyDescent="0.25">
      <c r="A7" t="s">
        <v>404</v>
      </c>
      <c r="B7" s="6" t="s">
        <v>52</v>
      </c>
      <c r="C7" t="s">
        <v>68</v>
      </c>
      <c r="D7" s="43"/>
      <c r="E7" s="43"/>
      <c r="F7" s="43"/>
      <c r="G7" s="43"/>
      <c r="H7" s="43"/>
      <c r="I7" s="405"/>
      <c r="J7" s="405"/>
      <c r="K7" s="406"/>
      <c r="L7" s="405"/>
      <c r="M7" s="405"/>
      <c r="N7" s="405"/>
      <c r="O7" s="405"/>
      <c r="P7" s="405"/>
      <c r="Q7" s="405"/>
      <c r="R7" s="405"/>
      <c r="S7" s="406"/>
      <c r="T7" s="405"/>
      <c r="U7" s="405"/>
      <c r="V7" s="405"/>
      <c r="W7" s="405"/>
      <c r="X7" s="43"/>
      <c r="Y7" s="405"/>
      <c r="Z7" s="405"/>
      <c r="AB7" s="63">
        <f>SUM(D7:Z7)</f>
        <v>0</v>
      </c>
    </row>
    <row r="8" spans="1:34" x14ac:dyDescent="0.25">
      <c r="A8" t="s">
        <v>11</v>
      </c>
      <c r="B8" s="6" t="s">
        <v>52</v>
      </c>
      <c r="C8" t="s">
        <v>68</v>
      </c>
      <c r="D8" s="43"/>
      <c r="E8" s="43"/>
      <c r="F8" s="43"/>
      <c r="G8" s="43"/>
      <c r="H8" s="43"/>
      <c r="I8" s="405"/>
      <c r="J8" s="405"/>
      <c r="K8" s="406"/>
      <c r="L8" s="405"/>
      <c r="M8" s="405"/>
      <c r="N8" s="405"/>
      <c r="O8" s="405"/>
      <c r="P8" s="405"/>
      <c r="Q8" s="405"/>
      <c r="R8" s="405"/>
      <c r="S8" s="406"/>
      <c r="T8" s="43"/>
      <c r="U8" s="405"/>
      <c r="V8" s="405"/>
      <c r="W8" s="405"/>
      <c r="X8" s="43"/>
      <c r="Y8" s="405"/>
      <c r="Z8" s="405"/>
      <c r="AB8" s="63">
        <f t="shared" ref="AB8:AB71" si="0">SUM(D8:Z8)</f>
        <v>0</v>
      </c>
    </row>
    <row r="9" spans="1:34" x14ac:dyDescent="0.25">
      <c r="A9" t="s">
        <v>8</v>
      </c>
      <c r="B9" s="6" t="s">
        <v>52</v>
      </c>
      <c r="C9" t="s">
        <v>68</v>
      </c>
      <c r="D9" s="43"/>
      <c r="E9" s="43"/>
      <c r="F9" s="43"/>
      <c r="G9" s="43"/>
      <c r="H9" s="43"/>
      <c r="I9" s="405"/>
      <c r="J9" s="405"/>
      <c r="K9" s="406"/>
      <c r="L9" s="405"/>
      <c r="M9" s="405"/>
      <c r="N9" s="405"/>
      <c r="O9" s="405"/>
      <c r="P9" s="405"/>
      <c r="Q9" s="405"/>
      <c r="R9" s="405"/>
      <c r="S9" s="406"/>
      <c r="T9" s="405"/>
      <c r="U9" s="405"/>
      <c r="V9" s="405"/>
      <c r="W9" s="405"/>
      <c r="X9" s="43"/>
      <c r="Y9" s="405"/>
      <c r="Z9" s="405"/>
      <c r="AB9" s="63">
        <f t="shared" si="0"/>
        <v>0</v>
      </c>
    </row>
    <row r="10" spans="1:34" x14ac:dyDescent="0.25">
      <c r="A10" t="s">
        <v>12</v>
      </c>
      <c r="B10" s="6" t="s">
        <v>53</v>
      </c>
      <c r="C10" t="s">
        <v>68</v>
      </c>
      <c r="D10" s="43"/>
      <c r="E10" s="43"/>
      <c r="F10" s="43"/>
      <c r="G10" s="43"/>
      <c r="H10" s="43"/>
      <c r="I10" s="405"/>
      <c r="J10" s="405"/>
      <c r="K10" s="406"/>
      <c r="L10" s="405"/>
      <c r="M10" s="405"/>
      <c r="N10" s="405"/>
      <c r="O10" s="405"/>
      <c r="P10" s="405"/>
      <c r="Q10" s="405"/>
      <c r="R10" s="405"/>
      <c r="S10" s="406"/>
      <c r="T10" s="405"/>
      <c r="U10" s="405"/>
      <c r="V10" s="405"/>
      <c r="W10" s="43"/>
      <c r="X10" s="43"/>
      <c r="Y10" s="43"/>
      <c r="Z10" s="43"/>
      <c r="AB10" s="63">
        <f t="shared" si="0"/>
        <v>0</v>
      </c>
    </row>
    <row r="11" spans="1:34" x14ac:dyDescent="0.25">
      <c r="A11" t="s">
        <v>16</v>
      </c>
      <c r="B11" s="6" t="s">
        <v>54</v>
      </c>
      <c r="C11" t="s">
        <v>68</v>
      </c>
      <c r="D11" s="43"/>
      <c r="E11" s="43"/>
      <c r="F11" s="43"/>
      <c r="G11" s="43"/>
      <c r="H11" s="43"/>
      <c r="I11" s="405"/>
      <c r="J11" s="405"/>
      <c r="K11" s="406"/>
      <c r="L11" s="405"/>
      <c r="M11" s="405"/>
      <c r="N11" s="405"/>
      <c r="O11" s="405"/>
      <c r="P11" s="405"/>
      <c r="Q11" s="405"/>
      <c r="R11" s="405"/>
      <c r="S11" s="406"/>
      <c r="T11" s="405"/>
      <c r="U11" s="405"/>
      <c r="V11" s="405"/>
      <c r="W11" s="405"/>
      <c r="X11" s="43"/>
      <c r="Y11" s="405"/>
      <c r="Z11" s="405"/>
      <c r="AB11" s="63">
        <f t="shared" si="0"/>
        <v>0</v>
      </c>
    </row>
    <row r="12" spans="1:34" x14ac:dyDescent="0.25">
      <c r="A12" t="s">
        <v>0</v>
      </c>
      <c r="B12" s="6" t="s">
        <v>52</v>
      </c>
      <c r="C12" t="s">
        <v>68</v>
      </c>
      <c r="D12" s="43"/>
      <c r="E12" s="43"/>
      <c r="F12" s="43"/>
      <c r="G12" s="43"/>
      <c r="H12" s="43"/>
      <c r="I12" s="405"/>
      <c r="J12" s="405"/>
      <c r="K12" s="406"/>
      <c r="L12" s="405"/>
      <c r="M12" s="405"/>
      <c r="N12" s="405"/>
      <c r="O12" s="405"/>
      <c r="P12" s="405"/>
      <c r="Q12" s="405"/>
      <c r="R12" s="405"/>
      <c r="S12" s="406"/>
      <c r="T12" s="43"/>
      <c r="U12" s="405"/>
      <c r="V12" s="405"/>
      <c r="W12" s="43"/>
      <c r="X12" s="43"/>
      <c r="Y12" s="43"/>
      <c r="Z12" s="43"/>
      <c r="AB12" s="63">
        <f t="shared" si="0"/>
        <v>0</v>
      </c>
    </row>
    <row r="13" spans="1:34" x14ac:dyDescent="0.25">
      <c r="A13" t="s">
        <v>5</v>
      </c>
      <c r="B13" s="6" t="s">
        <v>52</v>
      </c>
      <c r="C13" t="s">
        <v>68</v>
      </c>
      <c r="D13" s="43"/>
      <c r="E13" s="43"/>
      <c r="F13" s="43"/>
      <c r="G13" s="43"/>
      <c r="H13" s="43"/>
      <c r="I13" s="405"/>
      <c r="J13" s="405"/>
      <c r="K13" s="406"/>
      <c r="L13" s="405"/>
      <c r="M13" s="405"/>
      <c r="N13" s="405"/>
      <c r="O13" s="405"/>
      <c r="P13" s="405"/>
      <c r="Q13" s="405"/>
      <c r="R13" s="405"/>
      <c r="S13" s="406"/>
      <c r="T13" s="405"/>
      <c r="U13" s="405"/>
      <c r="V13" s="405"/>
      <c r="W13" s="405"/>
      <c r="X13" s="405"/>
      <c r="Y13" s="405"/>
      <c r="Z13" s="405"/>
      <c r="AB13" s="63">
        <f t="shared" si="0"/>
        <v>0</v>
      </c>
    </row>
    <row r="14" spans="1:34" x14ac:dyDescent="0.25">
      <c r="A14" t="s">
        <v>74</v>
      </c>
      <c r="B14" s="6" t="s">
        <v>53</v>
      </c>
      <c r="C14" t="s">
        <v>68</v>
      </c>
      <c r="D14" s="43"/>
      <c r="E14" s="43"/>
      <c r="F14" s="43"/>
      <c r="G14" s="43"/>
      <c r="H14" s="43"/>
      <c r="I14" s="405"/>
      <c r="J14" s="405"/>
      <c r="K14" s="406"/>
      <c r="L14" s="405"/>
      <c r="M14" s="405"/>
      <c r="N14" s="405"/>
      <c r="O14" s="405"/>
      <c r="P14" s="405"/>
      <c r="Q14" s="405"/>
      <c r="R14" s="405"/>
      <c r="S14" s="406"/>
      <c r="T14" s="405"/>
      <c r="U14" s="405"/>
      <c r="V14" s="405"/>
      <c r="W14" s="405"/>
      <c r="X14" s="43"/>
      <c r="Y14" s="405"/>
      <c r="Z14" s="405"/>
      <c r="AB14" s="63">
        <f t="shared" si="0"/>
        <v>0</v>
      </c>
    </row>
    <row r="15" spans="1:34" x14ac:dyDescent="0.25">
      <c r="A15" t="s">
        <v>405</v>
      </c>
      <c r="B15" s="6" t="s">
        <v>53</v>
      </c>
      <c r="C15" t="s">
        <v>68</v>
      </c>
      <c r="D15" s="43"/>
      <c r="E15" s="43"/>
      <c r="F15" s="43"/>
      <c r="G15" s="43"/>
      <c r="H15" s="43"/>
      <c r="I15" s="405"/>
      <c r="J15" s="405"/>
      <c r="K15" s="406"/>
      <c r="L15" s="405"/>
      <c r="M15" s="405"/>
      <c r="N15" s="405"/>
      <c r="O15" s="405"/>
      <c r="P15" s="405"/>
      <c r="Q15" s="405"/>
      <c r="R15" s="405"/>
      <c r="S15" s="406"/>
      <c r="T15" s="405"/>
      <c r="U15" s="405"/>
      <c r="V15" s="405"/>
      <c r="W15" s="405"/>
      <c r="X15" s="405"/>
      <c r="Y15" s="43"/>
      <c r="Z15" s="43"/>
      <c r="AB15" s="63">
        <f t="shared" si="0"/>
        <v>0</v>
      </c>
    </row>
    <row r="16" spans="1:34" x14ac:dyDescent="0.25">
      <c r="A16" t="s">
        <v>2</v>
      </c>
      <c r="B16" s="6" t="s">
        <v>53</v>
      </c>
      <c r="C16" t="s">
        <v>68</v>
      </c>
      <c r="D16" s="43"/>
      <c r="E16" s="43"/>
      <c r="F16" s="43"/>
      <c r="G16" s="43"/>
      <c r="H16" s="43"/>
      <c r="I16" s="405"/>
      <c r="J16" s="405"/>
      <c r="K16" s="406"/>
      <c r="L16" s="405"/>
      <c r="M16" s="405"/>
      <c r="N16" s="405"/>
      <c r="O16" s="405"/>
      <c r="P16" s="405"/>
      <c r="Q16" s="405"/>
      <c r="R16" s="405"/>
      <c r="S16" s="406"/>
      <c r="T16" s="405"/>
      <c r="U16" s="405"/>
      <c r="V16" s="405"/>
      <c r="W16" s="405"/>
      <c r="X16" s="405"/>
      <c r="Y16" s="405"/>
      <c r="Z16" s="405"/>
      <c r="AB16" s="63">
        <f t="shared" si="0"/>
        <v>0</v>
      </c>
    </row>
    <row r="17" spans="1:28" x14ac:dyDescent="0.25">
      <c r="A17" t="s">
        <v>6</v>
      </c>
      <c r="B17" s="6" t="s">
        <v>53</v>
      </c>
      <c r="C17" t="s">
        <v>68</v>
      </c>
      <c r="D17" s="43"/>
      <c r="E17" s="43"/>
      <c r="F17" s="43"/>
      <c r="G17" s="43"/>
      <c r="H17" s="43"/>
      <c r="I17" s="405"/>
      <c r="J17" s="405"/>
      <c r="K17" s="406"/>
      <c r="L17" s="405"/>
      <c r="M17" s="405"/>
      <c r="N17" s="405"/>
      <c r="O17" s="405"/>
      <c r="P17" s="405"/>
      <c r="Q17" s="405"/>
      <c r="R17" s="405"/>
      <c r="S17" s="406"/>
      <c r="T17" s="405"/>
      <c r="U17" s="405"/>
      <c r="V17" s="405"/>
      <c r="W17" s="405"/>
      <c r="X17" s="405"/>
      <c r="Y17" s="405"/>
      <c r="Z17" s="405"/>
      <c r="AB17" s="63">
        <f t="shared" si="0"/>
        <v>0</v>
      </c>
    </row>
    <row r="18" spans="1:28" x14ac:dyDescent="0.25">
      <c r="A18" t="s">
        <v>14</v>
      </c>
      <c r="B18" s="6" t="s">
        <v>53</v>
      </c>
      <c r="C18" t="s">
        <v>68</v>
      </c>
      <c r="D18" s="43"/>
      <c r="E18" s="43"/>
      <c r="F18" s="43"/>
      <c r="G18" s="43"/>
      <c r="H18" s="43"/>
      <c r="I18" s="405"/>
      <c r="J18" s="405"/>
      <c r="K18" s="406"/>
      <c r="L18" s="405"/>
      <c r="M18" s="405"/>
      <c r="N18" s="405"/>
      <c r="O18" s="405"/>
      <c r="P18" s="405"/>
      <c r="Q18" s="405"/>
      <c r="R18" s="405"/>
      <c r="S18" s="406"/>
      <c r="T18" s="405"/>
      <c r="U18" s="405"/>
      <c r="V18" s="405"/>
      <c r="W18" s="43"/>
      <c r="X18" s="43"/>
      <c r="Y18" s="405"/>
      <c r="Z18" s="405"/>
      <c r="AB18" s="63">
        <f t="shared" si="0"/>
        <v>0</v>
      </c>
    </row>
    <row r="19" spans="1:28" x14ac:dyDescent="0.25">
      <c r="A19" s="4" t="s">
        <v>231</v>
      </c>
      <c r="B19" s="6" t="s">
        <v>54</v>
      </c>
      <c r="C19" t="s">
        <v>68</v>
      </c>
      <c r="D19" s="43"/>
      <c r="E19" s="43"/>
      <c r="F19" s="43"/>
      <c r="G19" s="43"/>
      <c r="H19" s="43"/>
      <c r="I19" s="405"/>
      <c r="J19" s="405"/>
      <c r="K19" s="406"/>
      <c r="L19" s="405"/>
      <c r="M19" s="405"/>
      <c r="N19" s="405"/>
      <c r="O19" s="405"/>
      <c r="P19" s="405"/>
      <c r="Q19" s="405"/>
      <c r="R19" s="405"/>
      <c r="S19" s="406"/>
      <c r="T19" s="43"/>
      <c r="U19" s="405"/>
      <c r="V19" s="405"/>
      <c r="W19" s="43"/>
      <c r="X19" s="43"/>
      <c r="Y19" s="43"/>
      <c r="Z19" s="43"/>
      <c r="AB19" s="63">
        <f t="shared" si="0"/>
        <v>0</v>
      </c>
    </row>
    <row r="20" spans="1:28" x14ac:dyDescent="0.25">
      <c r="A20" s="4" t="s">
        <v>10</v>
      </c>
      <c r="B20" s="6" t="s">
        <v>54</v>
      </c>
      <c r="C20" t="s">
        <v>68</v>
      </c>
      <c r="D20" s="43"/>
      <c r="E20" s="43"/>
      <c r="F20" s="43"/>
      <c r="G20" s="43"/>
      <c r="H20" s="43"/>
      <c r="I20" s="405"/>
      <c r="J20" s="405"/>
      <c r="K20" s="406"/>
      <c r="L20" s="405"/>
      <c r="M20" s="405"/>
      <c r="N20" s="405"/>
      <c r="O20" s="405"/>
      <c r="P20" s="405"/>
      <c r="Q20" s="405"/>
      <c r="R20" s="405"/>
      <c r="S20" s="406"/>
      <c r="T20" s="43"/>
      <c r="U20" s="405"/>
      <c r="V20" s="405"/>
      <c r="W20" s="43"/>
      <c r="X20" s="43"/>
      <c r="Y20" s="43"/>
      <c r="Z20" s="43"/>
      <c r="AB20" s="63">
        <f t="shared" si="0"/>
        <v>0</v>
      </c>
    </row>
    <row r="21" spans="1:28" x14ac:dyDescent="0.25">
      <c r="A21" s="4" t="s">
        <v>230</v>
      </c>
      <c r="B21" s="6" t="s">
        <v>251</v>
      </c>
      <c r="C21" t="s">
        <v>68</v>
      </c>
      <c r="D21" s="43"/>
      <c r="E21" s="43"/>
      <c r="F21" s="43"/>
      <c r="G21" s="43"/>
      <c r="H21" s="43"/>
      <c r="I21" s="405"/>
      <c r="J21" s="405"/>
      <c r="K21" s="406"/>
      <c r="L21" s="405"/>
      <c r="M21" s="405"/>
      <c r="N21" s="405"/>
      <c r="O21" s="405"/>
      <c r="P21" s="405"/>
      <c r="Q21" s="405"/>
      <c r="R21" s="405"/>
      <c r="S21" s="406"/>
      <c r="T21" s="43"/>
      <c r="U21" s="405"/>
      <c r="V21" s="405"/>
      <c r="W21" s="43"/>
      <c r="X21" s="43"/>
      <c r="Y21" s="43"/>
      <c r="Z21" s="43"/>
      <c r="AB21" s="63">
        <f t="shared" si="0"/>
        <v>0</v>
      </c>
    </row>
    <row r="22" spans="1:28" x14ac:dyDescent="0.25">
      <c r="A22" s="4" t="s">
        <v>38</v>
      </c>
      <c r="B22" s="6" t="s">
        <v>251</v>
      </c>
      <c r="C22" t="s">
        <v>68</v>
      </c>
      <c r="D22" s="43"/>
      <c r="E22" s="43"/>
      <c r="F22" s="43"/>
      <c r="G22" s="43"/>
      <c r="H22" s="43"/>
      <c r="I22" s="405"/>
      <c r="J22" s="405"/>
      <c r="K22" s="406"/>
      <c r="L22" s="405"/>
      <c r="M22" s="405"/>
      <c r="N22" s="405"/>
      <c r="O22" s="405"/>
      <c r="P22" s="405"/>
      <c r="Q22" s="405"/>
      <c r="R22" s="405"/>
      <c r="S22" s="406"/>
      <c r="T22" s="43"/>
      <c r="U22" s="405"/>
      <c r="V22" s="405"/>
      <c r="W22" s="43"/>
      <c r="X22" s="43"/>
      <c r="Y22" s="43"/>
      <c r="Z22" s="43"/>
      <c r="AB22" s="63">
        <f t="shared" si="0"/>
        <v>0</v>
      </c>
    </row>
    <row r="23" spans="1:28" x14ac:dyDescent="0.25">
      <c r="A23" s="4" t="s">
        <v>215</v>
      </c>
      <c r="B23" s="6" t="s">
        <v>251</v>
      </c>
      <c r="C23" t="s">
        <v>68</v>
      </c>
      <c r="D23" s="43"/>
      <c r="E23" s="43"/>
      <c r="F23" s="43"/>
      <c r="G23" s="43"/>
      <c r="H23" s="43"/>
      <c r="I23" s="405"/>
      <c r="J23" s="405"/>
      <c r="K23" s="406"/>
      <c r="L23" s="405"/>
      <c r="M23" s="405"/>
      <c r="N23" s="405"/>
      <c r="O23" s="405"/>
      <c r="P23" s="405"/>
      <c r="Q23" s="405"/>
      <c r="R23" s="405"/>
      <c r="S23" s="406"/>
      <c r="T23" s="43"/>
      <c r="U23" s="405"/>
      <c r="V23" s="405"/>
      <c r="W23" s="43"/>
      <c r="X23" s="43"/>
      <c r="Y23" s="43"/>
      <c r="Z23" s="43"/>
      <c r="AB23" s="63">
        <f t="shared" si="0"/>
        <v>0</v>
      </c>
    </row>
    <row r="24" spans="1:28" x14ac:dyDescent="0.25">
      <c r="A24" s="4" t="s">
        <v>24</v>
      </c>
      <c r="B24" s="6" t="s">
        <v>251</v>
      </c>
      <c r="C24" t="s">
        <v>68</v>
      </c>
      <c r="D24" s="43"/>
      <c r="E24" s="43"/>
      <c r="F24" s="43"/>
      <c r="G24" s="43"/>
      <c r="H24" s="43"/>
      <c r="I24" s="405"/>
      <c r="J24" s="405"/>
      <c r="K24" s="406"/>
      <c r="L24" s="405"/>
      <c r="M24" s="405"/>
      <c r="N24" s="405"/>
      <c r="O24" s="405"/>
      <c r="P24" s="405"/>
      <c r="Q24" s="405"/>
      <c r="R24" s="405"/>
      <c r="S24" s="406"/>
      <c r="T24" s="43"/>
      <c r="U24" s="405"/>
      <c r="V24" s="405"/>
      <c r="W24" s="43"/>
      <c r="X24" s="43"/>
      <c r="Y24" s="43"/>
      <c r="Z24" s="43"/>
      <c r="AB24" s="63">
        <f t="shared" si="0"/>
        <v>0</v>
      </c>
    </row>
    <row r="25" spans="1:28" x14ac:dyDescent="0.25">
      <c r="A25" s="4" t="s">
        <v>582</v>
      </c>
      <c r="B25" s="6" t="s">
        <v>251</v>
      </c>
      <c r="C25" t="s">
        <v>68</v>
      </c>
      <c r="D25" s="43"/>
      <c r="E25" s="43"/>
      <c r="F25" s="43"/>
      <c r="G25" s="43"/>
      <c r="H25" s="43"/>
      <c r="I25" s="405"/>
      <c r="J25" s="405"/>
      <c r="K25" s="406"/>
      <c r="L25" s="405"/>
      <c r="M25" s="405"/>
      <c r="N25" s="405"/>
      <c r="O25" s="405"/>
      <c r="P25" s="405"/>
      <c r="Q25" s="405"/>
      <c r="R25" s="405"/>
      <c r="S25" s="406"/>
      <c r="T25" s="43"/>
      <c r="U25" s="405"/>
      <c r="V25" s="405"/>
      <c r="W25" s="43"/>
      <c r="X25" s="43"/>
      <c r="Y25" s="43"/>
      <c r="Z25" s="43"/>
      <c r="AB25" s="63">
        <f t="shared" si="0"/>
        <v>0</v>
      </c>
    </row>
    <row r="26" spans="1:28" x14ac:dyDescent="0.25">
      <c r="A26" s="4" t="s">
        <v>254</v>
      </c>
      <c r="B26" s="6"/>
      <c r="C26" t="s">
        <v>68</v>
      </c>
      <c r="D26" s="43"/>
      <c r="E26" s="43"/>
      <c r="F26" s="43"/>
      <c r="G26" s="43"/>
      <c r="H26" s="43"/>
      <c r="I26" s="405"/>
      <c r="J26" s="405"/>
      <c r="K26" s="406"/>
      <c r="L26" s="405"/>
      <c r="M26" s="405"/>
      <c r="N26" s="405"/>
      <c r="O26" s="405"/>
      <c r="P26" s="405"/>
      <c r="Q26" s="405"/>
      <c r="R26" s="405"/>
      <c r="S26" s="406"/>
      <c r="T26" s="43"/>
      <c r="U26" s="405"/>
      <c r="V26" s="405"/>
      <c r="W26" s="43"/>
      <c r="X26" s="43"/>
      <c r="Y26" s="43"/>
      <c r="Z26" s="43"/>
      <c r="AB26" s="63">
        <f t="shared" si="0"/>
        <v>0</v>
      </c>
    </row>
    <row r="27" spans="1:28" x14ac:dyDescent="0.25">
      <c r="A27" s="4" t="s">
        <v>255</v>
      </c>
      <c r="B27" s="6"/>
      <c r="C27" t="s">
        <v>68</v>
      </c>
      <c r="D27" s="43"/>
      <c r="E27" s="43"/>
      <c r="F27" s="43"/>
      <c r="G27" s="43"/>
      <c r="H27" s="43"/>
      <c r="I27" s="405"/>
      <c r="J27" s="405"/>
      <c r="K27" s="406"/>
      <c r="L27" s="405"/>
      <c r="M27" s="405"/>
      <c r="N27" s="405"/>
      <c r="O27" s="405"/>
      <c r="P27" s="405"/>
      <c r="Q27" s="405"/>
      <c r="R27" s="405"/>
      <c r="S27" s="406"/>
      <c r="T27" s="43"/>
      <c r="U27" s="405"/>
      <c r="V27" s="405"/>
      <c r="W27" s="43"/>
      <c r="X27" s="43"/>
      <c r="Y27" s="43"/>
      <c r="Z27" s="43"/>
      <c r="AB27" s="63">
        <f t="shared" si="0"/>
        <v>0</v>
      </c>
    </row>
    <row r="28" spans="1:28" x14ac:dyDescent="0.25">
      <c r="A28" s="4" t="s">
        <v>256</v>
      </c>
      <c r="B28" s="6"/>
      <c r="C28" t="s">
        <v>68</v>
      </c>
      <c r="D28" s="43"/>
      <c r="E28" s="43"/>
      <c r="F28" s="43"/>
      <c r="G28" s="43"/>
      <c r="H28" s="43"/>
      <c r="I28" s="405"/>
      <c r="J28" s="405"/>
      <c r="K28" s="406"/>
      <c r="L28" s="405"/>
      <c r="M28" s="405"/>
      <c r="N28" s="405"/>
      <c r="O28" s="405"/>
      <c r="P28" s="405"/>
      <c r="Q28" s="405"/>
      <c r="R28" s="405"/>
      <c r="S28" s="406"/>
      <c r="T28" s="43"/>
      <c r="U28" s="405"/>
      <c r="V28" s="405"/>
      <c r="W28" s="43"/>
      <c r="X28" s="43"/>
      <c r="Y28" s="43"/>
      <c r="Z28" s="43"/>
      <c r="AB28" s="63">
        <f t="shared" si="0"/>
        <v>0</v>
      </c>
    </row>
    <row r="29" spans="1:28" x14ac:dyDescent="0.25">
      <c r="A29" s="4" t="s">
        <v>257</v>
      </c>
      <c r="B29" s="6"/>
      <c r="C29" t="s">
        <v>68</v>
      </c>
      <c r="D29" s="43"/>
      <c r="E29" s="43"/>
      <c r="F29" s="43"/>
      <c r="G29" s="43"/>
      <c r="H29" s="43"/>
      <c r="I29" s="405"/>
      <c r="J29" s="405"/>
      <c r="K29" s="406"/>
      <c r="L29" s="405"/>
      <c r="M29" s="405"/>
      <c r="N29" s="405"/>
      <c r="O29" s="405"/>
      <c r="P29" s="405"/>
      <c r="Q29" s="405"/>
      <c r="R29" s="405"/>
      <c r="S29" s="406"/>
      <c r="T29" s="43"/>
      <c r="U29" s="405"/>
      <c r="V29" s="405"/>
      <c r="W29" s="43"/>
      <c r="X29" s="43"/>
      <c r="Y29" s="43"/>
      <c r="Z29" s="43"/>
      <c r="AB29" s="63">
        <f t="shared" si="0"/>
        <v>0</v>
      </c>
    </row>
    <row r="30" spans="1:28" x14ac:dyDescent="0.25">
      <c r="A30" s="4" t="s">
        <v>4</v>
      </c>
      <c r="B30" s="6" t="s">
        <v>52</v>
      </c>
      <c r="C30" t="s">
        <v>64</v>
      </c>
      <c r="D30" s="43"/>
      <c r="E30" s="43"/>
      <c r="F30" s="43"/>
      <c r="G30" s="43"/>
      <c r="H30" s="43"/>
      <c r="I30" s="405"/>
      <c r="J30" s="405"/>
      <c r="K30" s="406"/>
      <c r="L30" s="405"/>
      <c r="M30" s="405"/>
      <c r="N30" s="405"/>
      <c r="O30" s="405"/>
      <c r="P30" s="405"/>
      <c r="Q30" s="405"/>
      <c r="R30" s="405"/>
      <c r="S30" s="406"/>
      <c r="T30" s="43"/>
      <c r="U30" s="405"/>
      <c r="V30" s="405"/>
      <c r="W30" s="43"/>
      <c r="X30" s="43"/>
      <c r="Y30" s="43"/>
      <c r="Z30" s="43"/>
      <c r="AB30" s="63">
        <f t="shared" si="0"/>
        <v>0</v>
      </c>
    </row>
    <row r="31" spans="1:28" x14ac:dyDescent="0.25">
      <c r="A31" s="4" t="s">
        <v>3</v>
      </c>
      <c r="B31" s="6" t="s">
        <v>52</v>
      </c>
      <c r="C31" t="s">
        <v>64</v>
      </c>
      <c r="D31" s="43"/>
      <c r="E31" s="43"/>
      <c r="F31" s="43"/>
      <c r="G31" s="43"/>
      <c r="H31" s="43"/>
      <c r="I31" s="405"/>
      <c r="J31" s="405"/>
      <c r="K31" s="406"/>
      <c r="L31" s="405"/>
      <c r="M31" s="405"/>
      <c r="N31" s="405"/>
      <c r="O31" s="405"/>
      <c r="P31" s="405"/>
      <c r="Q31" s="405"/>
      <c r="R31" s="405"/>
      <c r="S31" s="406"/>
      <c r="T31" s="43"/>
      <c r="U31" s="405"/>
      <c r="V31" s="405"/>
      <c r="W31" s="43"/>
      <c r="X31" s="43"/>
      <c r="Y31" s="43"/>
      <c r="Z31" s="43"/>
      <c r="AB31" s="63">
        <f t="shared" si="0"/>
        <v>0</v>
      </c>
    </row>
    <row r="32" spans="1:28" x14ac:dyDescent="0.25">
      <c r="A32" s="4" t="s">
        <v>229</v>
      </c>
      <c r="B32" s="6" t="s">
        <v>54</v>
      </c>
      <c r="C32" t="s">
        <v>64</v>
      </c>
      <c r="D32" s="43"/>
      <c r="E32" s="43"/>
      <c r="F32" s="43"/>
      <c r="G32" s="43"/>
      <c r="H32" s="43"/>
      <c r="I32" s="405"/>
      <c r="J32" s="405"/>
      <c r="K32" s="406"/>
      <c r="L32" s="405"/>
      <c r="M32" s="405"/>
      <c r="N32" s="405"/>
      <c r="O32" s="405"/>
      <c r="P32" s="405"/>
      <c r="Q32" s="405"/>
      <c r="R32" s="405"/>
      <c r="S32" s="406"/>
      <c r="T32" s="43"/>
      <c r="U32" s="405"/>
      <c r="V32" s="405"/>
      <c r="W32" s="43"/>
      <c r="X32" s="43"/>
      <c r="Y32" s="43"/>
      <c r="Z32" s="43"/>
      <c r="AB32" s="63">
        <f t="shared" si="0"/>
        <v>0</v>
      </c>
    </row>
    <row r="33" spans="1:28" x14ac:dyDescent="0.25">
      <c r="A33" s="4" t="s">
        <v>21</v>
      </c>
      <c r="B33" s="6" t="s">
        <v>53</v>
      </c>
      <c r="C33" t="s">
        <v>64</v>
      </c>
      <c r="D33" s="43"/>
      <c r="E33" s="43"/>
      <c r="F33" s="43"/>
      <c r="G33" s="43"/>
      <c r="H33" s="43"/>
      <c r="I33" s="405"/>
      <c r="J33" s="405"/>
      <c r="K33" s="406"/>
      <c r="L33" s="405"/>
      <c r="M33" s="405"/>
      <c r="N33" s="405"/>
      <c r="O33" s="405"/>
      <c r="P33" s="405"/>
      <c r="Q33" s="405"/>
      <c r="R33" s="405"/>
      <c r="S33" s="406"/>
      <c r="T33" s="405"/>
      <c r="U33" s="405"/>
      <c r="V33" s="405"/>
      <c r="W33" s="405"/>
      <c r="X33" s="43"/>
      <c r="Y33" s="405"/>
      <c r="Z33" s="405"/>
      <c r="AB33" s="63">
        <f t="shared" si="0"/>
        <v>0</v>
      </c>
    </row>
    <row r="34" spans="1:28" x14ac:dyDescent="0.25">
      <c r="A34" t="s">
        <v>9</v>
      </c>
      <c r="B34" s="6" t="s">
        <v>54</v>
      </c>
      <c r="C34" t="s">
        <v>64</v>
      </c>
      <c r="D34" s="43"/>
      <c r="E34" s="43"/>
      <c r="F34" s="43"/>
      <c r="G34" s="43"/>
      <c r="H34" s="43"/>
      <c r="I34" s="405"/>
      <c r="J34" s="405"/>
      <c r="K34" s="406"/>
      <c r="L34" s="405"/>
      <c r="M34" s="405"/>
      <c r="N34" s="405"/>
      <c r="O34" s="405"/>
      <c r="P34" s="405"/>
      <c r="Q34" s="405"/>
      <c r="R34" s="405"/>
      <c r="S34" s="406"/>
      <c r="T34" s="405"/>
      <c r="U34" s="405"/>
      <c r="V34" s="405"/>
      <c r="W34" s="405"/>
      <c r="X34" s="43"/>
      <c r="Y34" s="405"/>
      <c r="Z34" s="405"/>
      <c r="AB34" s="63">
        <f t="shared" si="0"/>
        <v>0</v>
      </c>
    </row>
    <row r="35" spans="1:28" x14ac:dyDescent="0.25">
      <c r="A35" t="s">
        <v>279</v>
      </c>
      <c r="B35" s="6" t="s">
        <v>251</v>
      </c>
      <c r="C35" t="s">
        <v>64</v>
      </c>
      <c r="D35" s="43"/>
      <c r="E35" s="43"/>
      <c r="F35" s="43"/>
      <c r="G35" s="43"/>
      <c r="H35" s="43"/>
      <c r="I35" s="405"/>
      <c r="J35" s="405"/>
      <c r="K35" s="406"/>
      <c r="L35" s="405"/>
      <c r="M35" s="405"/>
      <c r="N35" s="405"/>
      <c r="O35" s="405"/>
      <c r="P35" s="405"/>
      <c r="Q35" s="405"/>
      <c r="R35" s="405"/>
      <c r="S35" s="406"/>
      <c r="T35" s="405"/>
      <c r="U35" s="405"/>
      <c r="V35" s="405"/>
      <c r="W35" s="405"/>
      <c r="X35" s="43"/>
      <c r="Y35" s="405"/>
      <c r="Z35" s="405"/>
      <c r="AB35" s="63">
        <f t="shared" si="0"/>
        <v>0</v>
      </c>
    </row>
    <row r="36" spans="1:28" x14ac:dyDescent="0.25">
      <c r="A36" t="s">
        <v>273</v>
      </c>
      <c r="B36" s="6" t="s">
        <v>251</v>
      </c>
      <c r="C36" t="s">
        <v>64</v>
      </c>
      <c r="D36" s="43"/>
      <c r="E36" s="43"/>
      <c r="F36" s="43"/>
      <c r="G36" s="43"/>
      <c r="H36" s="43"/>
      <c r="I36" s="405"/>
      <c r="J36" s="405"/>
      <c r="K36" s="406"/>
      <c r="L36" s="405"/>
      <c r="M36" s="405"/>
      <c r="N36" s="405"/>
      <c r="O36" s="405"/>
      <c r="P36" s="405"/>
      <c r="Q36" s="405"/>
      <c r="R36" s="405"/>
      <c r="S36" s="406"/>
      <c r="T36" s="405"/>
      <c r="U36" s="405"/>
      <c r="V36" s="405"/>
      <c r="W36" s="405"/>
      <c r="X36" s="43"/>
      <c r="Y36" s="405"/>
      <c r="Z36" s="405"/>
      <c r="AB36" s="63">
        <f t="shared" si="0"/>
        <v>0</v>
      </c>
    </row>
    <row r="37" spans="1:28" x14ac:dyDescent="0.25">
      <c r="A37" t="s">
        <v>200</v>
      </c>
      <c r="B37" s="6" t="s">
        <v>251</v>
      </c>
      <c r="C37" t="s">
        <v>64</v>
      </c>
      <c r="D37" s="43"/>
      <c r="E37" s="43"/>
      <c r="F37" s="43">
        <v>1</v>
      </c>
      <c r="G37" s="43"/>
      <c r="H37" s="43"/>
      <c r="I37" s="405"/>
      <c r="J37" s="405"/>
      <c r="K37" s="406"/>
      <c r="L37" s="405"/>
      <c r="M37" s="405"/>
      <c r="N37" s="405"/>
      <c r="O37" s="405"/>
      <c r="P37" s="405"/>
      <c r="Q37" s="405"/>
      <c r="R37" s="405"/>
      <c r="S37" s="406"/>
      <c r="T37" s="43"/>
      <c r="U37" s="405"/>
      <c r="V37" s="405"/>
      <c r="W37" s="43"/>
      <c r="X37" s="43"/>
      <c r="Y37" s="43"/>
      <c r="Z37" s="43"/>
      <c r="AB37" s="63">
        <f t="shared" si="0"/>
        <v>1</v>
      </c>
    </row>
    <row r="38" spans="1:28" x14ac:dyDescent="0.25">
      <c r="A38" t="s">
        <v>253</v>
      </c>
      <c r="B38" s="6"/>
      <c r="C38" t="s">
        <v>64</v>
      </c>
      <c r="D38" s="43"/>
      <c r="E38" s="43"/>
      <c r="F38" s="43"/>
      <c r="G38" s="43"/>
      <c r="H38" s="43"/>
      <c r="I38" s="405"/>
      <c r="J38" s="405"/>
      <c r="K38" s="406"/>
      <c r="L38" s="405"/>
      <c r="M38" s="405"/>
      <c r="N38" s="405"/>
      <c r="O38" s="405"/>
      <c r="P38" s="405"/>
      <c r="Q38" s="405"/>
      <c r="R38" s="405"/>
      <c r="S38" s="406"/>
      <c r="T38" s="43"/>
      <c r="U38" s="405"/>
      <c r="V38" s="405"/>
      <c r="W38" s="43"/>
      <c r="X38" s="43"/>
      <c r="Y38" s="43"/>
      <c r="Z38" s="43"/>
      <c r="AB38" s="63">
        <f t="shared" si="0"/>
        <v>0</v>
      </c>
    </row>
    <row r="39" spans="1:28" x14ac:dyDescent="0.25">
      <c r="A39" t="s">
        <v>254</v>
      </c>
      <c r="B39" s="6"/>
      <c r="C39" t="s">
        <v>64</v>
      </c>
      <c r="D39" s="43"/>
      <c r="E39" s="43"/>
      <c r="F39" s="43"/>
      <c r="G39" s="43"/>
      <c r="H39" s="43"/>
      <c r="I39" s="405"/>
      <c r="J39" s="405"/>
      <c r="K39" s="406"/>
      <c r="L39" s="405"/>
      <c r="M39" s="405"/>
      <c r="N39" s="405"/>
      <c r="O39" s="405"/>
      <c r="P39" s="405"/>
      <c r="Q39" s="405"/>
      <c r="R39" s="405"/>
      <c r="S39" s="406"/>
      <c r="T39" s="43"/>
      <c r="U39" s="405"/>
      <c r="V39" s="405"/>
      <c r="W39" s="43"/>
      <c r="X39" s="43"/>
      <c r="Y39" s="43"/>
      <c r="Z39" s="43"/>
      <c r="AB39" s="63">
        <f t="shared" si="0"/>
        <v>0</v>
      </c>
    </row>
    <row r="40" spans="1:28" x14ac:dyDescent="0.25">
      <c r="A40" t="s">
        <v>255</v>
      </c>
      <c r="B40" s="6"/>
      <c r="C40" t="s">
        <v>64</v>
      </c>
      <c r="D40" s="43"/>
      <c r="E40" s="43"/>
      <c r="F40" s="43"/>
      <c r="G40" s="43"/>
      <c r="H40" s="43"/>
      <c r="I40" s="405"/>
      <c r="J40" s="405"/>
      <c r="K40" s="406"/>
      <c r="L40" s="405"/>
      <c r="M40" s="405"/>
      <c r="N40" s="405"/>
      <c r="O40" s="405"/>
      <c r="P40" s="405"/>
      <c r="Q40" s="405"/>
      <c r="R40" s="405"/>
      <c r="S40" s="406"/>
      <c r="T40" s="43"/>
      <c r="U40" s="405"/>
      <c r="V40" s="405"/>
      <c r="W40" s="43"/>
      <c r="X40" s="43"/>
      <c r="Y40" s="43"/>
      <c r="Z40" s="43"/>
      <c r="AB40" s="63">
        <f t="shared" si="0"/>
        <v>0</v>
      </c>
    </row>
    <row r="41" spans="1:28" x14ac:dyDescent="0.25">
      <c r="A41" t="s">
        <v>256</v>
      </c>
      <c r="B41" s="6"/>
      <c r="C41" t="s">
        <v>64</v>
      </c>
      <c r="D41" s="43"/>
      <c r="E41" s="43"/>
      <c r="F41" s="43"/>
      <c r="G41" s="43"/>
      <c r="H41" s="43"/>
      <c r="I41" s="405"/>
      <c r="J41" s="405"/>
      <c r="K41" s="406"/>
      <c r="L41" s="405"/>
      <c r="M41" s="405"/>
      <c r="N41" s="405"/>
      <c r="O41" s="405"/>
      <c r="P41" s="405"/>
      <c r="Q41" s="405"/>
      <c r="R41" s="405"/>
      <c r="S41" s="406"/>
      <c r="T41" s="43"/>
      <c r="U41" s="405"/>
      <c r="V41" s="405"/>
      <c r="W41" s="43"/>
      <c r="X41" s="43"/>
      <c r="Y41" s="43"/>
      <c r="Z41" s="43"/>
      <c r="AB41" s="63">
        <f t="shared" si="0"/>
        <v>0</v>
      </c>
    </row>
    <row r="42" spans="1:28" x14ac:dyDescent="0.25">
      <c r="A42" t="s">
        <v>257</v>
      </c>
      <c r="B42" s="6"/>
      <c r="C42" t="s">
        <v>64</v>
      </c>
      <c r="D42" s="43"/>
      <c r="E42" s="43"/>
      <c r="F42" s="43"/>
      <c r="G42" s="43"/>
      <c r="H42" s="43"/>
      <c r="I42" s="405"/>
      <c r="J42" s="405"/>
      <c r="K42" s="406"/>
      <c r="L42" s="405"/>
      <c r="M42" s="405"/>
      <c r="N42" s="405"/>
      <c r="O42" s="405"/>
      <c r="P42" s="405"/>
      <c r="Q42" s="405"/>
      <c r="R42" s="405"/>
      <c r="S42" s="406"/>
      <c r="T42" s="43"/>
      <c r="U42" s="405"/>
      <c r="V42" s="405"/>
      <c r="W42" s="43"/>
      <c r="X42" s="43"/>
      <c r="Y42" s="43"/>
      <c r="Z42" s="43"/>
      <c r="AB42" s="63">
        <f t="shared" si="0"/>
        <v>0</v>
      </c>
    </row>
    <row r="43" spans="1:28" x14ac:dyDescent="0.25">
      <c r="A43" t="s">
        <v>20</v>
      </c>
      <c r="B43" s="6" t="s">
        <v>52</v>
      </c>
      <c r="C43" t="s">
        <v>69</v>
      </c>
      <c r="D43" s="43">
        <v>1</v>
      </c>
      <c r="E43" s="43"/>
      <c r="F43" s="43"/>
      <c r="G43" s="43"/>
      <c r="H43" s="43"/>
      <c r="I43" s="405"/>
      <c r="J43" s="405"/>
      <c r="K43" s="406"/>
      <c r="L43" s="405"/>
      <c r="M43" s="405">
        <v>1</v>
      </c>
      <c r="N43" s="405">
        <v>1</v>
      </c>
      <c r="O43" s="405"/>
      <c r="P43" s="405"/>
      <c r="Q43" s="405">
        <v>1</v>
      </c>
      <c r="R43" s="405"/>
      <c r="S43" s="406"/>
      <c r="T43" s="43"/>
      <c r="U43" s="405"/>
      <c r="V43" s="405"/>
      <c r="W43" s="43"/>
      <c r="X43" s="43"/>
      <c r="Y43" s="43"/>
      <c r="Z43" s="43"/>
      <c r="AB43" s="63">
        <f t="shared" si="0"/>
        <v>4</v>
      </c>
    </row>
    <row r="44" spans="1:28" x14ac:dyDescent="0.25">
      <c r="A44" t="s">
        <v>15</v>
      </c>
      <c r="B44" s="6" t="s">
        <v>54</v>
      </c>
      <c r="C44" t="s">
        <v>69</v>
      </c>
      <c r="D44" s="43"/>
      <c r="E44" s="43"/>
      <c r="F44" s="43"/>
      <c r="G44" s="43"/>
      <c r="H44" s="43"/>
      <c r="I44" s="405"/>
      <c r="J44" s="405"/>
      <c r="K44" s="406"/>
      <c r="L44" s="405"/>
      <c r="M44" s="405"/>
      <c r="N44" s="405"/>
      <c r="O44" s="405"/>
      <c r="P44" s="405"/>
      <c r="Q44" s="405"/>
      <c r="R44" s="405"/>
      <c r="S44" s="406"/>
      <c r="T44" s="43"/>
      <c r="U44" s="405"/>
      <c r="V44" s="405"/>
      <c r="W44" s="43"/>
      <c r="X44" s="43"/>
      <c r="Y44" s="43"/>
      <c r="Z44" s="43"/>
      <c r="AB44" s="63">
        <f t="shared" si="0"/>
        <v>0</v>
      </c>
    </row>
    <row r="45" spans="1:28" x14ac:dyDescent="0.25">
      <c r="A45" t="s">
        <v>83</v>
      </c>
      <c r="B45" s="6" t="s">
        <v>52</v>
      </c>
      <c r="C45" t="s">
        <v>69</v>
      </c>
      <c r="D45" s="43"/>
      <c r="E45" s="43"/>
      <c r="F45" s="43"/>
      <c r="G45" s="43"/>
      <c r="H45" s="43"/>
      <c r="I45" s="405"/>
      <c r="J45" s="405"/>
      <c r="K45" s="406"/>
      <c r="L45" s="405"/>
      <c r="M45" s="405"/>
      <c r="N45" s="405"/>
      <c r="O45" s="405"/>
      <c r="P45" s="405"/>
      <c r="Q45" s="405"/>
      <c r="R45" s="405"/>
      <c r="S45" s="406"/>
      <c r="T45" s="405"/>
      <c r="U45" s="405"/>
      <c r="V45" s="405"/>
      <c r="W45" s="405"/>
      <c r="X45" s="43"/>
      <c r="Y45" s="405"/>
      <c r="Z45" s="405"/>
      <c r="AB45" s="63">
        <f t="shared" si="0"/>
        <v>0</v>
      </c>
    </row>
    <row r="46" spans="1:28" x14ac:dyDescent="0.25">
      <c r="A46" t="s">
        <v>55</v>
      </c>
      <c r="B46" s="6" t="s">
        <v>52</v>
      </c>
      <c r="C46" t="s">
        <v>69</v>
      </c>
      <c r="D46" s="43"/>
      <c r="E46" s="43"/>
      <c r="F46" s="43"/>
      <c r="G46" s="43">
        <v>1</v>
      </c>
      <c r="H46" s="43"/>
      <c r="I46" s="405"/>
      <c r="J46" s="405"/>
      <c r="K46" s="406"/>
      <c r="L46" s="405"/>
      <c r="M46" s="405"/>
      <c r="N46" s="405"/>
      <c r="O46" s="405"/>
      <c r="P46" s="405">
        <v>1</v>
      </c>
      <c r="Q46" s="405"/>
      <c r="R46" s="405"/>
      <c r="S46" s="406"/>
      <c r="T46" s="43"/>
      <c r="U46" s="405"/>
      <c r="V46" s="405"/>
      <c r="W46" s="43"/>
      <c r="X46" s="43"/>
      <c r="Y46" s="43"/>
      <c r="Z46" s="43"/>
      <c r="AB46" s="63">
        <f t="shared" si="0"/>
        <v>2</v>
      </c>
    </row>
    <row r="47" spans="1:28" x14ac:dyDescent="0.25">
      <c r="A47" t="s">
        <v>28</v>
      </c>
      <c r="B47" s="6" t="s">
        <v>53</v>
      </c>
      <c r="C47" t="s">
        <v>69</v>
      </c>
      <c r="D47" s="43"/>
      <c r="E47" s="43"/>
      <c r="F47" s="43"/>
      <c r="G47" s="43"/>
      <c r="H47" s="43"/>
      <c r="I47" s="405"/>
      <c r="J47" s="405"/>
      <c r="K47" s="406"/>
      <c r="L47" s="405"/>
      <c r="M47" s="405"/>
      <c r="N47" s="405"/>
      <c r="O47" s="405"/>
      <c r="P47" s="405"/>
      <c r="Q47" s="405"/>
      <c r="R47" s="405"/>
      <c r="S47" s="406"/>
      <c r="T47" s="43"/>
      <c r="U47" s="405"/>
      <c r="V47" s="405"/>
      <c r="W47" s="43"/>
      <c r="X47" s="43"/>
      <c r="Y47" s="43"/>
      <c r="Z47" s="43"/>
      <c r="AB47" s="63">
        <f t="shared" si="0"/>
        <v>0</v>
      </c>
    </row>
    <row r="48" spans="1:28" x14ac:dyDescent="0.25">
      <c r="A48" t="s">
        <v>60</v>
      </c>
      <c r="B48" s="6" t="s">
        <v>54</v>
      </c>
      <c r="C48" t="s">
        <v>69</v>
      </c>
      <c r="D48" s="43">
        <v>1</v>
      </c>
      <c r="E48" s="43"/>
      <c r="F48" s="43"/>
      <c r="G48" s="43"/>
      <c r="H48" s="43"/>
      <c r="I48" s="405"/>
      <c r="J48" s="405"/>
      <c r="K48" s="406"/>
      <c r="L48" s="405"/>
      <c r="M48" s="405"/>
      <c r="N48" s="405"/>
      <c r="O48" s="405"/>
      <c r="P48" s="405"/>
      <c r="Q48" s="405"/>
      <c r="R48" s="405"/>
      <c r="S48" s="406"/>
      <c r="T48" s="43"/>
      <c r="U48" s="405"/>
      <c r="V48" s="405"/>
      <c r="W48" s="43"/>
      <c r="X48" s="43"/>
      <c r="Y48" s="43"/>
      <c r="Z48" s="43"/>
      <c r="AB48" s="63">
        <f t="shared" si="0"/>
        <v>1</v>
      </c>
    </row>
    <row r="49" spans="1:28" x14ac:dyDescent="0.25">
      <c r="A49" t="s">
        <v>18</v>
      </c>
      <c r="B49" s="6" t="s">
        <v>54</v>
      </c>
      <c r="C49" t="s">
        <v>69</v>
      </c>
      <c r="D49" s="43"/>
      <c r="E49" s="43"/>
      <c r="F49" s="43"/>
      <c r="G49" s="43"/>
      <c r="H49" s="43"/>
      <c r="I49" s="405"/>
      <c r="J49" s="405"/>
      <c r="K49" s="406"/>
      <c r="L49" s="405"/>
      <c r="M49" s="405"/>
      <c r="N49" s="405"/>
      <c r="O49" s="405"/>
      <c r="P49" s="405"/>
      <c r="Q49" s="405"/>
      <c r="R49" s="405"/>
      <c r="S49" s="406"/>
      <c r="T49" s="43"/>
      <c r="U49" s="405"/>
      <c r="V49" s="405"/>
      <c r="W49" s="43"/>
      <c r="X49" s="43"/>
      <c r="Y49" s="43"/>
      <c r="Z49" s="43"/>
      <c r="AB49" s="63">
        <f t="shared" si="0"/>
        <v>0</v>
      </c>
    </row>
    <row r="50" spans="1:28" x14ac:dyDescent="0.25">
      <c r="A50" t="s">
        <v>409</v>
      </c>
      <c r="B50" s="6" t="s">
        <v>54</v>
      </c>
      <c r="C50" t="s">
        <v>69</v>
      </c>
      <c r="D50" s="43"/>
      <c r="E50" s="43"/>
      <c r="F50" s="43"/>
      <c r="G50" s="43"/>
      <c r="H50" s="43"/>
      <c r="I50" s="405"/>
      <c r="J50" s="405"/>
      <c r="K50" s="406"/>
      <c r="L50" s="405"/>
      <c r="M50" s="405"/>
      <c r="N50" s="405"/>
      <c r="O50" s="405"/>
      <c r="P50" s="405"/>
      <c r="Q50" s="405">
        <v>1</v>
      </c>
      <c r="R50" s="405"/>
      <c r="S50" s="406"/>
      <c r="T50" s="43"/>
      <c r="U50" s="405"/>
      <c r="V50" s="405"/>
      <c r="W50" s="43"/>
      <c r="X50" s="43"/>
      <c r="Y50" s="43"/>
      <c r="Z50" s="43"/>
      <c r="AB50" s="63">
        <f t="shared" si="0"/>
        <v>1</v>
      </c>
    </row>
    <row r="51" spans="1:28" x14ac:dyDescent="0.25">
      <c r="A51" t="s">
        <v>22</v>
      </c>
      <c r="B51" s="6" t="s">
        <v>53</v>
      </c>
      <c r="C51" t="s">
        <v>69</v>
      </c>
      <c r="D51" s="43"/>
      <c r="E51" s="43"/>
      <c r="F51" s="43"/>
      <c r="G51" s="43"/>
      <c r="H51" s="43"/>
      <c r="I51" s="405"/>
      <c r="J51" s="405"/>
      <c r="K51" s="406"/>
      <c r="L51" s="405"/>
      <c r="M51" s="405"/>
      <c r="N51" s="405"/>
      <c r="O51" s="405"/>
      <c r="P51" s="405"/>
      <c r="Q51" s="405"/>
      <c r="R51" s="405"/>
      <c r="S51" s="406"/>
      <c r="T51" s="405"/>
      <c r="U51" s="405"/>
      <c r="V51" s="405"/>
      <c r="W51" s="43"/>
      <c r="X51" s="43"/>
      <c r="Y51" s="405"/>
      <c r="Z51" s="405"/>
      <c r="AB51" s="63">
        <f t="shared" si="0"/>
        <v>0</v>
      </c>
    </row>
    <row r="52" spans="1:28" x14ac:dyDescent="0.25">
      <c r="A52" t="s">
        <v>13</v>
      </c>
      <c r="B52" s="6" t="s">
        <v>54</v>
      </c>
      <c r="C52" t="s">
        <v>69</v>
      </c>
      <c r="D52" s="43"/>
      <c r="E52" s="43"/>
      <c r="F52" s="43"/>
      <c r="G52" s="43"/>
      <c r="H52" s="43"/>
      <c r="I52" s="405"/>
      <c r="J52" s="405"/>
      <c r="K52" s="406"/>
      <c r="L52" s="405"/>
      <c r="M52" s="405"/>
      <c r="N52" s="405"/>
      <c r="O52" s="405"/>
      <c r="P52" s="405"/>
      <c r="Q52" s="405"/>
      <c r="R52" s="405"/>
      <c r="S52" s="406"/>
      <c r="T52" s="405"/>
      <c r="U52" s="405"/>
      <c r="V52" s="405"/>
      <c r="W52" s="405"/>
      <c r="X52" s="43"/>
      <c r="Y52" s="405"/>
      <c r="Z52" s="405"/>
      <c r="AB52" s="63">
        <f t="shared" si="0"/>
        <v>0</v>
      </c>
    </row>
    <row r="53" spans="1:28" x14ac:dyDescent="0.25">
      <c r="A53" t="s">
        <v>204</v>
      </c>
      <c r="B53" s="6" t="s">
        <v>251</v>
      </c>
      <c r="C53" t="s">
        <v>69</v>
      </c>
      <c r="D53" s="43"/>
      <c r="E53" s="43"/>
      <c r="F53" s="43"/>
      <c r="G53" s="43"/>
      <c r="H53" s="43"/>
      <c r="I53" s="405"/>
      <c r="J53" s="405"/>
      <c r="K53" s="406"/>
      <c r="L53" s="405"/>
      <c r="M53" s="405"/>
      <c r="N53" s="405"/>
      <c r="O53" s="405"/>
      <c r="P53" s="405"/>
      <c r="Q53" s="405"/>
      <c r="R53" s="405"/>
      <c r="S53" s="406"/>
      <c r="T53" s="405"/>
      <c r="U53" s="405"/>
      <c r="V53" s="405"/>
      <c r="W53" s="405"/>
      <c r="X53" s="43"/>
      <c r="Y53" s="405"/>
      <c r="Z53" s="405"/>
      <c r="AB53" s="63">
        <f t="shared" si="0"/>
        <v>0</v>
      </c>
    </row>
    <row r="54" spans="1:28" x14ac:dyDescent="0.25">
      <c r="A54" t="s">
        <v>272</v>
      </c>
      <c r="B54" s="6" t="s">
        <v>251</v>
      </c>
      <c r="C54" t="s">
        <v>69</v>
      </c>
      <c r="D54" s="43"/>
      <c r="E54" s="43"/>
      <c r="F54" s="43"/>
      <c r="G54" s="43"/>
      <c r="H54" s="43"/>
      <c r="I54" s="405"/>
      <c r="J54" s="405"/>
      <c r="K54" s="406"/>
      <c r="L54" s="405"/>
      <c r="M54" s="405"/>
      <c r="N54" s="405"/>
      <c r="O54" s="405"/>
      <c r="P54" s="405"/>
      <c r="Q54" s="405"/>
      <c r="R54" s="405"/>
      <c r="S54" s="406"/>
      <c r="T54" s="405"/>
      <c r="U54" s="405"/>
      <c r="V54" s="405"/>
      <c r="W54" s="405"/>
      <c r="X54" s="43"/>
      <c r="Y54" s="405"/>
      <c r="Z54" s="405"/>
      <c r="AB54" s="63">
        <f t="shared" si="0"/>
        <v>0</v>
      </c>
    </row>
    <row r="55" spans="1:28" x14ac:dyDescent="0.25">
      <c r="A55" t="s">
        <v>37</v>
      </c>
      <c r="B55" s="6" t="s">
        <v>251</v>
      </c>
      <c r="C55" t="s">
        <v>69</v>
      </c>
      <c r="D55" s="43"/>
      <c r="E55" s="43"/>
      <c r="F55" s="43"/>
      <c r="G55" s="43"/>
      <c r="H55" s="43"/>
      <c r="I55" s="405"/>
      <c r="J55" s="405"/>
      <c r="K55" s="406"/>
      <c r="L55" s="405"/>
      <c r="M55" s="405"/>
      <c r="N55" s="405"/>
      <c r="O55" s="405"/>
      <c r="P55" s="405"/>
      <c r="Q55" s="405"/>
      <c r="R55" s="405"/>
      <c r="S55" s="406"/>
      <c r="T55" s="405"/>
      <c r="U55" s="405"/>
      <c r="V55" s="405"/>
      <c r="W55" s="407"/>
      <c r="X55" s="43"/>
      <c r="Y55" s="405"/>
      <c r="Z55" s="405"/>
      <c r="AB55" s="63">
        <f t="shared" si="0"/>
        <v>0</v>
      </c>
    </row>
    <row r="56" spans="1:28" x14ac:dyDescent="0.25">
      <c r="A56" t="s">
        <v>199</v>
      </c>
      <c r="B56" s="6" t="s">
        <v>251</v>
      </c>
      <c r="C56" t="s">
        <v>69</v>
      </c>
      <c r="D56" s="43"/>
      <c r="E56" s="43"/>
      <c r="F56" s="43"/>
      <c r="G56" s="43"/>
      <c r="H56" s="43"/>
      <c r="I56" s="405"/>
      <c r="J56" s="405"/>
      <c r="K56" s="406"/>
      <c r="L56" s="405"/>
      <c r="M56" s="405"/>
      <c r="N56" s="405"/>
      <c r="O56" s="405"/>
      <c r="P56" s="405"/>
      <c r="Q56" s="405"/>
      <c r="R56" s="405"/>
      <c r="S56" s="406"/>
      <c r="T56" s="43"/>
      <c r="U56" s="405"/>
      <c r="V56" s="405"/>
      <c r="W56" s="43"/>
      <c r="X56" s="43"/>
      <c r="Y56" s="43"/>
      <c r="Z56" s="43"/>
      <c r="AB56" s="63">
        <f t="shared" si="0"/>
        <v>0</v>
      </c>
    </row>
    <row r="57" spans="1:28" x14ac:dyDescent="0.25">
      <c r="A57" t="s">
        <v>232</v>
      </c>
      <c r="B57" s="6" t="s">
        <v>251</v>
      </c>
      <c r="C57" t="s">
        <v>69</v>
      </c>
      <c r="D57" s="43"/>
      <c r="E57" s="43"/>
      <c r="F57" s="43"/>
      <c r="G57" s="43"/>
      <c r="H57" s="43"/>
      <c r="I57" s="405"/>
      <c r="J57" s="405"/>
      <c r="K57" s="406"/>
      <c r="L57" s="405"/>
      <c r="M57" s="405"/>
      <c r="N57" s="405"/>
      <c r="O57" s="405"/>
      <c r="P57" s="405"/>
      <c r="Q57" s="405"/>
      <c r="R57" s="405"/>
      <c r="S57" s="406"/>
      <c r="T57" s="405"/>
      <c r="U57" s="405"/>
      <c r="V57" s="405"/>
      <c r="W57" s="43"/>
      <c r="X57" s="43"/>
      <c r="Y57" s="43"/>
      <c r="Z57" s="43"/>
      <c r="AB57" s="63">
        <f t="shared" si="0"/>
        <v>0</v>
      </c>
    </row>
    <row r="58" spans="1:28" x14ac:dyDescent="0.25">
      <c r="A58" t="s">
        <v>271</v>
      </c>
      <c r="B58" s="6" t="s">
        <v>251</v>
      </c>
      <c r="C58" t="s">
        <v>69</v>
      </c>
      <c r="D58" s="43"/>
      <c r="E58" s="43"/>
      <c r="F58" s="43"/>
      <c r="G58" s="43"/>
      <c r="H58" s="43"/>
      <c r="I58" s="405"/>
      <c r="J58" s="405">
        <v>1</v>
      </c>
      <c r="K58" s="406"/>
      <c r="L58" s="405"/>
      <c r="M58" s="405"/>
      <c r="N58" s="405"/>
      <c r="O58" s="405"/>
      <c r="P58" s="405"/>
      <c r="Q58" s="405"/>
      <c r="R58" s="405"/>
      <c r="S58" s="406"/>
      <c r="T58" s="405"/>
      <c r="U58" s="405"/>
      <c r="V58" s="405"/>
      <c r="W58" s="405"/>
      <c r="X58" s="405"/>
      <c r="Y58" s="405"/>
      <c r="Z58" s="405"/>
      <c r="AB58" s="63">
        <f t="shared" si="0"/>
        <v>1</v>
      </c>
    </row>
    <row r="59" spans="1:28" x14ac:dyDescent="0.25">
      <c r="A59" t="s">
        <v>274</v>
      </c>
      <c r="B59" s="6" t="s">
        <v>251</v>
      </c>
      <c r="C59" t="s">
        <v>69</v>
      </c>
      <c r="D59" s="43"/>
      <c r="E59" s="43"/>
      <c r="F59" s="43"/>
      <c r="G59" s="43"/>
      <c r="H59" s="43"/>
      <c r="I59" s="405"/>
      <c r="J59" s="405"/>
      <c r="K59" s="406"/>
      <c r="L59" s="405"/>
      <c r="M59" s="405"/>
      <c r="N59" s="405"/>
      <c r="O59" s="405"/>
      <c r="P59" s="405"/>
      <c r="Q59" s="405"/>
      <c r="R59" s="405"/>
      <c r="S59" s="406"/>
      <c r="T59" s="43"/>
      <c r="U59" s="405"/>
      <c r="V59" s="405"/>
      <c r="W59" s="405"/>
      <c r="X59" s="405"/>
      <c r="Y59" s="43"/>
      <c r="Z59" s="43"/>
      <c r="AB59" s="63">
        <f t="shared" si="0"/>
        <v>0</v>
      </c>
    </row>
    <row r="60" spans="1:28" x14ac:dyDescent="0.25">
      <c r="A60" t="s">
        <v>203</v>
      </c>
      <c r="B60" s="6" t="s">
        <v>251</v>
      </c>
      <c r="C60" t="s">
        <v>69</v>
      </c>
      <c r="D60" s="43"/>
      <c r="E60" s="43"/>
      <c r="F60" s="43"/>
      <c r="G60" s="43"/>
      <c r="H60" s="43"/>
      <c r="I60" s="405"/>
      <c r="J60" s="405"/>
      <c r="K60" s="406"/>
      <c r="L60" s="405"/>
      <c r="M60" s="405"/>
      <c r="N60" s="405"/>
      <c r="O60" s="405"/>
      <c r="P60" s="405"/>
      <c r="Q60" s="405"/>
      <c r="R60" s="405"/>
      <c r="S60" s="406"/>
      <c r="T60" s="405"/>
      <c r="U60" s="405"/>
      <c r="V60" s="405"/>
      <c r="W60" s="405"/>
      <c r="X60" s="43"/>
      <c r="Y60" s="43"/>
      <c r="Z60" s="43"/>
      <c r="AB60" s="63">
        <f t="shared" si="0"/>
        <v>0</v>
      </c>
    </row>
    <row r="61" spans="1:28" x14ac:dyDescent="0.25">
      <c r="A61" t="s">
        <v>227</v>
      </c>
      <c r="B61" s="6" t="s">
        <v>251</v>
      </c>
      <c r="C61" t="s">
        <v>69</v>
      </c>
      <c r="D61" s="43"/>
      <c r="E61" s="43"/>
      <c r="F61" s="43"/>
      <c r="G61" s="43"/>
      <c r="H61" s="43"/>
      <c r="I61" s="405"/>
      <c r="J61" s="405"/>
      <c r="K61" s="406"/>
      <c r="L61" s="405"/>
      <c r="M61" s="405">
        <v>1</v>
      </c>
      <c r="N61" s="405"/>
      <c r="O61" s="405"/>
      <c r="P61" s="405"/>
      <c r="Q61" s="405"/>
      <c r="R61" s="405"/>
      <c r="S61" s="406"/>
      <c r="T61" s="405"/>
      <c r="U61" s="405"/>
      <c r="V61" s="405"/>
      <c r="W61" s="405"/>
      <c r="X61" s="405"/>
      <c r="Y61" s="405"/>
      <c r="Z61" s="405"/>
      <c r="AB61" s="63">
        <f t="shared" si="0"/>
        <v>1</v>
      </c>
    </row>
    <row r="62" spans="1:28" x14ac:dyDescent="0.25">
      <c r="A62" t="s">
        <v>276</v>
      </c>
      <c r="B62" s="6" t="s">
        <v>251</v>
      </c>
      <c r="C62" t="s">
        <v>69</v>
      </c>
      <c r="D62" s="43"/>
      <c r="E62" s="43"/>
      <c r="F62" s="43"/>
      <c r="G62" s="43"/>
      <c r="H62" s="43"/>
      <c r="I62" s="405"/>
      <c r="J62" s="405"/>
      <c r="K62" s="406"/>
      <c r="L62" s="405"/>
      <c r="M62" s="405"/>
      <c r="N62" s="405"/>
      <c r="O62" s="405"/>
      <c r="P62" s="405"/>
      <c r="Q62" s="405"/>
      <c r="R62" s="405"/>
      <c r="S62" s="406"/>
      <c r="T62" s="43"/>
      <c r="U62" s="405"/>
      <c r="V62" s="405"/>
      <c r="W62" s="405"/>
      <c r="X62" s="405"/>
      <c r="Y62" s="405"/>
      <c r="Z62" s="405"/>
      <c r="AB62" s="63">
        <f t="shared" si="0"/>
        <v>0</v>
      </c>
    </row>
    <row r="63" spans="1:28" x14ac:dyDescent="0.25">
      <c r="A63" t="s">
        <v>253</v>
      </c>
      <c r="B63" s="6"/>
      <c r="C63" t="s">
        <v>69</v>
      </c>
      <c r="D63" s="43"/>
      <c r="E63" s="43"/>
      <c r="F63" s="43"/>
      <c r="G63" s="43"/>
      <c r="H63" s="43"/>
      <c r="I63" s="405"/>
      <c r="J63" s="405"/>
      <c r="K63" s="406"/>
      <c r="L63" s="405"/>
      <c r="M63" s="405"/>
      <c r="N63" s="405"/>
      <c r="O63" s="405"/>
      <c r="P63" s="405"/>
      <c r="Q63" s="405"/>
      <c r="R63" s="405"/>
      <c r="S63" s="406"/>
      <c r="T63" s="43"/>
      <c r="U63" s="405"/>
      <c r="V63" s="405"/>
      <c r="W63" s="405"/>
      <c r="X63" s="405"/>
      <c r="Y63" s="405"/>
      <c r="Z63" s="405"/>
      <c r="AB63" s="63">
        <f t="shared" si="0"/>
        <v>0</v>
      </c>
    </row>
    <row r="64" spans="1:28" x14ac:dyDescent="0.25">
      <c r="A64" t="s">
        <v>254</v>
      </c>
      <c r="B64" s="6"/>
      <c r="C64" t="s">
        <v>69</v>
      </c>
      <c r="D64" s="43"/>
      <c r="E64" s="43"/>
      <c r="F64" s="43"/>
      <c r="G64" s="43"/>
      <c r="H64" s="43"/>
      <c r="I64" s="405"/>
      <c r="J64" s="405"/>
      <c r="K64" s="406"/>
      <c r="L64" s="405"/>
      <c r="M64" s="405"/>
      <c r="N64" s="405"/>
      <c r="O64" s="405"/>
      <c r="P64" s="405"/>
      <c r="Q64" s="405"/>
      <c r="R64" s="405"/>
      <c r="S64" s="406"/>
      <c r="T64" s="43"/>
      <c r="U64" s="405"/>
      <c r="V64" s="405"/>
      <c r="W64" s="405"/>
      <c r="X64" s="405"/>
      <c r="Y64" s="405"/>
      <c r="Z64" s="405"/>
      <c r="AB64" s="63">
        <f t="shared" si="0"/>
        <v>0</v>
      </c>
    </row>
    <row r="65" spans="1:28" x14ac:dyDescent="0.25">
      <c r="A65" t="s">
        <v>255</v>
      </c>
      <c r="B65" s="6"/>
      <c r="C65" t="s">
        <v>69</v>
      </c>
      <c r="D65" s="43"/>
      <c r="E65" s="43"/>
      <c r="F65" s="43"/>
      <c r="G65" s="43"/>
      <c r="H65" s="43"/>
      <c r="I65" s="405"/>
      <c r="J65" s="405"/>
      <c r="K65" s="406"/>
      <c r="L65" s="405"/>
      <c r="M65" s="405"/>
      <c r="N65" s="405"/>
      <c r="O65" s="405"/>
      <c r="P65" s="405"/>
      <c r="Q65" s="405"/>
      <c r="R65" s="405"/>
      <c r="S65" s="406"/>
      <c r="T65" s="43"/>
      <c r="U65" s="405"/>
      <c r="V65" s="405"/>
      <c r="W65" s="405"/>
      <c r="X65" s="405"/>
      <c r="Y65" s="405"/>
      <c r="Z65" s="405"/>
      <c r="AB65" s="63">
        <f t="shared" si="0"/>
        <v>0</v>
      </c>
    </row>
    <row r="66" spans="1:28" x14ac:dyDescent="0.25">
      <c r="A66" t="s">
        <v>256</v>
      </c>
      <c r="B66" s="6"/>
      <c r="C66" t="s">
        <v>69</v>
      </c>
      <c r="D66" s="43"/>
      <c r="E66" s="43"/>
      <c r="F66" s="43"/>
      <c r="G66" s="43"/>
      <c r="H66" s="43"/>
      <c r="I66" s="405"/>
      <c r="J66" s="405"/>
      <c r="K66" s="406"/>
      <c r="L66" s="405"/>
      <c r="M66" s="405"/>
      <c r="N66" s="405"/>
      <c r="O66" s="405"/>
      <c r="P66" s="405"/>
      <c r="Q66" s="405"/>
      <c r="R66" s="405"/>
      <c r="S66" s="406"/>
      <c r="T66" s="43"/>
      <c r="U66" s="405"/>
      <c r="V66" s="405"/>
      <c r="W66" s="405"/>
      <c r="X66" s="405"/>
      <c r="Y66" s="405"/>
      <c r="Z66" s="405"/>
      <c r="AB66" s="63">
        <f t="shared" si="0"/>
        <v>0</v>
      </c>
    </row>
    <row r="67" spans="1:28" x14ac:dyDescent="0.25">
      <c r="A67" t="s">
        <v>257</v>
      </c>
      <c r="B67" s="6"/>
      <c r="C67" t="s">
        <v>69</v>
      </c>
      <c r="D67" s="43"/>
      <c r="E67" s="43"/>
      <c r="F67" s="43"/>
      <c r="G67" s="43"/>
      <c r="H67" s="43"/>
      <c r="I67" s="405"/>
      <c r="J67" s="405"/>
      <c r="K67" s="406"/>
      <c r="L67" s="405"/>
      <c r="M67" s="405"/>
      <c r="N67" s="405"/>
      <c r="O67" s="405"/>
      <c r="P67" s="405"/>
      <c r="Q67" s="405"/>
      <c r="R67" s="405"/>
      <c r="S67" s="406"/>
      <c r="T67" s="43"/>
      <c r="U67" s="405"/>
      <c r="V67" s="405"/>
      <c r="W67" s="405"/>
      <c r="X67" s="405"/>
      <c r="Y67" s="405"/>
      <c r="Z67" s="405"/>
      <c r="AB67" s="63">
        <f t="shared" si="0"/>
        <v>0</v>
      </c>
    </row>
    <row r="68" spans="1:28" x14ac:dyDescent="0.25">
      <c r="A68" t="s">
        <v>57</v>
      </c>
      <c r="B68" s="6" t="s">
        <v>53</v>
      </c>
      <c r="C68" t="s">
        <v>63</v>
      </c>
      <c r="D68" s="43"/>
      <c r="E68" s="43"/>
      <c r="F68" s="43"/>
      <c r="G68" s="43"/>
      <c r="H68" s="43"/>
      <c r="I68" s="405">
        <v>1</v>
      </c>
      <c r="J68" s="405"/>
      <c r="K68" s="406"/>
      <c r="L68" s="405"/>
      <c r="M68" s="405"/>
      <c r="N68" s="405"/>
      <c r="O68" s="405"/>
      <c r="P68" s="405"/>
      <c r="Q68" s="405"/>
      <c r="R68" s="405"/>
      <c r="S68" s="406"/>
      <c r="T68" s="405"/>
      <c r="U68" s="405"/>
      <c r="V68" s="405"/>
      <c r="W68" s="405"/>
      <c r="X68" s="43"/>
      <c r="Y68" s="405"/>
      <c r="Z68" s="405"/>
      <c r="AB68" s="63">
        <f t="shared" si="0"/>
        <v>1</v>
      </c>
    </row>
    <row r="69" spans="1:28" x14ac:dyDescent="0.25">
      <c r="A69" t="s">
        <v>29</v>
      </c>
      <c r="B69" s="6" t="s">
        <v>53</v>
      </c>
      <c r="C69" t="s">
        <v>63</v>
      </c>
      <c r="D69" s="43"/>
      <c r="E69" s="43"/>
      <c r="F69" s="43"/>
      <c r="G69" s="43">
        <v>1</v>
      </c>
      <c r="H69" s="43"/>
      <c r="I69" s="405"/>
      <c r="J69" s="405"/>
      <c r="K69" s="406"/>
      <c r="L69" s="405"/>
      <c r="M69" s="405"/>
      <c r="N69" s="405"/>
      <c r="O69" s="405">
        <v>1</v>
      </c>
      <c r="P69" s="405">
        <v>1</v>
      </c>
      <c r="Q69" s="405"/>
      <c r="R69" s="405"/>
      <c r="S69" s="406"/>
      <c r="T69" s="43"/>
      <c r="U69" s="405"/>
      <c r="V69" s="405"/>
      <c r="W69" s="43"/>
      <c r="X69" s="43"/>
      <c r="Y69" s="43"/>
      <c r="Z69" s="43"/>
      <c r="AB69" s="63">
        <f t="shared" si="0"/>
        <v>3</v>
      </c>
    </row>
    <row r="70" spans="1:28" x14ac:dyDescent="0.25">
      <c r="A70" t="s">
        <v>27</v>
      </c>
      <c r="B70" s="6" t="s">
        <v>54</v>
      </c>
      <c r="C70" t="s">
        <v>63</v>
      </c>
      <c r="D70" s="43"/>
      <c r="E70" s="43"/>
      <c r="F70" s="43">
        <v>1</v>
      </c>
      <c r="G70" s="43"/>
      <c r="H70" s="43">
        <v>1</v>
      </c>
      <c r="I70" s="405"/>
      <c r="J70" s="405"/>
      <c r="K70" s="406"/>
      <c r="L70" s="405"/>
      <c r="M70" s="405"/>
      <c r="N70" s="405"/>
      <c r="O70" s="405"/>
      <c r="P70" s="405"/>
      <c r="Q70" s="405"/>
      <c r="R70" s="405"/>
      <c r="S70" s="406"/>
      <c r="T70" s="43"/>
      <c r="U70" s="405"/>
      <c r="V70" s="405"/>
      <c r="W70" s="43"/>
      <c r="X70" s="43"/>
      <c r="Y70" s="43"/>
      <c r="Z70" s="43"/>
      <c r="AB70" s="63">
        <f t="shared" si="0"/>
        <v>2</v>
      </c>
    </row>
    <row r="71" spans="1:28" x14ac:dyDescent="0.25">
      <c r="A71" t="s">
        <v>25</v>
      </c>
      <c r="B71" s="6" t="s">
        <v>52</v>
      </c>
      <c r="C71" t="s">
        <v>63</v>
      </c>
      <c r="D71" s="43"/>
      <c r="E71" s="43"/>
      <c r="F71" s="43"/>
      <c r="G71" s="43"/>
      <c r="H71" s="43"/>
      <c r="I71" s="405"/>
      <c r="J71" s="405"/>
      <c r="K71" s="406"/>
      <c r="L71" s="405"/>
      <c r="M71" s="405"/>
      <c r="N71" s="405"/>
      <c r="O71" s="405"/>
      <c r="P71" s="405"/>
      <c r="Q71" s="405">
        <v>1</v>
      </c>
      <c r="R71" s="405"/>
      <c r="S71" s="406"/>
      <c r="T71" s="43"/>
      <c r="U71" s="405"/>
      <c r="V71" s="405"/>
      <c r="W71" s="43"/>
      <c r="X71" s="43"/>
      <c r="Y71" s="43"/>
      <c r="Z71" s="43"/>
      <c r="AB71" s="63">
        <f t="shared" si="0"/>
        <v>1</v>
      </c>
    </row>
    <row r="72" spans="1:28" x14ac:dyDescent="0.25">
      <c r="A72" t="s">
        <v>58</v>
      </c>
      <c r="B72" s="6" t="s">
        <v>53</v>
      </c>
      <c r="C72" t="s">
        <v>63</v>
      </c>
      <c r="D72" s="43"/>
      <c r="E72" s="43"/>
      <c r="F72" s="43"/>
      <c r="G72" s="43"/>
      <c r="H72" s="43"/>
      <c r="I72" s="405"/>
      <c r="J72" s="405"/>
      <c r="K72" s="406"/>
      <c r="L72" s="405"/>
      <c r="M72" s="405"/>
      <c r="N72" s="405">
        <v>1</v>
      </c>
      <c r="O72" s="405"/>
      <c r="P72" s="405"/>
      <c r="Q72" s="405"/>
      <c r="R72" s="405"/>
      <c r="S72" s="406">
        <v>1</v>
      </c>
      <c r="T72" s="43"/>
      <c r="U72" s="405"/>
      <c r="V72" s="405"/>
      <c r="W72" s="43"/>
      <c r="X72" s="43"/>
      <c r="Y72" s="43"/>
      <c r="Z72" s="43"/>
      <c r="AB72" s="63">
        <f t="shared" ref="AB72:AB95" si="1">SUM(D72:Z72)</f>
        <v>2</v>
      </c>
    </row>
    <row r="73" spans="1:28" x14ac:dyDescent="0.25">
      <c r="A73" t="s">
        <v>59</v>
      </c>
      <c r="B73" s="6" t="s">
        <v>54</v>
      </c>
      <c r="C73" t="s">
        <v>63</v>
      </c>
      <c r="D73" s="43"/>
      <c r="E73" s="43"/>
      <c r="F73" s="43"/>
      <c r="G73" s="43"/>
      <c r="H73" s="43"/>
      <c r="I73" s="405"/>
      <c r="J73" s="405"/>
      <c r="K73" s="406"/>
      <c r="L73" s="405"/>
      <c r="M73" s="405"/>
      <c r="N73" s="405">
        <v>1</v>
      </c>
      <c r="O73" s="405"/>
      <c r="P73" s="405"/>
      <c r="Q73" s="405"/>
      <c r="R73" s="405"/>
      <c r="S73" s="406"/>
      <c r="T73" s="43"/>
      <c r="U73" s="405"/>
      <c r="V73" s="405"/>
      <c r="W73" s="43"/>
      <c r="X73" s="43"/>
      <c r="Y73" s="43"/>
      <c r="Z73" s="43"/>
      <c r="AB73" s="63">
        <f t="shared" si="1"/>
        <v>1</v>
      </c>
    </row>
    <row r="74" spans="1:28" x14ac:dyDescent="0.25">
      <c r="A74" t="s">
        <v>408</v>
      </c>
      <c r="B74" s="6" t="s">
        <v>52</v>
      </c>
      <c r="C74" t="s">
        <v>63</v>
      </c>
      <c r="D74" s="43">
        <v>1</v>
      </c>
      <c r="E74" s="43"/>
      <c r="F74" s="43">
        <v>1</v>
      </c>
      <c r="G74" s="43"/>
      <c r="H74" s="43"/>
      <c r="I74" s="405"/>
      <c r="J74" s="405"/>
      <c r="K74" s="406"/>
      <c r="L74" s="405"/>
      <c r="M74" s="405"/>
      <c r="N74" s="405"/>
      <c r="O74" s="405"/>
      <c r="P74" s="405"/>
      <c r="Q74" s="405"/>
      <c r="R74" s="405"/>
      <c r="S74" s="406"/>
      <c r="T74" s="43"/>
      <c r="U74" s="405"/>
      <c r="V74" s="405"/>
      <c r="W74" s="405"/>
      <c r="X74" s="43"/>
      <c r="Y74" s="405"/>
      <c r="Z74" s="405"/>
      <c r="AB74" s="63">
        <f t="shared" si="1"/>
        <v>2</v>
      </c>
    </row>
    <row r="75" spans="1:28" x14ac:dyDescent="0.25">
      <c r="A75" t="s">
        <v>23</v>
      </c>
      <c r="B75" s="6" t="s">
        <v>52</v>
      </c>
      <c r="C75" t="s">
        <v>63</v>
      </c>
      <c r="D75" s="43"/>
      <c r="E75" s="43"/>
      <c r="F75" s="43"/>
      <c r="G75" s="43"/>
      <c r="H75" s="43"/>
      <c r="I75" s="405"/>
      <c r="J75" s="405"/>
      <c r="K75" s="406"/>
      <c r="L75" s="405"/>
      <c r="M75" s="405"/>
      <c r="N75" s="405"/>
      <c r="O75" s="405"/>
      <c r="P75" s="405"/>
      <c r="Q75" s="405"/>
      <c r="R75" s="405"/>
      <c r="S75" s="406"/>
      <c r="T75" s="43"/>
      <c r="U75" s="405"/>
      <c r="V75" s="405"/>
      <c r="W75" s="43"/>
      <c r="X75" s="43"/>
      <c r="Y75" s="43"/>
      <c r="Z75" s="43"/>
      <c r="AB75" s="63">
        <f t="shared" si="1"/>
        <v>0</v>
      </c>
    </row>
    <row r="76" spans="1:28" x14ac:dyDescent="0.25">
      <c r="A76" t="s">
        <v>201</v>
      </c>
      <c r="B76" s="6" t="s">
        <v>52</v>
      </c>
      <c r="C76" t="s">
        <v>63</v>
      </c>
      <c r="D76" s="43"/>
      <c r="E76" s="43"/>
      <c r="F76" s="43"/>
      <c r="G76" s="43"/>
      <c r="H76" s="43"/>
      <c r="I76" s="405"/>
      <c r="J76" s="405"/>
      <c r="K76" s="406"/>
      <c r="L76" s="405"/>
      <c r="M76" s="405"/>
      <c r="N76" s="405"/>
      <c r="O76" s="405"/>
      <c r="P76" s="405"/>
      <c r="Q76" s="405"/>
      <c r="R76" s="405"/>
      <c r="S76" s="406"/>
      <c r="T76" s="405"/>
      <c r="U76" s="405"/>
      <c r="V76" s="405"/>
      <c r="W76" s="405"/>
      <c r="X76" s="43"/>
      <c r="Y76" s="405"/>
      <c r="Z76" s="405"/>
      <c r="AB76" s="63">
        <f t="shared" si="1"/>
        <v>0</v>
      </c>
    </row>
    <row r="77" spans="1:28" x14ac:dyDescent="0.25">
      <c r="A77" t="s">
        <v>26</v>
      </c>
      <c r="B77" s="6" t="s">
        <v>53</v>
      </c>
      <c r="C77" t="s">
        <v>63</v>
      </c>
      <c r="D77" s="43"/>
      <c r="E77" s="43"/>
      <c r="F77" s="43"/>
      <c r="G77" s="43"/>
      <c r="H77" s="43"/>
      <c r="I77" s="405"/>
      <c r="J77" s="405"/>
      <c r="K77" s="406">
        <v>1</v>
      </c>
      <c r="L77" s="405"/>
      <c r="M77" s="405"/>
      <c r="N77" s="405"/>
      <c r="O77" s="405"/>
      <c r="P77" s="405"/>
      <c r="Q77" s="405">
        <v>1</v>
      </c>
      <c r="R77" s="405"/>
      <c r="S77" s="406"/>
      <c r="T77" s="405"/>
      <c r="U77" s="405"/>
      <c r="V77" s="405"/>
      <c r="W77" s="405"/>
      <c r="X77" s="43"/>
      <c r="Y77" s="405"/>
      <c r="Z77" s="405"/>
      <c r="AB77" s="63">
        <f t="shared" si="1"/>
        <v>2</v>
      </c>
    </row>
    <row r="78" spans="1:28" x14ac:dyDescent="0.25">
      <c r="A78" t="s">
        <v>40</v>
      </c>
      <c r="B78" s="6" t="s">
        <v>53</v>
      </c>
      <c r="C78" t="s">
        <v>63</v>
      </c>
      <c r="D78" s="43"/>
      <c r="E78" s="43"/>
      <c r="F78" s="43"/>
      <c r="G78" s="43"/>
      <c r="H78" s="43">
        <v>1</v>
      </c>
      <c r="I78" s="405"/>
      <c r="J78" s="405"/>
      <c r="K78" s="406"/>
      <c r="L78" s="405"/>
      <c r="M78" s="405">
        <v>1</v>
      </c>
      <c r="N78" s="405"/>
      <c r="O78" s="405"/>
      <c r="P78" s="405"/>
      <c r="Q78" s="405"/>
      <c r="R78" s="405"/>
      <c r="S78" s="406"/>
      <c r="T78" s="405"/>
      <c r="U78" s="405"/>
      <c r="V78" s="405"/>
      <c r="W78" s="405"/>
      <c r="X78" s="43"/>
      <c r="Y78" s="405"/>
      <c r="Z78" s="405"/>
      <c r="AB78" s="63">
        <f t="shared" si="1"/>
        <v>2</v>
      </c>
    </row>
    <row r="79" spans="1:28" x14ac:dyDescent="0.25">
      <c r="A79" t="s">
        <v>34</v>
      </c>
      <c r="B79" s="6" t="s">
        <v>54</v>
      </c>
      <c r="C79" t="s">
        <v>63</v>
      </c>
      <c r="D79" s="43"/>
      <c r="E79" s="43"/>
      <c r="F79" s="43"/>
      <c r="G79" s="43"/>
      <c r="H79" s="43"/>
      <c r="I79" s="405"/>
      <c r="J79" s="405"/>
      <c r="K79" s="406"/>
      <c r="L79" s="405"/>
      <c r="M79" s="405"/>
      <c r="N79" s="405"/>
      <c r="O79" s="405"/>
      <c r="P79" s="405"/>
      <c r="Q79" s="405"/>
      <c r="R79" s="405"/>
      <c r="S79" s="406"/>
      <c r="T79" s="405"/>
      <c r="U79" s="405"/>
      <c r="V79" s="405"/>
      <c r="W79" s="405"/>
      <c r="X79" s="405"/>
      <c r="Y79" s="405"/>
      <c r="Z79" s="405"/>
      <c r="AB79" s="63">
        <f t="shared" si="1"/>
        <v>0</v>
      </c>
    </row>
    <row r="80" spans="1:28" x14ac:dyDescent="0.25">
      <c r="A80" t="s">
        <v>31</v>
      </c>
      <c r="B80" s="6" t="s">
        <v>54</v>
      </c>
      <c r="C80" t="s">
        <v>63</v>
      </c>
      <c r="D80" s="43"/>
      <c r="E80" s="43"/>
      <c r="F80" s="43"/>
      <c r="G80" s="43"/>
      <c r="H80" s="43"/>
      <c r="I80" s="405"/>
      <c r="J80" s="405"/>
      <c r="K80" s="406"/>
      <c r="L80" s="405"/>
      <c r="M80" s="405"/>
      <c r="N80" s="405"/>
      <c r="O80" s="405"/>
      <c r="P80" s="405"/>
      <c r="Q80" s="405"/>
      <c r="R80" s="405"/>
      <c r="S80" s="406">
        <v>1</v>
      </c>
      <c r="T80" s="43"/>
      <c r="U80" s="405"/>
      <c r="V80" s="43"/>
      <c r="W80" s="43"/>
      <c r="X80" s="43"/>
      <c r="Y80" s="43"/>
      <c r="Z80" s="43"/>
      <c r="AB80" s="63">
        <f t="shared" si="1"/>
        <v>1</v>
      </c>
    </row>
    <row r="81" spans="1:28" x14ac:dyDescent="0.25">
      <c r="A81" t="s">
        <v>190</v>
      </c>
      <c r="B81" s="6" t="s">
        <v>251</v>
      </c>
      <c r="C81" t="s">
        <v>63</v>
      </c>
      <c r="D81" s="43"/>
      <c r="E81" s="43"/>
      <c r="F81" s="43"/>
      <c r="G81" s="43"/>
      <c r="H81" s="43"/>
      <c r="I81" s="405"/>
      <c r="J81" s="405"/>
      <c r="K81" s="406"/>
      <c r="L81" s="405"/>
      <c r="M81" s="405"/>
      <c r="N81" s="405"/>
      <c r="O81" s="405"/>
      <c r="P81" s="405"/>
      <c r="Q81" s="405"/>
      <c r="R81" s="405"/>
      <c r="S81" s="406"/>
      <c r="T81" s="43"/>
      <c r="U81" s="405"/>
      <c r="V81" s="43"/>
      <c r="W81" s="43"/>
      <c r="X81" s="43"/>
      <c r="Y81" s="43"/>
      <c r="Z81" s="43"/>
      <c r="AB81" s="63">
        <f t="shared" si="1"/>
        <v>0</v>
      </c>
    </row>
    <row r="82" spans="1:28" x14ac:dyDescent="0.25">
      <c r="A82" t="s">
        <v>39</v>
      </c>
      <c r="B82" s="36" t="s">
        <v>251</v>
      </c>
      <c r="C82" t="s">
        <v>63</v>
      </c>
      <c r="D82" s="43"/>
      <c r="E82" s="43"/>
      <c r="F82" s="43"/>
      <c r="G82" s="43"/>
      <c r="H82" s="43"/>
      <c r="I82" s="43"/>
      <c r="J82" s="405"/>
      <c r="K82" s="406"/>
      <c r="L82" s="405"/>
      <c r="M82" s="405"/>
      <c r="N82" s="405"/>
      <c r="O82" s="405"/>
      <c r="P82" s="405"/>
      <c r="Q82" s="405"/>
      <c r="R82" s="405"/>
      <c r="S82" s="406"/>
      <c r="T82" s="43"/>
      <c r="U82" s="43"/>
      <c r="V82" s="43"/>
      <c r="W82" s="43"/>
      <c r="X82" s="43"/>
      <c r="Y82" s="43"/>
      <c r="Z82" s="43"/>
      <c r="AB82" s="63">
        <f t="shared" si="1"/>
        <v>0</v>
      </c>
    </row>
    <row r="83" spans="1:28" x14ac:dyDescent="0.25">
      <c r="A83" t="s">
        <v>275</v>
      </c>
      <c r="B83" s="36" t="s">
        <v>251</v>
      </c>
      <c r="C83" t="s">
        <v>63</v>
      </c>
      <c r="D83" s="43"/>
      <c r="E83" s="43"/>
      <c r="F83" s="43"/>
      <c r="G83" s="43"/>
      <c r="H83" s="43"/>
      <c r="I83" s="43"/>
      <c r="J83" s="405"/>
      <c r="K83" s="406"/>
      <c r="L83" s="405"/>
      <c r="M83" s="405"/>
      <c r="N83" s="405"/>
      <c r="O83" s="405"/>
      <c r="P83" s="405"/>
      <c r="Q83" s="405"/>
      <c r="R83" s="405"/>
      <c r="S83" s="406"/>
      <c r="T83" s="43"/>
      <c r="U83" s="43"/>
      <c r="V83" s="43"/>
      <c r="W83" s="43"/>
      <c r="X83" s="43"/>
      <c r="Y83" s="43"/>
      <c r="Z83" s="43"/>
      <c r="AB83" s="63">
        <f t="shared" si="1"/>
        <v>0</v>
      </c>
    </row>
    <row r="84" spans="1:28" x14ac:dyDescent="0.25">
      <c r="A84" t="s">
        <v>277</v>
      </c>
      <c r="B84" s="36" t="s">
        <v>251</v>
      </c>
      <c r="C84" t="s">
        <v>63</v>
      </c>
      <c r="D84" s="43"/>
      <c r="E84" s="43"/>
      <c r="F84" s="43"/>
      <c r="G84" s="43"/>
      <c r="H84" s="43"/>
      <c r="I84" s="43"/>
      <c r="J84" s="405"/>
      <c r="K84" s="406"/>
      <c r="L84" s="405"/>
      <c r="M84" s="405"/>
      <c r="N84" s="405"/>
      <c r="O84" s="405"/>
      <c r="P84" s="405"/>
      <c r="Q84" s="405"/>
      <c r="R84" s="405"/>
      <c r="S84" s="406"/>
      <c r="T84" s="43"/>
      <c r="U84" s="43"/>
      <c r="V84" s="43"/>
      <c r="W84" s="43"/>
      <c r="X84" s="43"/>
      <c r="Y84" s="43"/>
      <c r="Z84" s="43"/>
      <c r="AB84" s="63">
        <f t="shared" si="1"/>
        <v>0</v>
      </c>
    </row>
    <row r="85" spans="1:28" x14ac:dyDescent="0.25">
      <c r="A85" t="s">
        <v>228</v>
      </c>
      <c r="B85" s="36" t="s">
        <v>251</v>
      </c>
      <c r="C85" t="s">
        <v>63</v>
      </c>
      <c r="D85" s="43"/>
      <c r="E85" s="43"/>
      <c r="F85" s="43"/>
      <c r="G85" s="43"/>
      <c r="H85" s="43"/>
      <c r="I85" s="43"/>
      <c r="J85" s="405"/>
      <c r="K85" s="406"/>
      <c r="L85" s="405"/>
      <c r="M85" s="405"/>
      <c r="N85" s="405"/>
      <c r="O85" s="405"/>
      <c r="P85" s="405"/>
      <c r="Q85" s="405"/>
      <c r="R85" s="405"/>
      <c r="S85" s="406"/>
      <c r="T85" s="43"/>
      <c r="U85" s="43"/>
      <c r="V85" s="43"/>
      <c r="W85" s="43"/>
      <c r="X85" s="43"/>
      <c r="Y85" s="43"/>
      <c r="Z85" s="43"/>
      <c r="AB85" s="63">
        <f t="shared" si="1"/>
        <v>0</v>
      </c>
    </row>
    <row r="86" spans="1:28" x14ac:dyDescent="0.25">
      <c r="A86" t="s">
        <v>280</v>
      </c>
      <c r="B86" s="36" t="s">
        <v>251</v>
      </c>
      <c r="C86" t="s">
        <v>63</v>
      </c>
      <c r="D86" s="43"/>
      <c r="E86" s="43"/>
      <c r="F86" s="43"/>
      <c r="G86" s="43"/>
      <c r="H86" s="43"/>
      <c r="I86" s="43"/>
      <c r="J86" s="405"/>
      <c r="K86" s="406"/>
      <c r="L86" s="405"/>
      <c r="M86" s="405"/>
      <c r="N86" s="405"/>
      <c r="O86" s="405"/>
      <c r="P86" s="405"/>
      <c r="Q86" s="405"/>
      <c r="R86" s="405"/>
      <c r="S86" s="406"/>
      <c r="T86" s="43"/>
      <c r="U86" s="43"/>
      <c r="V86" s="43"/>
      <c r="W86" s="43"/>
      <c r="X86" s="43"/>
      <c r="Y86" s="43"/>
      <c r="Z86" s="43"/>
      <c r="AB86" s="63">
        <f t="shared" si="1"/>
        <v>0</v>
      </c>
    </row>
    <row r="87" spans="1:28" x14ac:dyDescent="0.25">
      <c r="A87" t="s">
        <v>278</v>
      </c>
      <c r="B87" s="36" t="s">
        <v>251</v>
      </c>
      <c r="C87" t="s">
        <v>63</v>
      </c>
      <c r="D87" s="43"/>
      <c r="E87" s="43"/>
      <c r="F87" s="43"/>
      <c r="G87" s="43"/>
      <c r="H87" s="43"/>
      <c r="I87" s="43"/>
      <c r="J87" s="405"/>
      <c r="K87" s="406"/>
      <c r="L87" s="405"/>
      <c r="M87" s="405"/>
      <c r="N87" s="405"/>
      <c r="O87" s="405"/>
      <c r="P87" s="405"/>
      <c r="Q87" s="405"/>
      <c r="R87" s="405"/>
      <c r="S87" s="406"/>
      <c r="T87" s="43"/>
      <c r="U87" s="43"/>
      <c r="V87" s="43"/>
      <c r="W87" s="43"/>
      <c r="X87" s="43"/>
      <c r="Y87" s="43"/>
      <c r="Z87" s="43"/>
      <c r="AB87" s="63">
        <f t="shared" si="1"/>
        <v>0</v>
      </c>
    </row>
    <row r="88" spans="1:28" x14ac:dyDescent="0.25">
      <c r="A88" t="s">
        <v>36</v>
      </c>
      <c r="B88" s="36" t="s">
        <v>251</v>
      </c>
      <c r="C88" t="s">
        <v>63</v>
      </c>
      <c r="D88" s="43"/>
      <c r="E88" s="43"/>
      <c r="F88" s="43"/>
      <c r="G88" s="43"/>
      <c r="H88" s="43"/>
      <c r="I88" s="43"/>
      <c r="J88" s="405"/>
      <c r="K88" s="406"/>
      <c r="L88" s="405"/>
      <c r="M88" s="405"/>
      <c r="N88" s="405"/>
      <c r="O88" s="405"/>
      <c r="P88" s="405"/>
      <c r="Q88" s="405"/>
      <c r="R88" s="405"/>
      <c r="S88" s="406"/>
      <c r="T88" s="43"/>
      <c r="U88" s="43"/>
      <c r="V88" s="43"/>
      <c r="W88" s="43"/>
      <c r="X88" s="43"/>
      <c r="Y88" s="43"/>
      <c r="Z88" s="43"/>
      <c r="AB88" s="63">
        <f t="shared" si="1"/>
        <v>0</v>
      </c>
    </row>
    <row r="89" spans="1:28" x14ac:dyDescent="0.25">
      <c r="A89" t="s">
        <v>35</v>
      </c>
      <c r="B89" s="36" t="s">
        <v>251</v>
      </c>
      <c r="C89" t="s">
        <v>63</v>
      </c>
      <c r="D89" s="43"/>
      <c r="E89" s="43"/>
      <c r="F89" s="43"/>
      <c r="G89" s="43"/>
      <c r="H89" s="43"/>
      <c r="I89" s="43"/>
      <c r="J89" s="405"/>
      <c r="K89" s="406"/>
      <c r="L89" s="405"/>
      <c r="M89" s="405"/>
      <c r="N89" s="405"/>
      <c r="O89" s="405"/>
      <c r="P89" s="405"/>
      <c r="Q89" s="405"/>
      <c r="R89" s="405"/>
      <c r="S89" s="406"/>
      <c r="T89" s="43"/>
      <c r="U89" s="43"/>
      <c r="V89" s="43"/>
      <c r="W89" s="43"/>
      <c r="X89" s="43"/>
      <c r="Y89" s="43"/>
      <c r="Z89" s="43"/>
      <c r="AB89" s="63">
        <f t="shared" si="1"/>
        <v>0</v>
      </c>
    </row>
    <row r="90" spans="1:28" x14ac:dyDescent="0.25">
      <c r="A90" t="s">
        <v>141</v>
      </c>
      <c r="B90" s="36" t="s">
        <v>251</v>
      </c>
      <c r="C90" t="s">
        <v>63</v>
      </c>
      <c r="D90" s="43"/>
      <c r="E90" s="43"/>
      <c r="F90" s="43"/>
      <c r="G90" s="43"/>
      <c r="H90" s="43"/>
      <c r="I90" s="43"/>
      <c r="J90" s="405"/>
      <c r="K90" s="406"/>
      <c r="L90" s="405"/>
      <c r="M90" s="405"/>
      <c r="N90" s="405"/>
      <c r="O90" s="405"/>
      <c r="P90" s="405"/>
      <c r="Q90" s="405"/>
      <c r="R90" s="405"/>
      <c r="S90" s="406"/>
      <c r="T90" s="43"/>
      <c r="U90" s="43"/>
      <c r="V90" s="43"/>
      <c r="W90" s="43"/>
      <c r="X90" s="43"/>
      <c r="Y90" s="43"/>
      <c r="Z90" s="43"/>
      <c r="AB90" s="63">
        <f t="shared" si="1"/>
        <v>0</v>
      </c>
    </row>
    <row r="91" spans="1:28" x14ac:dyDescent="0.25">
      <c r="A91" t="s">
        <v>253</v>
      </c>
      <c r="B91" s="36"/>
      <c r="C91" t="s">
        <v>63</v>
      </c>
      <c r="D91" s="43"/>
      <c r="E91" s="43"/>
      <c r="F91" s="43"/>
      <c r="G91" s="43"/>
      <c r="H91" s="43"/>
      <c r="I91" s="43"/>
      <c r="J91" s="405"/>
      <c r="K91" s="406"/>
      <c r="L91" s="405"/>
      <c r="M91" s="405"/>
      <c r="N91" s="405"/>
      <c r="O91" s="405"/>
      <c r="P91" s="405"/>
      <c r="Q91" s="405"/>
      <c r="R91" s="405"/>
      <c r="S91" s="406"/>
      <c r="T91" s="43"/>
      <c r="U91" s="43"/>
      <c r="V91" s="43"/>
      <c r="W91" s="43"/>
      <c r="X91" s="43"/>
      <c r="Y91" s="43"/>
      <c r="Z91" s="43"/>
      <c r="AB91" s="63">
        <f t="shared" si="1"/>
        <v>0</v>
      </c>
    </row>
    <row r="92" spans="1:28" x14ac:dyDescent="0.25">
      <c r="A92" t="s">
        <v>254</v>
      </c>
      <c r="B92" s="36"/>
      <c r="C92" t="s">
        <v>63</v>
      </c>
      <c r="D92" s="43"/>
      <c r="E92" s="43"/>
      <c r="F92" s="43"/>
      <c r="G92" s="43"/>
      <c r="H92" s="43"/>
      <c r="I92" s="43"/>
      <c r="J92" s="405"/>
      <c r="K92" s="406"/>
      <c r="L92" s="405"/>
      <c r="M92" s="405"/>
      <c r="N92" s="405"/>
      <c r="O92" s="405"/>
      <c r="P92" s="405"/>
      <c r="Q92" s="405"/>
      <c r="R92" s="405"/>
      <c r="S92" s="406"/>
      <c r="T92" s="43"/>
      <c r="U92" s="43"/>
      <c r="V92" s="43"/>
      <c r="W92" s="43"/>
      <c r="X92" s="43"/>
      <c r="Y92" s="43"/>
      <c r="Z92" s="43"/>
      <c r="AB92" s="63">
        <f t="shared" si="1"/>
        <v>0</v>
      </c>
    </row>
    <row r="93" spans="1:28" x14ac:dyDescent="0.25">
      <c r="A93" t="s">
        <v>255</v>
      </c>
      <c r="B93" s="36"/>
      <c r="C93" t="s">
        <v>63</v>
      </c>
      <c r="D93" s="43"/>
      <c r="E93" s="43"/>
      <c r="F93" s="43"/>
      <c r="G93" s="43"/>
      <c r="H93" s="43"/>
      <c r="I93" s="43"/>
      <c r="J93" s="405"/>
      <c r="K93" s="406"/>
      <c r="L93" s="405"/>
      <c r="M93" s="405"/>
      <c r="N93" s="405"/>
      <c r="O93" s="405"/>
      <c r="P93" s="405"/>
      <c r="Q93" s="405"/>
      <c r="R93" s="405"/>
      <c r="S93" s="406"/>
      <c r="T93" s="43"/>
      <c r="U93" s="43"/>
      <c r="V93" s="43"/>
      <c r="W93" s="43"/>
      <c r="X93" s="43"/>
      <c r="Y93" s="43"/>
      <c r="Z93" s="43"/>
      <c r="AB93" s="63">
        <f t="shared" si="1"/>
        <v>0</v>
      </c>
    </row>
    <row r="94" spans="1:28" x14ac:dyDescent="0.25">
      <c r="A94" t="s">
        <v>256</v>
      </c>
      <c r="B94" s="36"/>
      <c r="C94" t="s">
        <v>63</v>
      </c>
      <c r="D94" s="43"/>
      <c r="E94" s="43"/>
      <c r="F94" s="43"/>
      <c r="G94" s="43"/>
      <c r="H94" s="43"/>
      <c r="I94" s="43"/>
      <c r="J94" s="405"/>
      <c r="K94" s="406"/>
      <c r="L94" s="405"/>
      <c r="M94" s="405"/>
      <c r="N94" s="405"/>
      <c r="O94" s="405"/>
      <c r="P94" s="405"/>
      <c r="Q94" s="405"/>
      <c r="R94" s="405"/>
      <c r="S94" s="406"/>
      <c r="T94" s="43"/>
      <c r="U94" s="43"/>
      <c r="V94" s="43"/>
      <c r="W94" s="43"/>
      <c r="X94" s="43"/>
      <c r="Y94" s="43"/>
      <c r="Z94" s="43"/>
      <c r="AB94" s="63">
        <f t="shared" si="1"/>
        <v>0</v>
      </c>
    </row>
    <row r="95" spans="1:28" x14ac:dyDescent="0.25">
      <c r="A95" t="s">
        <v>257</v>
      </c>
      <c r="B95" s="36"/>
      <c r="C95" t="s">
        <v>63</v>
      </c>
      <c r="D95" s="43"/>
      <c r="E95" s="43"/>
      <c r="F95" s="43"/>
      <c r="G95" s="43"/>
      <c r="H95" s="43"/>
      <c r="I95" s="43"/>
      <c r="J95" s="405"/>
      <c r="K95" s="406"/>
      <c r="L95" s="405"/>
      <c r="M95" s="405"/>
      <c r="N95" s="405"/>
      <c r="O95" s="405"/>
      <c r="P95" s="405"/>
      <c r="Q95" s="405"/>
      <c r="R95" s="405"/>
      <c r="S95" s="406"/>
      <c r="T95" s="43"/>
      <c r="U95" s="43"/>
      <c r="V95" s="43"/>
      <c r="W95" s="43"/>
      <c r="X95" s="43"/>
      <c r="Y95" s="43"/>
      <c r="Z95" s="43"/>
      <c r="AB95" s="63">
        <f t="shared" si="1"/>
        <v>0</v>
      </c>
    </row>
    <row r="96" spans="1:28" x14ac:dyDescent="0.25">
      <c r="D96" s="4"/>
      <c r="E96" s="4"/>
      <c r="F96" s="4"/>
      <c r="G96" s="4"/>
      <c r="H96" s="4"/>
      <c r="I96" s="4"/>
      <c r="J96" s="137"/>
      <c r="K96" s="136"/>
      <c r="L96" s="137"/>
      <c r="M96" s="137"/>
      <c r="N96" s="137"/>
      <c r="O96" s="137"/>
      <c r="P96" s="137"/>
      <c r="Q96" s="137"/>
      <c r="R96" s="137"/>
      <c r="S96" s="136"/>
      <c r="T96" s="4"/>
      <c r="U96" s="4"/>
      <c r="V96" s="4"/>
      <c r="W96" s="4"/>
      <c r="X96" s="4"/>
      <c r="Y96" s="4"/>
      <c r="Z96" s="4"/>
    </row>
    <row r="97" spans="4:28" x14ac:dyDescent="0.25">
      <c r="D97" s="4"/>
      <c r="E97" s="4"/>
      <c r="F97" s="4"/>
      <c r="G97" s="4"/>
      <c r="H97" s="4"/>
      <c r="I97" s="4"/>
      <c r="J97" s="137"/>
      <c r="K97" s="136"/>
      <c r="L97" s="137"/>
      <c r="M97" s="137"/>
      <c r="N97" s="137"/>
      <c r="O97" s="137"/>
      <c r="P97" s="137"/>
      <c r="Q97" s="137"/>
      <c r="R97" s="137"/>
      <c r="S97" s="136"/>
      <c r="T97" s="4"/>
      <c r="U97" s="4"/>
      <c r="V97" s="4"/>
      <c r="W97" s="4"/>
      <c r="X97" s="4"/>
      <c r="Y97" s="4"/>
      <c r="Z97" s="4"/>
    </row>
    <row r="98" spans="4:28" x14ac:dyDescent="0.25">
      <c r="D98" s="37">
        <f>SUM(D7:D97)</f>
        <v>3</v>
      </c>
      <c r="E98" s="37">
        <f t="shared" ref="E98:Z98" si="2">SUM(E7:E97)</f>
        <v>0</v>
      </c>
      <c r="F98" s="37">
        <f t="shared" si="2"/>
        <v>3</v>
      </c>
      <c r="G98" s="37">
        <f t="shared" si="2"/>
        <v>2</v>
      </c>
      <c r="H98" s="37">
        <f t="shared" si="2"/>
        <v>2</v>
      </c>
      <c r="I98" s="37">
        <f t="shared" si="2"/>
        <v>1</v>
      </c>
      <c r="J98" s="37">
        <f t="shared" si="2"/>
        <v>1</v>
      </c>
      <c r="K98" s="350">
        <f t="shared" si="2"/>
        <v>1</v>
      </c>
      <c r="L98" s="37">
        <f t="shared" si="2"/>
        <v>0</v>
      </c>
      <c r="M98" s="37">
        <f>SUM(M7:M97)</f>
        <v>3</v>
      </c>
      <c r="N98" s="37">
        <f t="shared" si="2"/>
        <v>3</v>
      </c>
      <c r="O98" s="37">
        <f t="shared" si="2"/>
        <v>1</v>
      </c>
      <c r="P98" s="37">
        <f t="shared" si="2"/>
        <v>2</v>
      </c>
      <c r="Q98" s="37">
        <f t="shared" si="2"/>
        <v>4</v>
      </c>
      <c r="R98" s="37">
        <f t="shared" si="2"/>
        <v>0</v>
      </c>
      <c r="S98" s="350">
        <f t="shared" si="2"/>
        <v>2</v>
      </c>
      <c r="T98" s="37">
        <f t="shared" si="2"/>
        <v>0</v>
      </c>
      <c r="U98" s="37">
        <f t="shared" si="2"/>
        <v>0</v>
      </c>
      <c r="V98" s="37">
        <f t="shared" si="2"/>
        <v>0</v>
      </c>
      <c r="W98" s="37">
        <f t="shared" si="2"/>
        <v>0</v>
      </c>
      <c r="X98" s="37">
        <f t="shared" si="2"/>
        <v>0</v>
      </c>
      <c r="Y98" s="37">
        <f t="shared" si="2"/>
        <v>0</v>
      </c>
      <c r="Z98" s="37">
        <f t="shared" si="2"/>
        <v>0</v>
      </c>
      <c r="AB98" s="37">
        <f>SUM(AB7:AB97)</f>
        <v>28</v>
      </c>
    </row>
  </sheetData>
  <mergeCells count="5">
    <mergeCell ref="D3:Y3"/>
    <mergeCell ref="AB4:AB5"/>
    <mergeCell ref="D6:K6"/>
    <mergeCell ref="L6:S6"/>
    <mergeCell ref="T6:Z6"/>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33D53-5024-457D-8827-54C9C3EB07F9}">
  <sheetPr>
    <tabColor theme="5" tint="0.59999389629810485"/>
  </sheetPr>
  <dimension ref="A1:AH98"/>
  <sheetViews>
    <sheetView zoomScale="85" zoomScaleNormal="85" workbookViewId="0">
      <pane xSplit="3" ySplit="6" topLeftCell="M7" activePane="bottomRight" state="frozen"/>
      <selection activeCell="B26" sqref="B26"/>
      <selection pane="topRight" activeCell="B26" sqref="B26"/>
      <selection pane="bottomLeft" activeCell="B26" sqref="B26"/>
      <selection pane="bottomRight" activeCell="B26" sqref="B26"/>
    </sheetView>
  </sheetViews>
  <sheetFormatPr defaultRowHeight="15" x14ac:dyDescent="0.25"/>
  <cols>
    <col min="1" max="1" width="19.28515625" bestFit="1" customWidth="1"/>
    <col min="3" max="3" width="13.85546875" bestFit="1" customWidth="1"/>
    <col min="4" max="26" width="13.140625" customWidth="1"/>
    <col min="27" max="27" width="2.85546875" customWidth="1"/>
  </cols>
  <sheetData>
    <row r="1" spans="1:34" x14ac:dyDescent="0.25">
      <c r="A1" s="34" t="s">
        <v>98</v>
      </c>
    </row>
    <row r="2" spans="1:34" x14ac:dyDescent="0.25">
      <c r="A2" s="34" t="s">
        <v>497</v>
      </c>
    </row>
    <row r="3" spans="1:34" x14ac:dyDescent="0.25">
      <c r="D3" s="820" t="s">
        <v>117</v>
      </c>
      <c r="E3" s="820"/>
      <c r="F3" s="820"/>
      <c r="G3" s="820"/>
      <c r="H3" s="820"/>
      <c r="I3" s="820"/>
      <c r="J3" s="820"/>
      <c r="K3" s="820"/>
      <c r="L3" s="820"/>
      <c r="M3" s="820"/>
      <c r="N3" s="820"/>
      <c r="O3" s="820"/>
      <c r="P3" s="820"/>
      <c r="Q3" s="820"/>
      <c r="R3" s="820"/>
      <c r="S3" s="820"/>
      <c r="T3" s="820"/>
      <c r="U3" s="820"/>
      <c r="V3" s="820"/>
      <c r="W3" s="820"/>
      <c r="X3" s="820"/>
      <c r="Y3" s="820"/>
      <c r="Z3" s="261"/>
    </row>
    <row r="4" spans="1:34" x14ac:dyDescent="0.25">
      <c r="D4" s="63" t="s">
        <v>470</v>
      </c>
      <c r="E4" s="63" t="s">
        <v>471</v>
      </c>
      <c r="F4" s="63" t="s">
        <v>491</v>
      </c>
      <c r="G4" s="63" t="s">
        <v>472</v>
      </c>
      <c r="H4" s="63" t="s">
        <v>473</v>
      </c>
      <c r="I4" s="67" t="s">
        <v>490</v>
      </c>
      <c r="J4" s="67" t="s">
        <v>474</v>
      </c>
      <c r="K4" s="35" t="s">
        <v>475</v>
      </c>
      <c r="L4" s="67" t="s">
        <v>476</v>
      </c>
      <c r="M4" s="67" t="s">
        <v>477</v>
      </c>
      <c r="N4" s="67" t="s">
        <v>478</v>
      </c>
      <c r="O4" s="67" t="s">
        <v>479</v>
      </c>
      <c r="P4" s="67" t="s">
        <v>480</v>
      </c>
      <c r="Q4" s="67" t="s">
        <v>481</v>
      </c>
      <c r="R4" s="67" t="s">
        <v>482</v>
      </c>
      <c r="S4" s="35" t="s">
        <v>483</v>
      </c>
      <c r="T4" s="63" t="s">
        <v>484</v>
      </c>
      <c r="U4" s="67" t="s">
        <v>485</v>
      </c>
      <c r="V4" s="67" t="s">
        <v>486</v>
      </c>
      <c r="W4" s="63" t="s">
        <v>487</v>
      </c>
      <c r="X4" s="63" t="s">
        <v>488</v>
      </c>
      <c r="Y4" s="63" t="s">
        <v>489</v>
      </c>
      <c r="Z4" s="63" t="s">
        <v>505</v>
      </c>
      <c r="AB4" s="820" t="s">
        <v>47</v>
      </c>
    </row>
    <row r="5" spans="1:34" x14ac:dyDescent="0.25">
      <c r="A5" s="63" t="s">
        <v>44</v>
      </c>
      <c r="B5" s="63" t="s">
        <v>51</v>
      </c>
      <c r="C5" s="63" t="s">
        <v>67</v>
      </c>
      <c r="D5" s="63" t="s">
        <v>169</v>
      </c>
      <c r="E5" s="63" t="s">
        <v>170</v>
      </c>
      <c r="F5" s="63" t="s">
        <v>180</v>
      </c>
      <c r="G5" s="63" t="s">
        <v>181</v>
      </c>
      <c r="H5" s="63" t="s">
        <v>182</v>
      </c>
      <c r="I5" s="63" t="s">
        <v>183</v>
      </c>
      <c r="J5" s="67" t="s">
        <v>209</v>
      </c>
      <c r="K5" s="35" t="s">
        <v>210</v>
      </c>
      <c r="L5" s="67" t="s">
        <v>211</v>
      </c>
      <c r="M5" s="67" t="s">
        <v>212</v>
      </c>
      <c r="N5" s="67" t="s">
        <v>213</v>
      </c>
      <c r="O5" s="67" t="s">
        <v>214</v>
      </c>
      <c r="P5" s="67" t="s">
        <v>221</v>
      </c>
      <c r="Q5" s="67" t="s">
        <v>222</v>
      </c>
      <c r="R5" s="67" t="s">
        <v>223</v>
      </c>
      <c r="S5" s="35" t="s">
        <v>224</v>
      </c>
      <c r="T5" s="63" t="s">
        <v>225</v>
      </c>
      <c r="U5" s="63" t="s">
        <v>226</v>
      </c>
      <c r="V5" s="67" t="s">
        <v>466</v>
      </c>
      <c r="W5" s="63" t="s">
        <v>467</v>
      </c>
      <c r="X5" s="63" t="s">
        <v>468</v>
      </c>
      <c r="Y5" s="63" t="s">
        <v>469</v>
      </c>
      <c r="Z5" s="63" t="s">
        <v>504</v>
      </c>
      <c r="AA5" s="63"/>
      <c r="AB5" s="820"/>
      <c r="AC5" s="63"/>
      <c r="AD5" s="63"/>
      <c r="AE5" s="63"/>
      <c r="AF5" s="63"/>
      <c r="AG5" s="63"/>
      <c r="AH5" s="63"/>
    </row>
    <row r="6" spans="1:34" hidden="1" x14ac:dyDescent="0.25">
      <c r="D6" s="971" t="s">
        <v>493</v>
      </c>
      <c r="E6" s="971"/>
      <c r="F6" s="971"/>
      <c r="G6" s="971"/>
      <c r="H6" s="971"/>
      <c r="I6" s="971"/>
      <c r="J6" s="971"/>
      <c r="K6" s="972"/>
      <c r="L6" s="973" t="s">
        <v>494</v>
      </c>
      <c r="M6" s="974"/>
      <c r="N6" s="974"/>
      <c r="O6" s="974"/>
      <c r="P6" s="974"/>
      <c r="Q6" s="974"/>
      <c r="R6" s="974"/>
      <c r="S6" s="972"/>
      <c r="T6" s="973" t="s">
        <v>495</v>
      </c>
      <c r="U6" s="971"/>
      <c r="V6" s="971"/>
      <c r="W6" s="971"/>
      <c r="X6" s="971"/>
      <c r="Y6" s="971"/>
      <c r="Z6" s="971"/>
      <c r="AA6" s="63"/>
      <c r="AB6" s="261"/>
    </row>
    <row r="7" spans="1:34" x14ac:dyDescent="0.25">
      <c r="A7" t="s">
        <v>404</v>
      </c>
      <c r="B7" s="6" t="s">
        <v>52</v>
      </c>
      <c r="C7" t="s">
        <v>68</v>
      </c>
      <c r="D7" s="4"/>
      <c r="E7" s="4"/>
      <c r="F7" s="4"/>
      <c r="G7" s="4"/>
      <c r="H7" s="4"/>
      <c r="I7" s="137"/>
      <c r="J7" s="137"/>
      <c r="K7" s="136"/>
      <c r="L7" s="137"/>
      <c r="M7" s="137"/>
      <c r="N7" s="137"/>
      <c r="O7" s="137"/>
      <c r="P7" s="137"/>
      <c r="Q7" s="137"/>
      <c r="R7" s="137"/>
      <c r="S7" s="136"/>
      <c r="T7" s="137"/>
      <c r="U7" s="137"/>
      <c r="V7" s="137"/>
      <c r="W7" s="137"/>
      <c r="X7" s="4"/>
      <c r="Y7" s="137"/>
      <c r="Z7" s="137"/>
      <c r="AB7" s="63">
        <f>SUM(D7:Z7)</f>
        <v>0</v>
      </c>
    </row>
    <row r="8" spans="1:34" x14ac:dyDescent="0.25">
      <c r="A8" t="s">
        <v>11</v>
      </c>
      <c r="B8" s="6" t="s">
        <v>52</v>
      </c>
      <c r="C8" t="s">
        <v>68</v>
      </c>
      <c r="D8" s="4"/>
      <c r="E8" s="4"/>
      <c r="F8" s="4"/>
      <c r="G8" s="4"/>
      <c r="H8" s="4"/>
      <c r="I8" s="137"/>
      <c r="J8" s="137"/>
      <c r="K8" s="136"/>
      <c r="L8" s="137"/>
      <c r="M8" s="137"/>
      <c r="N8" s="137"/>
      <c r="O8" s="137"/>
      <c r="P8" s="137"/>
      <c r="Q8" s="137"/>
      <c r="R8" s="137"/>
      <c r="S8" s="136"/>
      <c r="T8" s="4"/>
      <c r="U8" s="137"/>
      <c r="V8" s="137"/>
      <c r="W8" s="137"/>
      <c r="X8" s="4"/>
      <c r="Y8" s="137"/>
      <c r="Z8" s="137"/>
      <c r="AB8" s="63">
        <f t="shared" ref="AB8:AB71" si="0">SUM(D8:Z8)</f>
        <v>0</v>
      </c>
    </row>
    <row r="9" spans="1:34" x14ac:dyDescent="0.25">
      <c r="A9" t="s">
        <v>8</v>
      </c>
      <c r="B9" s="6" t="s">
        <v>52</v>
      </c>
      <c r="C9" t="s">
        <v>68</v>
      </c>
      <c r="D9" s="4"/>
      <c r="E9" s="4"/>
      <c r="F9" s="4"/>
      <c r="G9" s="4"/>
      <c r="H9" s="4"/>
      <c r="I9" s="137"/>
      <c r="J9" s="137"/>
      <c r="K9" s="136"/>
      <c r="L9" s="137"/>
      <c r="M9" s="137"/>
      <c r="N9" s="137"/>
      <c r="O9" s="137"/>
      <c r="P9" s="137"/>
      <c r="Q9" s="137"/>
      <c r="R9" s="137"/>
      <c r="S9" s="136"/>
      <c r="T9" s="137"/>
      <c r="U9" s="137"/>
      <c r="V9" s="137"/>
      <c r="W9" s="137"/>
      <c r="X9" s="4"/>
      <c r="Y9" s="137"/>
      <c r="Z9" s="137"/>
      <c r="AB9" s="63">
        <f t="shared" si="0"/>
        <v>0</v>
      </c>
    </row>
    <row r="10" spans="1:34" x14ac:dyDescent="0.25">
      <c r="A10" t="s">
        <v>12</v>
      </c>
      <c r="B10" s="6" t="s">
        <v>53</v>
      </c>
      <c r="C10" t="s">
        <v>68</v>
      </c>
      <c r="D10" s="4"/>
      <c r="E10" s="4"/>
      <c r="F10" s="4"/>
      <c r="G10" s="4"/>
      <c r="H10" s="4"/>
      <c r="I10" s="137"/>
      <c r="J10" s="137"/>
      <c r="K10" s="136"/>
      <c r="L10" s="137"/>
      <c r="M10" s="137"/>
      <c r="N10" s="137"/>
      <c r="O10" s="137"/>
      <c r="P10" s="137"/>
      <c r="Q10" s="137"/>
      <c r="R10" s="137"/>
      <c r="S10" s="136"/>
      <c r="T10" s="137"/>
      <c r="U10" s="137"/>
      <c r="V10" s="137"/>
      <c r="W10" s="4"/>
      <c r="X10" s="4"/>
      <c r="Y10" s="4"/>
      <c r="Z10" s="4"/>
      <c r="AB10" s="63">
        <f t="shared" si="0"/>
        <v>0</v>
      </c>
    </row>
    <row r="11" spans="1:34" x14ac:dyDescent="0.25">
      <c r="A11" t="s">
        <v>16</v>
      </c>
      <c r="B11" s="6" t="s">
        <v>54</v>
      </c>
      <c r="C11" t="s">
        <v>68</v>
      </c>
      <c r="D11" s="4"/>
      <c r="E11" s="4"/>
      <c r="F11" s="4"/>
      <c r="G11" s="4"/>
      <c r="H11" s="4"/>
      <c r="I11" s="137"/>
      <c r="J11" s="137"/>
      <c r="K11" s="136"/>
      <c r="L11" s="137"/>
      <c r="M11" s="137"/>
      <c r="N11" s="137"/>
      <c r="O11" s="137"/>
      <c r="P11" s="137"/>
      <c r="Q11" s="137"/>
      <c r="R11" s="137"/>
      <c r="S11" s="136"/>
      <c r="T11" s="137"/>
      <c r="U11" s="137"/>
      <c r="V11" s="137"/>
      <c r="W11" s="137"/>
      <c r="X11" s="4"/>
      <c r="Y11" s="137"/>
      <c r="Z11" s="137"/>
      <c r="AB11" s="63">
        <f t="shared" si="0"/>
        <v>0</v>
      </c>
    </row>
    <row r="12" spans="1:34" x14ac:dyDescent="0.25">
      <c r="A12" t="s">
        <v>0</v>
      </c>
      <c r="B12" s="6" t="s">
        <v>52</v>
      </c>
      <c r="C12" t="s">
        <v>68</v>
      </c>
      <c r="D12" s="4"/>
      <c r="E12" s="4"/>
      <c r="F12" s="4"/>
      <c r="G12" s="4"/>
      <c r="H12" s="4"/>
      <c r="I12" s="137"/>
      <c r="J12" s="137"/>
      <c r="K12" s="136"/>
      <c r="L12" s="137"/>
      <c r="M12" s="137"/>
      <c r="N12" s="137"/>
      <c r="O12" s="137"/>
      <c r="P12" s="137"/>
      <c r="Q12" s="137"/>
      <c r="R12" s="137"/>
      <c r="S12" s="136"/>
      <c r="T12" s="4"/>
      <c r="U12" s="137"/>
      <c r="V12" s="137"/>
      <c r="W12" s="4"/>
      <c r="X12" s="4"/>
      <c r="Y12" s="4"/>
      <c r="Z12" s="4"/>
      <c r="AB12" s="63">
        <f t="shared" si="0"/>
        <v>0</v>
      </c>
    </row>
    <row r="13" spans="1:34" x14ac:dyDescent="0.25">
      <c r="A13" t="s">
        <v>5</v>
      </c>
      <c r="B13" s="6" t="s">
        <v>52</v>
      </c>
      <c r="C13" t="s">
        <v>68</v>
      </c>
      <c r="D13" s="4"/>
      <c r="E13" s="4"/>
      <c r="F13" s="4"/>
      <c r="G13" s="4"/>
      <c r="H13" s="4"/>
      <c r="I13" s="137"/>
      <c r="J13" s="137"/>
      <c r="K13" s="136"/>
      <c r="L13" s="137"/>
      <c r="M13" s="137"/>
      <c r="N13" s="137"/>
      <c r="O13" s="137"/>
      <c r="P13" s="137"/>
      <c r="Q13" s="137"/>
      <c r="R13" s="137"/>
      <c r="S13" s="136"/>
      <c r="T13" s="137"/>
      <c r="U13" s="137"/>
      <c r="V13" s="137"/>
      <c r="W13" s="137"/>
      <c r="X13" s="137"/>
      <c r="Y13" s="137"/>
      <c r="Z13" s="137"/>
      <c r="AB13" s="63">
        <f t="shared" si="0"/>
        <v>0</v>
      </c>
    </row>
    <row r="14" spans="1:34" x14ac:dyDescent="0.25">
      <c r="A14" t="s">
        <v>74</v>
      </c>
      <c r="B14" s="6" t="s">
        <v>53</v>
      </c>
      <c r="C14" t="s">
        <v>68</v>
      </c>
      <c r="D14" s="4"/>
      <c r="E14" s="4"/>
      <c r="F14" s="4"/>
      <c r="G14" s="4"/>
      <c r="H14" s="4"/>
      <c r="I14" s="137"/>
      <c r="J14" s="137"/>
      <c r="K14" s="136"/>
      <c r="L14" s="137"/>
      <c r="M14" s="137"/>
      <c r="N14" s="137"/>
      <c r="O14" s="137"/>
      <c r="P14" s="137"/>
      <c r="Q14" s="137"/>
      <c r="R14" s="137"/>
      <c r="S14" s="136"/>
      <c r="T14" s="137"/>
      <c r="U14" s="137"/>
      <c r="V14" s="137"/>
      <c r="W14" s="137"/>
      <c r="X14" s="4"/>
      <c r="Y14" s="137"/>
      <c r="Z14" s="137"/>
      <c r="AB14" s="63">
        <f t="shared" si="0"/>
        <v>0</v>
      </c>
    </row>
    <row r="15" spans="1:34" x14ac:dyDescent="0.25">
      <c r="A15" t="s">
        <v>405</v>
      </c>
      <c r="B15" s="6" t="s">
        <v>53</v>
      </c>
      <c r="C15" t="s">
        <v>68</v>
      </c>
      <c r="D15" s="4"/>
      <c r="E15" s="4"/>
      <c r="F15" s="4"/>
      <c r="G15" s="4"/>
      <c r="H15" s="4"/>
      <c r="I15" s="137"/>
      <c r="J15" s="137"/>
      <c r="K15" s="136"/>
      <c r="L15" s="137"/>
      <c r="M15" s="137"/>
      <c r="N15" s="137"/>
      <c r="O15" s="137"/>
      <c r="P15" s="137"/>
      <c r="Q15" s="137"/>
      <c r="R15" s="137"/>
      <c r="S15" s="136"/>
      <c r="T15" s="137"/>
      <c r="U15" s="137"/>
      <c r="V15" s="137"/>
      <c r="W15" s="137"/>
      <c r="X15" s="137"/>
      <c r="Y15" s="4"/>
      <c r="Z15" s="4"/>
      <c r="AB15" s="63">
        <f t="shared" si="0"/>
        <v>0</v>
      </c>
    </row>
    <row r="16" spans="1:34" x14ac:dyDescent="0.25">
      <c r="A16" t="s">
        <v>2</v>
      </c>
      <c r="B16" s="6" t="s">
        <v>53</v>
      </c>
      <c r="C16" t="s">
        <v>68</v>
      </c>
      <c r="D16" s="4"/>
      <c r="E16" s="4"/>
      <c r="F16" s="4"/>
      <c r="G16" s="4"/>
      <c r="H16" s="4"/>
      <c r="I16" s="137"/>
      <c r="J16" s="137"/>
      <c r="K16" s="136"/>
      <c r="L16" s="137"/>
      <c r="M16" s="137"/>
      <c r="N16" s="137"/>
      <c r="O16" s="137"/>
      <c r="P16" s="137"/>
      <c r="Q16" s="137"/>
      <c r="R16" s="137"/>
      <c r="S16" s="136"/>
      <c r="T16" s="137"/>
      <c r="U16" s="137"/>
      <c r="V16" s="137"/>
      <c r="W16" s="137"/>
      <c r="X16" s="137"/>
      <c r="Y16" s="137"/>
      <c r="Z16" s="137"/>
      <c r="AB16" s="63">
        <f t="shared" si="0"/>
        <v>0</v>
      </c>
    </row>
    <row r="17" spans="1:28" x14ac:dyDescent="0.25">
      <c r="A17" t="s">
        <v>6</v>
      </c>
      <c r="B17" s="6" t="s">
        <v>53</v>
      </c>
      <c r="C17" t="s">
        <v>68</v>
      </c>
      <c r="D17" s="4"/>
      <c r="E17" s="4"/>
      <c r="F17" s="4"/>
      <c r="G17" s="4"/>
      <c r="H17" s="4"/>
      <c r="I17" s="137"/>
      <c r="J17" s="137"/>
      <c r="K17" s="136"/>
      <c r="L17" s="137"/>
      <c r="M17" s="137"/>
      <c r="N17" s="137"/>
      <c r="O17" s="137"/>
      <c r="P17" s="137"/>
      <c r="Q17" s="137"/>
      <c r="R17" s="137"/>
      <c r="S17" s="136"/>
      <c r="T17" s="137"/>
      <c r="U17" s="137"/>
      <c r="V17" s="137"/>
      <c r="W17" s="137"/>
      <c r="X17" s="137"/>
      <c r="Y17" s="137"/>
      <c r="Z17" s="137"/>
      <c r="AB17" s="63">
        <f t="shared" si="0"/>
        <v>0</v>
      </c>
    </row>
    <row r="18" spans="1:28" x14ac:dyDescent="0.25">
      <c r="A18" t="s">
        <v>14</v>
      </c>
      <c r="B18" s="6" t="s">
        <v>53</v>
      </c>
      <c r="C18" t="s">
        <v>68</v>
      </c>
      <c r="D18" s="4"/>
      <c r="E18" s="4"/>
      <c r="F18" s="4"/>
      <c r="G18" s="4"/>
      <c r="H18" s="4"/>
      <c r="I18" s="137"/>
      <c r="J18" s="137"/>
      <c r="K18" s="136"/>
      <c r="L18" s="137"/>
      <c r="M18" s="137"/>
      <c r="N18" s="137"/>
      <c r="O18" s="137"/>
      <c r="P18" s="137"/>
      <c r="Q18" s="137"/>
      <c r="R18" s="137"/>
      <c r="S18" s="136"/>
      <c r="T18" s="137"/>
      <c r="U18" s="137"/>
      <c r="V18" s="137"/>
      <c r="W18" s="4"/>
      <c r="X18" s="4"/>
      <c r="Y18" s="137"/>
      <c r="Z18" s="137"/>
      <c r="AB18" s="63">
        <f t="shared" si="0"/>
        <v>0</v>
      </c>
    </row>
    <row r="19" spans="1:28" x14ac:dyDescent="0.25">
      <c r="A19" s="4" t="s">
        <v>231</v>
      </c>
      <c r="B19" s="6" t="s">
        <v>54</v>
      </c>
      <c r="C19" t="s">
        <v>68</v>
      </c>
      <c r="D19" s="4"/>
      <c r="E19" s="4"/>
      <c r="F19" s="4"/>
      <c r="G19" s="4"/>
      <c r="H19" s="4"/>
      <c r="I19" s="137"/>
      <c r="J19" s="137"/>
      <c r="K19" s="136"/>
      <c r="L19" s="137"/>
      <c r="M19" s="137"/>
      <c r="N19" s="137"/>
      <c r="O19" s="137"/>
      <c r="P19" s="137"/>
      <c r="Q19" s="137"/>
      <c r="R19" s="137"/>
      <c r="S19" s="136"/>
      <c r="T19" s="4"/>
      <c r="U19" s="137"/>
      <c r="V19" s="137"/>
      <c r="W19" s="4"/>
      <c r="X19" s="4"/>
      <c r="Y19" s="4"/>
      <c r="Z19" s="4"/>
      <c r="AB19" s="63">
        <f t="shared" si="0"/>
        <v>0</v>
      </c>
    </row>
    <row r="20" spans="1:28" x14ac:dyDescent="0.25">
      <c r="A20" s="4" t="s">
        <v>10</v>
      </c>
      <c r="B20" s="6" t="s">
        <v>54</v>
      </c>
      <c r="C20" t="s">
        <v>68</v>
      </c>
      <c r="D20" s="4"/>
      <c r="E20" s="4"/>
      <c r="F20" s="4"/>
      <c r="G20" s="4"/>
      <c r="H20" s="4"/>
      <c r="I20" s="137"/>
      <c r="J20" s="137"/>
      <c r="K20" s="136"/>
      <c r="L20" s="137"/>
      <c r="M20" s="137"/>
      <c r="N20" s="137"/>
      <c r="O20" s="137"/>
      <c r="P20" s="137"/>
      <c r="Q20" s="137"/>
      <c r="R20" s="137"/>
      <c r="S20" s="136"/>
      <c r="T20" s="4"/>
      <c r="U20" s="137"/>
      <c r="V20" s="137"/>
      <c r="W20" s="4"/>
      <c r="X20" s="4"/>
      <c r="Y20" s="4"/>
      <c r="Z20" s="4"/>
      <c r="AB20" s="63">
        <f t="shared" si="0"/>
        <v>0</v>
      </c>
    </row>
    <row r="21" spans="1:28" x14ac:dyDescent="0.25">
      <c r="A21" s="4" t="s">
        <v>230</v>
      </c>
      <c r="B21" s="6" t="s">
        <v>251</v>
      </c>
      <c r="C21" t="s">
        <v>68</v>
      </c>
      <c r="D21" s="4"/>
      <c r="E21" s="4"/>
      <c r="F21" s="4"/>
      <c r="G21" s="4"/>
      <c r="H21" s="4"/>
      <c r="I21" s="137"/>
      <c r="J21" s="137"/>
      <c r="K21" s="136"/>
      <c r="L21" s="137"/>
      <c r="M21" s="137"/>
      <c r="N21" s="137"/>
      <c r="O21" s="137"/>
      <c r="P21" s="137"/>
      <c r="Q21" s="137"/>
      <c r="R21" s="137"/>
      <c r="S21" s="136"/>
      <c r="T21" s="4"/>
      <c r="U21" s="137"/>
      <c r="V21" s="137"/>
      <c r="W21" s="4"/>
      <c r="X21" s="4"/>
      <c r="Y21" s="4"/>
      <c r="Z21" s="4"/>
      <c r="AB21" s="63">
        <f t="shared" si="0"/>
        <v>0</v>
      </c>
    </row>
    <row r="22" spans="1:28" x14ac:dyDescent="0.25">
      <c r="A22" s="4" t="s">
        <v>38</v>
      </c>
      <c r="B22" s="6" t="s">
        <v>251</v>
      </c>
      <c r="C22" t="s">
        <v>68</v>
      </c>
      <c r="D22" s="4"/>
      <c r="E22" s="4"/>
      <c r="F22" s="4"/>
      <c r="G22" s="4"/>
      <c r="H22" s="4"/>
      <c r="I22" s="137"/>
      <c r="J22" s="137"/>
      <c r="K22" s="136"/>
      <c r="L22" s="137"/>
      <c r="M22" s="137"/>
      <c r="N22" s="137"/>
      <c r="O22" s="137"/>
      <c r="P22" s="137"/>
      <c r="Q22" s="137"/>
      <c r="R22" s="137"/>
      <c r="S22" s="136"/>
      <c r="T22" s="4"/>
      <c r="U22" s="137"/>
      <c r="V22" s="137"/>
      <c r="W22" s="4"/>
      <c r="X22" s="4"/>
      <c r="Y22" s="4"/>
      <c r="Z22" s="4"/>
      <c r="AB22" s="63">
        <f t="shared" si="0"/>
        <v>0</v>
      </c>
    </row>
    <row r="23" spans="1:28" x14ac:dyDescent="0.25">
      <c r="A23" s="4" t="s">
        <v>215</v>
      </c>
      <c r="B23" s="6" t="s">
        <v>251</v>
      </c>
      <c r="C23" t="s">
        <v>68</v>
      </c>
      <c r="D23" s="4"/>
      <c r="E23" s="4"/>
      <c r="F23" s="4"/>
      <c r="G23" s="4"/>
      <c r="H23" s="4"/>
      <c r="I23" s="137"/>
      <c r="J23" s="137"/>
      <c r="K23" s="136"/>
      <c r="L23" s="137"/>
      <c r="M23" s="137"/>
      <c r="N23" s="137"/>
      <c r="O23" s="137"/>
      <c r="P23" s="137"/>
      <c r="Q23" s="137"/>
      <c r="R23" s="137"/>
      <c r="S23" s="136"/>
      <c r="T23" s="4"/>
      <c r="U23" s="137"/>
      <c r="V23" s="137"/>
      <c r="W23" s="4"/>
      <c r="X23" s="4"/>
      <c r="Y23" s="4"/>
      <c r="Z23" s="4"/>
      <c r="AB23" s="63">
        <f t="shared" si="0"/>
        <v>0</v>
      </c>
    </row>
    <row r="24" spans="1:28" x14ac:dyDescent="0.25">
      <c r="A24" s="4" t="s">
        <v>24</v>
      </c>
      <c r="B24" s="6" t="s">
        <v>251</v>
      </c>
      <c r="C24" t="s">
        <v>68</v>
      </c>
      <c r="D24" s="4"/>
      <c r="E24" s="4"/>
      <c r="F24" s="4"/>
      <c r="G24" s="4"/>
      <c r="H24" s="4"/>
      <c r="I24" s="137"/>
      <c r="J24" s="137"/>
      <c r="K24" s="136"/>
      <c r="L24" s="137"/>
      <c r="M24" s="137"/>
      <c r="N24" s="137"/>
      <c r="O24" s="137"/>
      <c r="P24" s="137"/>
      <c r="Q24" s="137"/>
      <c r="R24" s="137"/>
      <c r="S24" s="136"/>
      <c r="T24" s="4"/>
      <c r="U24" s="137"/>
      <c r="V24" s="137"/>
      <c r="W24" s="4"/>
      <c r="X24" s="4"/>
      <c r="Y24" s="4"/>
      <c r="Z24" s="4"/>
      <c r="AB24" s="63">
        <f t="shared" si="0"/>
        <v>0</v>
      </c>
    </row>
    <row r="25" spans="1:28" x14ac:dyDescent="0.25">
      <c r="A25" s="4" t="s">
        <v>582</v>
      </c>
      <c r="B25" s="6" t="s">
        <v>251</v>
      </c>
      <c r="C25" t="s">
        <v>68</v>
      </c>
      <c r="D25" s="4"/>
      <c r="E25" s="4"/>
      <c r="F25" s="4"/>
      <c r="G25" s="4"/>
      <c r="H25" s="4"/>
      <c r="I25" s="137"/>
      <c r="J25" s="137"/>
      <c r="K25" s="136"/>
      <c r="L25" s="137"/>
      <c r="M25" s="137"/>
      <c r="N25" s="137"/>
      <c r="O25" s="137"/>
      <c r="P25" s="137"/>
      <c r="Q25" s="137"/>
      <c r="R25" s="137"/>
      <c r="S25" s="136"/>
      <c r="T25" s="4"/>
      <c r="U25" s="137"/>
      <c r="V25" s="137"/>
      <c r="W25" s="4"/>
      <c r="X25" s="4"/>
      <c r="Y25" s="4"/>
      <c r="Z25" s="4"/>
      <c r="AB25" s="63">
        <f t="shared" si="0"/>
        <v>0</v>
      </c>
    </row>
    <row r="26" spans="1:28" x14ac:dyDescent="0.25">
      <c r="A26" s="4" t="s">
        <v>254</v>
      </c>
      <c r="B26" s="6"/>
      <c r="C26" t="s">
        <v>68</v>
      </c>
      <c r="D26" s="4"/>
      <c r="E26" s="4"/>
      <c r="F26" s="4"/>
      <c r="G26" s="4"/>
      <c r="H26" s="4"/>
      <c r="I26" s="137"/>
      <c r="J26" s="137"/>
      <c r="K26" s="136"/>
      <c r="L26" s="137"/>
      <c r="M26" s="137"/>
      <c r="N26" s="137"/>
      <c r="O26" s="137"/>
      <c r="P26" s="137"/>
      <c r="Q26" s="137"/>
      <c r="R26" s="137"/>
      <c r="S26" s="136"/>
      <c r="T26" s="4"/>
      <c r="U26" s="137"/>
      <c r="V26" s="137"/>
      <c r="W26" s="4"/>
      <c r="X26" s="4"/>
      <c r="Y26" s="4"/>
      <c r="Z26" s="4"/>
      <c r="AB26" s="63">
        <f t="shared" si="0"/>
        <v>0</v>
      </c>
    </row>
    <row r="27" spans="1:28" x14ac:dyDescent="0.25">
      <c r="A27" s="4" t="s">
        <v>255</v>
      </c>
      <c r="B27" s="6"/>
      <c r="C27" t="s">
        <v>68</v>
      </c>
      <c r="D27" s="4"/>
      <c r="E27" s="4"/>
      <c r="F27" s="4"/>
      <c r="G27" s="4"/>
      <c r="H27" s="4"/>
      <c r="I27" s="137"/>
      <c r="J27" s="137"/>
      <c r="K27" s="136"/>
      <c r="L27" s="137"/>
      <c r="M27" s="137"/>
      <c r="N27" s="137"/>
      <c r="O27" s="137"/>
      <c r="P27" s="137"/>
      <c r="Q27" s="137"/>
      <c r="R27" s="137"/>
      <c r="S27" s="136"/>
      <c r="T27" s="4"/>
      <c r="U27" s="137"/>
      <c r="V27" s="137"/>
      <c r="W27" s="4"/>
      <c r="X27" s="4"/>
      <c r="Y27" s="4"/>
      <c r="Z27" s="4"/>
      <c r="AB27" s="63">
        <f t="shared" si="0"/>
        <v>0</v>
      </c>
    </row>
    <row r="28" spans="1:28" x14ac:dyDescent="0.25">
      <c r="A28" s="4" t="s">
        <v>256</v>
      </c>
      <c r="B28" s="6"/>
      <c r="C28" t="s">
        <v>68</v>
      </c>
      <c r="D28" s="4"/>
      <c r="E28" s="4"/>
      <c r="F28" s="4"/>
      <c r="G28" s="4"/>
      <c r="H28" s="4"/>
      <c r="I28" s="137"/>
      <c r="J28" s="137"/>
      <c r="K28" s="136"/>
      <c r="L28" s="137"/>
      <c r="M28" s="137"/>
      <c r="N28" s="137"/>
      <c r="O28" s="137"/>
      <c r="P28" s="137"/>
      <c r="Q28" s="137"/>
      <c r="R28" s="137"/>
      <c r="S28" s="136"/>
      <c r="T28" s="4"/>
      <c r="U28" s="137"/>
      <c r="V28" s="137"/>
      <c r="W28" s="4"/>
      <c r="X28" s="4"/>
      <c r="Y28" s="4"/>
      <c r="Z28" s="4"/>
      <c r="AB28" s="63">
        <f t="shared" si="0"/>
        <v>0</v>
      </c>
    </row>
    <row r="29" spans="1:28" x14ac:dyDescent="0.25">
      <c r="A29" s="4" t="s">
        <v>257</v>
      </c>
      <c r="B29" s="6"/>
      <c r="C29" t="s">
        <v>68</v>
      </c>
      <c r="D29" s="4"/>
      <c r="E29" s="4"/>
      <c r="F29" s="4"/>
      <c r="G29" s="4"/>
      <c r="H29" s="4"/>
      <c r="I29" s="137"/>
      <c r="J29" s="137"/>
      <c r="K29" s="136"/>
      <c r="L29" s="137"/>
      <c r="M29" s="137"/>
      <c r="N29" s="137"/>
      <c r="O29" s="137"/>
      <c r="P29" s="137"/>
      <c r="Q29" s="137"/>
      <c r="R29" s="137"/>
      <c r="S29" s="136"/>
      <c r="T29" s="4"/>
      <c r="U29" s="137"/>
      <c r="V29" s="137"/>
      <c r="W29" s="4"/>
      <c r="X29" s="4"/>
      <c r="Y29" s="4"/>
      <c r="Z29" s="4"/>
      <c r="AB29" s="63">
        <f t="shared" si="0"/>
        <v>0</v>
      </c>
    </row>
    <row r="30" spans="1:28" x14ac:dyDescent="0.25">
      <c r="A30" s="4" t="s">
        <v>4</v>
      </c>
      <c r="B30" s="6" t="s">
        <v>52</v>
      </c>
      <c r="C30" t="s">
        <v>64</v>
      </c>
      <c r="D30" s="4"/>
      <c r="E30" s="4"/>
      <c r="F30" s="4"/>
      <c r="G30" s="4"/>
      <c r="H30" s="4"/>
      <c r="I30" s="137"/>
      <c r="J30" s="137"/>
      <c r="K30" s="136"/>
      <c r="L30" s="137"/>
      <c r="M30" s="137"/>
      <c r="N30" s="137"/>
      <c r="O30" s="137"/>
      <c r="P30" s="137"/>
      <c r="Q30" s="137"/>
      <c r="R30" s="137"/>
      <c r="S30" s="136"/>
      <c r="T30" s="4"/>
      <c r="U30" s="137"/>
      <c r="V30" s="137"/>
      <c r="W30" s="4"/>
      <c r="X30" s="4"/>
      <c r="Y30" s="4"/>
      <c r="Z30" s="4"/>
      <c r="AB30" s="63">
        <f t="shared" si="0"/>
        <v>0</v>
      </c>
    </row>
    <row r="31" spans="1:28" x14ac:dyDescent="0.25">
      <c r="A31" s="4" t="s">
        <v>3</v>
      </c>
      <c r="B31" s="6" t="s">
        <v>52</v>
      </c>
      <c r="C31" t="s">
        <v>64</v>
      </c>
      <c r="D31" s="4"/>
      <c r="E31" s="4"/>
      <c r="F31" s="4"/>
      <c r="G31" s="4"/>
      <c r="H31" s="4"/>
      <c r="I31" s="137"/>
      <c r="J31" s="137"/>
      <c r="K31" s="136"/>
      <c r="L31" s="137"/>
      <c r="M31" s="137"/>
      <c r="N31" s="137"/>
      <c r="O31" s="137"/>
      <c r="P31" s="137"/>
      <c r="Q31" s="137"/>
      <c r="R31" s="137"/>
      <c r="S31" s="136"/>
      <c r="T31" s="4"/>
      <c r="U31" s="137"/>
      <c r="V31" s="137"/>
      <c r="W31" s="4"/>
      <c r="X31" s="4"/>
      <c r="Y31" s="4"/>
      <c r="Z31" s="4"/>
      <c r="AB31" s="63">
        <f t="shared" si="0"/>
        <v>0</v>
      </c>
    </row>
    <row r="32" spans="1:28" x14ac:dyDescent="0.25">
      <c r="A32" s="4" t="s">
        <v>229</v>
      </c>
      <c r="B32" s="6" t="s">
        <v>54</v>
      </c>
      <c r="C32" t="s">
        <v>64</v>
      </c>
      <c r="D32" s="4"/>
      <c r="E32" s="4"/>
      <c r="F32" s="4"/>
      <c r="G32" s="4"/>
      <c r="H32" s="4"/>
      <c r="I32" s="137"/>
      <c r="J32" s="137"/>
      <c r="K32" s="136"/>
      <c r="L32" s="137"/>
      <c r="M32" s="137"/>
      <c r="N32" s="137"/>
      <c r="O32" s="137"/>
      <c r="P32" s="137"/>
      <c r="Q32" s="137"/>
      <c r="R32" s="137"/>
      <c r="S32" s="136"/>
      <c r="T32" s="4"/>
      <c r="U32" s="137"/>
      <c r="V32" s="137"/>
      <c r="W32" s="4"/>
      <c r="X32" s="4"/>
      <c r="Y32" s="4"/>
      <c r="Z32" s="4"/>
      <c r="AB32" s="63">
        <f t="shared" si="0"/>
        <v>0</v>
      </c>
    </row>
    <row r="33" spans="1:28" x14ac:dyDescent="0.25">
      <c r="A33" s="4" t="s">
        <v>21</v>
      </c>
      <c r="B33" s="6" t="s">
        <v>53</v>
      </c>
      <c r="C33" t="s">
        <v>64</v>
      </c>
      <c r="D33" s="4"/>
      <c r="E33" s="4"/>
      <c r="F33" s="4"/>
      <c r="G33" s="4"/>
      <c r="H33" s="4"/>
      <c r="I33" s="137"/>
      <c r="J33" s="137"/>
      <c r="K33" s="136"/>
      <c r="L33" s="137"/>
      <c r="M33" s="137"/>
      <c r="N33" s="137"/>
      <c r="O33" s="137"/>
      <c r="P33" s="137"/>
      <c r="Q33" s="137"/>
      <c r="R33" s="137"/>
      <c r="S33" s="136"/>
      <c r="T33" s="137"/>
      <c r="U33" s="137"/>
      <c r="V33" s="137"/>
      <c r="W33" s="137"/>
      <c r="X33" s="4"/>
      <c r="Y33" s="137"/>
      <c r="Z33" s="137"/>
      <c r="AB33" s="63">
        <f t="shared" si="0"/>
        <v>0</v>
      </c>
    </row>
    <row r="34" spans="1:28" x14ac:dyDescent="0.25">
      <c r="A34" t="s">
        <v>9</v>
      </c>
      <c r="B34" s="6" t="s">
        <v>54</v>
      </c>
      <c r="C34" t="s">
        <v>64</v>
      </c>
      <c r="D34" s="4"/>
      <c r="E34" s="4"/>
      <c r="F34" s="4"/>
      <c r="G34" s="4"/>
      <c r="H34" s="4"/>
      <c r="I34" s="137"/>
      <c r="J34" s="137"/>
      <c r="K34" s="136"/>
      <c r="L34" s="137"/>
      <c r="M34" s="137"/>
      <c r="N34" s="137"/>
      <c r="O34" s="137"/>
      <c r="P34" s="137"/>
      <c r="Q34" s="137"/>
      <c r="R34" s="137"/>
      <c r="S34" s="136"/>
      <c r="T34" s="137"/>
      <c r="U34" s="137"/>
      <c r="V34" s="137"/>
      <c r="W34" s="137"/>
      <c r="X34" s="4"/>
      <c r="Y34" s="137"/>
      <c r="Z34" s="137"/>
      <c r="AB34" s="63">
        <f t="shared" si="0"/>
        <v>0</v>
      </c>
    </row>
    <row r="35" spans="1:28" x14ac:dyDescent="0.25">
      <c r="A35" t="s">
        <v>279</v>
      </c>
      <c r="B35" s="6" t="s">
        <v>251</v>
      </c>
      <c r="C35" t="s">
        <v>64</v>
      </c>
      <c r="D35" s="4"/>
      <c r="E35" s="4"/>
      <c r="F35" s="4"/>
      <c r="G35" s="4"/>
      <c r="H35" s="4"/>
      <c r="I35" s="137"/>
      <c r="J35" s="137"/>
      <c r="K35" s="136"/>
      <c r="L35" s="137"/>
      <c r="M35" s="137"/>
      <c r="N35" s="137"/>
      <c r="O35" s="137"/>
      <c r="P35" s="137"/>
      <c r="Q35" s="137"/>
      <c r="R35" s="137"/>
      <c r="S35" s="136"/>
      <c r="T35" s="137"/>
      <c r="U35" s="137"/>
      <c r="V35" s="137"/>
      <c r="W35" s="137"/>
      <c r="X35" s="4"/>
      <c r="Y35" s="137"/>
      <c r="Z35" s="137"/>
      <c r="AB35" s="63">
        <f t="shared" si="0"/>
        <v>0</v>
      </c>
    </row>
    <row r="36" spans="1:28" x14ac:dyDescent="0.25">
      <c r="A36" t="s">
        <v>273</v>
      </c>
      <c r="B36" s="6" t="s">
        <v>251</v>
      </c>
      <c r="C36" t="s">
        <v>64</v>
      </c>
      <c r="D36" s="4"/>
      <c r="E36" s="4"/>
      <c r="F36" s="4"/>
      <c r="G36" s="4"/>
      <c r="H36" s="4"/>
      <c r="I36" s="137"/>
      <c r="J36" s="137"/>
      <c r="K36" s="136"/>
      <c r="L36" s="137"/>
      <c r="M36" s="137"/>
      <c r="N36" s="137"/>
      <c r="O36" s="137"/>
      <c r="P36" s="137"/>
      <c r="Q36" s="137"/>
      <c r="R36" s="137"/>
      <c r="S36" s="136"/>
      <c r="T36" s="137"/>
      <c r="U36" s="137"/>
      <c r="V36" s="137"/>
      <c r="W36" s="137"/>
      <c r="X36" s="4"/>
      <c r="Y36" s="137"/>
      <c r="Z36" s="137"/>
      <c r="AB36" s="63">
        <f t="shared" si="0"/>
        <v>0</v>
      </c>
    </row>
    <row r="37" spans="1:28" x14ac:dyDescent="0.25">
      <c r="A37" t="s">
        <v>200</v>
      </c>
      <c r="B37" s="6" t="s">
        <v>251</v>
      </c>
      <c r="C37" t="s">
        <v>64</v>
      </c>
      <c r="D37" s="4"/>
      <c r="E37" s="4"/>
      <c r="F37" s="4"/>
      <c r="G37" s="4"/>
      <c r="H37" s="4"/>
      <c r="I37" s="137"/>
      <c r="J37" s="137"/>
      <c r="K37" s="136"/>
      <c r="L37" s="137"/>
      <c r="M37" s="137"/>
      <c r="N37" s="137"/>
      <c r="O37" s="137"/>
      <c r="P37" s="137"/>
      <c r="Q37" s="137"/>
      <c r="R37" s="137"/>
      <c r="S37" s="136"/>
      <c r="T37" s="4"/>
      <c r="U37" s="137"/>
      <c r="V37" s="137"/>
      <c r="W37" s="4"/>
      <c r="X37" s="4"/>
      <c r="Y37" s="4"/>
      <c r="Z37" s="4"/>
      <c r="AB37" s="63">
        <f t="shared" si="0"/>
        <v>0</v>
      </c>
    </row>
    <row r="38" spans="1:28" x14ac:dyDescent="0.25">
      <c r="A38" t="s">
        <v>253</v>
      </c>
      <c r="B38" s="6"/>
      <c r="C38" t="s">
        <v>64</v>
      </c>
      <c r="D38" s="4"/>
      <c r="E38" s="4"/>
      <c r="F38" s="4"/>
      <c r="G38" s="4"/>
      <c r="H38" s="4"/>
      <c r="I38" s="137"/>
      <c r="J38" s="137"/>
      <c r="K38" s="136"/>
      <c r="L38" s="137"/>
      <c r="M38" s="137"/>
      <c r="N38" s="137"/>
      <c r="O38" s="137"/>
      <c r="P38" s="137"/>
      <c r="Q38" s="137"/>
      <c r="R38" s="137"/>
      <c r="S38" s="136"/>
      <c r="T38" s="4"/>
      <c r="U38" s="137"/>
      <c r="V38" s="137"/>
      <c r="W38" s="4"/>
      <c r="X38" s="4"/>
      <c r="Y38" s="4"/>
      <c r="Z38" s="4"/>
      <c r="AB38" s="63">
        <f t="shared" si="0"/>
        <v>0</v>
      </c>
    </row>
    <row r="39" spans="1:28" x14ac:dyDescent="0.25">
      <c r="A39" t="s">
        <v>254</v>
      </c>
      <c r="B39" s="6"/>
      <c r="C39" t="s">
        <v>64</v>
      </c>
      <c r="D39" s="4"/>
      <c r="E39" s="4"/>
      <c r="F39" s="4"/>
      <c r="G39" s="4"/>
      <c r="H39" s="4"/>
      <c r="I39" s="137"/>
      <c r="J39" s="137"/>
      <c r="K39" s="136"/>
      <c r="L39" s="137"/>
      <c r="M39" s="137"/>
      <c r="N39" s="137"/>
      <c r="O39" s="137"/>
      <c r="P39" s="137"/>
      <c r="Q39" s="137"/>
      <c r="R39" s="137"/>
      <c r="S39" s="136"/>
      <c r="T39" s="4"/>
      <c r="U39" s="137"/>
      <c r="V39" s="137"/>
      <c r="W39" s="4"/>
      <c r="X39" s="4"/>
      <c r="Y39" s="4"/>
      <c r="Z39" s="4"/>
      <c r="AB39" s="63">
        <f t="shared" si="0"/>
        <v>0</v>
      </c>
    </row>
    <row r="40" spans="1:28" x14ac:dyDescent="0.25">
      <c r="A40" t="s">
        <v>255</v>
      </c>
      <c r="B40" s="6"/>
      <c r="C40" t="s">
        <v>64</v>
      </c>
      <c r="D40" s="4"/>
      <c r="E40" s="4"/>
      <c r="F40" s="4"/>
      <c r="G40" s="4"/>
      <c r="H40" s="4"/>
      <c r="I40" s="137"/>
      <c r="J40" s="137"/>
      <c r="K40" s="136"/>
      <c r="L40" s="137"/>
      <c r="M40" s="137"/>
      <c r="N40" s="137"/>
      <c r="O40" s="137"/>
      <c r="P40" s="137"/>
      <c r="Q40" s="137"/>
      <c r="R40" s="137"/>
      <c r="S40" s="136"/>
      <c r="T40" s="4"/>
      <c r="U40" s="137"/>
      <c r="V40" s="137"/>
      <c r="W40" s="4"/>
      <c r="X40" s="4"/>
      <c r="Y40" s="4"/>
      <c r="Z40" s="4"/>
      <c r="AB40" s="63">
        <f t="shared" si="0"/>
        <v>0</v>
      </c>
    </row>
    <row r="41" spans="1:28" x14ac:dyDescent="0.25">
      <c r="A41" t="s">
        <v>256</v>
      </c>
      <c r="B41" s="6"/>
      <c r="C41" t="s">
        <v>64</v>
      </c>
      <c r="D41" s="4"/>
      <c r="E41" s="4"/>
      <c r="F41" s="4"/>
      <c r="G41" s="4"/>
      <c r="H41" s="4"/>
      <c r="I41" s="137"/>
      <c r="J41" s="137"/>
      <c r="K41" s="136"/>
      <c r="L41" s="137"/>
      <c r="M41" s="137"/>
      <c r="N41" s="137"/>
      <c r="O41" s="137"/>
      <c r="P41" s="137"/>
      <c r="Q41" s="137"/>
      <c r="R41" s="137"/>
      <c r="S41" s="136"/>
      <c r="T41" s="4"/>
      <c r="U41" s="137"/>
      <c r="V41" s="137"/>
      <c r="W41" s="4"/>
      <c r="X41" s="4"/>
      <c r="Y41" s="4"/>
      <c r="Z41" s="4"/>
      <c r="AB41" s="63">
        <f t="shared" si="0"/>
        <v>0</v>
      </c>
    </row>
    <row r="42" spans="1:28" x14ac:dyDescent="0.25">
      <c r="A42" t="s">
        <v>257</v>
      </c>
      <c r="B42" s="6"/>
      <c r="C42" t="s">
        <v>64</v>
      </c>
      <c r="D42" s="4"/>
      <c r="E42" s="4"/>
      <c r="F42" s="4"/>
      <c r="G42" s="4"/>
      <c r="H42" s="4"/>
      <c r="I42" s="137"/>
      <c r="J42" s="137"/>
      <c r="K42" s="136"/>
      <c r="L42" s="137"/>
      <c r="M42" s="137"/>
      <c r="N42" s="137"/>
      <c r="O42" s="137"/>
      <c r="P42" s="137"/>
      <c r="Q42" s="137"/>
      <c r="R42" s="137"/>
      <c r="S42" s="136"/>
      <c r="T42" s="4"/>
      <c r="U42" s="137"/>
      <c r="V42" s="137"/>
      <c r="W42" s="4"/>
      <c r="X42" s="4"/>
      <c r="Y42" s="4"/>
      <c r="Z42" s="4"/>
      <c r="AB42" s="63">
        <f t="shared" si="0"/>
        <v>0</v>
      </c>
    </row>
    <row r="43" spans="1:28" x14ac:dyDescent="0.25">
      <c r="A43" t="s">
        <v>20</v>
      </c>
      <c r="B43" s="6" t="s">
        <v>52</v>
      </c>
      <c r="C43" t="s">
        <v>69</v>
      </c>
      <c r="D43" s="4"/>
      <c r="E43" s="4"/>
      <c r="F43" s="4"/>
      <c r="G43" s="4"/>
      <c r="H43" s="4"/>
      <c r="I43" s="137"/>
      <c r="J43" s="137"/>
      <c r="K43" s="136"/>
      <c r="L43" s="137"/>
      <c r="M43" s="137"/>
      <c r="N43" s="137"/>
      <c r="O43" s="137"/>
      <c r="P43" s="137"/>
      <c r="Q43" s="137"/>
      <c r="R43" s="137"/>
      <c r="S43" s="136"/>
      <c r="T43" s="4"/>
      <c r="U43" s="137"/>
      <c r="V43" s="137"/>
      <c r="W43" s="4"/>
      <c r="X43" s="4"/>
      <c r="Y43" s="4"/>
      <c r="Z43" s="4"/>
      <c r="AB43" s="63">
        <f t="shared" si="0"/>
        <v>0</v>
      </c>
    </row>
    <row r="44" spans="1:28" x14ac:dyDescent="0.25">
      <c r="A44" t="s">
        <v>15</v>
      </c>
      <c r="B44" s="6" t="s">
        <v>54</v>
      </c>
      <c r="C44" t="s">
        <v>69</v>
      </c>
      <c r="D44" s="4"/>
      <c r="E44" s="4"/>
      <c r="F44" s="4"/>
      <c r="G44" s="4"/>
      <c r="H44" s="4"/>
      <c r="I44" s="137"/>
      <c r="J44" s="137"/>
      <c r="K44" s="136"/>
      <c r="L44" s="137"/>
      <c r="M44" s="137"/>
      <c r="N44" s="137"/>
      <c r="O44" s="137"/>
      <c r="P44" s="137"/>
      <c r="Q44" s="137"/>
      <c r="R44" s="137"/>
      <c r="S44" s="136"/>
      <c r="T44" s="4"/>
      <c r="U44" s="137"/>
      <c r="V44" s="137"/>
      <c r="W44" s="4"/>
      <c r="X44" s="4"/>
      <c r="Y44" s="4"/>
      <c r="Z44" s="4"/>
      <c r="AB44" s="63">
        <f t="shared" si="0"/>
        <v>0</v>
      </c>
    </row>
    <row r="45" spans="1:28" x14ac:dyDescent="0.25">
      <c r="A45" t="s">
        <v>83</v>
      </c>
      <c r="B45" s="6" t="s">
        <v>52</v>
      </c>
      <c r="C45" t="s">
        <v>69</v>
      </c>
      <c r="D45" s="4"/>
      <c r="E45" s="4"/>
      <c r="F45" s="4"/>
      <c r="G45" s="4"/>
      <c r="H45" s="4"/>
      <c r="I45" s="137"/>
      <c r="J45" s="137"/>
      <c r="K45" s="136"/>
      <c r="L45" s="137"/>
      <c r="M45" s="137"/>
      <c r="N45" s="137"/>
      <c r="O45" s="137"/>
      <c r="P45" s="137"/>
      <c r="Q45" s="137"/>
      <c r="R45" s="137"/>
      <c r="S45" s="136"/>
      <c r="T45" s="137"/>
      <c r="U45" s="137"/>
      <c r="V45" s="137"/>
      <c r="W45" s="137"/>
      <c r="X45" s="4"/>
      <c r="Y45" s="137"/>
      <c r="Z45" s="137"/>
      <c r="AB45" s="63">
        <f t="shared" si="0"/>
        <v>0</v>
      </c>
    </row>
    <row r="46" spans="1:28" x14ac:dyDescent="0.25">
      <c r="A46" t="s">
        <v>55</v>
      </c>
      <c r="B46" s="6" t="s">
        <v>52</v>
      </c>
      <c r="C46" t="s">
        <v>69</v>
      </c>
      <c r="D46" s="4"/>
      <c r="E46" s="4"/>
      <c r="F46" s="4"/>
      <c r="G46" s="4"/>
      <c r="H46" s="4"/>
      <c r="I46" s="137"/>
      <c r="J46" s="137"/>
      <c r="K46" s="136"/>
      <c r="L46" s="137"/>
      <c r="M46" s="137"/>
      <c r="N46" s="137"/>
      <c r="O46" s="137"/>
      <c r="P46" s="137"/>
      <c r="Q46" s="137"/>
      <c r="R46" s="137"/>
      <c r="S46" s="136"/>
      <c r="T46" s="4"/>
      <c r="U46" s="137"/>
      <c r="V46" s="137"/>
      <c r="W46" s="4"/>
      <c r="X46" s="4"/>
      <c r="Y46" s="4"/>
      <c r="Z46" s="4"/>
      <c r="AB46" s="63">
        <f t="shared" si="0"/>
        <v>0</v>
      </c>
    </row>
    <row r="47" spans="1:28" x14ac:dyDescent="0.25">
      <c r="A47" t="s">
        <v>28</v>
      </c>
      <c r="B47" s="6" t="s">
        <v>53</v>
      </c>
      <c r="C47" t="s">
        <v>69</v>
      </c>
      <c r="D47" s="4"/>
      <c r="E47" s="4"/>
      <c r="F47" s="4"/>
      <c r="G47" s="4"/>
      <c r="H47" s="4"/>
      <c r="I47" s="137"/>
      <c r="J47" s="137"/>
      <c r="K47" s="136"/>
      <c r="L47" s="137"/>
      <c r="M47" s="137"/>
      <c r="N47" s="137"/>
      <c r="O47" s="137"/>
      <c r="P47" s="137"/>
      <c r="Q47" s="137"/>
      <c r="R47" s="137"/>
      <c r="S47" s="136"/>
      <c r="T47" s="4"/>
      <c r="U47" s="137"/>
      <c r="V47" s="137"/>
      <c r="W47" s="4"/>
      <c r="X47" s="4"/>
      <c r="Y47" s="4"/>
      <c r="Z47" s="4"/>
      <c r="AB47" s="63">
        <f t="shared" si="0"/>
        <v>0</v>
      </c>
    </row>
    <row r="48" spans="1:28" x14ac:dyDescent="0.25">
      <c r="A48" t="s">
        <v>60</v>
      </c>
      <c r="B48" s="6" t="s">
        <v>54</v>
      </c>
      <c r="C48" t="s">
        <v>69</v>
      </c>
      <c r="D48" s="4"/>
      <c r="E48" s="4"/>
      <c r="F48" s="4"/>
      <c r="G48" s="4"/>
      <c r="H48" s="4"/>
      <c r="I48" s="137"/>
      <c r="J48" s="137"/>
      <c r="K48" s="136"/>
      <c r="L48" s="137"/>
      <c r="M48" s="137"/>
      <c r="N48" s="137"/>
      <c r="O48" s="137"/>
      <c r="P48" s="137"/>
      <c r="Q48" s="137"/>
      <c r="R48" s="137"/>
      <c r="S48" s="136"/>
      <c r="T48" s="4"/>
      <c r="U48" s="137"/>
      <c r="V48" s="137"/>
      <c r="W48" s="4"/>
      <c r="X48" s="4"/>
      <c r="Y48" s="4"/>
      <c r="Z48" s="4"/>
      <c r="AB48" s="63">
        <f t="shared" si="0"/>
        <v>0</v>
      </c>
    </row>
    <row r="49" spans="1:28" x14ac:dyDescent="0.25">
      <c r="A49" t="s">
        <v>18</v>
      </c>
      <c r="B49" s="6" t="s">
        <v>54</v>
      </c>
      <c r="C49" t="s">
        <v>69</v>
      </c>
      <c r="D49" s="4"/>
      <c r="E49" s="4"/>
      <c r="F49" s="4"/>
      <c r="G49" s="4"/>
      <c r="H49" s="4"/>
      <c r="I49" s="137"/>
      <c r="J49" s="137"/>
      <c r="K49" s="136"/>
      <c r="L49" s="137"/>
      <c r="M49" s="137"/>
      <c r="N49" s="137"/>
      <c r="O49" s="137"/>
      <c r="P49" s="137"/>
      <c r="Q49" s="137"/>
      <c r="R49" s="137"/>
      <c r="S49" s="136"/>
      <c r="T49" s="4"/>
      <c r="U49" s="137"/>
      <c r="V49" s="137"/>
      <c r="W49" s="4"/>
      <c r="X49" s="4"/>
      <c r="Y49" s="4"/>
      <c r="Z49" s="4"/>
      <c r="AB49" s="63">
        <f t="shared" si="0"/>
        <v>0</v>
      </c>
    </row>
    <row r="50" spans="1:28" x14ac:dyDescent="0.25">
      <c r="A50" t="s">
        <v>409</v>
      </c>
      <c r="B50" s="6" t="s">
        <v>54</v>
      </c>
      <c r="C50" t="s">
        <v>69</v>
      </c>
      <c r="D50" s="4"/>
      <c r="E50" s="4"/>
      <c r="F50" s="4"/>
      <c r="G50" s="4"/>
      <c r="H50" s="4"/>
      <c r="I50" s="137"/>
      <c r="J50" s="137"/>
      <c r="K50" s="136"/>
      <c r="L50" s="137"/>
      <c r="M50" s="137"/>
      <c r="N50" s="137"/>
      <c r="O50" s="137"/>
      <c r="P50" s="137"/>
      <c r="Q50" s="137"/>
      <c r="R50" s="137"/>
      <c r="S50" s="136"/>
      <c r="T50" s="4"/>
      <c r="U50" s="137"/>
      <c r="V50" s="137"/>
      <c r="W50" s="4"/>
      <c r="X50" s="4"/>
      <c r="Y50" s="4"/>
      <c r="Z50" s="4"/>
      <c r="AB50" s="63">
        <f t="shared" si="0"/>
        <v>0</v>
      </c>
    </row>
    <row r="51" spans="1:28" x14ac:dyDescent="0.25">
      <c r="A51" t="s">
        <v>22</v>
      </c>
      <c r="B51" s="6" t="s">
        <v>53</v>
      </c>
      <c r="C51" t="s">
        <v>69</v>
      </c>
      <c r="D51" s="4"/>
      <c r="E51" s="4"/>
      <c r="F51" s="4"/>
      <c r="G51" s="4"/>
      <c r="H51" s="4"/>
      <c r="I51" s="137"/>
      <c r="J51" s="137"/>
      <c r="K51" s="136"/>
      <c r="L51" s="137"/>
      <c r="M51" s="137"/>
      <c r="N51" s="137"/>
      <c r="O51" s="137"/>
      <c r="P51" s="137"/>
      <c r="Q51" s="137"/>
      <c r="R51" s="137"/>
      <c r="S51" s="136"/>
      <c r="T51" s="137"/>
      <c r="U51" s="137"/>
      <c r="V51" s="137"/>
      <c r="W51" s="4"/>
      <c r="X51" s="4"/>
      <c r="Y51" s="137"/>
      <c r="Z51" s="137"/>
      <c r="AB51" s="63">
        <f t="shared" si="0"/>
        <v>0</v>
      </c>
    </row>
    <row r="52" spans="1:28" x14ac:dyDescent="0.25">
      <c r="A52" t="s">
        <v>13</v>
      </c>
      <c r="B52" s="6" t="s">
        <v>54</v>
      </c>
      <c r="C52" t="s">
        <v>69</v>
      </c>
      <c r="D52" s="4"/>
      <c r="E52" s="4"/>
      <c r="F52" s="4"/>
      <c r="G52" s="4"/>
      <c r="H52" s="4"/>
      <c r="I52" s="137"/>
      <c r="J52" s="137"/>
      <c r="K52" s="136"/>
      <c r="L52" s="137"/>
      <c r="M52" s="137"/>
      <c r="N52" s="137"/>
      <c r="O52" s="137"/>
      <c r="P52" s="137"/>
      <c r="Q52" s="137"/>
      <c r="R52" s="137"/>
      <c r="S52" s="136"/>
      <c r="T52" s="137"/>
      <c r="U52" s="137"/>
      <c r="V52" s="137"/>
      <c r="W52" s="137"/>
      <c r="X52" s="4"/>
      <c r="Y52" s="137"/>
      <c r="Z52" s="137"/>
      <c r="AB52" s="63">
        <f t="shared" si="0"/>
        <v>0</v>
      </c>
    </row>
    <row r="53" spans="1:28" x14ac:dyDescent="0.25">
      <c r="A53" t="s">
        <v>204</v>
      </c>
      <c r="B53" s="6" t="s">
        <v>251</v>
      </c>
      <c r="C53" t="s">
        <v>69</v>
      </c>
      <c r="D53" s="4"/>
      <c r="E53" s="4"/>
      <c r="F53" s="4"/>
      <c r="G53" s="4"/>
      <c r="H53" s="4"/>
      <c r="I53" s="137"/>
      <c r="J53" s="137"/>
      <c r="K53" s="136"/>
      <c r="L53" s="137"/>
      <c r="M53" s="137"/>
      <c r="N53" s="137"/>
      <c r="O53" s="137"/>
      <c r="P53" s="137"/>
      <c r="Q53" s="137"/>
      <c r="R53" s="137"/>
      <c r="S53" s="136"/>
      <c r="T53" s="137"/>
      <c r="U53" s="137"/>
      <c r="V53" s="137"/>
      <c r="W53" s="137"/>
      <c r="X53" s="4"/>
      <c r="Y53" s="137"/>
      <c r="Z53" s="137"/>
      <c r="AB53" s="63">
        <f t="shared" si="0"/>
        <v>0</v>
      </c>
    </row>
    <row r="54" spans="1:28" x14ac:dyDescent="0.25">
      <c r="A54" t="s">
        <v>272</v>
      </c>
      <c r="B54" s="6" t="s">
        <v>251</v>
      </c>
      <c r="C54" t="s">
        <v>69</v>
      </c>
      <c r="D54" s="4"/>
      <c r="E54" s="4"/>
      <c r="F54" s="4"/>
      <c r="G54" s="4"/>
      <c r="H54" s="4"/>
      <c r="I54" s="137"/>
      <c r="J54" s="137"/>
      <c r="K54" s="136"/>
      <c r="L54" s="137"/>
      <c r="M54" s="137"/>
      <c r="N54" s="137"/>
      <c r="O54" s="137"/>
      <c r="P54" s="137"/>
      <c r="Q54" s="137"/>
      <c r="R54" s="137"/>
      <c r="S54" s="136"/>
      <c r="T54" s="137"/>
      <c r="U54" s="137"/>
      <c r="V54" s="137"/>
      <c r="W54" s="137"/>
      <c r="X54" s="4"/>
      <c r="Y54" s="137"/>
      <c r="Z54" s="137"/>
      <c r="AB54" s="63">
        <f t="shared" si="0"/>
        <v>0</v>
      </c>
    </row>
    <row r="55" spans="1:28" x14ac:dyDescent="0.25">
      <c r="A55" t="s">
        <v>37</v>
      </c>
      <c r="B55" s="6" t="s">
        <v>251</v>
      </c>
      <c r="C55" t="s">
        <v>69</v>
      </c>
      <c r="D55" s="4"/>
      <c r="E55" s="4"/>
      <c r="F55" s="4"/>
      <c r="G55" s="4"/>
      <c r="H55" s="4"/>
      <c r="I55" s="137"/>
      <c r="J55" s="137"/>
      <c r="K55" s="136"/>
      <c r="L55" s="137"/>
      <c r="M55" s="137"/>
      <c r="N55" s="137"/>
      <c r="O55" s="137"/>
      <c r="P55" s="137"/>
      <c r="Q55" s="137"/>
      <c r="R55" s="137"/>
      <c r="S55" s="136"/>
      <c r="T55" s="137"/>
      <c r="U55" s="137"/>
      <c r="V55" s="137"/>
      <c r="W55" s="198"/>
      <c r="X55" s="4"/>
      <c r="Y55" s="137"/>
      <c r="Z55" s="137"/>
      <c r="AB55" s="63">
        <f t="shared" si="0"/>
        <v>0</v>
      </c>
    </row>
    <row r="56" spans="1:28" x14ac:dyDescent="0.25">
      <c r="A56" t="s">
        <v>199</v>
      </c>
      <c r="B56" s="6" t="s">
        <v>251</v>
      </c>
      <c r="C56" t="s">
        <v>69</v>
      </c>
      <c r="D56" s="4"/>
      <c r="E56" s="4"/>
      <c r="F56" s="4"/>
      <c r="G56" s="4"/>
      <c r="H56" s="4"/>
      <c r="I56" s="137"/>
      <c r="J56" s="137"/>
      <c r="K56" s="136"/>
      <c r="L56" s="137"/>
      <c r="M56" s="137"/>
      <c r="N56" s="137"/>
      <c r="O56" s="137"/>
      <c r="P56" s="137"/>
      <c r="Q56" s="137"/>
      <c r="R56" s="137"/>
      <c r="S56" s="136"/>
      <c r="T56" s="4"/>
      <c r="U56" s="137"/>
      <c r="V56" s="137"/>
      <c r="W56" s="4"/>
      <c r="X56" s="4"/>
      <c r="Y56" s="4"/>
      <c r="Z56" s="4"/>
      <c r="AB56" s="63">
        <f t="shared" si="0"/>
        <v>0</v>
      </c>
    </row>
    <row r="57" spans="1:28" x14ac:dyDescent="0.25">
      <c r="A57" t="s">
        <v>232</v>
      </c>
      <c r="B57" s="6" t="s">
        <v>251</v>
      </c>
      <c r="C57" t="s">
        <v>69</v>
      </c>
      <c r="D57" s="4"/>
      <c r="E57" s="4"/>
      <c r="F57" s="4"/>
      <c r="G57" s="4"/>
      <c r="H57" s="4"/>
      <c r="I57" s="137"/>
      <c r="J57" s="137"/>
      <c r="K57" s="136"/>
      <c r="L57" s="137"/>
      <c r="M57" s="137"/>
      <c r="N57" s="137"/>
      <c r="O57" s="137"/>
      <c r="P57" s="137"/>
      <c r="Q57" s="137"/>
      <c r="R57" s="137"/>
      <c r="S57" s="136"/>
      <c r="T57" s="137"/>
      <c r="U57" s="137"/>
      <c r="V57" s="137"/>
      <c r="W57" s="4"/>
      <c r="X57" s="4"/>
      <c r="Y57" s="4"/>
      <c r="Z57" s="4"/>
      <c r="AB57" s="63">
        <f t="shared" si="0"/>
        <v>0</v>
      </c>
    </row>
    <row r="58" spans="1:28" x14ac:dyDescent="0.25">
      <c r="A58" t="s">
        <v>271</v>
      </c>
      <c r="B58" s="6" t="s">
        <v>251</v>
      </c>
      <c r="C58" t="s">
        <v>69</v>
      </c>
      <c r="D58" s="4"/>
      <c r="E58" s="4"/>
      <c r="F58" s="4"/>
      <c r="G58" s="4"/>
      <c r="H58" s="4"/>
      <c r="I58" s="137"/>
      <c r="J58" s="137"/>
      <c r="K58" s="136"/>
      <c r="L58" s="137"/>
      <c r="M58" s="137"/>
      <c r="N58" s="137"/>
      <c r="O58" s="137"/>
      <c r="P58" s="137"/>
      <c r="Q58" s="137"/>
      <c r="R58" s="137"/>
      <c r="S58" s="136"/>
      <c r="T58" s="137"/>
      <c r="U58" s="137"/>
      <c r="V58" s="137"/>
      <c r="W58" s="137"/>
      <c r="X58" s="137"/>
      <c r="Y58" s="137"/>
      <c r="Z58" s="137"/>
      <c r="AB58" s="63">
        <f t="shared" si="0"/>
        <v>0</v>
      </c>
    </row>
    <row r="59" spans="1:28" x14ac:dyDescent="0.25">
      <c r="A59" t="s">
        <v>274</v>
      </c>
      <c r="B59" s="6" t="s">
        <v>251</v>
      </c>
      <c r="C59" t="s">
        <v>69</v>
      </c>
      <c r="D59" s="4"/>
      <c r="E59" s="4"/>
      <c r="F59" s="4"/>
      <c r="G59" s="4"/>
      <c r="H59" s="4"/>
      <c r="I59" s="137"/>
      <c r="J59" s="137"/>
      <c r="K59" s="136"/>
      <c r="L59" s="137"/>
      <c r="M59" s="137"/>
      <c r="N59" s="137"/>
      <c r="O59" s="137"/>
      <c r="P59" s="137"/>
      <c r="Q59" s="137"/>
      <c r="R59" s="137"/>
      <c r="S59" s="136"/>
      <c r="T59" s="4"/>
      <c r="U59" s="137"/>
      <c r="V59" s="137"/>
      <c r="W59" s="137"/>
      <c r="X59" s="137"/>
      <c r="Y59" s="4"/>
      <c r="Z59" s="4"/>
      <c r="AB59" s="63">
        <f t="shared" si="0"/>
        <v>0</v>
      </c>
    </row>
    <row r="60" spans="1:28" x14ac:dyDescent="0.25">
      <c r="A60" t="s">
        <v>203</v>
      </c>
      <c r="B60" s="6" t="s">
        <v>251</v>
      </c>
      <c r="C60" t="s">
        <v>69</v>
      </c>
      <c r="D60" s="4"/>
      <c r="E60" s="4"/>
      <c r="F60" s="4"/>
      <c r="G60" s="4"/>
      <c r="H60" s="4"/>
      <c r="I60" s="137"/>
      <c r="J60" s="137"/>
      <c r="K60" s="136"/>
      <c r="L60" s="137"/>
      <c r="M60" s="137"/>
      <c r="N60" s="137"/>
      <c r="O60" s="137"/>
      <c r="P60" s="137"/>
      <c r="Q60" s="137"/>
      <c r="R60" s="137"/>
      <c r="S60" s="136"/>
      <c r="T60" s="137"/>
      <c r="U60" s="137"/>
      <c r="V60" s="137"/>
      <c r="W60" s="137"/>
      <c r="X60" s="4"/>
      <c r="Y60" s="4"/>
      <c r="Z60" s="4"/>
      <c r="AB60" s="63">
        <f t="shared" si="0"/>
        <v>0</v>
      </c>
    </row>
    <row r="61" spans="1:28" x14ac:dyDescent="0.25">
      <c r="A61" t="s">
        <v>227</v>
      </c>
      <c r="B61" s="6" t="s">
        <v>251</v>
      </c>
      <c r="C61" t="s">
        <v>69</v>
      </c>
      <c r="D61" s="4"/>
      <c r="E61" s="4"/>
      <c r="F61" s="4"/>
      <c r="G61" s="4"/>
      <c r="H61" s="4"/>
      <c r="I61" s="137"/>
      <c r="J61" s="137"/>
      <c r="K61" s="136"/>
      <c r="L61" s="137"/>
      <c r="M61" s="137"/>
      <c r="N61" s="137"/>
      <c r="O61" s="137"/>
      <c r="P61" s="137"/>
      <c r="Q61" s="137"/>
      <c r="R61" s="137"/>
      <c r="S61" s="136"/>
      <c r="T61" s="137"/>
      <c r="U61" s="137"/>
      <c r="V61" s="137"/>
      <c r="W61" s="137"/>
      <c r="X61" s="137"/>
      <c r="Y61" s="137"/>
      <c r="Z61" s="137"/>
      <c r="AB61" s="63">
        <f t="shared" si="0"/>
        <v>0</v>
      </c>
    </row>
    <row r="62" spans="1:28" x14ac:dyDescent="0.25">
      <c r="A62" t="s">
        <v>276</v>
      </c>
      <c r="B62" s="6" t="s">
        <v>251</v>
      </c>
      <c r="C62" t="s">
        <v>69</v>
      </c>
      <c r="D62" s="4"/>
      <c r="E62" s="4"/>
      <c r="F62" s="4"/>
      <c r="G62" s="4"/>
      <c r="H62" s="4"/>
      <c r="I62" s="137"/>
      <c r="J62" s="137"/>
      <c r="K62" s="136"/>
      <c r="L62" s="137"/>
      <c r="M62" s="137"/>
      <c r="N62" s="137"/>
      <c r="O62" s="137"/>
      <c r="P62" s="137"/>
      <c r="Q62" s="137"/>
      <c r="R62" s="137"/>
      <c r="S62" s="136"/>
      <c r="T62" s="4"/>
      <c r="U62" s="137"/>
      <c r="V62" s="137"/>
      <c r="W62" s="137"/>
      <c r="X62" s="137"/>
      <c r="Y62" s="137"/>
      <c r="Z62" s="137"/>
      <c r="AB62" s="63">
        <f t="shared" si="0"/>
        <v>0</v>
      </c>
    </row>
    <row r="63" spans="1:28" x14ac:dyDescent="0.25">
      <c r="A63" t="s">
        <v>253</v>
      </c>
      <c r="B63" s="6"/>
      <c r="C63" t="s">
        <v>69</v>
      </c>
      <c r="D63" s="4"/>
      <c r="E63" s="4"/>
      <c r="F63" s="4"/>
      <c r="G63" s="4"/>
      <c r="H63" s="4"/>
      <c r="I63" s="137"/>
      <c r="J63" s="137"/>
      <c r="K63" s="136"/>
      <c r="L63" s="137"/>
      <c r="M63" s="137"/>
      <c r="N63" s="137"/>
      <c r="O63" s="137"/>
      <c r="P63" s="137"/>
      <c r="Q63" s="137"/>
      <c r="R63" s="137"/>
      <c r="S63" s="136"/>
      <c r="T63" s="4"/>
      <c r="U63" s="137"/>
      <c r="V63" s="137"/>
      <c r="W63" s="137"/>
      <c r="X63" s="137"/>
      <c r="Y63" s="137"/>
      <c r="Z63" s="137"/>
      <c r="AB63" s="63">
        <f t="shared" si="0"/>
        <v>0</v>
      </c>
    </row>
    <row r="64" spans="1:28" x14ac:dyDescent="0.25">
      <c r="A64" t="s">
        <v>254</v>
      </c>
      <c r="B64" s="6"/>
      <c r="C64" t="s">
        <v>69</v>
      </c>
      <c r="D64" s="4"/>
      <c r="E64" s="4"/>
      <c r="F64" s="4"/>
      <c r="G64" s="4"/>
      <c r="H64" s="4"/>
      <c r="I64" s="137"/>
      <c r="J64" s="137"/>
      <c r="K64" s="136"/>
      <c r="L64" s="137"/>
      <c r="M64" s="137"/>
      <c r="N64" s="137"/>
      <c r="O64" s="137"/>
      <c r="P64" s="137"/>
      <c r="Q64" s="137"/>
      <c r="R64" s="137"/>
      <c r="S64" s="136"/>
      <c r="T64" s="4"/>
      <c r="U64" s="137"/>
      <c r="V64" s="137"/>
      <c r="W64" s="137"/>
      <c r="X64" s="137"/>
      <c r="Y64" s="137"/>
      <c r="Z64" s="137"/>
      <c r="AB64" s="63">
        <f t="shared" si="0"/>
        <v>0</v>
      </c>
    </row>
    <row r="65" spans="1:28" x14ac:dyDescent="0.25">
      <c r="A65" t="s">
        <v>255</v>
      </c>
      <c r="B65" s="6"/>
      <c r="C65" t="s">
        <v>69</v>
      </c>
      <c r="D65" s="4"/>
      <c r="E65" s="4"/>
      <c r="F65" s="4"/>
      <c r="G65" s="4"/>
      <c r="H65" s="4"/>
      <c r="I65" s="137"/>
      <c r="J65" s="137"/>
      <c r="K65" s="136"/>
      <c r="L65" s="137"/>
      <c r="M65" s="137"/>
      <c r="N65" s="137"/>
      <c r="O65" s="137"/>
      <c r="P65" s="137"/>
      <c r="Q65" s="137"/>
      <c r="R65" s="137"/>
      <c r="S65" s="136"/>
      <c r="T65" s="4"/>
      <c r="U65" s="137"/>
      <c r="V65" s="137"/>
      <c r="W65" s="137"/>
      <c r="X65" s="137"/>
      <c r="Y65" s="137"/>
      <c r="Z65" s="137"/>
      <c r="AB65" s="63">
        <f t="shared" si="0"/>
        <v>0</v>
      </c>
    </row>
    <row r="66" spans="1:28" x14ac:dyDescent="0.25">
      <c r="A66" t="s">
        <v>256</v>
      </c>
      <c r="B66" s="6"/>
      <c r="C66" t="s">
        <v>69</v>
      </c>
      <c r="D66" s="4"/>
      <c r="E66" s="4"/>
      <c r="F66" s="4"/>
      <c r="G66" s="4"/>
      <c r="H66" s="4"/>
      <c r="I66" s="137"/>
      <c r="J66" s="137"/>
      <c r="K66" s="136"/>
      <c r="L66" s="137"/>
      <c r="M66" s="137"/>
      <c r="N66" s="137"/>
      <c r="O66" s="137"/>
      <c r="P66" s="137"/>
      <c r="Q66" s="137"/>
      <c r="R66" s="137"/>
      <c r="S66" s="136"/>
      <c r="T66" s="4"/>
      <c r="U66" s="137"/>
      <c r="V66" s="137"/>
      <c r="W66" s="137"/>
      <c r="X66" s="137"/>
      <c r="Y66" s="137"/>
      <c r="Z66" s="137"/>
      <c r="AB66" s="63">
        <f t="shared" si="0"/>
        <v>0</v>
      </c>
    </row>
    <row r="67" spans="1:28" x14ac:dyDescent="0.25">
      <c r="A67" t="s">
        <v>257</v>
      </c>
      <c r="B67" s="6"/>
      <c r="C67" t="s">
        <v>69</v>
      </c>
      <c r="D67" s="4"/>
      <c r="E67" s="4"/>
      <c r="F67" s="4"/>
      <c r="G67" s="4"/>
      <c r="H67" s="4"/>
      <c r="I67" s="137"/>
      <c r="J67" s="137"/>
      <c r="K67" s="136"/>
      <c r="L67" s="137"/>
      <c r="M67" s="137"/>
      <c r="N67" s="137"/>
      <c r="O67" s="137"/>
      <c r="P67" s="137"/>
      <c r="Q67" s="137"/>
      <c r="R67" s="137"/>
      <c r="S67" s="136"/>
      <c r="T67" s="4"/>
      <c r="U67" s="137"/>
      <c r="V67" s="137"/>
      <c r="W67" s="137"/>
      <c r="X67" s="137"/>
      <c r="Y67" s="137"/>
      <c r="Z67" s="137"/>
      <c r="AB67" s="63">
        <f t="shared" si="0"/>
        <v>0</v>
      </c>
    </row>
    <row r="68" spans="1:28" x14ac:dyDescent="0.25">
      <c r="A68" t="s">
        <v>57</v>
      </c>
      <c r="B68" s="6" t="s">
        <v>53</v>
      </c>
      <c r="C68" t="s">
        <v>63</v>
      </c>
      <c r="D68" s="4"/>
      <c r="E68" s="4"/>
      <c r="F68" s="4"/>
      <c r="G68" s="4"/>
      <c r="H68" s="4"/>
      <c r="I68" s="137"/>
      <c r="J68" s="137"/>
      <c r="K68" s="136"/>
      <c r="L68" s="137"/>
      <c r="M68" s="137"/>
      <c r="N68" s="137"/>
      <c r="O68" s="137"/>
      <c r="P68" s="137"/>
      <c r="Q68" s="137"/>
      <c r="R68" s="137"/>
      <c r="S68" s="136"/>
      <c r="T68" s="137"/>
      <c r="U68" s="137"/>
      <c r="V68" s="137"/>
      <c r="W68" s="137"/>
      <c r="X68" s="4"/>
      <c r="Y68" s="137"/>
      <c r="Z68" s="137"/>
      <c r="AB68" s="63">
        <f t="shared" si="0"/>
        <v>0</v>
      </c>
    </row>
    <row r="69" spans="1:28" x14ac:dyDescent="0.25">
      <c r="A69" t="s">
        <v>29</v>
      </c>
      <c r="B69" s="6" t="s">
        <v>53</v>
      </c>
      <c r="C69" t="s">
        <v>63</v>
      </c>
      <c r="D69" s="4"/>
      <c r="E69" s="4"/>
      <c r="F69" s="4"/>
      <c r="G69" s="4"/>
      <c r="H69" s="4"/>
      <c r="I69" s="137"/>
      <c r="J69" s="137"/>
      <c r="K69" s="136"/>
      <c r="L69" s="137"/>
      <c r="M69" s="137"/>
      <c r="N69" s="137"/>
      <c r="O69" s="137"/>
      <c r="P69" s="137"/>
      <c r="Q69" s="137"/>
      <c r="R69" s="137"/>
      <c r="S69" s="136"/>
      <c r="T69" s="4"/>
      <c r="U69" s="137"/>
      <c r="V69" s="137"/>
      <c r="W69" s="4"/>
      <c r="X69" s="4"/>
      <c r="Y69" s="4"/>
      <c r="Z69" s="4"/>
      <c r="AB69" s="63">
        <f t="shared" si="0"/>
        <v>0</v>
      </c>
    </row>
    <row r="70" spans="1:28" x14ac:dyDescent="0.25">
      <c r="A70" t="s">
        <v>27</v>
      </c>
      <c r="B70" s="6" t="s">
        <v>54</v>
      </c>
      <c r="C70" t="s">
        <v>63</v>
      </c>
      <c r="D70" s="4"/>
      <c r="E70" s="4"/>
      <c r="F70" s="4"/>
      <c r="G70" s="4"/>
      <c r="H70" s="4"/>
      <c r="I70" s="137"/>
      <c r="J70" s="137"/>
      <c r="K70" s="136"/>
      <c r="L70" s="137"/>
      <c r="M70" s="137"/>
      <c r="N70" s="137"/>
      <c r="O70" s="137"/>
      <c r="P70" s="137"/>
      <c r="Q70" s="137"/>
      <c r="R70" s="137"/>
      <c r="S70" s="136"/>
      <c r="T70" s="4"/>
      <c r="U70" s="137"/>
      <c r="V70" s="137"/>
      <c r="W70" s="4"/>
      <c r="X70" s="4"/>
      <c r="Y70" s="4"/>
      <c r="Z70" s="4"/>
      <c r="AB70" s="63">
        <f t="shared" si="0"/>
        <v>0</v>
      </c>
    </row>
    <row r="71" spans="1:28" x14ac:dyDescent="0.25">
      <c r="A71" t="s">
        <v>25</v>
      </c>
      <c r="B71" s="6" t="s">
        <v>52</v>
      </c>
      <c r="C71" t="s">
        <v>63</v>
      </c>
      <c r="D71" s="4"/>
      <c r="E71" s="4"/>
      <c r="F71" s="4"/>
      <c r="G71" s="4"/>
      <c r="H71" s="4"/>
      <c r="I71" s="137"/>
      <c r="J71" s="137"/>
      <c r="K71" s="136"/>
      <c r="L71" s="137"/>
      <c r="M71" s="137"/>
      <c r="N71" s="137"/>
      <c r="O71" s="137"/>
      <c r="P71" s="137"/>
      <c r="Q71" s="137"/>
      <c r="R71" s="137"/>
      <c r="S71" s="136"/>
      <c r="T71" s="4"/>
      <c r="U71" s="137"/>
      <c r="V71" s="137"/>
      <c r="W71" s="4"/>
      <c r="X71" s="4"/>
      <c r="Y71" s="4"/>
      <c r="Z71" s="4"/>
      <c r="AB71" s="63">
        <f t="shared" si="0"/>
        <v>0</v>
      </c>
    </row>
    <row r="72" spans="1:28" x14ac:dyDescent="0.25">
      <c r="A72" t="s">
        <v>58</v>
      </c>
      <c r="B72" s="6" t="s">
        <v>53</v>
      </c>
      <c r="C72" t="s">
        <v>63</v>
      </c>
      <c r="D72" s="4"/>
      <c r="E72" s="4"/>
      <c r="F72" s="4"/>
      <c r="G72" s="4"/>
      <c r="H72" s="4"/>
      <c r="I72" s="137"/>
      <c r="J72" s="137"/>
      <c r="K72" s="136"/>
      <c r="L72" s="137"/>
      <c r="M72" s="137"/>
      <c r="N72" s="137"/>
      <c r="O72" s="137"/>
      <c r="P72" s="137"/>
      <c r="Q72" s="137"/>
      <c r="R72" s="137"/>
      <c r="S72" s="136"/>
      <c r="T72" s="4"/>
      <c r="U72" s="137"/>
      <c r="V72" s="137"/>
      <c r="W72" s="4"/>
      <c r="X72" s="4"/>
      <c r="Y72" s="4"/>
      <c r="Z72" s="4"/>
      <c r="AB72" s="63">
        <f t="shared" ref="AB72:AB95" si="1">SUM(D72:Z72)</f>
        <v>0</v>
      </c>
    </row>
    <row r="73" spans="1:28" x14ac:dyDescent="0.25">
      <c r="A73" t="s">
        <v>59</v>
      </c>
      <c r="B73" s="6" t="s">
        <v>54</v>
      </c>
      <c r="C73" t="s">
        <v>63</v>
      </c>
      <c r="D73" s="4"/>
      <c r="E73" s="4"/>
      <c r="F73" s="4"/>
      <c r="G73" s="4"/>
      <c r="H73" s="4"/>
      <c r="I73" s="137"/>
      <c r="J73" s="137"/>
      <c r="K73" s="136"/>
      <c r="L73" s="137"/>
      <c r="M73" s="137"/>
      <c r="N73" s="137"/>
      <c r="O73" s="137"/>
      <c r="P73" s="137"/>
      <c r="Q73" s="137"/>
      <c r="R73" s="137"/>
      <c r="S73" s="136"/>
      <c r="T73" s="4"/>
      <c r="U73" s="137"/>
      <c r="V73" s="137"/>
      <c r="W73" s="4"/>
      <c r="X73" s="4"/>
      <c r="Y73" s="4"/>
      <c r="Z73" s="4"/>
      <c r="AB73" s="63">
        <f t="shared" si="1"/>
        <v>0</v>
      </c>
    </row>
    <row r="74" spans="1:28" x14ac:dyDescent="0.25">
      <c r="A74" t="s">
        <v>408</v>
      </c>
      <c r="B74" s="6" t="s">
        <v>52</v>
      </c>
      <c r="C74" t="s">
        <v>63</v>
      </c>
      <c r="D74" s="4"/>
      <c r="E74" s="4"/>
      <c r="F74" s="4"/>
      <c r="G74" s="4"/>
      <c r="H74" s="4"/>
      <c r="I74" s="137"/>
      <c r="J74" s="137"/>
      <c r="K74" s="136"/>
      <c r="L74" s="137"/>
      <c r="M74" s="405">
        <v>1</v>
      </c>
      <c r="N74" s="137"/>
      <c r="O74" s="137"/>
      <c r="P74" s="137"/>
      <c r="Q74" s="137"/>
      <c r="R74" s="137"/>
      <c r="S74" s="136"/>
      <c r="T74" s="4"/>
      <c r="U74" s="137"/>
      <c r="V74" s="137"/>
      <c r="W74" s="137"/>
      <c r="X74" s="4"/>
      <c r="Y74" s="137"/>
      <c r="Z74" s="137"/>
      <c r="AB74" s="63">
        <f t="shared" si="1"/>
        <v>1</v>
      </c>
    </row>
    <row r="75" spans="1:28" x14ac:dyDescent="0.25">
      <c r="A75" t="s">
        <v>23</v>
      </c>
      <c r="B75" s="6" t="s">
        <v>52</v>
      </c>
      <c r="C75" t="s">
        <v>63</v>
      </c>
      <c r="D75" s="4"/>
      <c r="E75" s="4"/>
      <c r="F75" s="4"/>
      <c r="G75" s="4"/>
      <c r="H75" s="4"/>
      <c r="I75" s="137"/>
      <c r="J75" s="137"/>
      <c r="K75" s="136"/>
      <c r="L75" s="137"/>
      <c r="M75" s="137"/>
      <c r="N75" s="137"/>
      <c r="O75" s="137"/>
      <c r="P75" s="137"/>
      <c r="Q75" s="137"/>
      <c r="R75" s="137"/>
      <c r="S75" s="136"/>
      <c r="T75" s="4"/>
      <c r="U75" s="137"/>
      <c r="V75" s="137"/>
      <c r="W75" s="4"/>
      <c r="X75" s="4"/>
      <c r="Y75" s="4"/>
      <c r="Z75" s="4"/>
      <c r="AB75" s="63">
        <f t="shared" si="1"/>
        <v>0</v>
      </c>
    </row>
    <row r="76" spans="1:28" x14ac:dyDescent="0.25">
      <c r="A76" t="s">
        <v>201</v>
      </c>
      <c r="B76" s="6" t="s">
        <v>52</v>
      </c>
      <c r="C76" t="s">
        <v>63</v>
      </c>
      <c r="D76" s="4"/>
      <c r="E76" s="4"/>
      <c r="F76" s="4"/>
      <c r="G76" s="4"/>
      <c r="H76" s="4"/>
      <c r="I76" s="137"/>
      <c r="J76" s="137"/>
      <c r="K76" s="136"/>
      <c r="L76" s="137"/>
      <c r="M76" s="137"/>
      <c r="N76" s="137"/>
      <c r="O76" s="137"/>
      <c r="P76" s="137"/>
      <c r="Q76" s="137"/>
      <c r="R76" s="137"/>
      <c r="S76" s="136"/>
      <c r="T76" s="137"/>
      <c r="U76" s="137"/>
      <c r="V76" s="137"/>
      <c r="W76" s="137"/>
      <c r="X76" s="4"/>
      <c r="Y76" s="137"/>
      <c r="Z76" s="137"/>
      <c r="AB76" s="63">
        <f t="shared" si="1"/>
        <v>0</v>
      </c>
    </row>
    <row r="77" spans="1:28" x14ac:dyDescent="0.25">
      <c r="A77" t="s">
        <v>26</v>
      </c>
      <c r="B77" s="6" t="s">
        <v>53</v>
      </c>
      <c r="C77" t="s">
        <v>63</v>
      </c>
      <c r="D77" s="4"/>
      <c r="E77" s="4"/>
      <c r="F77" s="4"/>
      <c r="G77" s="4"/>
      <c r="H77" s="4"/>
      <c r="I77" s="137"/>
      <c r="J77" s="137"/>
      <c r="K77" s="136"/>
      <c r="L77" s="405">
        <v>1</v>
      </c>
      <c r="M77" s="137"/>
      <c r="N77" s="137"/>
      <c r="O77" s="137"/>
      <c r="P77" s="137"/>
      <c r="Q77" s="137"/>
      <c r="R77" s="137"/>
      <c r="S77" s="136"/>
      <c r="T77" s="137"/>
      <c r="U77" s="137"/>
      <c r="V77" s="137"/>
      <c r="W77" s="137"/>
      <c r="X77" s="4"/>
      <c r="Y77" s="137"/>
      <c r="Z77" s="137"/>
      <c r="AB77" s="63">
        <f t="shared" si="1"/>
        <v>1</v>
      </c>
    </row>
    <row r="78" spans="1:28" x14ac:dyDescent="0.25">
      <c r="A78" t="s">
        <v>40</v>
      </c>
      <c r="B78" s="6" t="s">
        <v>53</v>
      </c>
      <c r="C78" t="s">
        <v>63</v>
      </c>
      <c r="D78" s="4"/>
      <c r="E78" s="4"/>
      <c r="F78" s="4"/>
      <c r="G78" s="4"/>
      <c r="H78" s="4"/>
      <c r="I78" s="137"/>
      <c r="J78" s="137"/>
      <c r="K78" s="136"/>
      <c r="L78" s="137"/>
      <c r="M78" s="137"/>
      <c r="N78" s="137"/>
      <c r="O78" s="137"/>
      <c r="P78" s="137"/>
      <c r="Q78" s="137"/>
      <c r="R78" s="137"/>
      <c r="S78" s="136"/>
      <c r="T78" s="137"/>
      <c r="U78" s="137"/>
      <c r="V78" s="137"/>
      <c r="W78" s="137"/>
      <c r="X78" s="4"/>
      <c r="Y78" s="137"/>
      <c r="Z78" s="137"/>
      <c r="AB78" s="63">
        <f t="shared" si="1"/>
        <v>0</v>
      </c>
    </row>
    <row r="79" spans="1:28" x14ac:dyDescent="0.25">
      <c r="A79" t="s">
        <v>34</v>
      </c>
      <c r="B79" s="6" t="s">
        <v>54</v>
      </c>
      <c r="C79" t="s">
        <v>63</v>
      </c>
      <c r="D79" s="4"/>
      <c r="E79" s="4"/>
      <c r="F79" s="4"/>
      <c r="G79" s="4"/>
      <c r="H79" s="4"/>
      <c r="I79" s="137"/>
      <c r="J79" s="137"/>
      <c r="K79" s="136"/>
      <c r="L79" s="137"/>
      <c r="M79" s="137"/>
      <c r="N79" s="137"/>
      <c r="O79" s="137"/>
      <c r="P79" s="137"/>
      <c r="Q79" s="137"/>
      <c r="R79" s="137"/>
      <c r="S79" s="136"/>
      <c r="T79" s="137"/>
      <c r="U79" s="137"/>
      <c r="V79" s="137"/>
      <c r="W79" s="137"/>
      <c r="X79" s="137"/>
      <c r="Y79" s="137"/>
      <c r="Z79" s="137"/>
      <c r="AB79" s="63">
        <f t="shared" si="1"/>
        <v>0</v>
      </c>
    </row>
    <row r="80" spans="1:28" x14ac:dyDescent="0.25">
      <c r="A80" t="s">
        <v>31</v>
      </c>
      <c r="B80" s="6" t="s">
        <v>54</v>
      </c>
      <c r="C80" t="s">
        <v>63</v>
      </c>
      <c r="D80" s="4"/>
      <c r="E80" s="4"/>
      <c r="F80" s="4"/>
      <c r="G80" s="4"/>
      <c r="H80" s="4"/>
      <c r="I80" s="137"/>
      <c r="J80" s="137"/>
      <c r="K80" s="136"/>
      <c r="L80" s="137"/>
      <c r="M80" s="137"/>
      <c r="N80" s="137"/>
      <c r="O80" s="137"/>
      <c r="P80" s="137"/>
      <c r="Q80" s="137"/>
      <c r="R80" s="137"/>
      <c r="S80" s="136"/>
      <c r="T80" s="4"/>
      <c r="U80" s="137"/>
      <c r="V80" s="4"/>
      <c r="W80" s="4"/>
      <c r="X80" s="4"/>
      <c r="Y80" s="4"/>
      <c r="Z80" s="4"/>
      <c r="AB80" s="63">
        <f t="shared" si="1"/>
        <v>0</v>
      </c>
    </row>
    <row r="81" spans="1:28" x14ac:dyDescent="0.25">
      <c r="A81" t="s">
        <v>190</v>
      </c>
      <c r="B81" s="6" t="s">
        <v>251</v>
      </c>
      <c r="C81" t="s">
        <v>63</v>
      </c>
      <c r="D81" s="4"/>
      <c r="E81" s="4"/>
      <c r="F81" s="4"/>
      <c r="G81" s="4"/>
      <c r="H81" s="4"/>
      <c r="I81" s="137"/>
      <c r="J81" s="137"/>
      <c r="K81" s="136"/>
      <c r="L81" s="137"/>
      <c r="M81" s="137"/>
      <c r="N81" s="137"/>
      <c r="O81" s="137"/>
      <c r="P81" s="137"/>
      <c r="Q81" s="137"/>
      <c r="R81" s="137"/>
      <c r="S81" s="136"/>
      <c r="T81" s="4"/>
      <c r="U81" s="137"/>
      <c r="V81" s="4"/>
      <c r="W81" s="4"/>
      <c r="X81" s="4"/>
      <c r="Y81" s="4"/>
      <c r="Z81" s="4"/>
      <c r="AB81" s="63">
        <f t="shared" si="1"/>
        <v>0</v>
      </c>
    </row>
    <row r="82" spans="1:28" x14ac:dyDescent="0.25">
      <c r="A82" t="s">
        <v>39</v>
      </c>
      <c r="B82" s="36" t="s">
        <v>251</v>
      </c>
      <c r="C82" t="s">
        <v>63</v>
      </c>
      <c r="D82" s="4"/>
      <c r="E82" s="4"/>
      <c r="F82" s="4"/>
      <c r="G82" s="4"/>
      <c r="H82" s="4"/>
      <c r="I82" s="4"/>
      <c r="J82" s="137"/>
      <c r="K82" s="136"/>
      <c r="L82" s="137"/>
      <c r="M82" s="137"/>
      <c r="N82" s="137"/>
      <c r="O82" s="137"/>
      <c r="P82" s="137"/>
      <c r="Q82" s="137"/>
      <c r="R82" s="137"/>
      <c r="S82" s="136"/>
      <c r="T82" s="4"/>
      <c r="U82" s="4"/>
      <c r="V82" s="4"/>
      <c r="W82" s="4"/>
      <c r="X82" s="4"/>
      <c r="Y82" s="4"/>
      <c r="Z82" s="4"/>
      <c r="AB82" s="63">
        <f t="shared" si="1"/>
        <v>0</v>
      </c>
    </row>
    <row r="83" spans="1:28" x14ac:dyDescent="0.25">
      <c r="A83" t="s">
        <v>275</v>
      </c>
      <c r="B83" s="36" t="s">
        <v>251</v>
      </c>
      <c r="C83" t="s">
        <v>63</v>
      </c>
      <c r="D83" s="4"/>
      <c r="E83" s="4"/>
      <c r="F83" s="4"/>
      <c r="G83" s="4"/>
      <c r="H83" s="4"/>
      <c r="I83" s="4"/>
      <c r="J83" s="137"/>
      <c r="K83" s="136"/>
      <c r="L83" s="137"/>
      <c r="M83" s="137"/>
      <c r="N83" s="137"/>
      <c r="O83" s="137"/>
      <c r="P83" s="137"/>
      <c r="Q83" s="137"/>
      <c r="R83" s="137"/>
      <c r="S83" s="136"/>
      <c r="T83" s="4"/>
      <c r="U83" s="4"/>
      <c r="V83" s="4"/>
      <c r="W83" s="4"/>
      <c r="X83" s="4"/>
      <c r="Y83" s="4"/>
      <c r="Z83" s="4"/>
      <c r="AB83" s="63">
        <f t="shared" si="1"/>
        <v>0</v>
      </c>
    </row>
    <row r="84" spans="1:28" x14ac:dyDescent="0.25">
      <c r="A84" t="s">
        <v>277</v>
      </c>
      <c r="B84" s="36" t="s">
        <v>251</v>
      </c>
      <c r="C84" t="s">
        <v>63</v>
      </c>
      <c r="D84" s="4"/>
      <c r="E84" s="4"/>
      <c r="F84" s="4"/>
      <c r="G84" s="4"/>
      <c r="H84" s="4"/>
      <c r="I84" s="4"/>
      <c r="J84" s="137"/>
      <c r="K84" s="136"/>
      <c r="L84" s="137"/>
      <c r="M84" s="137"/>
      <c r="N84" s="137"/>
      <c r="O84" s="137"/>
      <c r="P84" s="137"/>
      <c r="Q84" s="137"/>
      <c r="R84" s="137"/>
      <c r="S84" s="136"/>
      <c r="T84" s="4"/>
      <c r="U84" s="4"/>
      <c r="V84" s="4"/>
      <c r="W84" s="4"/>
      <c r="X84" s="4"/>
      <c r="Y84" s="4"/>
      <c r="Z84" s="4"/>
      <c r="AB84" s="63">
        <f t="shared" si="1"/>
        <v>0</v>
      </c>
    </row>
    <row r="85" spans="1:28" x14ac:dyDescent="0.25">
      <c r="A85" t="s">
        <v>228</v>
      </c>
      <c r="B85" s="36" t="s">
        <v>251</v>
      </c>
      <c r="C85" t="s">
        <v>63</v>
      </c>
      <c r="D85" s="4"/>
      <c r="E85" s="4"/>
      <c r="F85" s="4"/>
      <c r="G85" s="4"/>
      <c r="H85" s="4"/>
      <c r="I85" s="4"/>
      <c r="J85" s="137"/>
      <c r="K85" s="136"/>
      <c r="L85" s="137"/>
      <c r="M85" s="137"/>
      <c r="N85" s="137"/>
      <c r="O85" s="137"/>
      <c r="P85" s="137"/>
      <c r="Q85" s="137"/>
      <c r="R85" s="137"/>
      <c r="S85" s="136"/>
      <c r="T85" s="4"/>
      <c r="U85" s="4"/>
      <c r="V85" s="4"/>
      <c r="W85" s="4"/>
      <c r="X85" s="4"/>
      <c r="Y85" s="4"/>
      <c r="Z85" s="4"/>
      <c r="AB85" s="63">
        <f t="shared" si="1"/>
        <v>0</v>
      </c>
    </row>
    <row r="86" spans="1:28" x14ac:dyDescent="0.25">
      <c r="A86" t="s">
        <v>280</v>
      </c>
      <c r="B86" s="36" t="s">
        <v>251</v>
      </c>
      <c r="C86" t="s">
        <v>63</v>
      </c>
      <c r="D86" s="4"/>
      <c r="E86" s="4"/>
      <c r="F86" s="4"/>
      <c r="G86" s="4"/>
      <c r="H86" s="4"/>
      <c r="I86" s="4"/>
      <c r="J86" s="137"/>
      <c r="K86" s="136"/>
      <c r="L86" s="137"/>
      <c r="M86" s="137"/>
      <c r="N86" s="137"/>
      <c r="O86" s="137"/>
      <c r="P86" s="137"/>
      <c r="Q86" s="137"/>
      <c r="R86" s="137"/>
      <c r="S86" s="136"/>
      <c r="T86" s="4"/>
      <c r="U86" s="4"/>
      <c r="V86" s="4"/>
      <c r="W86" s="4"/>
      <c r="X86" s="4"/>
      <c r="Y86" s="4"/>
      <c r="Z86" s="4"/>
      <c r="AB86" s="63">
        <f t="shared" si="1"/>
        <v>0</v>
      </c>
    </row>
    <row r="87" spans="1:28" x14ac:dyDescent="0.25">
      <c r="A87" t="s">
        <v>278</v>
      </c>
      <c r="B87" s="36" t="s">
        <v>251</v>
      </c>
      <c r="C87" t="s">
        <v>63</v>
      </c>
      <c r="D87" s="4"/>
      <c r="E87" s="4"/>
      <c r="F87" s="4"/>
      <c r="G87" s="4"/>
      <c r="H87" s="4"/>
      <c r="I87" s="4"/>
      <c r="J87" s="137"/>
      <c r="K87" s="136"/>
      <c r="L87" s="137"/>
      <c r="M87" s="137"/>
      <c r="N87" s="137"/>
      <c r="O87" s="137"/>
      <c r="P87" s="137"/>
      <c r="Q87" s="137"/>
      <c r="R87" s="137"/>
      <c r="S87" s="136"/>
      <c r="T87" s="4"/>
      <c r="U87" s="4"/>
      <c r="V87" s="4"/>
      <c r="W87" s="4"/>
      <c r="X87" s="4"/>
      <c r="Y87" s="4"/>
      <c r="Z87" s="4"/>
      <c r="AB87" s="63">
        <f t="shared" si="1"/>
        <v>0</v>
      </c>
    </row>
    <row r="88" spans="1:28" x14ac:dyDescent="0.25">
      <c r="A88" t="s">
        <v>36</v>
      </c>
      <c r="B88" s="36" t="s">
        <v>251</v>
      </c>
      <c r="C88" t="s">
        <v>63</v>
      </c>
      <c r="D88" s="4"/>
      <c r="E88" s="4"/>
      <c r="F88" s="4"/>
      <c r="G88" s="4"/>
      <c r="H88" s="4"/>
      <c r="I88" s="4"/>
      <c r="J88" s="137"/>
      <c r="K88" s="136"/>
      <c r="L88" s="137"/>
      <c r="M88" s="137"/>
      <c r="N88" s="137"/>
      <c r="O88" s="137"/>
      <c r="P88" s="137"/>
      <c r="Q88" s="137"/>
      <c r="R88" s="137"/>
      <c r="S88" s="136"/>
      <c r="T88" s="4"/>
      <c r="U88" s="4"/>
      <c r="V88" s="4"/>
      <c r="W88" s="4"/>
      <c r="X88" s="4"/>
      <c r="Y88" s="4"/>
      <c r="Z88" s="4"/>
      <c r="AB88" s="63">
        <f t="shared" si="1"/>
        <v>0</v>
      </c>
    </row>
    <row r="89" spans="1:28" x14ac:dyDescent="0.25">
      <c r="A89" t="s">
        <v>35</v>
      </c>
      <c r="B89" s="36" t="s">
        <v>251</v>
      </c>
      <c r="C89" t="s">
        <v>63</v>
      </c>
      <c r="D89" s="4"/>
      <c r="E89" s="4"/>
      <c r="F89" s="4"/>
      <c r="G89" s="4"/>
      <c r="H89" s="4"/>
      <c r="I89" s="4"/>
      <c r="J89" s="137"/>
      <c r="K89" s="136"/>
      <c r="L89" s="137"/>
      <c r="M89" s="137"/>
      <c r="N89" s="137"/>
      <c r="O89" s="137"/>
      <c r="P89" s="137"/>
      <c r="Q89" s="137"/>
      <c r="R89" s="137"/>
      <c r="S89" s="136"/>
      <c r="T89" s="4"/>
      <c r="U89" s="4"/>
      <c r="V89" s="4"/>
      <c r="W89" s="4"/>
      <c r="X89" s="4"/>
      <c r="Y89" s="4"/>
      <c r="Z89" s="4"/>
      <c r="AB89" s="63">
        <f t="shared" si="1"/>
        <v>0</v>
      </c>
    </row>
    <row r="90" spans="1:28" x14ac:dyDescent="0.25">
      <c r="A90" t="s">
        <v>141</v>
      </c>
      <c r="B90" s="36" t="s">
        <v>251</v>
      </c>
      <c r="C90" t="s">
        <v>63</v>
      </c>
      <c r="D90" s="4"/>
      <c r="E90" s="4"/>
      <c r="F90" s="4"/>
      <c r="G90" s="4"/>
      <c r="H90" s="4"/>
      <c r="I90" s="4"/>
      <c r="J90" s="137"/>
      <c r="K90" s="136"/>
      <c r="L90" s="137"/>
      <c r="M90" s="137"/>
      <c r="N90" s="137"/>
      <c r="O90" s="137"/>
      <c r="P90" s="137"/>
      <c r="Q90" s="137"/>
      <c r="R90" s="137"/>
      <c r="S90" s="136"/>
      <c r="T90" s="4"/>
      <c r="U90" s="4"/>
      <c r="V90" s="4"/>
      <c r="W90" s="4"/>
      <c r="X90" s="4"/>
      <c r="Y90" s="4"/>
      <c r="Z90" s="4"/>
      <c r="AB90" s="63">
        <f t="shared" si="1"/>
        <v>0</v>
      </c>
    </row>
    <row r="91" spans="1:28" x14ac:dyDescent="0.25">
      <c r="A91" t="s">
        <v>253</v>
      </c>
      <c r="B91" s="36"/>
      <c r="C91" t="s">
        <v>63</v>
      </c>
      <c r="D91" s="4"/>
      <c r="E91" s="4"/>
      <c r="F91" s="4"/>
      <c r="G91" s="4"/>
      <c r="H91" s="4"/>
      <c r="I91" s="4"/>
      <c r="J91" s="137"/>
      <c r="K91" s="136"/>
      <c r="L91" s="137"/>
      <c r="M91" s="137"/>
      <c r="N91" s="137"/>
      <c r="O91" s="137"/>
      <c r="P91" s="137"/>
      <c r="Q91" s="137"/>
      <c r="R91" s="137"/>
      <c r="S91" s="136"/>
      <c r="T91" s="4"/>
      <c r="U91" s="4"/>
      <c r="V91" s="4"/>
      <c r="W91" s="4"/>
      <c r="X91" s="4"/>
      <c r="Y91" s="4"/>
      <c r="Z91" s="4"/>
      <c r="AB91" s="63">
        <f t="shared" si="1"/>
        <v>0</v>
      </c>
    </row>
    <row r="92" spans="1:28" x14ac:dyDescent="0.25">
      <c r="A92" t="s">
        <v>254</v>
      </c>
      <c r="B92" s="36"/>
      <c r="C92" t="s">
        <v>63</v>
      </c>
      <c r="D92" s="4"/>
      <c r="E92" s="4"/>
      <c r="F92" s="4"/>
      <c r="G92" s="4"/>
      <c r="H92" s="4"/>
      <c r="I92" s="4"/>
      <c r="J92" s="137"/>
      <c r="K92" s="136"/>
      <c r="L92" s="137"/>
      <c r="M92" s="137"/>
      <c r="N92" s="137"/>
      <c r="O92" s="137"/>
      <c r="P92" s="137"/>
      <c r="Q92" s="137"/>
      <c r="R92" s="137"/>
      <c r="S92" s="136"/>
      <c r="T92" s="4"/>
      <c r="U92" s="4"/>
      <c r="V92" s="4"/>
      <c r="W92" s="4"/>
      <c r="X92" s="4"/>
      <c r="Y92" s="4"/>
      <c r="Z92" s="4"/>
      <c r="AB92" s="63">
        <f t="shared" si="1"/>
        <v>0</v>
      </c>
    </row>
    <row r="93" spans="1:28" x14ac:dyDescent="0.25">
      <c r="A93" t="s">
        <v>255</v>
      </c>
      <c r="B93" s="36"/>
      <c r="C93" t="s">
        <v>63</v>
      </c>
      <c r="D93" s="4"/>
      <c r="E93" s="4"/>
      <c r="F93" s="4"/>
      <c r="G93" s="4"/>
      <c r="H93" s="4"/>
      <c r="I93" s="4"/>
      <c r="J93" s="137"/>
      <c r="K93" s="136"/>
      <c r="L93" s="137"/>
      <c r="M93" s="137"/>
      <c r="N93" s="137"/>
      <c r="O93" s="137"/>
      <c r="P93" s="137"/>
      <c r="Q93" s="137"/>
      <c r="R93" s="137"/>
      <c r="S93" s="136"/>
      <c r="T93" s="4"/>
      <c r="U93" s="4"/>
      <c r="V93" s="4"/>
      <c r="W93" s="4"/>
      <c r="X93" s="4"/>
      <c r="Y93" s="4"/>
      <c r="Z93" s="4"/>
      <c r="AB93" s="63">
        <f t="shared" si="1"/>
        <v>0</v>
      </c>
    </row>
    <row r="94" spans="1:28" x14ac:dyDescent="0.25">
      <c r="A94" t="s">
        <v>256</v>
      </c>
      <c r="B94" s="36"/>
      <c r="C94" t="s">
        <v>63</v>
      </c>
      <c r="D94" s="4"/>
      <c r="E94" s="4"/>
      <c r="F94" s="4"/>
      <c r="G94" s="4"/>
      <c r="H94" s="4"/>
      <c r="I94" s="4"/>
      <c r="J94" s="137"/>
      <c r="K94" s="136"/>
      <c r="L94" s="137"/>
      <c r="M94" s="137"/>
      <c r="N94" s="137"/>
      <c r="O94" s="137"/>
      <c r="P94" s="137"/>
      <c r="Q94" s="137"/>
      <c r="R94" s="137"/>
      <c r="S94" s="136"/>
      <c r="T94" s="4"/>
      <c r="U94" s="4"/>
      <c r="V94" s="4"/>
      <c r="W94" s="4"/>
      <c r="X94" s="4"/>
      <c r="Y94" s="4"/>
      <c r="Z94" s="4"/>
      <c r="AB94" s="63">
        <f t="shared" si="1"/>
        <v>0</v>
      </c>
    </row>
    <row r="95" spans="1:28" x14ac:dyDescent="0.25">
      <c r="A95" t="s">
        <v>257</v>
      </c>
      <c r="B95" s="36"/>
      <c r="C95" t="s">
        <v>63</v>
      </c>
      <c r="D95" s="4"/>
      <c r="E95" s="4"/>
      <c r="F95" s="4"/>
      <c r="G95" s="4"/>
      <c r="H95" s="4"/>
      <c r="I95" s="4"/>
      <c r="J95" s="137"/>
      <c r="K95" s="136"/>
      <c r="L95" s="137"/>
      <c r="M95" s="137"/>
      <c r="N95" s="137"/>
      <c r="O95" s="137"/>
      <c r="P95" s="137"/>
      <c r="Q95" s="137"/>
      <c r="R95" s="137"/>
      <c r="S95" s="136"/>
      <c r="T95" s="4"/>
      <c r="U95" s="4"/>
      <c r="V95" s="4"/>
      <c r="W95" s="4"/>
      <c r="X95" s="4"/>
      <c r="Y95" s="4"/>
      <c r="Z95" s="4"/>
      <c r="AB95" s="63">
        <f t="shared" si="1"/>
        <v>0</v>
      </c>
    </row>
    <row r="96" spans="1:28" x14ac:dyDescent="0.25">
      <c r="D96" s="4"/>
      <c r="E96" s="4"/>
      <c r="F96" s="4"/>
      <c r="G96" s="4"/>
      <c r="H96" s="4"/>
      <c r="I96" s="4"/>
      <c r="J96" s="137"/>
      <c r="K96" s="136"/>
      <c r="L96" s="137"/>
      <c r="M96" s="137"/>
      <c r="N96" s="137"/>
      <c r="O96" s="137"/>
      <c r="P96" s="137"/>
      <c r="Q96" s="137"/>
      <c r="R96" s="137"/>
      <c r="S96" s="136"/>
      <c r="T96" s="4"/>
      <c r="U96" s="4"/>
      <c r="V96" s="4"/>
      <c r="W96" s="4"/>
      <c r="X96" s="4"/>
      <c r="Y96" s="4"/>
      <c r="Z96" s="4"/>
    </row>
    <row r="97" spans="4:28" x14ac:dyDescent="0.25">
      <c r="D97" s="4"/>
      <c r="E97" s="4"/>
      <c r="F97" s="4"/>
      <c r="G97" s="4"/>
      <c r="H97" s="4"/>
      <c r="I97" s="4"/>
      <c r="J97" s="137"/>
      <c r="K97" s="136"/>
      <c r="L97" s="137"/>
      <c r="M97" s="137"/>
      <c r="N97" s="137"/>
      <c r="O97" s="137"/>
      <c r="P97" s="137"/>
      <c r="Q97" s="137"/>
      <c r="R97" s="137"/>
      <c r="S97" s="136"/>
      <c r="T97" s="4"/>
      <c r="U97" s="4"/>
      <c r="V97" s="4"/>
      <c r="W97" s="4"/>
      <c r="X97" s="4"/>
      <c r="Y97" s="4"/>
      <c r="Z97" s="4"/>
    </row>
    <row r="98" spans="4:28" x14ac:dyDescent="0.25">
      <c r="D98" s="37">
        <f>SUM(D7:D97)</f>
        <v>0</v>
      </c>
      <c r="E98" s="37">
        <f t="shared" ref="E98:Z98" si="2">SUM(E7:E97)</f>
        <v>0</v>
      </c>
      <c r="F98" s="37">
        <f t="shared" si="2"/>
        <v>0</v>
      </c>
      <c r="G98" s="37">
        <f t="shared" si="2"/>
        <v>0</v>
      </c>
      <c r="H98" s="37">
        <f t="shared" si="2"/>
        <v>0</v>
      </c>
      <c r="I98" s="37">
        <f t="shared" si="2"/>
        <v>0</v>
      </c>
      <c r="J98" s="37">
        <f t="shared" si="2"/>
        <v>0</v>
      </c>
      <c r="K98" s="350">
        <f t="shared" si="2"/>
        <v>0</v>
      </c>
      <c r="L98" s="37">
        <f t="shared" si="2"/>
        <v>1</v>
      </c>
      <c r="M98" s="37">
        <f t="shared" si="2"/>
        <v>1</v>
      </c>
      <c r="N98" s="37">
        <f t="shared" si="2"/>
        <v>0</v>
      </c>
      <c r="O98" s="37">
        <f t="shared" si="2"/>
        <v>0</v>
      </c>
      <c r="P98" s="37">
        <f t="shared" si="2"/>
        <v>0</v>
      </c>
      <c r="Q98" s="37">
        <f t="shared" si="2"/>
        <v>0</v>
      </c>
      <c r="R98" s="37">
        <f t="shared" si="2"/>
        <v>0</v>
      </c>
      <c r="S98" s="350">
        <f t="shared" si="2"/>
        <v>0</v>
      </c>
      <c r="T98" s="37">
        <f t="shared" si="2"/>
        <v>0</v>
      </c>
      <c r="U98" s="37">
        <f t="shared" si="2"/>
        <v>0</v>
      </c>
      <c r="V98" s="37">
        <f t="shared" si="2"/>
        <v>0</v>
      </c>
      <c r="W98" s="37">
        <f t="shared" si="2"/>
        <v>0</v>
      </c>
      <c r="X98" s="37">
        <f t="shared" si="2"/>
        <v>0</v>
      </c>
      <c r="Y98" s="37">
        <f t="shared" si="2"/>
        <v>0</v>
      </c>
      <c r="Z98" s="37">
        <f t="shared" si="2"/>
        <v>0</v>
      </c>
      <c r="AB98" s="37">
        <f>SUM(AB7:AB97)</f>
        <v>2</v>
      </c>
    </row>
  </sheetData>
  <mergeCells count="5">
    <mergeCell ref="D3:Y3"/>
    <mergeCell ref="AB4:AB5"/>
    <mergeCell ref="D6:K6"/>
    <mergeCell ref="L6:S6"/>
    <mergeCell ref="T6:Z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59999389629810485"/>
  </sheetPr>
  <dimension ref="A1:AH98"/>
  <sheetViews>
    <sheetView zoomScale="85" zoomScaleNormal="85" workbookViewId="0">
      <pane xSplit="3" ySplit="6" topLeftCell="D55" activePane="bottomRight" state="frozen"/>
      <selection activeCell="B26" sqref="B26"/>
      <selection pane="topRight" activeCell="B26" sqref="B26"/>
      <selection pane="bottomLeft" activeCell="B26" sqref="B26"/>
      <selection pane="bottomRight" activeCell="B26" sqref="B26"/>
    </sheetView>
  </sheetViews>
  <sheetFormatPr defaultRowHeight="15" x14ac:dyDescent="0.25"/>
  <cols>
    <col min="1" max="1" width="19.28515625" bestFit="1" customWidth="1"/>
    <col min="3" max="3" width="13.85546875" bestFit="1" customWidth="1"/>
    <col min="4" max="26" width="13.140625" customWidth="1"/>
    <col min="27" max="27" width="2.85546875" customWidth="1"/>
  </cols>
  <sheetData>
    <row r="1" spans="1:34" x14ac:dyDescent="0.25">
      <c r="A1" s="34" t="s">
        <v>98</v>
      </c>
    </row>
    <row r="2" spans="1:34" x14ac:dyDescent="0.25">
      <c r="A2" s="34" t="s">
        <v>418</v>
      </c>
    </row>
    <row r="3" spans="1:34" x14ac:dyDescent="0.25">
      <c r="D3" s="820" t="s">
        <v>117</v>
      </c>
      <c r="E3" s="820"/>
      <c r="F3" s="820"/>
      <c r="G3" s="820"/>
      <c r="H3" s="820"/>
      <c r="I3" s="820"/>
      <c r="J3" s="820"/>
      <c r="K3" s="820"/>
      <c r="L3" s="820"/>
      <c r="M3" s="820"/>
      <c r="N3" s="820"/>
      <c r="O3" s="820"/>
      <c r="P3" s="820"/>
      <c r="Q3" s="820"/>
      <c r="R3" s="820"/>
      <c r="S3" s="820"/>
      <c r="T3" s="820"/>
      <c r="U3" s="820"/>
      <c r="V3" s="820"/>
      <c r="W3" s="820"/>
      <c r="X3" s="820"/>
      <c r="Y3" s="820"/>
      <c r="Z3" s="261"/>
    </row>
    <row r="4" spans="1:34" x14ac:dyDescent="0.25">
      <c r="D4" s="63" t="s">
        <v>470</v>
      </c>
      <c r="E4" s="63" t="s">
        <v>471</v>
      </c>
      <c r="F4" s="63" t="s">
        <v>491</v>
      </c>
      <c r="G4" s="63" t="s">
        <v>472</v>
      </c>
      <c r="H4" s="63" t="s">
        <v>473</v>
      </c>
      <c r="I4" s="67" t="s">
        <v>490</v>
      </c>
      <c r="J4" s="67" t="s">
        <v>474</v>
      </c>
      <c r="K4" s="35" t="s">
        <v>475</v>
      </c>
      <c r="L4" s="67" t="s">
        <v>476</v>
      </c>
      <c r="M4" s="67" t="s">
        <v>477</v>
      </c>
      <c r="N4" s="67" t="s">
        <v>478</v>
      </c>
      <c r="O4" s="67" t="s">
        <v>479</v>
      </c>
      <c r="P4" s="67" t="s">
        <v>480</v>
      </c>
      <c r="Q4" s="67" t="s">
        <v>481</v>
      </c>
      <c r="R4" s="67" t="s">
        <v>482</v>
      </c>
      <c r="S4" s="35" t="s">
        <v>483</v>
      </c>
      <c r="T4" s="63" t="s">
        <v>484</v>
      </c>
      <c r="U4" s="67" t="s">
        <v>485</v>
      </c>
      <c r="V4" s="67" t="s">
        <v>486</v>
      </c>
      <c r="W4" s="63" t="s">
        <v>487</v>
      </c>
      <c r="X4" s="63" t="s">
        <v>488</v>
      </c>
      <c r="Y4" s="63" t="s">
        <v>489</v>
      </c>
      <c r="Z4" s="63" t="s">
        <v>505</v>
      </c>
      <c r="AB4" s="820" t="s">
        <v>47</v>
      </c>
    </row>
    <row r="5" spans="1:34" x14ac:dyDescent="0.25">
      <c r="A5" s="63" t="s">
        <v>44</v>
      </c>
      <c r="B5" s="63" t="s">
        <v>51</v>
      </c>
      <c r="C5" s="63" t="s">
        <v>67</v>
      </c>
      <c r="D5" s="63" t="s">
        <v>169</v>
      </c>
      <c r="E5" s="63" t="s">
        <v>170</v>
      </c>
      <c r="F5" s="63" t="s">
        <v>180</v>
      </c>
      <c r="G5" s="63" t="s">
        <v>181</v>
      </c>
      <c r="H5" s="63" t="s">
        <v>182</v>
      </c>
      <c r="I5" s="63" t="s">
        <v>183</v>
      </c>
      <c r="J5" s="67" t="s">
        <v>209</v>
      </c>
      <c r="K5" s="35" t="s">
        <v>210</v>
      </c>
      <c r="L5" s="67" t="s">
        <v>211</v>
      </c>
      <c r="M5" s="67" t="s">
        <v>212</v>
      </c>
      <c r="N5" s="67" t="s">
        <v>213</v>
      </c>
      <c r="O5" s="67" t="s">
        <v>214</v>
      </c>
      <c r="P5" s="67" t="s">
        <v>221</v>
      </c>
      <c r="Q5" s="67" t="s">
        <v>222</v>
      </c>
      <c r="R5" s="67" t="s">
        <v>223</v>
      </c>
      <c r="S5" s="35" t="s">
        <v>224</v>
      </c>
      <c r="T5" s="63" t="s">
        <v>225</v>
      </c>
      <c r="U5" s="63" t="s">
        <v>226</v>
      </c>
      <c r="V5" s="67" t="s">
        <v>466</v>
      </c>
      <c r="W5" s="63" t="s">
        <v>467</v>
      </c>
      <c r="X5" s="63" t="s">
        <v>468</v>
      </c>
      <c r="Y5" s="63" t="s">
        <v>469</v>
      </c>
      <c r="Z5" s="63" t="s">
        <v>504</v>
      </c>
      <c r="AA5" s="63"/>
      <c r="AB5" s="820"/>
      <c r="AC5" s="1"/>
      <c r="AD5" s="1"/>
      <c r="AE5" s="1"/>
      <c r="AF5" s="1"/>
      <c r="AG5" s="1"/>
      <c r="AH5" s="1"/>
    </row>
    <row r="6" spans="1:34" hidden="1" x14ac:dyDescent="0.25">
      <c r="D6" s="971" t="s">
        <v>493</v>
      </c>
      <c r="E6" s="971"/>
      <c r="F6" s="971"/>
      <c r="G6" s="971"/>
      <c r="H6" s="971"/>
      <c r="I6" s="971"/>
      <c r="J6" s="971"/>
      <c r="K6" s="972"/>
      <c r="L6" s="973" t="s">
        <v>494</v>
      </c>
      <c r="M6" s="974"/>
      <c r="N6" s="974"/>
      <c r="O6" s="974"/>
      <c r="P6" s="974"/>
      <c r="Q6" s="974"/>
      <c r="R6" s="974"/>
      <c r="S6" s="972"/>
      <c r="T6" s="973" t="s">
        <v>495</v>
      </c>
      <c r="U6" s="971"/>
      <c r="V6" s="971"/>
      <c r="W6" s="971"/>
      <c r="X6" s="971"/>
      <c r="Y6" s="971"/>
      <c r="Z6" s="971"/>
      <c r="AA6" s="63"/>
      <c r="AB6" s="261"/>
    </row>
    <row r="7" spans="1:34" x14ac:dyDescent="0.25">
      <c r="A7" t="s">
        <v>404</v>
      </c>
      <c r="B7" s="6" t="s">
        <v>52</v>
      </c>
      <c r="C7" t="s">
        <v>68</v>
      </c>
      <c r="D7" s="4"/>
      <c r="E7" s="4"/>
      <c r="F7" s="4"/>
      <c r="G7" s="4"/>
      <c r="H7" s="4"/>
      <c r="I7" s="137"/>
      <c r="J7" s="137"/>
      <c r="K7" s="136"/>
      <c r="L7" s="137"/>
      <c r="M7" s="137"/>
      <c r="N7" s="137"/>
      <c r="O7" s="137"/>
      <c r="P7" s="137"/>
      <c r="Q7" s="137"/>
      <c r="R7" s="137"/>
      <c r="S7" s="136"/>
      <c r="T7" s="137"/>
      <c r="U7" s="137"/>
      <c r="V7" s="137"/>
      <c r="W7" s="137"/>
      <c r="X7" s="4"/>
      <c r="Y7" s="137"/>
      <c r="Z7" s="137"/>
      <c r="AB7" s="63">
        <f>SUM(D7:Z7)</f>
        <v>0</v>
      </c>
    </row>
    <row r="8" spans="1:34" x14ac:dyDescent="0.25">
      <c r="A8" t="s">
        <v>11</v>
      </c>
      <c r="B8" s="6" t="s">
        <v>52</v>
      </c>
      <c r="C8" t="s">
        <v>68</v>
      </c>
      <c r="D8" s="4"/>
      <c r="E8" s="4"/>
      <c r="F8" s="4"/>
      <c r="G8" s="4"/>
      <c r="H8" s="4"/>
      <c r="I8" s="137"/>
      <c r="J8" s="137"/>
      <c r="K8" s="136"/>
      <c r="L8" s="137"/>
      <c r="M8" s="137"/>
      <c r="N8" s="137"/>
      <c r="O8" s="137"/>
      <c r="P8" s="137"/>
      <c r="Q8" s="137"/>
      <c r="R8" s="137"/>
      <c r="S8" s="136"/>
      <c r="T8" s="4"/>
      <c r="U8" s="137"/>
      <c r="V8" s="137"/>
      <c r="W8" s="137"/>
      <c r="X8" s="4"/>
      <c r="Y8" s="137"/>
      <c r="Z8" s="137"/>
      <c r="AB8" s="63">
        <f t="shared" ref="AB8:AB71" si="0">SUM(D8:Z8)</f>
        <v>0</v>
      </c>
    </row>
    <row r="9" spans="1:34" x14ac:dyDescent="0.25">
      <c r="A9" t="s">
        <v>8</v>
      </c>
      <c r="B9" s="6" t="s">
        <v>52</v>
      </c>
      <c r="C9" t="s">
        <v>68</v>
      </c>
      <c r="D9" s="4"/>
      <c r="E9" s="4"/>
      <c r="F9" s="4"/>
      <c r="G9" s="4"/>
      <c r="H9" s="4"/>
      <c r="I9" s="137"/>
      <c r="J9" s="137"/>
      <c r="K9" s="136"/>
      <c r="L9" s="137"/>
      <c r="M9" s="137"/>
      <c r="N9" s="137"/>
      <c r="O9" s="137"/>
      <c r="P9" s="137"/>
      <c r="Q9" s="137"/>
      <c r="R9" s="137"/>
      <c r="S9" s="136"/>
      <c r="T9" s="137"/>
      <c r="U9" s="137"/>
      <c r="V9" s="137"/>
      <c r="W9" s="137"/>
      <c r="X9" s="4"/>
      <c r="Y9" s="137"/>
      <c r="Z9" s="137"/>
      <c r="AB9" s="63">
        <f t="shared" si="0"/>
        <v>0</v>
      </c>
    </row>
    <row r="10" spans="1:34" x14ac:dyDescent="0.25">
      <c r="A10" t="s">
        <v>12</v>
      </c>
      <c r="B10" s="6" t="s">
        <v>53</v>
      </c>
      <c r="C10" t="s">
        <v>68</v>
      </c>
      <c r="D10" s="4"/>
      <c r="E10" s="4"/>
      <c r="F10" s="4"/>
      <c r="G10" s="4"/>
      <c r="H10" s="4"/>
      <c r="I10" s="137"/>
      <c r="J10" s="137"/>
      <c r="K10" s="136"/>
      <c r="L10" s="137"/>
      <c r="M10" s="137"/>
      <c r="N10" s="137"/>
      <c r="O10" s="137"/>
      <c r="P10" s="137"/>
      <c r="Q10" s="137"/>
      <c r="R10" s="137"/>
      <c r="S10" s="136"/>
      <c r="T10" s="137"/>
      <c r="U10" s="137"/>
      <c r="V10" s="137"/>
      <c r="W10" s="4"/>
      <c r="X10" s="4"/>
      <c r="Y10" s="4"/>
      <c r="Z10" s="4"/>
      <c r="AB10" s="63">
        <f t="shared" si="0"/>
        <v>0</v>
      </c>
    </row>
    <row r="11" spans="1:34" x14ac:dyDescent="0.25">
      <c r="A11" t="s">
        <v>16</v>
      </c>
      <c r="B11" s="6" t="s">
        <v>54</v>
      </c>
      <c r="C11" t="s">
        <v>68</v>
      </c>
      <c r="D11" s="4"/>
      <c r="E11" s="4"/>
      <c r="F11" s="4"/>
      <c r="G11" s="4"/>
      <c r="H11" s="4"/>
      <c r="I11" s="137"/>
      <c r="J11" s="137"/>
      <c r="K11" s="136"/>
      <c r="L11" s="137"/>
      <c r="M11" s="137"/>
      <c r="N11" s="137"/>
      <c r="O11" s="137"/>
      <c r="P11" s="137"/>
      <c r="Q11" s="137"/>
      <c r="R11" s="137"/>
      <c r="S11" s="136"/>
      <c r="T11" s="137"/>
      <c r="U11" s="137"/>
      <c r="V11" s="137"/>
      <c r="W11" s="137"/>
      <c r="X11" s="4"/>
      <c r="Y11" s="137"/>
      <c r="Z11" s="137"/>
      <c r="AB11" s="63">
        <f t="shared" si="0"/>
        <v>0</v>
      </c>
    </row>
    <row r="12" spans="1:34" x14ac:dyDescent="0.25">
      <c r="A12" t="s">
        <v>0</v>
      </c>
      <c r="B12" s="6" t="s">
        <v>52</v>
      </c>
      <c r="C12" t="s">
        <v>68</v>
      </c>
      <c r="D12" s="4"/>
      <c r="E12" s="4"/>
      <c r="F12" s="4"/>
      <c r="G12" s="4"/>
      <c r="H12" s="4"/>
      <c r="I12" s="137"/>
      <c r="J12" s="137"/>
      <c r="K12" s="136"/>
      <c r="L12" s="137"/>
      <c r="M12" s="137"/>
      <c r="N12" s="137"/>
      <c r="O12" s="137"/>
      <c r="P12" s="137"/>
      <c r="Q12" s="137"/>
      <c r="R12" s="137"/>
      <c r="S12" s="136"/>
      <c r="T12" s="4"/>
      <c r="U12" s="137"/>
      <c r="V12" s="137"/>
      <c r="W12" s="4"/>
      <c r="X12" s="4"/>
      <c r="Y12" s="4"/>
      <c r="Z12" s="4"/>
      <c r="AB12" s="63">
        <f t="shared" si="0"/>
        <v>0</v>
      </c>
    </row>
    <row r="13" spans="1:34" x14ac:dyDescent="0.25">
      <c r="A13" t="s">
        <v>5</v>
      </c>
      <c r="B13" s="6" t="s">
        <v>52</v>
      </c>
      <c r="C13" t="s">
        <v>68</v>
      </c>
      <c r="D13" s="4"/>
      <c r="E13" s="4"/>
      <c r="F13" s="4"/>
      <c r="G13" s="4"/>
      <c r="H13" s="4"/>
      <c r="I13" s="137"/>
      <c r="J13" s="137"/>
      <c r="K13" s="136"/>
      <c r="L13" s="137"/>
      <c r="M13" s="137"/>
      <c r="N13" s="137"/>
      <c r="O13" s="137"/>
      <c r="P13" s="137"/>
      <c r="Q13" s="137"/>
      <c r="R13" s="137"/>
      <c r="S13" s="136"/>
      <c r="T13" s="137"/>
      <c r="U13" s="137"/>
      <c r="V13" s="137"/>
      <c r="W13" s="137"/>
      <c r="X13" s="137"/>
      <c r="Y13" s="137"/>
      <c r="Z13" s="137"/>
      <c r="AB13" s="63">
        <f t="shared" si="0"/>
        <v>0</v>
      </c>
    </row>
    <row r="14" spans="1:34" x14ac:dyDescent="0.25">
      <c r="A14" t="s">
        <v>74</v>
      </c>
      <c r="B14" s="6" t="s">
        <v>53</v>
      </c>
      <c r="C14" t="s">
        <v>68</v>
      </c>
      <c r="D14" s="4"/>
      <c r="E14" s="4"/>
      <c r="F14" s="4"/>
      <c r="G14" s="4"/>
      <c r="H14" s="4"/>
      <c r="I14" s="137"/>
      <c r="J14" s="137"/>
      <c r="K14" s="136"/>
      <c r="L14" s="137"/>
      <c r="M14" s="137"/>
      <c r="N14" s="137"/>
      <c r="O14" s="137"/>
      <c r="P14" s="137"/>
      <c r="Q14" s="137"/>
      <c r="R14" s="137"/>
      <c r="S14" s="136"/>
      <c r="T14" s="137"/>
      <c r="U14" s="137"/>
      <c r="V14" s="137"/>
      <c r="W14" s="137"/>
      <c r="X14" s="4"/>
      <c r="Y14" s="137"/>
      <c r="Z14" s="137"/>
      <c r="AB14" s="63">
        <f t="shared" si="0"/>
        <v>0</v>
      </c>
    </row>
    <row r="15" spans="1:34" x14ac:dyDescent="0.25">
      <c r="A15" t="s">
        <v>405</v>
      </c>
      <c r="B15" s="6" t="s">
        <v>53</v>
      </c>
      <c r="C15" t="s">
        <v>68</v>
      </c>
      <c r="D15" s="4"/>
      <c r="E15" s="4"/>
      <c r="F15" s="4"/>
      <c r="G15" s="4"/>
      <c r="H15" s="4"/>
      <c r="I15" s="137"/>
      <c r="J15" s="137"/>
      <c r="K15" s="136"/>
      <c r="L15" s="137"/>
      <c r="M15" s="137"/>
      <c r="N15" s="137"/>
      <c r="O15" s="137"/>
      <c r="P15" s="137"/>
      <c r="Q15" s="137"/>
      <c r="R15" s="137"/>
      <c r="S15" s="136"/>
      <c r="T15" s="137"/>
      <c r="U15" s="137"/>
      <c r="V15" s="137"/>
      <c r="W15" s="137"/>
      <c r="X15" s="137"/>
      <c r="Y15" s="4"/>
      <c r="Z15" s="4"/>
      <c r="AB15" s="63">
        <f t="shared" si="0"/>
        <v>0</v>
      </c>
    </row>
    <row r="16" spans="1:34" x14ac:dyDescent="0.25">
      <c r="A16" t="s">
        <v>2</v>
      </c>
      <c r="B16" s="6" t="s">
        <v>53</v>
      </c>
      <c r="C16" t="s">
        <v>68</v>
      </c>
      <c r="D16" s="4"/>
      <c r="E16" s="4"/>
      <c r="F16" s="4"/>
      <c r="G16" s="4"/>
      <c r="H16" s="4"/>
      <c r="I16" s="137"/>
      <c r="J16" s="137"/>
      <c r="K16" s="136"/>
      <c r="L16" s="137"/>
      <c r="M16" s="137"/>
      <c r="N16" s="137"/>
      <c r="O16" s="137"/>
      <c r="P16" s="137"/>
      <c r="Q16" s="137"/>
      <c r="R16" s="137"/>
      <c r="S16" s="136"/>
      <c r="T16" s="137"/>
      <c r="U16" s="137"/>
      <c r="V16" s="137"/>
      <c r="W16" s="137"/>
      <c r="X16" s="137"/>
      <c r="Y16" s="137"/>
      <c r="Z16" s="137"/>
      <c r="AB16" s="63">
        <f t="shared" si="0"/>
        <v>0</v>
      </c>
    </row>
    <row r="17" spans="1:28" x14ac:dyDescent="0.25">
      <c r="A17" t="s">
        <v>6</v>
      </c>
      <c r="B17" s="6" t="s">
        <v>53</v>
      </c>
      <c r="C17" t="s">
        <v>68</v>
      </c>
      <c r="D17" s="4"/>
      <c r="E17" s="4"/>
      <c r="F17" s="4"/>
      <c r="G17" s="4"/>
      <c r="H17" s="4"/>
      <c r="I17" s="137"/>
      <c r="J17" s="137"/>
      <c r="K17" s="136"/>
      <c r="L17" s="137"/>
      <c r="M17" s="137"/>
      <c r="N17" s="137"/>
      <c r="O17" s="137"/>
      <c r="P17" s="137"/>
      <c r="Q17" s="137"/>
      <c r="R17" s="137"/>
      <c r="S17" s="136"/>
      <c r="T17" s="137"/>
      <c r="U17" s="137"/>
      <c r="V17" s="137"/>
      <c r="W17" s="137"/>
      <c r="X17" s="137"/>
      <c r="Y17" s="137"/>
      <c r="Z17" s="137"/>
      <c r="AB17" s="63">
        <f t="shared" si="0"/>
        <v>0</v>
      </c>
    </row>
    <row r="18" spans="1:28" x14ac:dyDescent="0.25">
      <c r="A18" t="s">
        <v>14</v>
      </c>
      <c r="B18" s="6" t="s">
        <v>53</v>
      </c>
      <c r="C18" t="s">
        <v>68</v>
      </c>
      <c r="D18" s="4"/>
      <c r="E18" s="4"/>
      <c r="F18" s="4"/>
      <c r="G18" s="4"/>
      <c r="H18" s="4"/>
      <c r="I18" s="137"/>
      <c r="J18" s="137"/>
      <c r="K18" s="136"/>
      <c r="L18" s="137"/>
      <c r="M18" s="137"/>
      <c r="N18" s="137"/>
      <c r="O18" s="137"/>
      <c r="P18" s="137"/>
      <c r="Q18" s="137"/>
      <c r="R18" s="137"/>
      <c r="S18" s="136"/>
      <c r="T18" s="137"/>
      <c r="U18" s="137"/>
      <c r="V18" s="137"/>
      <c r="W18" s="4"/>
      <c r="X18" s="4"/>
      <c r="Y18" s="137"/>
      <c r="Z18" s="137"/>
      <c r="AB18" s="63">
        <f t="shared" si="0"/>
        <v>0</v>
      </c>
    </row>
    <row r="19" spans="1:28" x14ac:dyDescent="0.25">
      <c r="A19" s="4" t="s">
        <v>231</v>
      </c>
      <c r="B19" s="6" t="s">
        <v>54</v>
      </c>
      <c r="C19" t="s">
        <v>68</v>
      </c>
      <c r="D19" s="4"/>
      <c r="E19" s="4"/>
      <c r="F19" s="4"/>
      <c r="G19" s="4"/>
      <c r="H19" s="4"/>
      <c r="I19" s="137"/>
      <c r="J19" s="137"/>
      <c r="K19" s="136"/>
      <c r="L19" s="137"/>
      <c r="M19" s="137"/>
      <c r="N19" s="137"/>
      <c r="O19" s="137"/>
      <c r="P19" s="137"/>
      <c r="Q19" s="137"/>
      <c r="R19" s="137"/>
      <c r="S19" s="136"/>
      <c r="T19" s="4"/>
      <c r="U19" s="137"/>
      <c r="V19" s="137"/>
      <c r="W19" s="4"/>
      <c r="X19" s="4"/>
      <c r="Y19" s="4"/>
      <c r="Z19" s="4"/>
      <c r="AB19" s="63">
        <f t="shared" si="0"/>
        <v>0</v>
      </c>
    </row>
    <row r="20" spans="1:28" x14ac:dyDescent="0.25">
      <c r="A20" s="4" t="s">
        <v>10</v>
      </c>
      <c r="B20" s="6" t="s">
        <v>54</v>
      </c>
      <c r="C20" t="s">
        <v>68</v>
      </c>
      <c r="D20" s="4"/>
      <c r="E20" s="4"/>
      <c r="F20" s="4"/>
      <c r="G20" s="4"/>
      <c r="H20" s="4"/>
      <c r="I20" s="137"/>
      <c r="J20" s="137"/>
      <c r="K20" s="136"/>
      <c r="L20" s="137"/>
      <c r="M20" s="137"/>
      <c r="N20" s="137"/>
      <c r="O20" s="137"/>
      <c r="P20" s="137"/>
      <c r="Q20" s="137"/>
      <c r="R20" s="137"/>
      <c r="S20" s="136"/>
      <c r="T20" s="4"/>
      <c r="U20" s="137"/>
      <c r="V20" s="137"/>
      <c r="W20" s="4"/>
      <c r="X20" s="4"/>
      <c r="Y20" s="4"/>
      <c r="Z20" s="4"/>
      <c r="AB20" s="63">
        <f t="shared" si="0"/>
        <v>0</v>
      </c>
    </row>
    <row r="21" spans="1:28" x14ac:dyDescent="0.25">
      <c r="A21" s="4" t="s">
        <v>230</v>
      </c>
      <c r="B21" s="6" t="s">
        <v>251</v>
      </c>
      <c r="C21" t="s">
        <v>68</v>
      </c>
      <c r="D21" s="4"/>
      <c r="E21" s="4"/>
      <c r="F21" s="4"/>
      <c r="G21" s="4"/>
      <c r="H21" s="4"/>
      <c r="I21" s="137"/>
      <c r="J21" s="137"/>
      <c r="K21" s="136"/>
      <c r="L21" s="137"/>
      <c r="M21" s="137"/>
      <c r="N21" s="137"/>
      <c r="O21" s="137"/>
      <c r="P21" s="137"/>
      <c r="Q21" s="137"/>
      <c r="R21" s="137"/>
      <c r="S21" s="136"/>
      <c r="T21" s="4"/>
      <c r="U21" s="137"/>
      <c r="V21" s="137"/>
      <c r="W21" s="4"/>
      <c r="X21" s="4"/>
      <c r="Y21" s="4"/>
      <c r="Z21" s="4"/>
      <c r="AB21" s="63">
        <f t="shared" si="0"/>
        <v>0</v>
      </c>
    </row>
    <row r="22" spans="1:28" x14ac:dyDescent="0.25">
      <c r="A22" s="4" t="s">
        <v>38</v>
      </c>
      <c r="B22" s="6" t="s">
        <v>251</v>
      </c>
      <c r="C22" t="s">
        <v>68</v>
      </c>
      <c r="D22" s="4"/>
      <c r="E22" s="4"/>
      <c r="F22" s="4"/>
      <c r="G22" s="4"/>
      <c r="H22" s="4"/>
      <c r="I22" s="137"/>
      <c r="J22" s="137"/>
      <c r="K22" s="136"/>
      <c r="L22" s="137"/>
      <c r="M22" s="137"/>
      <c r="N22" s="137"/>
      <c r="O22" s="137"/>
      <c r="P22" s="137"/>
      <c r="Q22" s="137"/>
      <c r="R22" s="137"/>
      <c r="S22" s="136"/>
      <c r="T22" s="4"/>
      <c r="U22" s="137"/>
      <c r="V22" s="137"/>
      <c r="W22" s="4"/>
      <c r="X22" s="4"/>
      <c r="Y22" s="4"/>
      <c r="Z22" s="4"/>
      <c r="AB22" s="63">
        <f t="shared" si="0"/>
        <v>0</v>
      </c>
    </row>
    <row r="23" spans="1:28" x14ac:dyDescent="0.25">
      <c r="A23" s="4" t="s">
        <v>215</v>
      </c>
      <c r="B23" s="6" t="s">
        <v>251</v>
      </c>
      <c r="C23" t="s">
        <v>68</v>
      </c>
      <c r="D23" s="4"/>
      <c r="E23" s="4"/>
      <c r="F23" s="4"/>
      <c r="G23" s="4"/>
      <c r="H23" s="4"/>
      <c r="I23" s="137"/>
      <c r="J23" s="137"/>
      <c r="K23" s="136"/>
      <c r="L23" s="137"/>
      <c r="M23" s="137"/>
      <c r="N23" s="137"/>
      <c r="O23" s="137"/>
      <c r="P23" s="137"/>
      <c r="Q23" s="137"/>
      <c r="R23" s="137"/>
      <c r="S23" s="136"/>
      <c r="T23" s="4"/>
      <c r="U23" s="137"/>
      <c r="V23" s="137"/>
      <c r="W23" s="4"/>
      <c r="X23" s="4"/>
      <c r="Y23" s="4"/>
      <c r="Z23" s="4"/>
      <c r="AB23" s="63">
        <f t="shared" si="0"/>
        <v>0</v>
      </c>
    </row>
    <row r="24" spans="1:28" x14ac:dyDescent="0.25">
      <c r="A24" s="4" t="s">
        <v>24</v>
      </c>
      <c r="B24" s="6" t="s">
        <v>251</v>
      </c>
      <c r="C24" t="s">
        <v>68</v>
      </c>
      <c r="D24" s="4"/>
      <c r="E24" s="4"/>
      <c r="F24" s="4"/>
      <c r="G24" s="4"/>
      <c r="H24" s="4"/>
      <c r="I24" s="137"/>
      <c r="J24" s="137"/>
      <c r="K24" s="136"/>
      <c r="L24" s="137"/>
      <c r="M24" s="137"/>
      <c r="N24" s="137"/>
      <c r="O24" s="137"/>
      <c r="P24" s="137"/>
      <c r="Q24" s="137"/>
      <c r="R24" s="137"/>
      <c r="S24" s="136"/>
      <c r="T24" s="4"/>
      <c r="U24" s="137"/>
      <c r="V24" s="137"/>
      <c r="W24" s="4"/>
      <c r="X24" s="4"/>
      <c r="Y24" s="4"/>
      <c r="Z24" s="4"/>
      <c r="AB24" s="63">
        <f t="shared" si="0"/>
        <v>0</v>
      </c>
    </row>
    <row r="25" spans="1:28" x14ac:dyDescent="0.25">
      <c r="A25" s="4" t="s">
        <v>582</v>
      </c>
      <c r="B25" s="6" t="s">
        <v>251</v>
      </c>
      <c r="C25" t="s">
        <v>68</v>
      </c>
      <c r="D25" s="4"/>
      <c r="E25" s="4"/>
      <c r="F25" s="4"/>
      <c r="G25" s="4"/>
      <c r="H25" s="4"/>
      <c r="I25" s="137"/>
      <c r="J25" s="137"/>
      <c r="K25" s="136"/>
      <c r="L25" s="137"/>
      <c r="M25" s="137"/>
      <c r="N25" s="137"/>
      <c r="O25" s="137"/>
      <c r="P25" s="137"/>
      <c r="Q25" s="137"/>
      <c r="R25" s="137"/>
      <c r="S25" s="136"/>
      <c r="T25" s="4"/>
      <c r="U25" s="137"/>
      <c r="V25" s="137"/>
      <c r="W25" s="4"/>
      <c r="X25" s="4"/>
      <c r="Y25" s="4"/>
      <c r="Z25" s="4"/>
      <c r="AB25" s="63">
        <f t="shared" si="0"/>
        <v>0</v>
      </c>
    </row>
    <row r="26" spans="1:28" x14ac:dyDescent="0.25">
      <c r="A26" s="4" t="s">
        <v>254</v>
      </c>
      <c r="B26" s="6"/>
      <c r="C26" t="s">
        <v>68</v>
      </c>
      <c r="D26" s="4"/>
      <c r="E26" s="4"/>
      <c r="F26" s="4"/>
      <c r="G26" s="4"/>
      <c r="H26" s="4"/>
      <c r="I26" s="137"/>
      <c r="J26" s="137"/>
      <c r="K26" s="136"/>
      <c r="L26" s="137"/>
      <c r="M26" s="137"/>
      <c r="N26" s="137"/>
      <c r="O26" s="137"/>
      <c r="P26" s="137"/>
      <c r="Q26" s="137"/>
      <c r="R26" s="137"/>
      <c r="S26" s="136"/>
      <c r="T26" s="4"/>
      <c r="U26" s="137"/>
      <c r="V26" s="137"/>
      <c r="W26" s="4"/>
      <c r="X26" s="4"/>
      <c r="Y26" s="4"/>
      <c r="Z26" s="4"/>
      <c r="AB26" s="63">
        <f t="shared" si="0"/>
        <v>0</v>
      </c>
    </row>
    <row r="27" spans="1:28" x14ac:dyDescent="0.25">
      <c r="A27" s="4" t="s">
        <v>255</v>
      </c>
      <c r="B27" s="6"/>
      <c r="C27" t="s">
        <v>68</v>
      </c>
      <c r="D27" s="4"/>
      <c r="E27" s="4"/>
      <c r="F27" s="4"/>
      <c r="G27" s="4"/>
      <c r="H27" s="4"/>
      <c r="I27" s="137"/>
      <c r="J27" s="137"/>
      <c r="K27" s="136"/>
      <c r="L27" s="137"/>
      <c r="M27" s="137"/>
      <c r="N27" s="137"/>
      <c r="O27" s="137"/>
      <c r="P27" s="137"/>
      <c r="Q27" s="137"/>
      <c r="R27" s="137"/>
      <c r="S27" s="136"/>
      <c r="T27" s="4"/>
      <c r="U27" s="137"/>
      <c r="V27" s="137"/>
      <c r="W27" s="4"/>
      <c r="X27" s="4"/>
      <c r="Y27" s="4"/>
      <c r="Z27" s="4"/>
      <c r="AB27" s="63">
        <f t="shared" si="0"/>
        <v>0</v>
      </c>
    </row>
    <row r="28" spans="1:28" x14ac:dyDescent="0.25">
      <c r="A28" s="4" t="s">
        <v>256</v>
      </c>
      <c r="B28" s="6"/>
      <c r="C28" t="s">
        <v>68</v>
      </c>
      <c r="D28" s="4"/>
      <c r="E28" s="4"/>
      <c r="F28" s="4"/>
      <c r="G28" s="4"/>
      <c r="H28" s="4"/>
      <c r="I28" s="137"/>
      <c r="J28" s="137"/>
      <c r="K28" s="136"/>
      <c r="L28" s="137"/>
      <c r="M28" s="137"/>
      <c r="N28" s="137"/>
      <c r="O28" s="137"/>
      <c r="P28" s="137"/>
      <c r="Q28" s="137"/>
      <c r="R28" s="137"/>
      <c r="S28" s="136"/>
      <c r="T28" s="4"/>
      <c r="U28" s="137"/>
      <c r="V28" s="137"/>
      <c r="W28" s="4"/>
      <c r="X28" s="4"/>
      <c r="Y28" s="4"/>
      <c r="Z28" s="4"/>
      <c r="AB28" s="63">
        <f t="shared" si="0"/>
        <v>0</v>
      </c>
    </row>
    <row r="29" spans="1:28" x14ac:dyDescent="0.25">
      <c r="A29" s="4" t="s">
        <v>257</v>
      </c>
      <c r="B29" s="6"/>
      <c r="C29" t="s">
        <v>68</v>
      </c>
      <c r="D29" s="4"/>
      <c r="E29" s="4"/>
      <c r="F29" s="4"/>
      <c r="G29" s="4"/>
      <c r="H29" s="4"/>
      <c r="I29" s="137"/>
      <c r="J29" s="137"/>
      <c r="K29" s="136"/>
      <c r="L29" s="137"/>
      <c r="M29" s="137"/>
      <c r="N29" s="137"/>
      <c r="O29" s="137"/>
      <c r="P29" s="137"/>
      <c r="Q29" s="137"/>
      <c r="R29" s="137"/>
      <c r="S29" s="136"/>
      <c r="T29" s="4"/>
      <c r="U29" s="137"/>
      <c r="V29" s="137"/>
      <c r="W29" s="4"/>
      <c r="X29" s="4"/>
      <c r="Y29" s="4"/>
      <c r="Z29" s="4"/>
      <c r="AB29" s="63">
        <f t="shared" si="0"/>
        <v>0</v>
      </c>
    </row>
    <row r="30" spans="1:28" x14ac:dyDescent="0.25">
      <c r="A30" s="4" t="s">
        <v>4</v>
      </c>
      <c r="B30" s="6" t="s">
        <v>52</v>
      </c>
      <c r="C30" t="s">
        <v>64</v>
      </c>
      <c r="D30" s="4"/>
      <c r="E30" s="4"/>
      <c r="F30" s="4"/>
      <c r="G30" s="4"/>
      <c r="H30" s="4"/>
      <c r="I30" s="137"/>
      <c r="J30" s="137"/>
      <c r="K30" s="136"/>
      <c r="L30" s="137"/>
      <c r="M30" s="137"/>
      <c r="N30" s="137"/>
      <c r="O30" s="137"/>
      <c r="P30" s="137"/>
      <c r="Q30" s="137"/>
      <c r="R30" s="137"/>
      <c r="S30" s="136"/>
      <c r="T30" s="4"/>
      <c r="U30" s="137"/>
      <c r="V30" s="137"/>
      <c r="W30" s="4"/>
      <c r="X30" s="4"/>
      <c r="Y30" s="4"/>
      <c r="Z30" s="4"/>
      <c r="AB30" s="63">
        <f t="shared" si="0"/>
        <v>0</v>
      </c>
    </row>
    <row r="31" spans="1:28" x14ac:dyDescent="0.25">
      <c r="A31" s="4" t="s">
        <v>3</v>
      </c>
      <c r="B31" s="6" t="s">
        <v>52</v>
      </c>
      <c r="C31" t="s">
        <v>64</v>
      </c>
      <c r="D31" s="4"/>
      <c r="E31" s="4"/>
      <c r="F31" s="4"/>
      <c r="G31" s="4"/>
      <c r="H31" s="4"/>
      <c r="I31" s="137"/>
      <c r="J31" s="137"/>
      <c r="K31" s="136"/>
      <c r="L31" s="137"/>
      <c r="M31" s="137"/>
      <c r="N31" s="137"/>
      <c r="O31" s="137"/>
      <c r="P31" s="137"/>
      <c r="Q31" s="137"/>
      <c r="R31" s="137"/>
      <c r="S31" s="136"/>
      <c r="T31" s="4"/>
      <c r="U31" s="137"/>
      <c r="V31" s="137"/>
      <c r="W31" s="4"/>
      <c r="X31" s="4"/>
      <c r="Y31" s="4"/>
      <c r="Z31" s="4"/>
      <c r="AB31" s="63">
        <f t="shared" si="0"/>
        <v>0</v>
      </c>
    </row>
    <row r="32" spans="1:28" x14ac:dyDescent="0.25">
      <c r="A32" s="4" t="s">
        <v>229</v>
      </c>
      <c r="B32" s="6" t="s">
        <v>54</v>
      </c>
      <c r="C32" t="s">
        <v>64</v>
      </c>
      <c r="D32" s="4"/>
      <c r="E32" s="4"/>
      <c r="F32" s="4"/>
      <c r="G32" s="4"/>
      <c r="H32" s="4"/>
      <c r="I32" s="137"/>
      <c r="J32" s="137"/>
      <c r="K32" s="136"/>
      <c r="L32" s="137"/>
      <c r="M32" s="137"/>
      <c r="N32" s="137"/>
      <c r="O32" s="137"/>
      <c r="P32" s="137"/>
      <c r="Q32" s="137"/>
      <c r="R32" s="137"/>
      <c r="S32" s="136"/>
      <c r="T32" s="4"/>
      <c r="U32" s="137"/>
      <c r="V32" s="137"/>
      <c r="W32" s="4"/>
      <c r="X32" s="4"/>
      <c r="Y32" s="4"/>
      <c r="Z32" s="4"/>
      <c r="AB32" s="63">
        <f t="shared" si="0"/>
        <v>0</v>
      </c>
    </row>
    <row r="33" spans="1:28" x14ac:dyDescent="0.25">
      <c r="A33" s="4" t="s">
        <v>21</v>
      </c>
      <c r="B33" s="6" t="s">
        <v>53</v>
      </c>
      <c r="C33" t="s">
        <v>64</v>
      </c>
      <c r="D33" s="4"/>
      <c r="E33" s="4"/>
      <c r="F33" s="4"/>
      <c r="G33" s="4"/>
      <c r="H33" s="4"/>
      <c r="I33" s="137"/>
      <c r="J33" s="137"/>
      <c r="K33" s="136"/>
      <c r="L33" s="137"/>
      <c r="M33" s="137"/>
      <c r="N33" s="137"/>
      <c r="O33" s="137"/>
      <c r="P33" s="137"/>
      <c r="Q33" s="137"/>
      <c r="R33" s="137"/>
      <c r="S33" s="136"/>
      <c r="T33" s="137"/>
      <c r="U33" s="137"/>
      <c r="V33" s="137"/>
      <c r="W33" s="137"/>
      <c r="X33" s="4"/>
      <c r="Y33" s="137"/>
      <c r="Z33" s="137"/>
      <c r="AB33" s="63">
        <f t="shared" si="0"/>
        <v>0</v>
      </c>
    </row>
    <row r="34" spans="1:28" x14ac:dyDescent="0.25">
      <c r="A34" t="s">
        <v>9</v>
      </c>
      <c r="B34" s="6" t="s">
        <v>54</v>
      </c>
      <c r="C34" t="s">
        <v>64</v>
      </c>
      <c r="D34" s="4"/>
      <c r="E34" s="4"/>
      <c r="F34" s="4"/>
      <c r="G34" s="4"/>
      <c r="H34" s="4"/>
      <c r="I34" s="137"/>
      <c r="J34" s="137"/>
      <c r="K34" s="136"/>
      <c r="L34" s="137"/>
      <c r="M34" s="137"/>
      <c r="N34" s="137"/>
      <c r="O34" s="137"/>
      <c r="P34" s="137"/>
      <c r="Q34" s="137"/>
      <c r="R34" s="137"/>
      <c r="S34" s="136"/>
      <c r="T34" s="137"/>
      <c r="U34" s="137"/>
      <c r="V34" s="137"/>
      <c r="W34" s="137"/>
      <c r="X34" s="4"/>
      <c r="Y34" s="137"/>
      <c r="Z34" s="137"/>
      <c r="AB34" s="63">
        <f t="shared" si="0"/>
        <v>0</v>
      </c>
    </row>
    <row r="35" spans="1:28" x14ac:dyDescent="0.25">
      <c r="A35" t="s">
        <v>279</v>
      </c>
      <c r="B35" s="6" t="s">
        <v>251</v>
      </c>
      <c r="C35" t="s">
        <v>64</v>
      </c>
      <c r="D35" s="4"/>
      <c r="E35" s="4"/>
      <c r="F35" s="4"/>
      <c r="G35" s="4"/>
      <c r="H35" s="4"/>
      <c r="I35" s="137"/>
      <c r="J35" s="137"/>
      <c r="K35" s="136"/>
      <c r="L35" s="137"/>
      <c r="M35" s="137"/>
      <c r="N35" s="137"/>
      <c r="O35" s="137"/>
      <c r="P35" s="137"/>
      <c r="Q35" s="137"/>
      <c r="R35" s="137"/>
      <c r="S35" s="136"/>
      <c r="T35" s="137"/>
      <c r="U35" s="137"/>
      <c r="V35" s="137"/>
      <c r="W35" s="137"/>
      <c r="X35" s="4"/>
      <c r="Y35" s="137"/>
      <c r="Z35" s="137"/>
      <c r="AB35" s="63">
        <f t="shared" si="0"/>
        <v>0</v>
      </c>
    </row>
    <row r="36" spans="1:28" x14ac:dyDescent="0.25">
      <c r="A36" t="s">
        <v>273</v>
      </c>
      <c r="B36" s="6" t="s">
        <v>251</v>
      </c>
      <c r="C36" t="s">
        <v>64</v>
      </c>
      <c r="D36" s="4"/>
      <c r="E36" s="4"/>
      <c r="F36" s="4"/>
      <c r="G36" s="4"/>
      <c r="H36" s="4"/>
      <c r="I36" s="137"/>
      <c r="J36" s="137"/>
      <c r="K36" s="136"/>
      <c r="L36" s="137"/>
      <c r="M36" s="137"/>
      <c r="N36" s="137"/>
      <c r="O36" s="137"/>
      <c r="P36" s="137"/>
      <c r="Q36" s="137"/>
      <c r="R36" s="137"/>
      <c r="S36" s="136"/>
      <c r="T36" s="137"/>
      <c r="U36" s="137"/>
      <c r="V36" s="137"/>
      <c r="W36" s="137"/>
      <c r="X36" s="4"/>
      <c r="Y36" s="137"/>
      <c r="Z36" s="137"/>
      <c r="AB36" s="63">
        <f t="shared" si="0"/>
        <v>0</v>
      </c>
    </row>
    <row r="37" spans="1:28" x14ac:dyDescent="0.25">
      <c r="A37" t="s">
        <v>200</v>
      </c>
      <c r="B37" s="6" t="s">
        <v>251</v>
      </c>
      <c r="C37" t="s">
        <v>64</v>
      </c>
      <c r="D37" s="4"/>
      <c r="E37" s="4"/>
      <c r="F37" s="4"/>
      <c r="G37" s="4"/>
      <c r="H37" s="4"/>
      <c r="I37" s="137"/>
      <c r="J37" s="137"/>
      <c r="K37" s="136"/>
      <c r="L37" s="137"/>
      <c r="M37" s="137"/>
      <c r="N37" s="137"/>
      <c r="O37" s="137"/>
      <c r="P37" s="137"/>
      <c r="Q37" s="137"/>
      <c r="R37" s="137"/>
      <c r="S37" s="136"/>
      <c r="T37" s="4"/>
      <c r="U37" s="137"/>
      <c r="V37" s="137"/>
      <c r="W37" s="4"/>
      <c r="X37" s="4"/>
      <c r="Y37" s="4"/>
      <c r="Z37" s="4"/>
      <c r="AB37" s="63">
        <f t="shared" si="0"/>
        <v>0</v>
      </c>
    </row>
    <row r="38" spans="1:28" x14ac:dyDescent="0.25">
      <c r="A38" t="s">
        <v>253</v>
      </c>
      <c r="B38" s="6"/>
      <c r="C38" t="s">
        <v>64</v>
      </c>
      <c r="D38" s="4"/>
      <c r="E38" s="4"/>
      <c r="F38" s="4"/>
      <c r="G38" s="4"/>
      <c r="H38" s="4"/>
      <c r="I38" s="137"/>
      <c r="J38" s="137"/>
      <c r="K38" s="136"/>
      <c r="L38" s="137"/>
      <c r="M38" s="137"/>
      <c r="N38" s="137"/>
      <c r="O38" s="137"/>
      <c r="P38" s="137"/>
      <c r="Q38" s="137"/>
      <c r="R38" s="137"/>
      <c r="S38" s="136"/>
      <c r="T38" s="4"/>
      <c r="U38" s="137"/>
      <c r="V38" s="137"/>
      <c r="W38" s="4"/>
      <c r="X38" s="4"/>
      <c r="Y38" s="4"/>
      <c r="Z38" s="4"/>
      <c r="AB38" s="63">
        <f t="shared" si="0"/>
        <v>0</v>
      </c>
    </row>
    <row r="39" spans="1:28" x14ac:dyDescent="0.25">
      <c r="A39" t="s">
        <v>254</v>
      </c>
      <c r="B39" s="6"/>
      <c r="C39" t="s">
        <v>64</v>
      </c>
      <c r="D39" s="4"/>
      <c r="E39" s="4"/>
      <c r="F39" s="4"/>
      <c r="G39" s="4"/>
      <c r="H39" s="4"/>
      <c r="I39" s="137"/>
      <c r="J39" s="137"/>
      <c r="K39" s="136"/>
      <c r="L39" s="137"/>
      <c r="M39" s="137"/>
      <c r="N39" s="137"/>
      <c r="O39" s="137"/>
      <c r="P39" s="137"/>
      <c r="Q39" s="137"/>
      <c r="R39" s="137"/>
      <c r="S39" s="136"/>
      <c r="T39" s="4"/>
      <c r="U39" s="137"/>
      <c r="V39" s="137"/>
      <c r="W39" s="4"/>
      <c r="X39" s="4"/>
      <c r="Y39" s="4"/>
      <c r="Z39" s="4"/>
      <c r="AB39" s="63">
        <f t="shared" si="0"/>
        <v>0</v>
      </c>
    </row>
    <row r="40" spans="1:28" x14ac:dyDescent="0.25">
      <c r="A40" t="s">
        <v>255</v>
      </c>
      <c r="B40" s="6"/>
      <c r="C40" t="s">
        <v>64</v>
      </c>
      <c r="D40" s="4"/>
      <c r="E40" s="4"/>
      <c r="F40" s="4"/>
      <c r="G40" s="4"/>
      <c r="H40" s="4"/>
      <c r="I40" s="137"/>
      <c r="J40" s="137"/>
      <c r="K40" s="136"/>
      <c r="L40" s="137"/>
      <c r="M40" s="137"/>
      <c r="N40" s="137"/>
      <c r="O40" s="137"/>
      <c r="P40" s="137"/>
      <c r="Q40" s="137"/>
      <c r="R40" s="137"/>
      <c r="S40" s="136"/>
      <c r="T40" s="4"/>
      <c r="U40" s="137"/>
      <c r="V40" s="137"/>
      <c r="W40" s="4"/>
      <c r="X40" s="4"/>
      <c r="Y40" s="4"/>
      <c r="Z40" s="4"/>
      <c r="AB40" s="63">
        <f t="shared" si="0"/>
        <v>0</v>
      </c>
    </row>
    <row r="41" spans="1:28" x14ac:dyDescent="0.25">
      <c r="A41" t="s">
        <v>256</v>
      </c>
      <c r="B41" s="6"/>
      <c r="C41" t="s">
        <v>64</v>
      </c>
      <c r="D41" s="4"/>
      <c r="E41" s="4"/>
      <c r="F41" s="4"/>
      <c r="G41" s="4"/>
      <c r="H41" s="4"/>
      <c r="I41" s="137"/>
      <c r="J41" s="137"/>
      <c r="K41" s="136"/>
      <c r="L41" s="137"/>
      <c r="M41" s="137"/>
      <c r="N41" s="137"/>
      <c r="O41" s="137"/>
      <c r="P41" s="137"/>
      <c r="Q41" s="137"/>
      <c r="R41" s="137"/>
      <c r="S41" s="136"/>
      <c r="T41" s="4"/>
      <c r="U41" s="137"/>
      <c r="V41" s="137"/>
      <c r="W41" s="4"/>
      <c r="X41" s="4"/>
      <c r="Y41" s="4"/>
      <c r="Z41" s="4"/>
      <c r="AB41" s="63">
        <f t="shared" si="0"/>
        <v>0</v>
      </c>
    </row>
    <row r="42" spans="1:28" x14ac:dyDescent="0.25">
      <c r="A42" t="s">
        <v>257</v>
      </c>
      <c r="B42" s="6"/>
      <c r="C42" t="s">
        <v>64</v>
      </c>
      <c r="D42" s="4"/>
      <c r="E42" s="4"/>
      <c r="F42" s="4"/>
      <c r="G42" s="4"/>
      <c r="H42" s="4"/>
      <c r="I42" s="137"/>
      <c r="J42" s="137"/>
      <c r="K42" s="136"/>
      <c r="L42" s="137"/>
      <c r="M42" s="137"/>
      <c r="N42" s="137"/>
      <c r="O42" s="137"/>
      <c r="P42" s="137"/>
      <c r="Q42" s="137"/>
      <c r="R42" s="137"/>
      <c r="S42" s="136"/>
      <c r="T42" s="4"/>
      <c r="U42" s="137"/>
      <c r="V42" s="137"/>
      <c r="W42" s="4"/>
      <c r="X42" s="4"/>
      <c r="Y42" s="4"/>
      <c r="Z42" s="4"/>
      <c r="AB42" s="63">
        <f t="shared" si="0"/>
        <v>0</v>
      </c>
    </row>
    <row r="43" spans="1:28" x14ac:dyDescent="0.25">
      <c r="A43" t="s">
        <v>20</v>
      </c>
      <c r="B43" s="6" t="s">
        <v>52</v>
      </c>
      <c r="C43" t="s">
        <v>69</v>
      </c>
      <c r="D43" s="4"/>
      <c r="E43" s="4"/>
      <c r="F43" s="4"/>
      <c r="G43" s="4"/>
      <c r="H43" s="4"/>
      <c r="I43" s="137"/>
      <c r="J43" s="137"/>
      <c r="K43" s="136"/>
      <c r="L43" s="137"/>
      <c r="M43" s="137"/>
      <c r="N43" s="137"/>
      <c r="O43" s="137"/>
      <c r="P43" s="137"/>
      <c r="Q43" s="137"/>
      <c r="R43" s="137"/>
      <c r="S43" s="136"/>
      <c r="T43" s="4"/>
      <c r="U43" s="137"/>
      <c r="V43" s="137"/>
      <c r="W43" s="4"/>
      <c r="X43" s="4"/>
      <c r="Y43" s="4"/>
      <c r="Z43" s="4"/>
      <c r="AB43" s="63">
        <f t="shared" si="0"/>
        <v>0</v>
      </c>
    </row>
    <row r="44" spans="1:28" x14ac:dyDescent="0.25">
      <c r="A44" t="s">
        <v>15</v>
      </c>
      <c r="B44" s="6" t="s">
        <v>54</v>
      </c>
      <c r="C44" t="s">
        <v>69</v>
      </c>
      <c r="D44" s="4"/>
      <c r="E44" s="4"/>
      <c r="F44" s="4"/>
      <c r="G44" s="4"/>
      <c r="H44" s="4"/>
      <c r="I44" s="137"/>
      <c r="J44" s="137"/>
      <c r="K44" s="136"/>
      <c r="L44" s="137"/>
      <c r="M44" s="137"/>
      <c r="N44" s="137"/>
      <c r="O44" s="137"/>
      <c r="P44" s="137"/>
      <c r="Q44" s="137"/>
      <c r="R44" s="137"/>
      <c r="S44" s="136"/>
      <c r="T44" s="4"/>
      <c r="U44" s="137"/>
      <c r="V44" s="137"/>
      <c r="W44" s="4"/>
      <c r="X44" s="4"/>
      <c r="Y44" s="4"/>
      <c r="Z44" s="4"/>
      <c r="AB44" s="63">
        <f t="shared" si="0"/>
        <v>0</v>
      </c>
    </row>
    <row r="45" spans="1:28" x14ac:dyDescent="0.25">
      <c r="A45" t="s">
        <v>83</v>
      </c>
      <c r="B45" s="6" t="s">
        <v>52</v>
      </c>
      <c r="C45" t="s">
        <v>69</v>
      </c>
      <c r="D45" s="4"/>
      <c r="E45" s="4"/>
      <c r="F45" s="4"/>
      <c r="G45" s="4"/>
      <c r="H45" s="4"/>
      <c r="I45" s="137"/>
      <c r="J45" s="137"/>
      <c r="K45" s="136"/>
      <c r="L45" s="137"/>
      <c r="M45" s="137"/>
      <c r="N45" s="137"/>
      <c r="O45" s="137"/>
      <c r="P45" s="137"/>
      <c r="Q45" s="137"/>
      <c r="R45" s="137"/>
      <c r="S45" s="136"/>
      <c r="T45" s="137"/>
      <c r="U45" s="137"/>
      <c r="V45" s="137"/>
      <c r="W45" s="137"/>
      <c r="X45" s="4"/>
      <c r="Y45" s="137"/>
      <c r="Z45" s="137"/>
      <c r="AB45" s="63">
        <f t="shared" si="0"/>
        <v>0</v>
      </c>
    </row>
    <row r="46" spans="1:28" x14ac:dyDescent="0.25">
      <c r="A46" t="s">
        <v>55</v>
      </c>
      <c r="B46" s="6" t="s">
        <v>52</v>
      </c>
      <c r="C46" t="s">
        <v>69</v>
      </c>
      <c r="D46" s="4"/>
      <c r="E46" s="4"/>
      <c r="F46" s="4"/>
      <c r="G46" s="4"/>
      <c r="H46" s="4"/>
      <c r="I46" s="137"/>
      <c r="J46" s="137"/>
      <c r="K46" s="136"/>
      <c r="L46" s="137"/>
      <c r="M46" s="137"/>
      <c r="N46" s="137"/>
      <c r="O46" s="137"/>
      <c r="P46" s="137"/>
      <c r="Q46" s="137"/>
      <c r="R46" s="137"/>
      <c r="S46" s="136"/>
      <c r="T46" s="4"/>
      <c r="U46" s="137"/>
      <c r="V46" s="137"/>
      <c r="W46" s="4"/>
      <c r="X46" s="4"/>
      <c r="Y46" s="4"/>
      <c r="Z46" s="4"/>
      <c r="AB46" s="63">
        <f t="shared" si="0"/>
        <v>0</v>
      </c>
    </row>
    <row r="47" spans="1:28" x14ac:dyDescent="0.25">
      <c r="A47" t="s">
        <v>28</v>
      </c>
      <c r="B47" s="6" t="s">
        <v>53</v>
      </c>
      <c r="C47" t="s">
        <v>69</v>
      </c>
      <c r="D47" s="4"/>
      <c r="E47" s="4"/>
      <c r="F47" s="4"/>
      <c r="G47" s="4"/>
      <c r="H47" s="4"/>
      <c r="I47" s="137"/>
      <c r="J47" s="137"/>
      <c r="K47" s="136"/>
      <c r="L47" s="137"/>
      <c r="M47" s="137"/>
      <c r="N47" s="137"/>
      <c r="O47" s="137"/>
      <c r="P47" s="137"/>
      <c r="Q47" s="137"/>
      <c r="R47" s="137"/>
      <c r="S47" s="136"/>
      <c r="T47" s="4"/>
      <c r="U47" s="137"/>
      <c r="V47" s="137"/>
      <c r="W47" s="4"/>
      <c r="X47" s="4"/>
      <c r="Y47" s="4"/>
      <c r="Z47" s="4"/>
      <c r="AB47" s="63">
        <f t="shared" si="0"/>
        <v>0</v>
      </c>
    </row>
    <row r="48" spans="1:28" x14ac:dyDescent="0.25">
      <c r="A48" t="s">
        <v>60</v>
      </c>
      <c r="B48" s="6" t="s">
        <v>54</v>
      </c>
      <c r="C48" t="s">
        <v>69</v>
      </c>
      <c r="D48" s="4"/>
      <c r="E48" s="4"/>
      <c r="F48" s="4"/>
      <c r="G48" s="4"/>
      <c r="H48" s="4"/>
      <c r="I48" s="137"/>
      <c r="J48" s="137"/>
      <c r="K48" s="136"/>
      <c r="L48" s="137"/>
      <c r="M48" s="137"/>
      <c r="N48" s="137"/>
      <c r="O48" s="137"/>
      <c r="P48" s="137"/>
      <c r="Q48" s="137"/>
      <c r="R48" s="137"/>
      <c r="S48" s="136"/>
      <c r="T48" s="4"/>
      <c r="U48" s="137"/>
      <c r="V48" s="137"/>
      <c r="W48" s="4"/>
      <c r="X48" s="4"/>
      <c r="Y48" s="4"/>
      <c r="Z48" s="4"/>
      <c r="AB48" s="63">
        <f t="shared" si="0"/>
        <v>0</v>
      </c>
    </row>
    <row r="49" spans="1:28" x14ac:dyDescent="0.25">
      <c r="A49" t="s">
        <v>18</v>
      </c>
      <c r="B49" s="6" t="s">
        <v>54</v>
      </c>
      <c r="C49" t="s">
        <v>69</v>
      </c>
      <c r="D49" s="4"/>
      <c r="E49" s="4"/>
      <c r="F49" s="4"/>
      <c r="G49" s="4"/>
      <c r="H49" s="4"/>
      <c r="I49" s="137"/>
      <c r="J49" s="137"/>
      <c r="K49" s="136"/>
      <c r="L49" s="137"/>
      <c r="M49" s="137"/>
      <c r="N49" s="137"/>
      <c r="O49" s="137"/>
      <c r="P49" s="137"/>
      <c r="Q49" s="137"/>
      <c r="R49" s="137"/>
      <c r="S49" s="136"/>
      <c r="T49" s="4"/>
      <c r="U49" s="137"/>
      <c r="V49" s="137"/>
      <c r="W49" s="4"/>
      <c r="X49" s="4"/>
      <c r="Y49" s="4"/>
      <c r="Z49" s="4"/>
      <c r="AB49" s="63">
        <f t="shared" si="0"/>
        <v>0</v>
      </c>
    </row>
    <row r="50" spans="1:28" x14ac:dyDescent="0.25">
      <c r="A50" t="s">
        <v>409</v>
      </c>
      <c r="B50" s="6" t="s">
        <v>54</v>
      </c>
      <c r="C50" t="s">
        <v>69</v>
      </c>
      <c r="D50" s="4"/>
      <c r="E50" s="4"/>
      <c r="F50" s="4"/>
      <c r="G50" s="4"/>
      <c r="H50" s="4"/>
      <c r="I50" s="137"/>
      <c r="J50" s="137"/>
      <c r="K50" s="136"/>
      <c r="L50" s="137"/>
      <c r="M50" s="137"/>
      <c r="N50" s="137"/>
      <c r="O50" s="137"/>
      <c r="P50" s="137"/>
      <c r="Q50" s="137"/>
      <c r="R50" s="137"/>
      <c r="S50" s="136"/>
      <c r="T50" s="4"/>
      <c r="U50" s="137"/>
      <c r="V50" s="137"/>
      <c r="W50" s="4"/>
      <c r="X50" s="4"/>
      <c r="Y50" s="4"/>
      <c r="Z50" s="4"/>
      <c r="AB50" s="63">
        <f t="shared" si="0"/>
        <v>0</v>
      </c>
    </row>
    <row r="51" spans="1:28" x14ac:dyDescent="0.25">
      <c r="A51" t="s">
        <v>22</v>
      </c>
      <c r="B51" s="6" t="s">
        <v>53</v>
      </c>
      <c r="C51" t="s">
        <v>69</v>
      </c>
      <c r="D51" s="4"/>
      <c r="E51" s="4"/>
      <c r="F51" s="4"/>
      <c r="G51" s="4"/>
      <c r="H51" s="4"/>
      <c r="I51" s="137"/>
      <c r="J51" s="137"/>
      <c r="K51" s="136"/>
      <c r="L51" s="137"/>
      <c r="M51" s="137"/>
      <c r="N51" s="137"/>
      <c r="O51" s="137"/>
      <c r="P51" s="137"/>
      <c r="Q51" s="137"/>
      <c r="R51" s="137"/>
      <c r="S51" s="136"/>
      <c r="T51" s="137"/>
      <c r="U51" s="137"/>
      <c r="V51" s="137"/>
      <c r="W51" s="4"/>
      <c r="X51" s="4"/>
      <c r="Y51" s="137"/>
      <c r="Z51" s="137"/>
      <c r="AB51" s="63">
        <f t="shared" si="0"/>
        <v>0</v>
      </c>
    </row>
    <row r="52" spans="1:28" x14ac:dyDescent="0.25">
      <c r="A52" t="s">
        <v>13</v>
      </c>
      <c r="B52" s="6" t="s">
        <v>54</v>
      </c>
      <c r="C52" t="s">
        <v>69</v>
      </c>
      <c r="D52" s="4"/>
      <c r="E52" s="4"/>
      <c r="F52" s="4"/>
      <c r="G52" s="4"/>
      <c r="H52" s="4"/>
      <c r="I52" s="137"/>
      <c r="J52" s="137"/>
      <c r="K52" s="136"/>
      <c r="L52" s="137"/>
      <c r="M52" s="137"/>
      <c r="N52" s="137"/>
      <c r="O52" s="137"/>
      <c r="P52" s="137"/>
      <c r="Q52" s="137"/>
      <c r="R52" s="137"/>
      <c r="S52" s="136"/>
      <c r="T52" s="137"/>
      <c r="U52" s="137"/>
      <c r="V52" s="137"/>
      <c r="W52" s="137"/>
      <c r="X52" s="4"/>
      <c r="Y52" s="137"/>
      <c r="Z52" s="137"/>
      <c r="AB52" s="63">
        <f t="shared" si="0"/>
        <v>0</v>
      </c>
    </row>
    <row r="53" spans="1:28" x14ac:dyDescent="0.25">
      <c r="A53" t="s">
        <v>204</v>
      </c>
      <c r="B53" s="6" t="s">
        <v>251</v>
      </c>
      <c r="C53" t="s">
        <v>69</v>
      </c>
      <c r="D53" s="4"/>
      <c r="E53" s="4"/>
      <c r="F53" s="4"/>
      <c r="G53" s="4"/>
      <c r="H53" s="4"/>
      <c r="I53" s="137"/>
      <c r="J53" s="137"/>
      <c r="K53" s="136"/>
      <c r="L53" s="137"/>
      <c r="M53" s="137"/>
      <c r="N53" s="137"/>
      <c r="O53" s="137"/>
      <c r="P53" s="137"/>
      <c r="Q53" s="137"/>
      <c r="R53" s="137"/>
      <c r="S53" s="136"/>
      <c r="T53" s="137"/>
      <c r="U53" s="137"/>
      <c r="V53" s="137"/>
      <c r="W53" s="137"/>
      <c r="X53" s="4"/>
      <c r="Y53" s="137"/>
      <c r="Z53" s="137"/>
      <c r="AB53" s="63">
        <f t="shared" si="0"/>
        <v>0</v>
      </c>
    </row>
    <row r="54" spans="1:28" x14ac:dyDescent="0.25">
      <c r="A54" t="s">
        <v>272</v>
      </c>
      <c r="B54" s="6" t="s">
        <v>251</v>
      </c>
      <c r="C54" t="s">
        <v>69</v>
      </c>
      <c r="D54" s="4"/>
      <c r="E54" s="4"/>
      <c r="F54" s="4"/>
      <c r="G54" s="4"/>
      <c r="H54" s="4"/>
      <c r="I54" s="137"/>
      <c r="J54" s="137"/>
      <c r="K54" s="136"/>
      <c r="L54" s="137"/>
      <c r="M54" s="137"/>
      <c r="N54" s="137"/>
      <c r="O54" s="137"/>
      <c r="P54" s="137"/>
      <c r="Q54" s="137"/>
      <c r="R54" s="137"/>
      <c r="S54" s="136"/>
      <c r="T54" s="137"/>
      <c r="U54" s="137"/>
      <c r="V54" s="137"/>
      <c r="W54" s="137"/>
      <c r="X54" s="4"/>
      <c r="Y54" s="137"/>
      <c r="Z54" s="137"/>
      <c r="AB54" s="63">
        <f t="shared" si="0"/>
        <v>0</v>
      </c>
    </row>
    <row r="55" spans="1:28" x14ac:dyDescent="0.25">
      <c r="A55" t="s">
        <v>37</v>
      </c>
      <c r="B55" s="6" t="s">
        <v>251</v>
      </c>
      <c r="C55" t="s">
        <v>69</v>
      </c>
      <c r="D55" s="4"/>
      <c r="E55" s="4"/>
      <c r="F55" s="4"/>
      <c r="G55" s="4"/>
      <c r="H55" s="4"/>
      <c r="I55" s="137"/>
      <c r="J55" s="137"/>
      <c r="K55" s="136"/>
      <c r="L55" s="137"/>
      <c r="M55" s="137"/>
      <c r="N55" s="137"/>
      <c r="O55" s="137"/>
      <c r="P55" s="137"/>
      <c r="Q55" s="137"/>
      <c r="R55" s="137"/>
      <c r="S55" s="136"/>
      <c r="T55" s="137"/>
      <c r="U55" s="137"/>
      <c r="V55" s="137"/>
      <c r="W55" s="198"/>
      <c r="X55" s="4"/>
      <c r="Y55" s="137"/>
      <c r="Z55" s="137"/>
      <c r="AB55" s="63">
        <f t="shared" si="0"/>
        <v>0</v>
      </c>
    </row>
    <row r="56" spans="1:28" x14ac:dyDescent="0.25">
      <c r="A56" t="s">
        <v>199</v>
      </c>
      <c r="B56" s="6" t="s">
        <v>251</v>
      </c>
      <c r="C56" t="s">
        <v>69</v>
      </c>
      <c r="D56" s="4"/>
      <c r="E56" s="4"/>
      <c r="F56" s="4"/>
      <c r="G56" s="4"/>
      <c r="H56" s="4"/>
      <c r="I56" s="137"/>
      <c r="J56" s="137"/>
      <c r="K56" s="136"/>
      <c r="L56" s="137"/>
      <c r="M56" s="137"/>
      <c r="N56" s="137"/>
      <c r="O56" s="137"/>
      <c r="P56" s="137"/>
      <c r="Q56" s="137"/>
      <c r="R56" s="137"/>
      <c r="S56" s="136"/>
      <c r="T56" s="4"/>
      <c r="U56" s="137"/>
      <c r="V56" s="137"/>
      <c r="W56" s="4"/>
      <c r="X56" s="4"/>
      <c r="Y56" s="4"/>
      <c r="Z56" s="4"/>
      <c r="AB56" s="63">
        <f t="shared" si="0"/>
        <v>0</v>
      </c>
    </row>
    <row r="57" spans="1:28" x14ac:dyDescent="0.25">
      <c r="A57" t="s">
        <v>232</v>
      </c>
      <c r="B57" s="6" t="s">
        <v>251</v>
      </c>
      <c r="C57" t="s">
        <v>69</v>
      </c>
      <c r="D57" s="4"/>
      <c r="E57" s="4"/>
      <c r="F57" s="4"/>
      <c r="G57" s="4"/>
      <c r="H57" s="4"/>
      <c r="I57" s="137"/>
      <c r="J57" s="137"/>
      <c r="K57" s="136"/>
      <c r="L57" s="137"/>
      <c r="M57" s="137"/>
      <c r="N57" s="137"/>
      <c r="O57" s="137"/>
      <c r="P57" s="137"/>
      <c r="Q57" s="137"/>
      <c r="R57" s="137"/>
      <c r="S57" s="136"/>
      <c r="T57" s="137"/>
      <c r="U57" s="137"/>
      <c r="V57" s="137"/>
      <c r="W57" s="4"/>
      <c r="X57" s="4"/>
      <c r="Y57" s="4"/>
      <c r="Z57" s="4"/>
      <c r="AB57" s="63">
        <f t="shared" si="0"/>
        <v>0</v>
      </c>
    </row>
    <row r="58" spans="1:28" x14ac:dyDescent="0.25">
      <c r="A58" t="s">
        <v>271</v>
      </c>
      <c r="B58" s="6" t="s">
        <v>251</v>
      </c>
      <c r="C58" t="s">
        <v>69</v>
      </c>
      <c r="D58" s="4"/>
      <c r="E58" s="4"/>
      <c r="F58" s="4"/>
      <c r="G58" s="4"/>
      <c r="H58" s="4"/>
      <c r="I58" s="137"/>
      <c r="J58" s="137"/>
      <c r="K58" s="136"/>
      <c r="L58" s="137"/>
      <c r="M58" s="137"/>
      <c r="N58" s="137"/>
      <c r="O58" s="137"/>
      <c r="P58" s="137"/>
      <c r="Q58" s="137"/>
      <c r="R58" s="137"/>
      <c r="S58" s="136"/>
      <c r="T58" s="137"/>
      <c r="U58" s="137"/>
      <c r="V58" s="137"/>
      <c r="W58" s="137"/>
      <c r="X58" s="137"/>
      <c r="Y58" s="137"/>
      <c r="Z58" s="137"/>
      <c r="AB58" s="63">
        <f t="shared" si="0"/>
        <v>0</v>
      </c>
    </row>
    <row r="59" spans="1:28" x14ac:dyDescent="0.25">
      <c r="A59" t="s">
        <v>274</v>
      </c>
      <c r="B59" s="6" t="s">
        <v>251</v>
      </c>
      <c r="C59" t="s">
        <v>69</v>
      </c>
      <c r="D59" s="4"/>
      <c r="E59" s="4"/>
      <c r="F59" s="4"/>
      <c r="G59" s="4"/>
      <c r="H59" s="4"/>
      <c r="I59" s="137"/>
      <c r="J59" s="137"/>
      <c r="K59" s="136"/>
      <c r="L59" s="137"/>
      <c r="M59" s="137"/>
      <c r="N59" s="137"/>
      <c r="O59" s="137"/>
      <c r="P59" s="137"/>
      <c r="Q59" s="137"/>
      <c r="R59" s="137"/>
      <c r="S59" s="136"/>
      <c r="T59" s="4"/>
      <c r="U59" s="137"/>
      <c r="V59" s="137"/>
      <c r="W59" s="137"/>
      <c r="X59" s="137"/>
      <c r="Y59" s="4"/>
      <c r="Z59" s="4"/>
      <c r="AB59" s="63">
        <f t="shared" si="0"/>
        <v>0</v>
      </c>
    </row>
    <row r="60" spans="1:28" x14ac:dyDescent="0.25">
      <c r="A60" t="s">
        <v>203</v>
      </c>
      <c r="B60" s="6" t="s">
        <v>251</v>
      </c>
      <c r="C60" t="s">
        <v>69</v>
      </c>
      <c r="D60" s="4"/>
      <c r="E60" s="4"/>
      <c r="F60" s="4"/>
      <c r="G60" s="4"/>
      <c r="H60" s="4"/>
      <c r="I60" s="137"/>
      <c r="J60" s="137"/>
      <c r="K60" s="136"/>
      <c r="L60" s="137"/>
      <c r="M60" s="137"/>
      <c r="N60" s="137"/>
      <c r="O60" s="137"/>
      <c r="P60" s="137"/>
      <c r="Q60" s="137"/>
      <c r="R60" s="137"/>
      <c r="S60" s="136"/>
      <c r="T60" s="137"/>
      <c r="U60" s="137"/>
      <c r="V60" s="137"/>
      <c r="W60" s="137"/>
      <c r="X60" s="4"/>
      <c r="Y60" s="4"/>
      <c r="Z60" s="4"/>
      <c r="AB60" s="63">
        <f t="shared" si="0"/>
        <v>0</v>
      </c>
    </row>
    <row r="61" spans="1:28" x14ac:dyDescent="0.25">
      <c r="A61" t="s">
        <v>227</v>
      </c>
      <c r="B61" s="6" t="s">
        <v>251</v>
      </c>
      <c r="C61" t="s">
        <v>69</v>
      </c>
      <c r="D61" s="4"/>
      <c r="E61" s="4"/>
      <c r="F61" s="4"/>
      <c r="G61" s="4"/>
      <c r="H61" s="4"/>
      <c r="I61" s="137"/>
      <c r="J61" s="137"/>
      <c r="K61" s="136"/>
      <c r="L61" s="137"/>
      <c r="M61" s="405">
        <v>1</v>
      </c>
      <c r="N61" s="137"/>
      <c r="O61" s="137"/>
      <c r="P61" s="137"/>
      <c r="Q61" s="137"/>
      <c r="R61" s="137"/>
      <c r="S61" s="136"/>
      <c r="T61" s="137"/>
      <c r="U61" s="137"/>
      <c r="V61" s="137"/>
      <c r="W61" s="137"/>
      <c r="X61" s="137"/>
      <c r="Y61" s="137"/>
      <c r="Z61" s="137"/>
      <c r="AB61" s="63">
        <f t="shared" si="0"/>
        <v>1</v>
      </c>
    </row>
    <row r="62" spans="1:28" x14ac:dyDescent="0.25">
      <c r="A62" t="s">
        <v>276</v>
      </c>
      <c r="B62" s="6" t="s">
        <v>251</v>
      </c>
      <c r="C62" t="s">
        <v>69</v>
      </c>
      <c r="D62" s="4"/>
      <c r="E62" s="4"/>
      <c r="F62" s="4"/>
      <c r="G62" s="4"/>
      <c r="H62" s="4"/>
      <c r="I62" s="137"/>
      <c r="J62" s="137"/>
      <c r="K62" s="136"/>
      <c r="L62" s="137"/>
      <c r="M62" s="137"/>
      <c r="N62" s="137"/>
      <c r="O62" s="137"/>
      <c r="P62" s="137"/>
      <c r="Q62" s="137"/>
      <c r="R62" s="137"/>
      <c r="S62" s="136"/>
      <c r="T62" s="4"/>
      <c r="U62" s="137"/>
      <c r="V62" s="137"/>
      <c r="W62" s="137"/>
      <c r="X62" s="137"/>
      <c r="Y62" s="137"/>
      <c r="Z62" s="137"/>
      <c r="AB62" s="63">
        <f t="shared" si="0"/>
        <v>0</v>
      </c>
    </row>
    <row r="63" spans="1:28" x14ac:dyDescent="0.25">
      <c r="A63" t="s">
        <v>253</v>
      </c>
      <c r="B63" s="6"/>
      <c r="C63" t="s">
        <v>69</v>
      </c>
      <c r="D63" s="4"/>
      <c r="E63" s="4"/>
      <c r="F63" s="4"/>
      <c r="G63" s="4"/>
      <c r="H63" s="4"/>
      <c r="I63" s="137"/>
      <c r="J63" s="137"/>
      <c r="K63" s="136"/>
      <c r="L63" s="137"/>
      <c r="M63" s="137"/>
      <c r="N63" s="137"/>
      <c r="O63" s="137"/>
      <c r="P63" s="137"/>
      <c r="Q63" s="137"/>
      <c r="R63" s="137"/>
      <c r="S63" s="136"/>
      <c r="T63" s="4"/>
      <c r="U63" s="137"/>
      <c r="V63" s="137"/>
      <c r="W63" s="137"/>
      <c r="X63" s="137"/>
      <c r="Y63" s="137"/>
      <c r="Z63" s="137"/>
      <c r="AB63" s="63">
        <f t="shared" si="0"/>
        <v>0</v>
      </c>
    </row>
    <row r="64" spans="1:28" x14ac:dyDescent="0.25">
      <c r="A64" t="s">
        <v>254</v>
      </c>
      <c r="B64" s="6"/>
      <c r="C64" t="s">
        <v>69</v>
      </c>
      <c r="D64" s="4"/>
      <c r="E64" s="4"/>
      <c r="F64" s="4"/>
      <c r="G64" s="4"/>
      <c r="H64" s="4"/>
      <c r="I64" s="137"/>
      <c r="J64" s="137"/>
      <c r="K64" s="136"/>
      <c r="L64" s="137"/>
      <c r="M64" s="137"/>
      <c r="N64" s="137"/>
      <c r="O64" s="137"/>
      <c r="P64" s="137"/>
      <c r="Q64" s="137"/>
      <c r="R64" s="137"/>
      <c r="S64" s="136"/>
      <c r="T64" s="4"/>
      <c r="U64" s="137"/>
      <c r="V64" s="137"/>
      <c r="W64" s="137"/>
      <c r="X64" s="137"/>
      <c r="Y64" s="137"/>
      <c r="Z64" s="137"/>
      <c r="AB64" s="63">
        <f t="shared" si="0"/>
        <v>0</v>
      </c>
    </row>
    <row r="65" spans="1:28" x14ac:dyDescent="0.25">
      <c r="A65" t="s">
        <v>255</v>
      </c>
      <c r="B65" s="6"/>
      <c r="C65" t="s">
        <v>69</v>
      </c>
      <c r="D65" s="4"/>
      <c r="E65" s="4"/>
      <c r="F65" s="4"/>
      <c r="G65" s="4"/>
      <c r="H65" s="4"/>
      <c r="I65" s="137"/>
      <c r="J65" s="137"/>
      <c r="K65" s="136"/>
      <c r="L65" s="137"/>
      <c r="M65" s="137"/>
      <c r="N65" s="137"/>
      <c r="O65" s="137"/>
      <c r="P65" s="137"/>
      <c r="Q65" s="137"/>
      <c r="R65" s="137"/>
      <c r="S65" s="136"/>
      <c r="T65" s="4"/>
      <c r="U65" s="137"/>
      <c r="V65" s="137"/>
      <c r="W65" s="137"/>
      <c r="X65" s="137"/>
      <c r="Y65" s="137"/>
      <c r="Z65" s="137"/>
      <c r="AB65" s="63">
        <f t="shared" si="0"/>
        <v>0</v>
      </c>
    </row>
    <row r="66" spans="1:28" x14ac:dyDescent="0.25">
      <c r="A66" t="s">
        <v>256</v>
      </c>
      <c r="B66" s="6"/>
      <c r="C66" t="s">
        <v>69</v>
      </c>
      <c r="D66" s="4"/>
      <c r="E66" s="4"/>
      <c r="F66" s="4"/>
      <c r="G66" s="4"/>
      <c r="H66" s="4"/>
      <c r="I66" s="137"/>
      <c r="J66" s="137"/>
      <c r="K66" s="136"/>
      <c r="L66" s="137"/>
      <c r="M66" s="137"/>
      <c r="N66" s="137"/>
      <c r="O66" s="137"/>
      <c r="P66" s="137"/>
      <c r="Q66" s="137"/>
      <c r="R66" s="137"/>
      <c r="S66" s="136"/>
      <c r="T66" s="4"/>
      <c r="U66" s="137"/>
      <c r="V66" s="137"/>
      <c r="W66" s="137"/>
      <c r="X66" s="137"/>
      <c r="Y66" s="137"/>
      <c r="Z66" s="137"/>
      <c r="AB66" s="63">
        <f t="shared" si="0"/>
        <v>0</v>
      </c>
    </row>
    <row r="67" spans="1:28" x14ac:dyDescent="0.25">
      <c r="A67" t="s">
        <v>257</v>
      </c>
      <c r="B67" s="6"/>
      <c r="C67" t="s">
        <v>69</v>
      </c>
      <c r="D67" s="4"/>
      <c r="E67" s="4"/>
      <c r="F67" s="4"/>
      <c r="G67" s="4"/>
      <c r="H67" s="4"/>
      <c r="I67" s="137"/>
      <c r="J67" s="137"/>
      <c r="K67" s="136"/>
      <c r="L67" s="137"/>
      <c r="M67" s="137"/>
      <c r="N67" s="137"/>
      <c r="O67" s="137"/>
      <c r="P67" s="137"/>
      <c r="Q67" s="137"/>
      <c r="R67" s="137"/>
      <c r="S67" s="136"/>
      <c r="T67" s="4"/>
      <c r="U67" s="137"/>
      <c r="V67" s="137"/>
      <c r="W67" s="137"/>
      <c r="X67" s="137"/>
      <c r="Y67" s="137"/>
      <c r="Z67" s="137"/>
      <c r="AB67" s="63">
        <f t="shared" si="0"/>
        <v>0</v>
      </c>
    </row>
    <row r="68" spans="1:28" x14ac:dyDescent="0.25">
      <c r="A68" t="s">
        <v>57</v>
      </c>
      <c r="B68" s="6" t="s">
        <v>53</v>
      </c>
      <c r="C68" t="s">
        <v>63</v>
      </c>
      <c r="D68" s="4"/>
      <c r="E68" s="4"/>
      <c r="F68" s="4"/>
      <c r="G68" s="4"/>
      <c r="H68" s="4"/>
      <c r="I68" s="137"/>
      <c r="J68" s="137"/>
      <c r="K68" s="136"/>
      <c r="L68" s="137"/>
      <c r="M68" s="137"/>
      <c r="N68" s="137"/>
      <c r="O68" s="137"/>
      <c r="P68" s="137"/>
      <c r="Q68" s="137"/>
      <c r="R68" s="137"/>
      <c r="S68" s="136"/>
      <c r="T68" s="137"/>
      <c r="U68" s="137"/>
      <c r="V68" s="137"/>
      <c r="W68" s="137"/>
      <c r="X68" s="4"/>
      <c r="Y68" s="137"/>
      <c r="Z68" s="137"/>
      <c r="AB68" s="63">
        <f t="shared" si="0"/>
        <v>0</v>
      </c>
    </row>
    <row r="69" spans="1:28" x14ac:dyDescent="0.25">
      <c r="A69" t="s">
        <v>29</v>
      </c>
      <c r="B69" s="6" t="s">
        <v>53</v>
      </c>
      <c r="C69" t="s">
        <v>63</v>
      </c>
      <c r="D69" s="4"/>
      <c r="E69" s="4"/>
      <c r="F69" s="4"/>
      <c r="G69" s="4"/>
      <c r="H69" s="4"/>
      <c r="I69" s="137"/>
      <c r="J69" s="137"/>
      <c r="K69" s="136"/>
      <c r="L69" s="137"/>
      <c r="M69" s="137"/>
      <c r="N69" s="137"/>
      <c r="O69" s="137"/>
      <c r="P69" s="137"/>
      <c r="Q69" s="137"/>
      <c r="R69" s="137"/>
      <c r="S69" s="136"/>
      <c r="T69" s="4"/>
      <c r="U69" s="137"/>
      <c r="V69" s="137"/>
      <c r="W69" s="4"/>
      <c r="X69" s="4"/>
      <c r="Y69" s="4"/>
      <c r="Z69" s="4"/>
      <c r="AB69" s="63">
        <f t="shared" si="0"/>
        <v>0</v>
      </c>
    </row>
    <row r="70" spans="1:28" x14ac:dyDescent="0.25">
      <c r="A70" t="s">
        <v>27</v>
      </c>
      <c r="B70" s="6" t="s">
        <v>54</v>
      </c>
      <c r="C70" t="s">
        <v>63</v>
      </c>
      <c r="D70" s="4"/>
      <c r="E70" s="4"/>
      <c r="F70" s="4"/>
      <c r="G70" s="4"/>
      <c r="H70" s="4"/>
      <c r="I70" s="137"/>
      <c r="J70" s="137"/>
      <c r="K70" s="136"/>
      <c r="L70" s="137"/>
      <c r="M70" s="137"/>
      <c r="N70" s="137"/>
      <c r="O70" s="137"/>
      <c r="P70" s="137"/>
      <c r="Q70" s="137"/>
      <c r="R70" s="137"/>
      <c r="S70" s="136"/>
      <c r="T70" s="4"/>
      <c r="U70" s="137"/>
      <c r="V70" s="137"/>
      <c r="W70" s="4"/>
      <c r="X70" s="4"/>
      <c r="Y70" s="4"/>
      <c r="Z70" s="4"/>
      <c r="AB70" s="63">
        <f t="shared" si="0"/>
        <v>0</v>
      </c>
    </row>
    <row r="71" spans="1:28" x14ac:dyDescent="0.25">
      <c r="A71" t="s">
        <v>25</v>
      </c>
      <c r="B71" s="6" t="s">
        <v>52</v>
      </c>
      <c r="C71" t="s">
        <v>63</v>
      </c>
      <c r="D71" s="4"/>
      <c r="E71" s="4"/>
      <c r="F71" s="4"/>
      <c r="G71" s="4"/>
      <c r="H71" s="4"/>
      <c r="I71" s="137"/>
      <c r="J71" s="137"/>
      <c r="K71" s="136"/>
      <c r="L71" s="137"/>
      <c r="M71" s="137"/>
      <c r="N71" s="137"/>
      <c r="O71" s="137"/>
      <c r="P71" s="137"/>
      <c r="Q71" s="137"/>
      <c r="R71" s="137"/>
      <c r="S71" s="136"/>
      <c r="T71" s="4"/>
      <c r="U71" s="137"/>
      <c r="V71" s="137"/>
      <c r="W71" s="4"/>
      <c r="X71" s="4"/>
      <c r="Y71" s="4"/>
      <c r="Z71" s="4"/>
      <c r="AB71" s="63">
        <f t="shared" si="0"/>
        <v>0</v>
      </c>
    </row>
    <row r="72" spans="1:28" x14ac:dyDescent="0.25">
      <c r="A72" t="s">
        <v>58</v>
      </c>
      <c r="B72" s="6" t="s">
        <v>53</v>
      </c>
      <c r="C72" t="s">
        <v>63</v>
      </c>
      <c r="D72" s="4"/>
      <c r="E72" s="4"/>
      <c r="F72" s="4"/>
      <c r="G72" s="4"/>
      <c r="H72" s="4"/>
      <c r="I72" s="137"/>
      <c r="J72" s="137"/>
      <c r="K72" s="136"/>
      <c r="L72" s="137"/>
      <c r="M72" s="137"/>
      <c r="N72" s="137"/>
      <c r="O72" s="137"/>
      <c r="P72" s="137"/>
      <c r="Q72" s="137"/>
      <c r="R72" s="137"/>
      <c r="S72" s="136"/>
      <c r="T72" s="4"/>
      <c r="U72" s="137"/>
      <c r="V72" s="137"/>
      <c r="W72" s="4"/>
      <c r="X72" s="4"/>
      <c r="Y72" s="4"/>
      <c r="Z72" s="4"/>
      <c r="AB72" s="63">
        <f t="shared" ref="AB72:AB95" si="1">SUM(D72:Z72)</f>
        <v>0</v>
      </c>
    </row>
    <row r="73" spans="1:28" x14ac:dyDescent="0.25">
      <c r="A73" t="s">
        <v>59</v>
      </c>
      <c r="B73" s="6" t="s">
        <v>54</v>
      </c>
      <c r="C73" t="s">
        <v>63</v>
      </c>
      <c r="D73" s="4"/>
      <c r="E73" s="4"/>
      <c r="F73" s="4"/>
      <c r="G73" s="4"/>
      <c r="H73" s="4"/>
      <c r="I73" s="137"/>
      <c r="J73" s="137"/>
      <c r="K73" s="136"/>
      <c r="L73" s="137"/>
      <c r="M73" s="137"/>
      <c r="N73" s="137"/>
      <c r="O73" s="137"/>
      <c r="P73" s="137"/>
      <c r="Q73" s="137"/>
      <c r="R73" s="137"/>
      <c r="S73" s="136"/>
      <c r="T73" s="4"/>
      <c r="U73" s="137"/>
      <c r="V73" s="137"/>
      <c r="W73" s="4"/>
      <c r="X73" s="4"/>
      <c r="Y73" s="4"/>
      <c r="Z73" s="4"/>
      <c r="AB73" s="63">
        <f t="shared" si="1"/>
        <v>0</v>
      </c>
    </row>
    <row r="74" spans="1:28" x14ac:dyDescent="0.25">
      <c r="A74" t="s">
        <v>408</v>
      </c>
      <c r="B74" s="6" t="s">
        <v>52</v>
      </c>
      <c r="C74" t="s">
        <v>63</v>
      </c>
      <c r="D74" s="4"/>
      <c r="E74" s="4"/>
      <c r="F74" s="4"/>
      <c r="G74" s="4"/>
      <c r="H74" s="4"/>
      <c r="I74" s="137"/>
      <c r="J74" s="137"/>
      <c r="K74" s="136"/>
      <c r="L74" s="137"/>
      <c r="M74" s="137"/>
      <c r="N74" s="137"/>
      <c r="O74" s="137"/>
      <c r="P74" s="137"/>
      <c r="Q74" s="137"/>
      <c r="R74" s="137"/>
      <c r="S74" s="136"/>
      <c r="T74" s="4"/>
      <c r="U74" s="137"/>
      <c r="V74" s="137"/>
      <c r="W74" s="137"/>
      <c r="X74" s="4"/>
      <c r="Y74" s="137"/>
      <c r="Z74" s="137"/>
      <c r="AB74" s="63">
        <f t="shared" si="1"/>
        <v>0</v>
      </c>
    </row>
    <row r="75" spans="1:28" x14ac:dyDescent="0.25">
      <c r="A75" t="s">
        <v>23</v>
      </c>
      <c r="B75" s="6" t="s">
        <v>52</v>
      </c>
      <c r="C75" t="s">
        <v>63</v>
      </c>
      <c r="D75" s="4"/>
      <c r="E75" s="4"/>
      <c r="F75" s="4"/>
      <c r="G75" s="4"/>
      <c r="H75" s="4"/>
      <c r="I75" s="137"/>
      <c r="J75" s="137"/>
      <c r="K75" s="136"/>
      <c r="L75" s="137"/>
      <c r="M75" s="137"/>
      <c r="N75" s="137"/>
      <c r="O75" s="137"/>
      <c r="P75" s="137"/>
      <c r="Q75" s="137"/>
      <c r="R75" s="137"/>
      <c r="S75" s="136"/>
      <c r="T75" s="4"/>
      <c r="U75" s="137"/>
      <c r="V75" s="137"/>
      <c r="W75" s="4"/>
      <c r="X75" s="4"/>
      <c r="Y75" s="4"/>
      <c r="Z75" s="4"/>
      <c r="AB75" s="63">
        <f t="shared" si="1"/>
        <v>0</v>
      </c>
    </row>
    <row r="76" spans="1:28" x14ac:dyDescent="0.25">
      <c r="A76" t="s">
        <v>201</v>
      </c>
      <c r="B76" s="6" t="s">
        <v>52</v>
      </c>
      <c r="C76" t="s">
        <v>63</v>
      </c>
      <c r="D76" s="4"/>
      <c r="E76" s="4"/>
      <c r="F76" s="4"/>
      <c r="G76" s="4"/>
      <c r="H76" s="4"/>
      <c r="I76" s="137"/>
      <c r="J76" s="137"/>
      <c r="K76" s="136"/>
      <c r="L76" s="137"/>
      <c r="M76" s="137"/>
      <c r="N76" s="137"/>
      <c r="O76" s="137"/>
      <c r="P76" s="137"/>
      <c r="Q76" s="137"/>
      <c r="R76" s="137"/>
      <c r="S76" s="136"/>
      <c r="T76" s="137"/>
      <c r="U76" s="137"/>
      <c r="V76" s="137"/>
      <c r="W76" s="137"/>
      <c r="X76" s="4"/>
      <c r="Y76" s="137"/>
      <c r="Z76" s="137"/>
      <c r="AB76" s="63">
        <f t="shared" si="1"/>
        <v>0</v>
      </c>
    </row>
    <row r="77" spans="1:28" x14ac:dyDescent="0.25">
      <c r="A77" t="s">
        <v>26</v>
      </c>
      <c r="B77" s="6" t="s">
        <v>53</v>
      </c>
      <c r="C77" t="s">
        <v>63</v>
      </c>
      <c r="D77" s="4"/>
      <c r="E77" s="4"/>
      <c r="F77" s="4"/>
      <c r="G77" s="4"/>
      <c r="H77" s="4"/>
      <c r="I77" s="137"/>
      <c r="J77" s="137"/>
      <c r="K77" s="136"/>
      <c r="L77" s="137"/>
      <c r="M77" s="137"/>
      <c r="N77" s="137"/>
      <c r="O77" s="137"/>
      <c r="P77" s="137"/>
      <c r="Q77" s="137"/>
      <c r="R77" s="137"/>
      <c r="S77" s="136"/>
      <c r="T77" s="137"/>
      <c r="U77" s="137"/>
      <c r="V77" s="137"/>
      <c r="W77" s="137"/>
      <c r="X77" s="4"/>
      <c r="Y77" s="137"/>
      <c r="Z77" s="137"/>
      <c r="AB77" s="63">
        <f t="shared" si="1"/>
        <v>0</v>
      </c>
    </row>
    <row r="78" spans="1:28" x14ac:dyDescent="0.25">
      <c r="A78" t="s">
        <v>40</v>
      </c>
      <c r="B78" s="6" t="s">
        <v>53</v>
      </c>
      <c r="C78" t="s">
        <v>63</v>
      </c>
      <c r="D78" s="4"/>
      <c r="E78" s="4"/>
      <c r="F78" s="4"/>
      <c r="G78" s="4"/>
      <c r="H78" s="4"/>
      <c r="I78" s="137"/>
      <c r="J78" s="137"/>
      <c r="K78" s="136"/>
      <c r="L78" s="137"/>
      <c r="M78" s="137"/>
      <c r="N78" s="137"/>
      <c r="O78" s="137"/>
      <c r="P78" s="137"/>
      <c r="Q78" s="137"/>
      <c r="R78" s="137"/>
      <c r="S78" s="136"/>
      <c r="T78" s="137"/>
      <c r="U78" s="137"/>
      <c r="V78" s="137"/>
      <c r="W78" s="137"/>
      <c r="X78" s="4"/>
      <c r="Y78" s="137"/>
      <c r="Z78" s="137"/>
      <c r="AB78" s="63">
        <f t="shared" si="1"/>
        <v>0</v>
      </c>
    </row>
    <row r="79" spans="1:28" x14ac:dyDescent="0.25">
      <c r="A79" t="s">
        <v>34</v>
      </c>
      <c r="B79" s="6" t="s">
        <v>54</v>
      </c>
      <c r="C79" t="s">
        <v>63</v>
      </c>
      <c r="D79" s="4"/>
      <c r="E79" s="4"/>
      <c r="F79" s="4"/>
      <c r="G79" s="4"/>
      <c r="H79" s="4"/>
      <c r="I79" s="137"/>
      <c r="J79" s="137"/>
      <c r="K79" s="136"/>
      <c r="L79" s="137"/>
      <c r="M79" s="137"/>
      <c r="N79" s="137"/>
      <c r="O79" s="137"/>
      <c r="P79" s="137"/>
      <c r="Q79" s="137"/>
      <c r="R79" s="137"/>
      <c r="S79" s="136"/>
      <c r="T79" s="137"/>
      <c r="U79" s="137"/>
      <c r="V79" s="137"/>
      <c r="W79" s="137"/>
      <c r="X79" s="137"/>
      <c r="Y79" s="137"/>
      <c r="Z79" s="137"/>
      <c r="AB79" s="63">
        <f t="shared" si="1"/>
        <v>0</v>
      </c>
    </row>
    <row r="80" spans="1:28" x14ac:dyDescent="0.25">
      <c r="A80" t="s">
        <v>31</v>
      </c>
      <c r="B80" s="6" t="s">
        <v>54</v>
      </c>
      <c r="C80" t="s">
        <v>63</v>
      </c>
      <c r="D80" s="4"/>
      <c r="E80" s="4"/>
      <c r="F80" s="4"/>
      <c r="G80" s="4"/>
      <c r="H80" s="4"/>
      <c r="I80" s="137"/>
      <c r="J80" s="137"/>
      <c r="K80" s="136"/>
      <c r="L80" s="137"/>
      <c r="M80" s="137"/>
      <c r="N80" s="137"/>
      <c r="O80" s="137"/>
      <c r="P80" s="137"/>
      <c r="Q80" s="137"/>
      <c r="R80" s="137"/>
      <c r="S80" s="136"/>
      <c r="T80" s="4"/>
      <c r="U80" s="137"/>
      <c r="V80" s="4"/>
      <c r="W80" s="4"/>
      <c r="X80" s="4"/>
      <c r="Y80" s="4"/>
      <c r="Z80" s="4"/>
      <c r="AB80" s="63">
        <f t="shared" si="1"/>
        <v>0</v>
      </c>
    </row>
    <row r="81" spans="1:28" x14ac:dyDescent="0.25">
      <c r="A81" t="s">
        <v>190</v>
      </c>
      <c r="B81" s="6" t="s">
        <v>251</v>
      </c>
      <c r="C81" t="s">
        <v>63</v>
      </c>
      <c r="D81" s="4"/>
      <c r="E81" s="4"/>
      <c r="F81" s="4"/>
      <c r="G81" s="4"/>
      <c r="H81" s="4"/>
      <c r="I81" s="137"/>
      <c r="J81" s="137"/>
      <c r="K81" s="136"/>
      <c r="L81" s="137"/>
      <c r="M81" s="137"/>
      <c r="N81" s="137"/>
      <c r="O81" s="137"/>
      <c r="P81" s="137"/>
      <c r="Q81" s="137"/>
      <c r="R81" s="137"/>
      <c r="S81" s="136"/>
      <c r="T81" s="4"/>
      <c r="U81" s="137"/>
      <c r="V81" s="4"/>
      <c r="W81" s="4"/>
      <c r="X81" s="4"/>
      <c r="Y81" s="4"/>
      <c r="Z81" s="4"/>
      <c r="AB81" s="63">
        <f t="shared" si="1"/>
        <v>0</v>
      </c>
    </row>
    <row r="82" spans="1:28" x14ac:dyDescent="0.25">
      <c r="A82" t="s">
        <v>39</v>
      </c>
      <c r="B82" s="36" t="s">
        <v>251</v>
      </c>
      <c r="C82" t="s">
        <v>63</v>
      </c>
      <c r="D82" s="4"/>
      <c r="E82" s="4"/>
      <c r="F82" s="4"/>
      <c r="G82" s="4"/>
      <c r="H82" s="4"/>
      <c r="I82" s="4"/>
      <c r="J82" s="137"/>
      <c r="K82" s="136"/>
      <c r="L82" s="137"/>
      <c r="M82" s="137"/>
      <c r="N82" s="137"/>
      <c r="O82" s="137"/>
      <c r="P82" s="137"/>
      <c r="Q82" s="137"/>
      <c r="R82" s="137"/>
      <c r="S82" s="136"/>
      <c r="T82" s="4"/>
      <c r="U82" s="4"/>
      <c r="V82" s="4"/>
      <c r="W82" s="4"/>
      <c r="X82" s="4"/>
      <c r="Y82" s="4"/>
      <c r="Z82" s="4"/>
      <c r="AB82" s="63">
        <f t="shared" si="1"/>
        <v>0</v>
      </c>
    </row>
    <row r="83" spans="1:28" x14ac:dyDescent="0.25">
      <c r="A83" t="s">
        <v>275</v>
      </c>
      <c r="B83" s="36" t="s">
        <v>251</v>
      </c>
      <c r="C83" t="s">
        <v>63</v>
      </c>
      <c r="D83" s="4"/>
      <c r="E83" s="4"/>
      <c r="F83" s="4"/>
      <c r="G83" s="4"/>
      <c r="H83" s="4"/>
      <c r="I83" s="4"/>
      <c r="J83" s="137"/>
      <c r="K83" s="136"/>
      <c r="L83" s="137"/>
      <c r="M83" s="137"/>
      <c r="N83" s="137"/>
      <c r="O83" s="137"/>
      <c r="P83" s="137"/>
      <c r="Q83" s="137"/>
      <c r="R83" s="137"/>
      <c r="S83" s="136"/>
      <c r="T83" s="4"/>
      <c r="U83" s="4"/>
      <c r="V83" s="4"/>
      <c r="W83" s="4"/>
      <c r="X83" s="4"/>
      <c r="Y83" s="4"/>
      <c r="Z83" s="4"/>
      <c r="AB83" s="63">
        <f t="shared" si="1"/>
        <v>0</v>
      </c>
    </row>
    <row r="84" spans="1:28" x14ac:dyDescent="0.25">
      <c r="A84" t="s">
        <v>277</v>
      </c>
      <c r="B84" s="36" t="s">
        <v>251</v>
      </c>
      <c r="C84" t="s">
        <v>63</v>
      </c>
      <c r="D84" s="4"/>
      <c r="E84" s="4"/>
      <c r="F84" s="4"/>
      <c r="G84" s="4"/>
      <c r="H84" s="4"/>
      <c r="I84" s="4"/>
      <c r="J84" s="137"/>
      <c r="K84" s="136"/>
      <c r="L84" s="137"/>
      <c r="M84" s="137"/>
      <c r="N84" s="137"/>
      <c r="O84" s="137"/>
      <c r="P84" s="137"/>
      <c r="Q84" s="137"/>
      <c r="R84" s="137"/>
      <c r="S84" s="136"/>
      <c r="T84" s="4"/>
      <c r="U84" s="4"/>
      <c r="V84" s="4"/>
      <c r="W84" s="4"/>
      <c r="X84" s="4"/>
      <c r="Y84" s="4"/>
      <c r="Z84" s="4"/>
      <c r="AB84" s="63">
        <f t="shared" si="1"/>
        <v>0</v>
      </c>
    </row>
    <row r="85" spans="1:28" x14ac:dyDescent="0.25">
      <c r="A85" t="s">
        <v>228</v>
      </c>
      <c r="B85" s="36" t="s">
        <v>251</v>
      </c>
      <c r="C85" t="s">
        <v>63</v>
      </c>
      <c r="D85" s="4"/>
      <c r="E85" s="4"/>
      <c r="F85" s="4"/>
      <c r="G85" s="4"/>
      <c r="H85" s="4"/>
      <c r="I85" s="4"/>
      <c r="J85" s="137"/>
      <c r="K85" s="136"/>
      <c r="L85" s="137"/>
      <c r="M85" s="137"/>
      <c r="N85" s="137"/>
      <c r="O85" s="137"/>
      <c r="P85" s="137"/>
      <c r="Q85" s="137"/>
      <c r="R85" s="137"/>
      <c r="S85" s="136"/>
      <c r="T85" s="4"/>
      <c r="U85" s="4"/>
      <c r="V85" s="4"/>
      <c r="W85" s="4"/>
      <c r="X85" s="4"/>
      <c r="Y85" s="4"/>
      <c r="Z85" s="4"/>
      <c r="AB85" s="63">
        <f t="shared" si="1"/>
        <v>0</v>
      </c>
    </row>
    <row r="86" spans="1:28" x14ac:dyDescent="0.25">
      <c r="A86" t="s">
        <v>280</v>
      </c>
      <c r="B86" s="36" t="s">
        <v>251</v>
      </c>
      <c r="C86" t="s">
        <v>63</v>
      </c>
      <c r="D86" s="4"/>
      <c r="E86" s="4"/>
      <c r="F86" s="4"/>
      <c r="G86" s="4"/>
      <c r="H86" s="4"/>
      <c r="I86" s="4"/>
      <c r="J86" s="137"/>
      <c r="K86" s="136"/>
      <c r="L86" s="137"/>
      <c r="M86" s="137"/>
      <c r="N86" s="137"/>
      <c r="O86" s="137"/>
      <c r="P86" s="137"/>
      <c r="Q86" s="137"/>
      <c r="R86" s="137"/>
      <c r="S86" s="136"/>
      <c r="T86" s="4"/>
      <c r="U86" s="4"/>
      <c r="V86" s="4"/>
      <c r="W86" s="4"/>
      <c r="X86" s="4"/>
      <c r="Y86" s="4"/>
      <c r="Z86" s="4"/>
      <c r="AB86" s="63">
        <f t="shared" si="1"/>
        <v>0</v>
      </c>
    </row>
    <row r="87" spans="1:28" x14ac:dyDescent="0.25">
      <c r="A87" t="s">
        <v>278</v>
      </c>
      <c r="B87" s="36" t="s">
        <v>251</v>
      </c>
      <c r="C87" t="s">
        <v>63</v>
      </c>
      <c r="D87" s="4"/>
      <c r="E87" s="4"/>
      <c r="F87" s="4"/>
      <c r="G87" s="4"/>
      <c r="H87" s="4"/>
      <c r="I87" s="4"/>
      <c r="J87" s="137"/>
      <c r="K87" s="136"/>
      <c r="L87" s="137"/>
      <c r="M87" s="137"/>
      <c r="N87" s="137"/>
      <c r="O87" s="137"/>
      <c r="P87" s="137"/>
      <c r="Q87" s="137"/>
      <c r="R87" s="137"/>
      <c r="S87" s="136"/>
      <c r="T87" s="4"/>
      <c r="U87" s="4"/>
      <c r="V87" s="4"/>
      <c r="W87" s="4"/>
      <c r="X87" s="4"/>
      <c r="Y87" s="4"/>
      <c r="Z87" s="4"/>
      <c r="AB87" s="63">
        <f t="shared" si="1"/>
        <v>0</v>
      </c>
    </row>
    <row r="88" spans="1:28" x14ac:dyDescent="0.25">
      <c r="A88" t="s">
        <v>36</v>
      </c>
      <c r="B88" s="36" t="s">
        <v>251</v>
      </c>
      <c r="C88" t="s">
        <v>63</v>
      </c>
      <c r="D88" s="4"/>
      <c r="E88" s="4"/>
      <c r="F88" s="4"/>
      <c r="G88" s="4"/>
      <c r="H88" s="4"/>
      <c r="I88" s="4"/>
      <c r="J88" s="137"/>
      <c r="K88" s="136"/>
      <c r="L88" s="137"/>
      <c r="M88" s="137"/>
      <c r="N88" s="137"/>
      <c r="O88" s="137"/>
      <c r="P88" s="137"/>
      <c r="Q88" s="137"/>
      <c r="R88" s="137"/>
      <c r="S88" s="136"/>
      <c r="T88" s="4"/>
      <c r="U88" s="4"/>
      <c r="V88" s="4"/>
      <c r="W88" s="4"/>
      <c r="X88" s="4"/>
      <c r="Y88" s="4"/>
      <c r="Z88" s="4"/>
      <c r="AB88" s="63">
        <f t="shared" si="1"/>
        <v>0</v>
      </c>
    </row>
    <row r="89" spans="1:28" x14ac:dyDescent="0.25">
      <c r="A89" t="s">
        <v>35</v>
      </c>
      <c r="B89" s="36" t="s">
        <v>251</v>
      </c>
      <c r="C89" t="s">
        <v>63</v>
      </c>
      <c r="D89" s="4"/>
      <c r="E89" s="4"/>
      <c r="F89" s="4"/>
      <c r="G89" s="4"/>
      <c r="H89" s="4"/>
      <c r="I89" s="4"/>
      <c r="J89" s="137"/>
      <c r="K89" s="136"/>
      <c r="L89" s="137"/>
      <c r="M89" s="137"/>
      <c r="N89" s="137"/>
      <c r="O89" s="137"/>
      <c r="P89" s="137"/>
      <c r="Q89" s="137"/>
      <c r="R89" s="137"/>
      <c r="S89" s="136"/>
      <c r="T89" s="4"/>
      <c r="U89" s="4"/>
      <c r="V89" s="4"/>
      <c r="W89" s="4"/>
      <c r="X89" s="4"/>
      <c r="Y89" s="4"/>
      <c r="Z89" s="4"/>
      <c r="AB89" s="63">
        <f t="shared" si="1"/>
        <v>0</v>
      </c>
    </row>
    <row r="90" spans="1:28" x14ac:dyDescent="0.25">
      <c r="A90" t="s">
        <v>141</v>
      </c>
      <c r="B90" s="36" t="s">
        <v>251</v>
      </c>
      <c r="C90" t="s">
        <v>63</v>
      </c>
      <c r="D90" s="4"/>
      <c r="E90" s="4"/>
      <c r="F90" s="4"/>
      <c r="G90" s="4"/>
      <c r="H90" s="4"/>
      <c r="I90" s="4"/>
      <c r="J90" s="137"/>
      <c r="K90" s="136"/>
      <c r="L90" s="137"/>
      <c r="M90" s="137"/>
      <c r="N90" s="137"/>
      <c r="O90" s="137"/>
      <c r="P90" s="137"/>
      <c r="Q90" s="137"/>
      <c r="R90" s="137"/>
      <c r="S90" s="136"/>
      <c r="T90" s="4"/>
      <c r="U90" s="4"/>
      <c r="V90" s="4"/>
      <c r="W90" s="4"/>
      <c r="X90" s="4"/>
      <c r="Y90" s="4"/>
      <c r="Z90" s="4"/>
      <c r="AB90" s="63">
        <f t="shared" si="1"/>
        <v>0</v>
      </c>
    </row>
    <row r="91" spans="1:28" x14ac:dyDescent="0.25">
      <c r="A91" t="s">
        <v>253</v>
      </c>
      <c r="B91" s="36"/>
      <c r="C91" t="s">
        <v>63</v>
      </c>
      <c r="D91" s="4"/>
      <c r="E91" s="4"/>
      <c r="F91" s="4"/>
      <c r="G91" s="4"/>
      <c r="H91" s="4"/>
      <c r="I91" s="4"/>
      <c r="J91" s="137"/>
      <c r="K91" s="136"/>
      <c r="L91" s="137"/>
      <c r="M91" s="137"/>
      <c r="N91" s="137"/>
      <c r="O91" s="137"/>
      <c r="P91" s="137"/>
      <c r="Q91" s="137"/>
      <c r="R91" s="137"/>
      <c r="S91" s="136"/>
      <c r="T91" s="4"/>
      <c r="U91" s="4"/>
      <c r="V91" s="4"/>
      <c r="W91" s="4"/>
      <c r="X91" s="4"/>
      <c r="Y91" s="4"/>
      <c r="Z91" s="4"/>
      <c r="AB91" s="63">
        <f t="shared" si="1"/>
        <v>0</v>
      </c>
    </row>
    <row r="92" spans="1:28" x14ac:dyDescent="0.25">
      <c r="A92" t="s">
        <v>254</v>
      </c>
      <c r="B92" s="36"/>
      <c r="C92" t="s">
        <v>63</v>
      </c>
      <c r="D92" s="4"/>
      <c r="E92" s="4"/>
      <c r="F92" s="4"/>
      <c r="G92" s="4"/>
      <c r="H92" s="4"/>
      <c r="I92" s="4"/>
      <c r="J92" s="137"/>
      <c r="K92" s="136"/>
      <c r="L92" s="137"/>
      <c r="M92" s="137"/>
      <c r="N92" s="137"/>
      <c r="O92" s="137"/>
      <c r="P92" s="137"/>
      <c r="Q92" s="137"/>
      <c r="R92" s="137"/>
      <c r="S92" s="136"/>
      <c r="T92" s="4"/>
      <c r="U92" s="4"/>
      <c r="V92" s="4"/>
      <c r="W92" s="4"/>
      <c r="X92" s="4"/>
      <c r="Y92" s="4"/>
      <c r="Z92" s="4"/>
      <c r="AB92" s="63">
        <f t="shared" si="1"/>
        <v>0</v>
      </c>
    </row>
    <row r="93" spans="1:28" x14ac:dyDescent="0.25">
      <c r="A93" t="s">
        <v>255</v>
      </c>
      <c r="B93" s="36"/>
      <c r="C93" t="s">
        <v>63</v>
      </c>
      <c r="D93" s="4"/>
      <c r="E93" s="4"/>
      <c r="F93" s="4"/>
      <c r="G93" s="4"/>
      <c r="H93" s="4"/>
      <c r="I93" s="4"/>
      <c r="J93" s="137"/>
      <c r="K93" s="136"/>
      <c r="L93" s="137"/>
      <c r="M93" s="137"/>
      <c r="N93" s="137"/>
      <c r="O93" s="137"/>
      <c r="P93" s="137"/>
      <c r="Q93" s="137"/>
      <c r="R93" s="137"/>
      <c r="S93" s="136"/>
      <c r="T93" s="4"/>
      <c r="U93" s="4"/>
      <c r="V93" s="4"/>
      <c r="W93" s="4"/>
      <c r="X93" s="4"/>
      <c r="Y93" s="4"/>
      <c r="Z93" s="4"/>
      <c r="AB93" s="63">
        <f t="shared" si="1"/>
        <v>0</v>
      </c>
    </row>
    <row r="94" spans="1:28" x14ac:dyDescent="0.25">
      <c r="A94" t="s">
        <v>256</v>
      </c>
      <c r="B94" s="36"/>
      <c r="C94" t="s">
        <v>63</v>
      </c>
      <c r="D94" s="4"/>
      <c r="E94" s="4"/>
      <c r="F94" s="4"/>
      <c r="G94" s="4"/>
      <c r="H94" s="4"/>
      <c r="I94" s="4"/>
      <c r="J94" s="137"/>
      <c r="K94" s="136"/>
      <c r="L94" s="137"/>
      <c r="M94" s="137"/>
      <c r="N94" s="137"/>
      <c r="O94" s="137"/>
      <c r="P94" s="137"/>
      <c r="Q94" s="137"/>
      <c r="R94" s="137"/>
      <c r="S94" s="136"/>
      <c r="T94" s="4"/>
      <c r="U94" s="4"/>
      <c r="V94" s="4"/>
      <c r="W94" s="4"/>
      <c r="X94" s="4"/>
      <c r="Y94" s="4"/>
      <c r="Z94" s="4"/>
      <c r="AB94" s="63">
        <f t="shared" si="1"/>
        <v>0</v>
      </c>
    </row>
    <row r="95" spans="1:28" x14ac:dyDescent="0.25">
      <c r="A95" t="s">
        <v>257</v>
      </c>
      <c r="B95" s="36"/>
      <c r="C95" t="s">
        <v>63</v>
      </c>
      <c r="D95" s="4"/>
      <c r="E95" s="4"/>
      <c r="F95" s="4"/>
      <c r="G95" s="4"/>
      <c r="H95" s="4"/>
      <c r="I95" s="4"/>
      <c r="J95" s="137"/>
      <c r="K95" s="136"/>
      <c r="L95" s="137"/>
      <c r="M95" s="137"/>
      <c r="N95" s="137"/>
      <c r="O95" s="137"/>
      <c r="P95" s="137"/>
      <c r="Q95" s="137"/>
      <c r="R95" s="137"/>
      <c r="S95" s="136"/>
      <c r="T95" s="4"/>
      <c r="U95" s="4"/>
      <c r="V95" s="4"/>
      <c r="W95" s="4"/>
      <c r="X95" s="4"/>
      <c r="Y95" s="4"/>
      <c r="Z95" s="4"/>
      <c r="AB95" s="63">
        <f t="shared" si="1"/>
        <v>0</v>
      </c>
    </row>
    <row r="96" spans="1:28" x14ac:dyDescent="0.25">
      <c r="D96" s="4"/>
      <c r="E96" s="4"/>
      <c r="F96" s="4"/>
      <c r="G96" s="4"/>
      <c r="H96" s="4"/>
      <c r="I96" s="4"/>
      <c r="J96" s="137"/>
      <c r="K96" s="136"/>
      <c r="L96" s="137"/>
      <c r="M96" s="137"/>
      <c r="N96" s="137"/>
      <c r="O96" s="137"/>
      <c r="P96" s="137"/>
      <c r="Q96" s="137"/>
      <c r="R96" s="137"/>
      <c r="S96" s="136"/>
      <c r="T96" s="4"/>
      <c r="U96" s="4"/>
      <c r="V96" s="4"/>
      <c r="W96" s="4"/>
      <c r="X96" s="4"/>
      <c r="Y96" s="4"/>
      <c r="Z96" s="4"/>
    </row>
    <row r="97" spans="4:28" x14ac:dyDescent="0.25">
      <c r="D97" s="4"/>
      <c r="E97" s="4"/>
      <c r="F97" s="4"/>
      <c r="G97" s="4"/>
      <c r="H97" s="4"/>
      <c r="I97" s="4"/>
      <c r="J97" s="137"/>
      <c r="K97" s="136"/>
      <c r="L97" s="137"/>
      <c r="M97" s="137"/>
      <c r="N97" s="137"/>
      <c r="O97" s="137"/>
      <c r="P97" s="137"/>
      <c r="Q97" s="137"/>
      <c r="R97" s="137"/>
      <c r="S97" s="136"/>
      <c r="T97" s="4"/>
      <c r="U97" s="4"/>
      <c r="V97" s="4"/>
      <c r="W97" s="4"/>
      <c r="X97" s="4"/>
      <c r="Y97" s="4"/>
      <c r="Z97" s="4"/>
    </row>
    <row r="98" spans="4:28" x14ac:dyDescent="0.25">
      <c r="D98" s="37">
        <f>SUM(D7:D97)</f>
        <v>0</v>
      </c>
      <c r="E98" s="37">
        <f t="shared" ref="E98:Z98" si="2">SUM(E7:E97)</f>
        <v>0</v>
      </c>
      <c r="F98" s="37">
        <f t="shared" si="2"/>
        <v>0</v>
      </c>
      <c r="G98" s="37">
        <f t="shared" si="2"/>
        <v>0</v>
      </c>
      <c r="H98" s="37">
        <f t="shared" si="2"/>
        <v>0</v>
      </c>
      <c r="I98" s="37">
        <f t="shared" si="2"/>
        <v>0</v>
      </c>
      <c r="J98" s="37">
        <f t="shared" si="2"/>
        <v>0</v>
      </c>
      <c r="K98" s="350">
        <f t="shared" si="2"/>
        <v>0</v>
      </c>
      <c r="L98" s="37">
        <f t="shared" si="2"/>
        <v>0</v>
      </c>
      <c r="M98" s="37">
        <f t="shared" si="2"/>
        <v>1</v>
      </c>
      <c r="N98" s="37">
        <f t="shared" si="2"/>
        <v>0</v>
      </c>
      <c r="O98" s="37">
        <f t="shared" si="2"/>
        <v>0</v>
      </c>
      <c r="P98" s="37">
        <f t="shared" si="2"/>
        <v>0</v>
      </c>
      <c r="Q98" s="37">
        <f t="shared" si="2"/>
        <v>0</v>
      </c>
      <c r="R98" s="37">
        <f t="shared" si="2"/>
        <v>0</v>
      </c>
      <c r="S98" s="350">
        <f t="shared" si="2"/>
        <v>0</v>
      </c>
      <c r="T98" s="37">
        <f t="shared" si="2"/>
        <v>0</v>
      </c>
      <c r="U98" s="37">
        <f t="shared" si="2"/>
        <v>0</v>
      </c>
      <c r="V98" s="37">
        <f t="shared" si="2"/>
        <v>0</v>
      </c>
      <c r="W98" s="37">
        <f t="shared" si="2"/>
        <v>0</v>
      </c>
      <c r="X98" s="37">
        <f t="shared" si="2"/>
        <v>0</v>
      </c>
      <c r="Y98" s="37">
        <f t="shared" si="2"/>
        <v>0</v>
      </c>
      <c r="Z98" s="37">
        <f t="shared" si="2"/>
        <v>0</v>
      </c>
      <c r="AB98" s="37">
        <f>SUM(AB7:AB97)</f>
        <v>1</v>
      </c>
    </row>
  </sheetData>
  <mergeCells count="5">
    <mergeCell ref="D3:Y3"/>
    <mergeCell ref="AB4:AB5"/>
    <mergeCell ref="D6:K6"/>
    <mergeCell ref="L6:S6"/>
    <mergeCell ref="T6:Z6"/>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59999389629810485"/>
  </sheetPr>
  <dimension ref="A1:AH98"/>
  <sheetViews>
    <sheetView zoomScale="85" zoomScaleNormal="85" workbookViewId="0">
      <pane xSplit="3" ySplit="6" topLeftCell="M19" activePane="bottomRight" state="frozen"/>
      <selection activeCell="B26" sqref="B26"/>
      <selection pane="topRight" activeCell="B26" sqref="B26"/>
      <selection pane="bottomLeft" activeCell="B26" sqref="B26"/>
      <selection pane="bottomRight" activeCell="S20" sqref="S20"/>
    </sheetView>
  </sheetViews>
  <sheetFormatPr defaultRowHeight="15" x14ac:dyDescent="0.25"/>
  <cols>
    <col min="1" max="1" width="19.28515625" bestFit="1" customWidth="1"/>
    <col min="3" max="3" width="13.85546875" bestFit="1" customWidth="1"/>
    <col min="4" max="26" width="13.140625" customWidth="1"/>
    <col min="27" max="27" width="2.85546875" customWidth="1"/>
  </cols>
  <sheetData>
    <row r="1" spans="1:34" x14ac:dyDescent="0.25">
      <c r="A1" s="34" t="s">
        <v>98</v>
      </c>
    </row>
    <row r="2" spans="1:34" x14ac:dyDescent="0.25">
      <c r="A2" s="34" t="s">
        <v>154</v>
      </c>
    </row>
    <row r="3" spans="1:34" x14ac:dyDescent="0.25">
      <c r="D3" s="820" t="s">
        <v>117</v>
      </c>
      <c r="E3" s="820"/>
      <c r="F3" s="820"/>
      <c r="G3" s="820"/>
      <c r="H3" s="820"/>
      <c r="I3" s="820"/>
      <c r="J3" s="820"/>
      <c r="K3" s="820"/>
      <c r="L3" s="820"/>
      <c r="M3" s="820"/>
      <c r="N3" s="820"/>
      <c r="O3" s="820"/>
      <c r="P3" s="820"/>
      <c r="Q3" s="820"/>
      <c r="R3" s="820"/>
      <c r="S3" s="820"/>
      <c r="T3" s="820"/>
      <c r="U3" s="820"/>
      <c r="V3" s="820"/>
      <c r="W3" s="820"/>
      <c r="X3" s="820"/>
      <c r="Y3" s="820"/>
      <c r="Z3" s="261"/>
    </row>
    <row r="4" spans="1:34" x14ac:dyDescent="0.25">
      <c r="D4" s="63" t="s">
        <v>470</v>
      </c>
      <c r="E4" s="63" t="s">
        <v>471</v>
      </c>
      <c r="F4" s="63" t="s">
        <v>491</v>
      </c>
      <c r="G4" s="63" t="s">
        <v>472</v>
      </c>
      <c r="H4" s="63" t="s">
        <v>473</v>
      </c>
      <c r="I4" s="67" t="s">
        <v>490</v>
      </c>
      <c r="J4" s="67" t="s">
        <v>474</v>
      </c>
      <c r="K4" s="35" t="s">
        <v>475</v>
      </c>
      <c r="L4" s="67" t="s">
        <v>476</v>
      </c>
      <c r="M4" s="67" t="s">
        <v>477</v>
      </c>
      <c r="N4" s="67" t="s">
        <v>478</v>
      </c>
      <c r="O4" s="67" t="s">
        <v>479</v>
      </c>
      <c r="P4" s="67" t="s">
        <v>480</v>
      </c>
      <c r="Q4" s="67" t="s">
        <v>481</v>
      </c>
      <c r="R4" s="67" t="s">
        <v>482</v>
      </c>
      <c r="S4" s="35" t="s">
        <v>483</v>
      </c>
      <c r="T4" s="63" t="s">
        <v>484</v>
      </c>
      <c r="U4" s="67" t="s">
        <v>485</v>
      </c>
      <c r="V4" s="67" t="s">
        <v>486</v>
      </c>
      <c r="W4" s="63" t="s">
        <v>487</v>
      </c>
      <c r="X4" s="63" t="s">
        <v>488</v>
      </c>
      <c r="Y4" s="63" t="s">
        <v>489</v>
      </c>
      <c r="Z4" s="63" t="s">
        <v>505</v>
      </c>
      <c r="AB4" s="820" t="s">
        <v>47</v>
      </c>
    </row>
    <row r="5" spans="1:34" x14ac:dyDescent="0.25">
      <c r="A5" s="63" t="s">
        <v>44</v>
      </c>
      <c r="B5" s="63" t="s">
        <v>51</v>
      </c>
      <c r="C5" s="63" t="s">
        <v>67</v>
      </c>
      <c r="D5" s="63" t="s">
        <v>169</v>
      </c>
      <c r="E5" s="63" t="s">
        <v>170</v>
      </c>
      <c r="F5" s="63" t="s">
        <v>180</v>
      </c>
      <c r="G5" s="63" t="s">
        <v>181</v>
      </c>
      <c r="H5" s="63" t="s">
        <v>182</v>
      </c>
      <c r="I5" s="63" t="s">
        <v>183</v>
      </c>
      <c r="J5" s="67" t="s">
        <v>209</v>
      </c>
      <c r="K5" s="35" t="s">
        <v>210</v>
      </c>
      <c r="L5" s="67" t="s">
        <v>211</v>
      </c>
      <c r="M5" s="67" t="s">
        <v>212</v>
      </c>
      <c r="N5" s="67" t="s">
        <v>213</v>
      </c>
      <c r="O5" s="67" t="s">
        <v>214</v>
      </c>
      <c r="P5" s="67" t="s">
        <v>221</v>
      </c>
      <c r="Q5" s="67" t="s">
        <v>222</v>
      </c>
      <c r="R5" s="67" t="s">
        <v>223</v>
      </c>
      <c r="S5" s="35" t="s">
        <v>224</v>
      </c>
      <c r="T5" s="63" t="s">
        <v>225</v>
      </c>
      <c r="U5" s="63" t="s">
        <v>226</v>
      </c>
      <c r="V5" s="67" t="s">
        <v>466</v>
      </c>
      <c r="W5" s="63" t="s">
        <v>467</v>
      </c>
      <c r="X5" s="63" t="s">
        <v>468</v>
      </c>
      <c r="Y5" s="63" t="s">
        <v>469</v>
      </c>
      <c r="Z5" s="63" t="s">
        <v>504</v>
      </c>
      <c r="AA5" s="63"/>
      <c r="AB5" s="820"/>
      <c r="AC5" s="1"/>
      <c r="AD5" s="1"/>
      <c r="AE5" s="1"/>
      <c r="AF5" s="1"/>
      <c r="AG5" s="1"/>
      <c r="AH5" s="1"/>
    </row>
    <row r="6" spans="1:34" hidden="1" x14ac:dyDescent="0.25">
      <c r="D6" s="971" t="s">
        <v>493</v>
      </c>
      <c r="E6" s="971"/>
      <c r="F6" s="971"/>
      <c r="G6" s="971"/>
      <c r="H6" s="971"/>
      <c r="I6" s="971"/>
      <c r="J6" s="971"/>
      <c r="K6" s="972"/>
      <c r="L6" s="973" t="s">
        <v>494</v>
      </c>
      <c r="M6" s="974"/>
      <c r="N6" s="974"/>
      <c r="O6" s="974"/>
      <c r="P6" s="974"/>
      <c r="Q6" s="974"/>
      <c r="R6" s="974"/>
      <c r="S6" s="972"/>
      <c r="T6" s="973" t="s">
        <v>495</v>
      </c>
      <c r="U6" s="971"/>
      <c r="V6" s="971"/>
      <c r="W6" s="971"/>
      <c r="X6" s="971"/>
      <c r="Y6" s="971"/>
      <c r="Z6" s="971"/>
      <c r="AA6" s="63"/>
      <c r="AB6" s="261"/>
    </row>
    <row r="7" spans="1:34" x14ac:dyDescent="0.25">
      <c r="A7" t="s">
        <v>404</v>
      </c>
      <c r="B7" s="6" t="s">
        <v>52</v>
      </c>
      <c r="C7" t="s">
        <v>68</v>
      </c>
      <c r="D7" s="43"/>
      <c r="E7" s="43"/>
      <c r="F7" s="43"/>
      <c r="G7" s="43"/>
      <c r="H7" s="43"/>
      <c r="I7" s="405"/>
      <c r="J7" s="405"/>
      <c r="K7" s="406"/>
      <c r="L7" s="405">
        <v>1</v>
      </c>
      <c r="M7" s="405"/>
      <c r="N7" s="405"/>
      <c r="O7" s="405">
        <v>1</v>
      </c>
      <c r="P7" s="405"/>
      <c r="Q7" s="405"/>
      <c r="R7" s="405"/>
      <c r="S7" s="406"/>
      <c r="T7" s="405"/>
      <c r="U7" s="405"/>
      <c r="V7" s="405"/>
      <c r="W7" s="405"/>
      <c r="X7" s="43"/>
      <c r="Y7" s="405"/>
      <c r="Z7" s="405"/>
      <c r="AB7" s="63">
        <f>SUM(D7:Z7)</f>
        <v>2</v>
      </c>
    </row>
    <row r="8" spans="1:34" x14ac:dyDescent="0.25">
      <c r="A8" t="s">
        <v>11</v>
      </c>
      <c r="B8" s="6" t="s">
        <v>52</v>
      </c>
      <c r="C8" t="s">
        <v>68</v>
      </c>
      <c r="D8" s="43"/>
      <c r="E8" s="43"/>
      <c r="F8" s="43">
        <v>1</v>
      </c>
      <c r="G8" s="43">
        <v>1</v>
      </c>
      <c r="H8" s="43"/>
      <c r="I8" s="405"/>
      <c r="J8" s="405"/>
      <c r="K8" s="406"/>
      <c r="L8" s="405"/>
      <c r="M8" s="405"/>
      <c r="N8" s="405"/>
      <c r="O8" s="405"/>
      <c r="P8" s="405">
        <v>1</v>
      </c>
      <c r="Q8" s="405"/>
      <c r="R8" s="405"/>
      <c r="S8" s="406">
        <v>1</v>
      </c>
      <c r="T8" s="43"/>
      <c r="U8" s="405"/>
      <c r="V8" s="405"/>
      <c r="W8" s="405"/>
      <c r="X8" s="43"/>
      <c r="Y8" s="405"/>
      <c r="Z8" s="405"/>
      <c r="AB8" s="63">
        <f t="shared" ref="AB8:AB71" si="0">SUM(D8:Z8)</f>
        <v>4</v>
      </c>
    </row>
    <row r="9" spans="1:34" x14ac:dyDescent="0.25">
      <c r="A9" t="s">
        <v>8</v>
      </c>
      <c r="B9" s="6" t="s">
        <v>52</v>
      </c>
      <c r="C9" t="s">
        <v>68</v>
      </c>
      <c r="D9" s="43"/>
      <c r="E9" s="43"/>
      <c r="F9" s="43"/>
      <c r="G9" s="43"/>
      <c r="H9" s="43"/>
      <c r="I9" s="405"/>
      <c r="J9" s="405"/>
      <c r="K9" s="406"/>
      <c r="L9" s="405"/>
      <c r="M9" s="405">
        <v>1</v>
      </c>
      <c r="N9" s="405"/>
      <c r="O9" s="405"/>
      <c r="P9" s="405">
        <v>1</v>
      </c>
      <c r="Q9" s="405"/>
      <c r="R9" s="405"/>
      <c r="S9" s="406"/>
      <c r="T9" s="405"/>
      <c r="U9" s="405"/>
      <c r="V9" s="405"/>
      <c r="W9" s="405"/>
      <c r="X9" s="43"/>
      <c r="Y9" s="405"/>
      <c r="Z9" s="405"/>
      <c r="AB9" s="63">
        <f t="shared" si="0"/>
        <v>2</v>
      </c>
    </row>
    <row r="10" spans="1:34" x14ac:dyDescent="0.25">
      <c r="A10" t="s">
        <v>12</v>
      </c>
      <c r="B10" s="6" t="s">
        <v>53</v>
      </c>
      <c r="C10" t="s">
        <v>68</v>
      </c>
      <c r="D10" s="43"/>
      <c r="E10" s="43"/>
      <c r="F10" s="43"/>
      <c r="G10" s="43"/>
      <c r="H10" s="43"/>
      <c r="I10" s="405">
        <v>1</v>
      </c>
      <c r="J10" s="405"/>
      <c r="K10" s="406"/>
      <c r="L10" s="405"/>
      <c r="M10" s="405"/>
      <c r="N10" s="405"/>
      <c r="O10" s="405"/>
      <c r="P10" s="405">
        <v>2</v>
      </c>
      <c r="Q10" s="405"/>
      <c r="R10" s="405"/>
      <c r="S10" s="406"/>
      <c r="T10" s="405"/>
      <c r="U10" s="405"/>
      <c r="V10" s="405"/>
      <c r="W10" s="43"/>
      <c r="X10" s="43"/>
      <c r="Y10" s="43"/>
      <c r="Z10" s="43"/>
      <c r="AB10" s="63">
        <f t="shared" si="0"/>
        <v>3</v>
      </c>
    </row>
    <row r="11" spans="1:34" x14ac:dyDescent="0.25">
      <c r="A11" t="s">
        <v>16</v>
      </c>
      <c r="B11" s="6" t="s">
        <v>54</v>
      </c>
      <c r="C11" t="s">
        <v>68</v>
      </c>
      <c r="D11" s="43">
        <v>1</v>
      </c>
      <c r="E11" s="43"/>
      <c r="F11" s="43"/>
      <c r="G11" s="43"/>
      <c r="H11" s="43">
        <v>1</v>
      </c>
      <c r="I11" s="405"/>
      <c r="J11" s="405">
        <v>1</v>
      </c>
      <c r="K11" s="406"/>
      <c r="L11" s="405"/>
      <c r="M11" s="405"/>
      <c r="N11" s="405">
        <v>1</v>
      </c>
      <c r="O11" s="405"/>
      <c r="P11" s="405"/>
      <c r="Q11" s="405"/>
      <c r="R11" s="405"/>
      <c r="S11" s="406">
        <v>1</v>
      </c>
      <c r="T11" s="405"/>
      <c r="U11" s="405"/>
      <c r="V11" s="405"/>
      <c r="W11" s="405"/>
      <c r="X11" s="43"/>
      <c r="Y11" s="405"/>
      <c r="Z11" s="405"/>
      <c r="AB11" s="63">
        <f t="shared" si="0"/>
        <v>5</v>
      </c>
    </row>
    <row r="12" spans="1:34" x14ac:dyDescent="0.25">
      <c r="A12" t="s">
        <v>0</v>
      </c>
      <c r="B12" s="6" t="s">
        <v>52</v>
      </c>
      <c r="C12" t="s">
        <v>68</v>
      </c>
      <c r="D12" s="43">
        <v>1</v>
      </c>
      <c r="E12" s="43"/>
      <c r="F12" s="43">
        <v>1</v>
      </c>
      <c r="G12" s="43"/>
      <c r="H12" s="43"/>
      <c r="I12" s="405"/>
      <c r="J12" s="405"/>
      <c r="K12" s="406"/>
      <c r="L12" s="405"/>
      <c r="M12" s="405"/>
      <c r="N12" s="405">
        <v>1</v>
      </c>
      <c r="O12" s="405"/>
      <c r="P12" s="405">
        <v>1</v>
      </c>
      <c r="Q12" s="405"/>
      <c r="R12" s="405"/>
      <c r="S12" s="406">
        <v>1</v>
      </c>
      <c r="T12" s="43"/>
      <c r="U12" s="405"/>
      <c r="V12" s="405"/>
      <c r="W12" s="43"/>
      <c r="X12" s="43"/>
      <c r="Y12" s="43"/>
      <c r="Z12" s="43"/>
      <c r="AB12" s="63">
        <f t="shared" si="0"/>
        <v>5</v>
      </c>
    </row>
    <row r="13" spans="1:34" x14ac:dyDescent="0.25">
      <c r="A13" t="s">
        <v>5</v>
      </c>
      <c r="B13" s="6" t="s">
        <v>52</v>
      </c>
      <c r="C13" t="s">
        <v>68</v>
      </c>
      <c r="D13" s="43"/>
      <c r="E13" s="43"/>
      <c r="F13" s="43"/>
      <c r="G13" s="43">
        <v>2</v>
      </c>
      <c r="H13" s="43">
        <v>2</v>
      </c>
      <c r="I13" s="405"/>
      <c r="J13" s="405"/>
      <c r="K13" s="406"/>
      <c r="L13" s="405"/>
      <c r="M13" s="405"/>
      <c r="N13" s="405"/>
      <c r="O13" s="405">
        <v>1</v>
      </c>
      <c r="P13" s="405"/>
      <c r="Q13" s="405"/>
      <c r="R13" s="405"/>
      <c r="S13" s="406"/>
      <c r="T13" s="405"/>
      <c r="U13" s="405"/>
      <c r="V13" s="405"/>
      <c r="W13" s="405"/>
      <c r="X13" s="405"/>
      <c r="Y13" s="405"/>
      <c r="Z13" s="405"/>
      <c r="AB13" s="63">
        <f t="shared" si="0"/>
        <v>5</v>
      </c>
    </row>
    <row r="14" spans="1:34" x14ac:dyDescent="0.25">
      <c r="A14" t="s">
        <v>74</v>
      </c>
      <c r="B14" s="6" t="s">
        <v>53</v>
      </c>
      <c r="C14" t="s">
        <v>68</v>
      </c>
      <c r="D14" s="43"/>
      <c r="E14" s="43"/>
      <c r="F14" s="43">
        <v>2</v>
      </c>
      <c r="G14" s="43">
        <v>1</v>
      </c>
      <c r="H14" s="43"/>
      <c r="I14" s="405"/>
      <c r="J14" s="405"/>
      <c r="K14" s="406"/>
      <c r="L14" s="405"/>
      <c r="M14" s="405"/>
      <c r="N14" s="405">
        <v>1</v>
      </c>
      <c r="O14" s="405"/>
      <c r="P14" s="405"/>
      <c r="Q14" s="405"/>
      <c r="R14" s="405"/>
      <c r="S14" s="406"/>
      <c r="T14" s="405"/>
      <c r="U14" s="405"/>
      <c r="V14" s="405"/>
      <c r="W14" s="405"/>
      <c r="X14" s="43"/>
      <c r="Y14" s="405"/>
      <c r="Z14" s="405"/>
      <c r="AB14" s="63">
        <f t="shared" si="0"/>
        <v>4</v>
      </c>
    </row>
    <row r="15" spans="1:34" x14ac:dyDescent="0.25">
      <c r="A15" t="s">
        <v>405</v>
      </c>
      <c r="B15" s="6" t="s">
        <v>53</v>
      </c>
      <c r="C15" t="s">
        <v>68</v>
      </c>
      <c r="D15" s="43"/>
      <c r="E15" s="43"/>
      <c r="F15" s="43"/>
      <c r="G15" s="43"/>
      <c r="H15" s="43"/>
      <c r="I15" s="405"/>
      <c r="J15" s="405"/>
      <c r="K15" s="406"/>
      <c r="L15" s="405"/>
      <c r="M15" s="405"/>
      <c r="N15" s="405">
        <v>1</v>
      </c>
      <c r="O15" s="405">
        <v>1</v>
      </c>
      <c r="P15" s="405">
        <v>1</v>
      </c>
      <c r="Q15" s="405">
        <v>1</v>
      </c>
      <c r="R15" s="405"/>
      <c r="S15" s="406"/>
      <c r="T15" s="405"/>
      <c r="U15" s="405"/>
      <c r="V15" s="405"/>
      <c r="W15" s="405"/>
      <c r="X15" s="405"/>
      <c r="Y15" s="43"/>
      <c r="Z15" s="43"/>
      <c r="AB15" s="63">
        <f t="shared" si="0"/>
        <v>4</v>
      </c>
    </row>
    <row r="16" spans="1:34" x14ac:dyDescent="0.25">
      <c r="A16" t="s">
        <v>2</v>
      </c>
      <c r="B16" s="6" t="s">
        <v>53</v>
      </c>
      <c r="C16" t="s">
        <v>68</v>
      </c>
      <c r="D16" s="43">
        <v>1</v>
      </c>
      <c r="E16" s="43"/>
      <c r="F16" s="43"/>
      <c r="G16" s="43"/>
      <c r="H16" s="43"/>
      <c r="I16" s="405"/>
      <c r="J16" s="405"/>
      <c r="K16" s="406"/>
      <c r="L16" s="405">
        <v>1</v>
      </c>
      <c r="M16" s="405"/>
      <c r="N16" s="405">
        <v>1</v>
      </c>
      <c r="O16" s="405"/>
      <c r="P16" s="405">
        <v>1</v>
      </c>
      <c r="Q16" s="405">
        <v>1</v>
      </c>
      <c r="R16" s="405"/>
      <c r="S16" s="406">
        <v>2</v>
      </c>
      <c r="T16" s="405"/>
      <c r="U16" s="405"/>
      <c r="V16" s="405"/>
      <c r="W16" s="405"/>
      <c r="X16" s="405"/>
      <c r="Y16" s="405"/>
      <c r="Z16" s="405"/>
      <c r="AB16" s="63">
        <f t="shared" si="0"/>
        <v>7</v>
      </c>
    </row>
    <row r="17" spans="1:28" x14ac:dyDescent="0.25">
      <c r="A17" t="s">
        <v>6</v>
      </c>
      <c r="B17" s="6" t="s">
        <v>53</v>
      </c>
      <c r="C17" t="s">
        <v>68</v>
      </c>
      <c r="D17" s="43"/>
      <c r="E17" s="43"/>
      <c r="F17" s="43">
        <v>1</v>
      </c>
      <c r="G17" s="43"/>
      <c r="H17" s="43">
        <v>1</v>
      </c>
      <c r="I17" s="405"/>
      <c r="J17" s="405"/>
      <c r="K17" s="406"/>
      <c r="L17" s="405">
        <v>2</v>
      </c>
      <c r="M17" s="405"/>
      <c r="N17" s="405"/>
      <c r="O17" s="405"/>
      <c r="P17" s="405"/>
      <c r="Q17" s="405"/>
      <c r="R17" s="405"/>
      <c r="S17" s="406"/>
      <c r="T17" s="405"/>
      <c r="U17" s="405"/>
      <c r="V17" s="405"/>
      <c r="W17" s="405"/>
      <c r="X17" s="405"/>
      <c r="Y17" s="405"/>
      <c r="Z17" s="405"/>
      <c r="AB17" s="63">
        <f t="shared" si="0"/>
        <v>4</v>
      </c>
    </row>
    <row r="18" spans="1:28" x14ac:dyDescent="0.25">
      <c r="A18" t="s">
        <v>14</v>
      </c>
      <c r="B18" s="6" t="s">
        <v>53</v>
      </c>
      <c r="C18" t="s">
        <v>68</v>
      </c>
      <c r="D18" s="43"/>
      <c r="E18" s="43"/>
      <c r="F18" s="43"/>
      <c r="G18" s="43"/>
      <c r="H18" s="43"/>
      <c r="I18" s="405"/>
      <c r="J18" s="405"/>
      <c r="K18" s="406"/>
      <c r="L18" s="405"/>
      <c r="M18" s="405"/>
      <c r="N18" s="405"/>
      <c r="O18" s="405"/>
      <c r="P18" s="405"/>
      <c r="Q18" s="405"/>
      <c r="R18" s="405"/>
      <c r="S18" s="406"/>
      <c r="T18" s="405"/>
      <c r="U18" s="405"/>
      <c r="V18" s="405"/>
      <c r="W18" s="43"/>
      <c r="X18" s="43"/>
      <c r="Y18" s="405"/>
      <c r="Z18" s="405"/>
      <c r="AB18" s="63">
        <f t="shared" si="0"/>
        <v>0</v>
      </c>
    </row>
    <row r="19" spans="1:28" x14ac:dyDescent="0.25">
      <c r="A19" s="4" t="s">
        <v>231</v>
      </c>
      <c r="B19" s="6" t="s">
        <v>54</v>
      </c>
      <c r="C19" t="s">
        <v>68</v>
      </c>
      <c r="D19" s="43"/>
      <c r="E19" s="43"/>
      <c r="F19" s="43"/>
      <c r="G19" s="43"/>
      <c r="H19" s="43"/>
      <c r="I19" s="405"/>
      <c r="J19" s="405"/>
      <c r="K19" s="406"/>
      <c r="L19" s="405"/>
      <c r="M19" s="405"/>
      <c r="N19" s="405"/>
      <c r="O19" s="405"/>
      <c r="P19" s="405"/>
      <c r="Q19" s="405"/>
      <c r="R19" s="405"/>
      <c r="S19" s="406"/>
      <c r="T19" s="43"/>
      <c r="U19" s="405"/>
      <c r="V19" s="405"/>
      <c r="W19" s="43"/>
      <c r="X19" s="43"/>
      <c r="Y19" s="43"/>
      <c r="Z19" s="43"/>
      <c r="AB19" s="63">
        <f t="shared" si="0"/>
        <v>0</v>
      </c>
    </row>
    <row r="20" spans="1:28" x14ac:dyDescent="0.25">
      <c r="A20" s="4" t="s">
        <v>10</v>
      </c>
      <c r="B20" s="6" t="s">
        <v>54</v>
      </c>
      <c r="C20" t="s">
        <v>68</v>
      </c>
      <c r="D20" s="43"/>
      <c r="E20" s="43"/>
      <c r="F20" s="43"/>
      <c r="G20" s="43"/>
      <c r="H20" s="43"/>
      <c r="I20" s="405"/>
      <c r="J20" s="405"/>
      <c r="K20" s="406"/>
      <c r="L20" s="405"/>
      <c r="M20" s="405"/>
      <c r="N20" s="405"/>
      <c r="O20" s="405"/>
      <c r="P20" s="405"/>
      <c r="Q20" s="405"/>
      <c r="R20" s="405"/>
      <c r="S20" s="406">
        <v>1</v>
      </c>
      <c r="T20" s="43"/>
      <c r="U20" s="405"/>
      <c r="V20" s="405"/>
      <c r="W20" s="43"/>
      <c r="X20" s="43"/>
      <c r="Y20" s="43"/>
      <c r="Z20" s="43"/>
      <c r="AB20" s="63">
        <f t="shared" si="0"/>
        <v>1</v>
      </c>
    </row>
    <row r="21" spans="1:28" x14ac:dyDescent="0.25">
      <c r="A21" s="4" t="s">
        <v>230</v>
      </c>
      <c r="B21" s="6" t="s">
        <v>251</v>
      </c>
      <c r="C21" t="s">
        <v>68</v>
      </c>
      <c r="D21" s="43"/>
      <c r="E21" s="43"/>
      <c r="F21" s="43"/>
      <c r="G21" s="43"/>
      <c r="H21" s="43"/>
      <c r="I21" s="405"/>
      <c r="J21" s="405"/>
      <c r="K21" s="406"/>
      <c r="L21" s="405"/>
      <c r="M21" s="405"/>
      <c r="N21" s="405"/>
      <c r="O21" s="405"/>
      <c r="P21" s="405"/>
      <c r="Q21" s="405"/>
      <c r="R21" s="405"/>
      <c r="S21" s="406"/>
      <c r="T21" s="43"/>
      <c r="U21" s="405"/>
      <c r="V21" s="405"/>
      <c r="W21" s="43"/>
      <c r="X21" s="43"/>
      <c r="Y21" s="43"/>
      <c r="Z21" s="43"/>
      <c r="AB21" s="63">
        <f t="shared" si="0"/>
        <v>0</v>
      </c>
    </row>
    <row r="22" spans="1:28" x14ac:dyDescent="0.25">
      <c r="A22" s="4" t="s">
        <v>38</v>
      </c>
      <c r="B22" s="6" t="s">
        <v>251</v>
      </c>
      <c r="C22" t="s">
        <v>68</v>
      </c>
      <c r="D22" s="43"/>
      <c r="E22" s="43"/>
      <c r="F22" s="43">
        <v>1</v>
      </c>
      <c r="G22" s="43"/>
      <c r="H22" s="43"/>
      <c r="I22" s="405"/>
      <c r="J22" s="405"/>
      <c r="K22" s="406"/>
      <c r="L22" s="405"/>
      <c r="M22" s="405"/>
      <c r="N22" s="405"/>
      <c r="O22" s="405"/>
      <c r="P22" s="405"/>
      <c r="Q22" s="405"/>
      <c r="R22" s="405"/>
      <c r="S22" s="406"/>
      <c r="T22" s="43"/>
      <c r="U22" s="405"/>
      <c r="V22" s="405"/>
      <c r="W22" s="43"/>
      <c r="X22" s="43"/>
      <c r="Y22" s="43"/>
      <c r="Z22" s="43"/>
      <c r="AB22" s="63">
        <f t="shared" si="0"/>
        <v>1</v>
      </c>
    </row>
    <row r="23" spans="1:28" x14ac:dyDescent="0.25">
      <c r="A23" s="4" t="s">
        <v>215</v>
      </c>
      <c r="B23" s="6" t="s">
        <v>251</v>
      </c>
      <c r="C23" t="s">
        <v>68</v>
      </c>
      <c r="D23" s="43"/>
      <c r="E23" s="43"/>
      <c r="F23" s="43">
        <v>1</v>
      </c>
      <c r="G23" s="43">
        <v>1</v>
      </c>
      <c r="H23" s="43"/>
      <c r="I23" s="405"/>
      <c r="J23" s="405"/>
      <c r="K23" s="406"/>
      <c r="L23" s="405"/>
      <c r="M23" s="405">
        <v>1</v>
      </c>
      <c r="N23" s="405"/>
      <c r="O23" s="405"/>
      <c r="P23" s="405"/>
      <c r="Q23" s="405"/>
      <c r="R23" s="405"/>
      <c r="S23" s="406"/>
      <c r="T23" s="43"/>
      <c r="U23" s="405"/>
      <c r="V23" s="405"/>
      <c r="W23" s="43"/>
      <c r="X23" s="43"/>
      <c r="Y23" s="43"/>
      <c r="Z23" s="43"/>
      <c r="AB23" s="63">
        <f t="shared" si="0"/>
        <v>3</v>
      </c>
    </row>
    <row r="24" spans="1:28" x14ac:dyDescent="0.25">
      <c r="A24" s="4" t="s">
        <v>24</v>
      </c>
      <c r="B24" s="6" t="s">
        <v>251</v>
      </c>
      <c r="C24" t="s">
        <v>68</v>
      </c>
      <c r="D24" s="43"/>
      <c r="E24" s="43"/>
      <c r="F24" s="43"/>
      <c r="G24" s="43"/>
      <c r="H24" s="43"/>
      <c r="I24" s="405"/>
      <c r="J24" s="405"/>
      <c r="K24" s="406"/>
      <c r="L24" s="405"/>
      <c r="M24" s="405"/>
      <c r="N24" s="405"/>
      <c r="O24" s="405"/>
      <c r="P24" s="405"/>
      <c r="Q24" s="405"/>
      <c r="R24" s="405"/>
      <c r="S24" s="406"/>
      <c r="T24" s="43"/>
      <c r="U24" s="405"/>
      <c r="V24" s="405"/>
      <c r="W24" s="43"/>
      <c r="X24" s="43"/>
      <c r="Y24" s="43"/>
      <c r="Z24" s="43"/>
      <c r="AB24" s="63">
        <f t="shared" si="0"/>
        <v>0</v>
      </c>
    </row>
    <row r="25" spans="1:28" x14ac:dyDescent="0.25">
      <c r="A25" s="4" t="s">
        <v>582</v>
      </c>
      <c r="B25" s="6" t="s">
        <v>251</v>
      </c>
      <c r="C25" t="s">
        <v>68</v>
      </c>
      <c r="D25" s="43"/>
      <c r="E25" s="43"/>
      <c r="F25" s="43"/>
      <c r="G25" s="43"/>
      <c r="H25" s="43"/>
      <c r="I25" s="405"/>
      <c r="J25" s="405"/>
      <c r="K25" s="406"/>
      <c r="L25" s="405"/>
      <c r="M25" s="405"/>
      <c r="N25" s="405"/>
      <c r="O25" s="405"/>
      <c r="P25" s="405"/>
      <c r="Q25" s="405"/>
      <c r="R25" s="405"/>
      <c r="S25" s="406"/>
      <c r="T25" s="43"/>
      <c r="U25" s="405"/>
      <c r="V25" s="405"/>
      <c r="W25" s="43"/>
      <c r="X25" s="43"/>
      <c r="Y25" s="43"/>
      <c r="Z25" s="43"/>
      <c r="AB25" s="63">
        <f t="shared" si="0"/>
        <v>0</v>
      </c>
    </row>
    <row r="26" spans="1:28" x14ac:dyDescent="0.25">
      <c r="A26" s="4" t="s">
        <v>254</v>
      </c>
      <c r="B26" s="6"/>
      <c r="C26" t="s">
        <v>68</v>
      </c>
      <c r="D26" s="43"/>
      <c r="E26" s="43"/>
      <c r="F26" s="43"/>
      <c r="G26" s="43"/>
      <c r="H26" s="43"/>
      <c r="I26" s="405"/>
      <c r="J26" s="405"/>
      <c r="K26" s="406"/>
      <c r="L26" s="405"/>
      <c r="M26" s="405"/>
      <c r="N26" s="405"/>
      <c r="O26" s="405"/>
      <c r="P26" s="405"/>
      <c r="Q26" s="405"/>
      <c r="R26" s="405"/>
      <c r="S26" s="406"/>
      <c r="T26" s="43"/>
      <c r="U26" s="405"/>
      <c r="V26" s="405"/>
      <c r="W26" s="43"/>
      <c r="X26" s="43"/>
      <c r="Y26" s="43"/>
      <c r="Z26" s="43"/>
      <c r="AB26" s="63">
        <f t="shared" si="0"/>
        <v>0</v>
      </c>
    </row>
    <row r="27" spans="1:28" x14ac:dyDescent="0.25">
      <c r="A27" s="4" t="s">
        <v>255</v>
      </c>
      <c r="B27" s="6"/>
      <c r="C27" t="s">
        <v>68</v>
      </c>
      <c r="D27" s="43"/>
      <c r="E27" s="43"/>
      <c r="F27" s="43"/>
      <c r="G27" s="43"/>
      <c r="H27" s="43"/>
      <c r="I27" s="405"/>
      <c r="J27" s="405"/>
      <c r="K27" s="406"/>
      <c r="L27" s="405"/>
      <c r="M27" s="405"/>
      <c r="N27" s="405"/>
      <c r="O27" s="405"/>
      <c r="P27" s="405"/>
      <c r="Q27" s="405"/>
      <c r="R27" s="405"/>
      <c r="S27" s="406"/>
      <c r="T27" s="43"/>
      <c r="U27" s="405"/>
      <c r="V27" s="405"/>
      <c r="W27" s="43"/>
      <c r="X27" s="43"/>
      <c r="Y27" s="43"/>
      <c r="Z27" s="43"/>
      <c r="AB27" s="63">
        <f t="shared" si="0"/>
        <v>0</v>
      </c>
    </row>
    <row r="28" spans="1:28" x14ac:dyDescent="0.25">
      <c r="A28" s="4" t="s">
        <v>256</v>
      </c>
      <c r="B28" s="6"/>
      <c r="C28" t="s">
        <v>68</v>
      </c>
      <c r="D28" s="43"/>
      <c r="E28" s="43"/>
      <c r="F28" s="43"/>
      <c r="G28" s="43"/>
      <c r="H28" s="43"/>
      <c r="I28" s="405"/>
      <c r="J28" s="405"/>
      <c r="K28" s="406"/>
      <c r="L28" s="405"/>
      <c r="M28" s="405"/>
      <c r="N28" s="405"/>
      <c r="O28" s="405"/>
      <c r="P28" s="405"/>
      <c r="Q28" s="405"/>
      <c r="R28" s="405"/>
      <c r="S28" s="406"/>
      <c r="T28" s="43"/>
      <c r="U28" s="405"/>
      <c r="V28" s="405"/>
      <c r="W28" s="43"/>
      <c r="X28" s="43"/>
      <c r="Y28" s="43"/>
      <c r="Z28" s="43"/>
      <c r="AB28" s="63">
        <f t="shared" si="0"/>
        <v>0</v>
      </c>
    </row>
    <row r="29" spans="1:28" x14ac:dyDescent="0.25">
      <c r="A29" s="4" t="s">
        <v>257</v>
      </c>
      <c r="B29" s="6"/>
      <c r="C29" t="s">
        <v>68</v>
      </c>
      <c r="D29" s="43"/>
      <c r="E29" s="43"/>
      <c r="F29" s="43"/>
      <c r="G29" s="43"/>
      <c r="H29" s="43"/>
      <c r="I29" s="405"/>
      <c r="J29" s="405"/>
      <c r="K29" s="406"/>
      <c r="L29" s="405"/>
      <c r="M29" s="405"/>
      <c r="N29" s="405"/>
      <c r="O29" s="405"/>
      <c r="P29" s="405"/>
      <c r="Q29" s="405"/>
      <c r="R29" s="405"/>
      <c r="S29" s="406"/>
      <c r="T29" s="43"/>
      <c r="U29" s="405"/>
      <c r="V29" s="405"/>
      <c r="W29" s="43"/>
      <c r="X29" s="43"/>
      <c r="Y29" s="43"/>
      <c r="Z29" s="43"/>
      <c r="AB29" s="63">
        <f t="shared" si="0"/>
        <v>0</v>
      </c>
    </row>
    <row r="30" spans="1:28" x14ac:dyDescent="0.25">
      <c r="A30" s="4" t="s">
        <v>4</v>
      </c>
      <c r="B30" s="6" t="s">
        <v>52</v>
      </c>
      <c r="C30" t="s">
        <v>64</v>
      </c>
      <c r="D30" s="43"/>
      <c r="E30" s="43"/>
      <c r="F30" s="43"/>
      <c r="G30" s="43">
        <v>2</v>
      </c>
      <c r="H30" s="43"/>
      <c r="I30" s="405">
        <v>1</v>
      </c>
      <c r="J30" s="405">
        <v>2</v>
      </c>
      <c r="K30" s="406"/>
      <c r="L30" s="405"/>
      <c r="M30" s="405"/>
      <c r="N30" s="405"/>
      <c r="O30" s="405">
        <v>1</v>
      </c>
      <c r="P30" s="405"/>
      <c r="Q30" s="405">
        <v>2</v>
      </c>
      <c r="R30" s="405"/>
      <c r="S30" s="406"/>
      <c r="T30" s="43"/>
      <c r="U30" s="405"/>
      <c r="V30" s="405"/>
      <c r="W30" s="43"/>
      <c r="X30" s="43"/>
      <c r="Y30" s="43"/>
      <c r="Z30" s="43"/>
      <c r="AB30" s="63">
        <f t="shared" si="0"/>
        <v>8</v>
      </c>
    </row>
    <row r="31" spans="1:28" x14ac:dyDescent="0.25">
      <c r="A31" s="4" t="s">
        <v>3</v>
      </c>
      <c r="B31" s="6" t="s">
        <v>52</v>
      </c>
      <c r="C31" t="s">
        <v>64</v>
      </c>
      <c r="D31" s="43">
        <v>2</v>
      </c>
      <c r="E31" s="43"/>
      <c r="F31" s="43">
        <v>3</v>
      </c>
      <c r="G31" s="43">
        <v>2</v>
      </c>
      <c r="H31" s="43">
        <v>1</v>
      </c>
      <c r="I31" s="405">
        <v>1</v>
      </c>
      <c r="J31" s="405"/>
      <c r="K31" s="406">
        <v>3</v>
      </c>
      <c r="L31" s="405">
        <v>2</v>
      </c>
      <c r="M31" s="405">
        <v>2</v>
      </c>
      <c r="N31" s="405">
        <v>4</v>
      </c>
      <c r="O31" s="405">
        <v>1</v>
      </c>
      <c r="P31" s="405">
        <v>5</v>
      </c>
      <c r="Q31" s="405">
        <v>2</v>
      </c>
      <c r="R31" s="405"/>
      <c r="S31" s="406">
        <v>2</v>
      </c>
      <c r="T31" s="43"/>
      <c r="U31" s="405"/>
      <c r="V31" s="405"/>
      <c r="W31" s="43"/>
      <c r="X31" s="43"/>
      <c r="Y31" s="43"/>
      <c r="Z31" s="43"/>
      <c r="AB31" s="63">
        <f t="shared" si="0"/>
        <v>30</v>
      </c>
    </row>
    <row r="32" spans="1:28" x14ac:dyDescent="0.25">
      <c r="A32" s="4" t="s">
        <v>229</v>
      </c>
      <c r="B32" s="6" t="s">
        <v>54</v>
      </c>
      <c r="C32" t="s">
        <v>64</v>
      </c>
      <c r="D32" s="43"/>
      <c r="E32" s="43"/>
      <c r="F32" s="43">
        <v>1</v>
      </c>
      <c r="G32" s="43">
        <v>2</v>
      </c>
      <c r="H32" s="43">
        <v>1</v>
      </c>
      <c r="I32" s="405"/>
      <c r="J32" s="405">
        <v>2</v>
      </c>
      <c r="K32" s="406"/>
      <c r="L32" s="405"/>
      <c r="M32" s="405">
        <v>1</v>
      </c>
      <c r="N32" s="405"/>
      <c r="O32" s="405"/>
      <c r="P32" s="405">
        <v>1</v>
      </c>
      <c r="Q32" s="405"/>
      <c r="R32" s="405"/>
      <c r="S32" s="406">
        <v>1</v>
      </c>
      <c r="T32" s="43"/>
      <c r="U32" s="405"/>
      <c r="V32" s="405"/>
      <c r="W32" s="43"/>
      <c r="X32" s="43"/>
      <c r="Y32" s="43"/>
      <c r="Z32" s="43"/>
      <c r="AB32" s="63">
        <f t="shared" si="0"/>
        <v>9</v>
      </c>
    </row>
    <row r="33" spans="1:28" x14ac:dyDescent="0.25">
      <c r="A33" s="4" t="s">
        <v>21</v>
      </c>
      <c r="B33" s="6" t="s">
        <v>53</v>
      </c>
      <c r="C33" t="s">
        <v>64</v>
      </c>
      <c r="D33" s="43"/>
      <c r="E33" s="43"/>
      <c r="F33" s="43">
        <v>1</v>
      </c>
      <c r="G33" s="43"/>
      <c r="H33" s="43"/>
      <c r="I33" s="405">
        <v>1</v>
      </c>
      <c r="J33" s="405">
        <v>1</v>
      </c>
      <c r="K33" s="406">
        <v>1</v>
      </c>
      <c r="L33" s="405"/>
      <c r="M33" s="405">
        <v>1</v>
      </c>
      <c r="N33" s="405">
        <v>1</v>
      </c>
      <c r="O33" s="405">
        <v>1</v>
      </c>
      <c r="P33" s="405">
        <v>1</v>
      </c>
      <c r="Q33" s="405">
        <v>3</v>
      </c>
      <c r="R33" s="405"/>
      <c r="S33" s="406"/>
      <c r="T33" s="405"/>
      <c r="U33" s="405"/>
      <c r="V33" s="405"/>
      <c r="W33" s="405"/>
      <c r="X33" s="43"/>
      <c r="Y33" s="405"/>
      <c r="Z33" s="405"/>
      <c r="AB33" s="63">
        <f t="shared" si="0"/>
        <v>11</v>
      </c>
    </row>
    <row r="34" spans="1:28" x14ac:dyDescent="0.25">
      <c r="A34" t="s">
        <v>9</v>
      </c>
      <c r="B34" s="6" t="s">
        <v>54</v>
      </c>
      <c r="C34" t="s">
        <v>64</v>
      </c>
      <c r="D34" s="43">
        <v>2</v>
      </c>
      <c r="E34" s="43"/>
      <c r="F34" s="43">
        <v>1</v>
      </c>
      <c r="G34" s="43"/>
      <c r="H34" s="43"/>
      <c r="I34" s="405"/>
      <c r="J34" s="405"/>
      <c r="K34" s="406"/>
      <c r="L34" s="405">
        <v>2</v>
      </c>
      <c r="M34" s="405"/>
      <c r="N34" s="405"/>
      <c r="O34" s="405"/>
      <c r="P34" s="405"/>
      <c r="Q34" s="405">
        <v>2</v>
      </c>
      <c r="R34" s="405"/>
      <c r="S34" s="406"/>
      <c r="T34" s="405"/>
      <c r="U34" s="405"/>
      <c r="V34" s="405"/>
      <c r="W34" s="405"/>
      <c r="X34" s="43"/>
      <c r="Y34" s="405"/>
      <c r="Z34" s="405"/>
      <c r="AB34" s="63">
        <f t="shared" si="0"/>
        <v>7</v>
      </c>
    </row>
    <row r="35" spans="1:28" x14ac:dyDescent="0.25">
      <c r="A35" t="s">
        <v>279</v>
      </c>
      <c r="B35" s="6" t="s">
        <v>251</v>
      </c>
      <c r="C35" t="s">
        <v>64</v>
      </c>
      <c r="D35" s="43"/>
      <c r="E35" s="43"/>
      <c r="F35" s="43"/>
      <c r="G35" s="43"/>
      <c r="H35" s="43"/>
      <c r="I35" s="405"/>
      <c r="J35" s="405"/>
      <c r="K35" s="406"/>
      <c r="L35" s="405"/>
      <c r="M35" s="405"/>
      <c r="N35" s="405"/>
      <c r="O35" s="405"/>
      <c r="P35" s="405"/>
      <c r="Q35" s="405"/>
      <c r="R35" s="405"/>
      <c r="S35" s="406"/>
      <c r="T35" s="405"/>
      <c r="U35" s="405"/>
      <c r="V35" s="405"/>
      <c r="W35" s="405"/>
      <c r="X35" s="43"/>
      <c r="Y35" s="405"/>
      <c r="Z35" s="405"/>
      <c r="AB35" s="63">
        <f t="shared" si="0"/>
        <v>0</v>
      </c>
    </row>
    <row r="36" spans="1:28" x14ac:dyDescent="0.25">
      <c r="A36" t="s">
        <v>273</v>
      </c>
      <c r="B36" s="6" t="s">
        <v>251</v>
      </c>
      <c r="C36" t="s">
        <v>64</v>
      </c>
      <c r="D36" s="43"/>
      <c r="E36" s="43"/>
      <c r="F36" s="43">
        <v>1</v>
      </c>
      <c r="G36" s="43"/>
      <c r="H36" s="43">
        <v>2</v>
      </c>
      <c r="I36" s="405"/>
      <c r="J36" s="405">
        <v>2</v>
      </c>
      <c r="K36" s="406"/>
      <c r="L36" s="405"/>
      <c r="M36" s="405">
        <v>1</v>
      </c>
      <c r="N36" s="405"/>
      <c r="O36" s="405"/>
      <c r="P36" s="405"/>
      <c r="Q36" s="405"/>
      <c r="R36" s="405"/>
      <c r="S36" s="406"/>
      <c r="T36" s="405"/>
      <c r="U36" s="405"/>
      <c r="V36" s="405"/>
      <c r="W36" s="405"/>
      <c r="X36" s="43"/>
      <c r="Y36" s="405"/>
      <c r="Z36" s="405"/>
      <c r="AB36" s="63">
        <f t="shared" si="0"/>
        <v>6</v>
      </c>
    </row>
    <row r="37" spans="1:28" x14ac:dyDescent="0.25">
      <c r="A37" t="s">
        <v>200</v>
      </c>
      <c r="B37" s="6" t="s">
        <v>251</v>
      </c>
      <c r="C37" t="s">
        <v>64</v>
      </c>
      <c r="D37" s="43"/>
      <c r="E37" s="43"/>
      <c r="F37" s="43"/>
      <c r="G37" s="43"/>
      <c r="H37" s="43"/>
      <c r="I37" s="405"/>
      <c r="J37" s="405"/>
      <c r="K37" s="406"/>
      <c r="L37" s="405"/>
      <c r="M37" s="405">
        <v>1</v>
      </c>
      <c r="N37" s="405"/>
      <c r="O37" s="405"/>
      <c r="P37" s="405"/>
      <c r="Q37" s="405"/>
      <c r="R37" s="405"/>
      <c r="S37" s="406"/>
      <c r="T37" s="43"/>
      <c r="U37" s="405"/>
      <c r="V37" s="405"/>
      <c r="W37" s="43"/>
      <c r="X37" s="43"/>
      <c r="Y37" s="43"/>
      <c r="Z37" s="43"/>
      <c r="AB37" s="63">
        <f t="shared" si="0"/>
        <v>1</v>
      </c>
    </row>
    <row r="38" spans="1:28" x14ac:dyDescent="0.25">
      <c r="A38" t="s">
        <v>253</v>
      </c>
      <c r="B38" s="6"/>
      <c r="C38" t="s">
        <v>64</v>
      </c>
      <c r="D38" s="43"/>
      <c r="E38" s="43"/>
      <c r="F38" s="43"/>
      <c r="G38" s="43"/>
      <c r="H38" s="43"/>
      <c r="I38" s="405"/>
      <c r="J38" s="405"/>
      <c r="K38" s="406"/>
      <c r="L38" s="405"/>
      <c r="M38" s="405"/>
      <c r="N38" s="405"/>
      <c r="O38" s="405"/>
      <c r="P38" s="405"/>
      <c r="Q38" s="405"/>
      <c r="R38" s="405"/>
      <c r="S38" s="406"/>
      <c r="T38" s="43"/>
      <c r="U38" s="405"/>
      <c r="V38" s="405"/>
      <c r="W38" s="43"/>
      <c r="X38" s="43"/>
      <c r="Y38" s="43"/>
      <c r="Z38" s="43"/>
      <c r="AB38" s="63">
        <f t="shared" si="0"/>
        <v>0</v>
      </c>
    </row>
    <row r="39" spans="1:28" x14ac:dyDescent="0.25">
      <c r="A39" t="s">
        <v>254</v>
      </c>
      <c r="B39" s="6"/>
      <c r="C39" t="s">
        <v>64</v>
      </c>
      <c r="D39" s="43"/>
      <c r="E39" s="43"/>
      <c r="F39" s="43"/>
      <c r="G39" s="43"/>
      <c r="H39" s="43"/>
      <c r="I39" s="405"/>
      <c r="J39" s="405"/>
      <c r="K39" s="406"/>
      <c r="L39" s="405"/>
      <c r="M39" s="405"/>
      <c r="N39" s="405"/>
      <c r="O39" s="405"/>
      <c r="P39" s="405"/>
      <c r="Q39" s="405"/>
      <c r="R39" s="405"/>
      <c r="S39" s="406"/>
      <c r="T39" s="43"/>
      <c r="U39" s="405"/>
      <c r="V39" s="405"/>
      <c r="W39" s="43"/>
      <c r="X39" s="43"/>
      <c r="Y39" s="43"/>
      <c r="Z39" s="43"/>
      <c r="AB39" s="63">
        <f t="shared" si="0"/>
        <v>0</v>
      </c>
    </row>
    <row r="40" spans="1:28" x14ac:dyDescent="0.25">
      <c r="A40" t="s">
        <v>255</v>
      </c>
      <c r="B40" s="6"/>
      <c r="C40" t="s">
        <v>64</v>
      </c>
      <c r="D40" s="43"/>
      <c r="E40" s="43"/>
      <c r="F40" s="43"/>
      <c r="G40" s="43"/>
      <c r="H40" s="43"/>
      <c r="I40" s="405"/>
      <c r="J40" s="405"/>
      <c r="K40" s="406"/>
      <c r="L40" s="405"/>
      <c r="M40" s="405"/>
      <c r="N40" s="405"/>
      <c r="O40" s="405"/>
      <c r="P40" s="405"/>
      <c r="Q40" s="405"/>
      <c r="R40" s="405"/>
      <c r="S40" s="406"/>
      <c r="T40" s="43"/>
      <c r="U40" s="405"/>
      <c r="V40" s="405"/>
      <c r="W40" s="43"/>
      <c r="X40" s="43"/>
      <c r="Y40" s="43"/>
      <c r="Z40" s="43"/>
      <c r="AB40" s="63">
        <f t="shared" si="0"/>
        <v>0</v>
      </c>
    </row>
    <row r="41" spans="1:28" x14ac:dyDescent="0.25">
      <c r="A41" t="s">
        <v>256</v>
      </c>
      <c r="B41" s="6"/>
      <c r="C41" t="s">
        <v>64</v>
      </c>
      <c r="D41" s="43"/>
      <c r="E41" s="43"/>
      <c r="F41" s="43"/>
      <c r="G41" s="43"/>
      <c r="H41" s="43"/>
      <c r="I41" s="405"/>
      <c r="J41" s="405"/>
      <c r="K41" s="406"/>
      <c r="L41" s="405"/>
      <c r="M41" s="405"/>
      <c r="N41" s="405"/>
      <c r="O41" s="405"/>
      <c r="P41" s="405"/>
      <c r="Q41" s="405"/>
      <c r="R41" s="405"/>
      <c r="S41" s="406"/>
      <c r="T41" s="43"/>
      <c r="U41" s="405"/>
      <c r="V41" s="405"/>
      <c r="W41" s="43"/>
      <c r="X41" s="43"/>
      <c r="Y41" s="43"/>
      <c r="Z41" s="43"/>
      <c r="AB41" s="63">
        <f t="shared" si="0"/>
        <v>0</v>
      </c>
    </row>
    <row r="42" spans="1:28" x14ac:dyDescent="0.25">
      <c r="A42" t="s">
        <v>257</v>
      </c>
      <c r="B42" s="6"/>
      <c r="C42" t="s">
        <v>64</v>
      </c>
      <c r="D42" s="43"/>
      <c r="E42" s="43"/>
      <c r="F42" s="43"/>
      <c r="G42" s="43"/>
      <c r="H42" s="43"/>
      <c r="I42" s="405"/>
      <c r="J42" s="405"/>
      <c r="K42" s="406"/>
      <c r="L42" s="405"/>
      <c r="M42" s="405"/>
      <c r="N42" s="405"/>
      <c r="O42" s="405"/>
      <c r="P42" s="405"/>
      <c r="Q42" s="405"/>
      <c r="R42" s="405"/>
      <c r="S42" s="406"/>
      <c r="T42" s="43"/>
      <c r="U42" s="405"/>
      <c r="V42" s="405"/>
      <c r="W42" s="43"/>
      <c r="X42" s="43"/>
      <c r="Y42" s="43"/>
      <c r="Z42" s="43"/>
      <c r="AB42" s="63">
        <f t="shared" si="0"/>
        <v>0</v>
      </c>
    </row>
    <row r="43" spans="1:28" x14ac:dyDescent="0.25">
      <c r="A43" t="s">
        <v>20</v>
      </c>
      <c r="B43" s="6" t="s">
        <v>52</v>
      </c>
      <c r="C43" t="s">
        <v>69</v>
      </c>
      <c r="D43" s="43">
        <v>3</v>
      </c>
      <c r="E43" s="43"/>
      <c r="F43" s="43"/>
      <c r="G43" s="43">
        <v>1</v>
      </c>
      <c r="H43" s="43"/>
      <c r="I43" s="405"/>
      <c r="J43" s="405"/>
      <c r="K43" s="406"/>
      <c r="L43" s="405"/>
      <c r="M43" s="405"/>
      <c r="N43" s="405">
        <v>1</v>
      </c>
      <c r="O43" s="405">
        <v>1</v>
      </c>
      <c r="P43" s="405"/>
      <c r="Q43" s="405">
        <v>2</v>
      </c>
      <c r="R43" s="405"/>
      <c r="S43" s="406">
        <v>1</v>
      </c>
      <c r="T43" s="43"/>
      <c r="U43" s="405"/>
      <c r="V43" s="405"/>
      <c r="W43" s="43"/>
      <c r="X43" s="43"/>
      <c r="Y43" s="43"/>
      <c r="Z43" s="43"/>
      <c r="AB43" s="63">
        <f t="shared" si="0"/>
        <v>9</v>
      </c>
    </row>
    <row r="44" spans="1:28" x14ac:dyDescent="0.25">
      <c r="A44" t="s">
        <v>15</v>
      </c>
      <c r="B44" s="6" t="s">
        <v>54</v>
      </c>
      <c r="C44" t="s">
        <v>69</v>
      </c>
      <c r="D44" s="43"/>
      <c r="E44" s="43"/>
      <c r="F44" s="43"/>
      <c r="G44" s="43"/>
      <c r="H44" s="43"/>
      <c r="I44" s="405"/>
      <c r="J44" s="405"/>
      <c r="K44" s="406"/>
      <c r="L44" s="405"/>
      <c r="M44" s="405"/>
      <c r="N44" s="405">
        <v>1</v>
      </c>
      <c r="O44" s="405"/>
      <c r="P44" s="405">
        <v>1</v>
      </c>
      <c r="Q44" s="405"/>
      <c r="R44" s="405"/>
      <c r="S44" s="406">
        <v>2</v>
      </c>
      <c r="T44" s="43"/>
      <c r="U44" s="405"/>
      <c r="V44" s="405"/>
      <c r="W44" s="43"/>
      <c r="X44" s="43"/>
      <c r="Y44" s="43"/>
      <c r="Z44" s="43"/>
      <c r="AB44" s="63">
        <f t="shared" si="0"/>
        <v>4</v>
      </c>
    </row>
    <row r="45" spans="1:28" x14ac:dyDescent="0.25">
      <c r="A45" t="s">
        <v>83</v>
      </c>
      <c r="B45" s="6" t="s">
        <v>52</v>
      </c>
      <c r="C45" t="s">
        <v>69</v>
      </c>
      <c r="D45" s="43"/>
      <c r="E45" s="43"/>
      <c r="F45" s="43"/>
      <c r="G45" s="43"/>
      <c r="H45" s="43"/>
      <c r="I45" s="405"/>
      <c r="J45" s="405">
        <v>1</v>
      </c>
      <c r="K45" s="406"/>
      <c r="L45" s="405"/>
      <c r="M45" s="405"/>
      <c r="N45" s="405"/>
      <c r="O45" s="405"/>
      <c r="P45" s="405"/>
      <c r="Q45" s="405"/>
      <c r="R45" s="405"/>
      <c r="S45" s="406"/>
      <c r="T45" s="405"/>
      <c r="U45" s="405"/>
      <c r="V45" s="405"/>
      <c r="W45" s="405"/>
      <c r="X45" s="43"/>
      <c r="Y45" s="405"/>
      <c r="Z45" s="405"/>
      <c r="AB45" s="63">
        <f t="shared" si="0"/>
        <v>1</v>
      </c>
    </row>
    <row r="46" spans="1:28" x14ac:dyDescent="0.25">
      <c r="A46" t="s">
        <v>55</v>
      </c>
      <c r="B46" s="6" t="s">
        <v>52</v>
      </c>
      <c r="C46" t="s">
        <v>69</v>
      </c>
      <c r="D46" s="43"/>
      <c r="E46" s="43"/>
      <c r="F46" s="43"/>
      <c r="G46" s="43">
        <v>1</v>
      </c>
      <c r="H46" s="43"/>
      <c r="I46" s="405"/>
      <c r="J46" s="405"/>
      <c r="K46" s="406">
        <v>2</v>
      </c>
      <c r="L46" s="405"/>
      <c r="M46" s="405">
        <v>1</v>
      </c>
      <c r="N46" s="405">
        <v>1</v>
      </c>
      <c r="O46" s="405"/>
      <c r="P46" s="405"/>
      <c r="Q46" s="405"/>
      <c r="R46" s="405"/>
      <c r="S46" s="406"/>
      <c r="T46" s="43"/>
      <c r="U46" s="405"/>
      <c r="V46" s="405"/>
      <c r="W46" s="43"/>
      <c r="X46" s="43"/>
      <c r="Y46" s="43"/>
      <c r="Z46" s="43"/>
      <c r="AB46" s="63">
        <f t="shared" si="0"/>
        <v>5</v>
      </c>
    </row>
    <row r="47" spans="1:28" x14ac:dyDescent="0.25">
      <c r="A47" t="s">
        <v>28</v>
      </c>
      <c r="B47" s="6" t="s">
        <v>53</v>
      </c>
      <c r="C47" t="s">
        <v>69</v>
      </c>
      <c r="D47" s="43"/>
      <c r="E47" s="43"/>
      <c r="F47" s="43">
        <v>1</v>
      </c>
      <c r="G47" s="43"/>
      <c r="H47" s="43"/>
      <c r="I47" s="405"/>
      <c r="J47" s="405"/>
      <c r="K47" s="406"/>
      <c r="L47" s="405"/>
      <c r="M47" s="405"/>
      <c r="N47" s="405"/>
      <c r="O47" s="405"/>
      <c r="P47" s="405"/>
      <c r="Q47" s="405">
        <v>1</v>
      </c>
      <c r="R47" s="405"/>
      <c r="S47" s="406"/>
      <c r="T47" s="43"/>
      <c r="U47" s="405"/>
      <c r="V47" s="405"/>
      <c r="W47" s="43"/>
      <c r="X47" s="43"/>
      <c r="Y47" s="43"/>
      <c r="Z47" s="43"/>
      <c r="AB47" s="63">
        <f t="shared" si="0"/>
        <v>2</v>
      </c>
    </row>
    <row r="48" spans="1:28" x14ac:dyDescent="0.25">
      <c r="A48" t="s">
        <v>60</v>
      </c>
      <c r="B48" s="6" t="s">
        <v>54</v>
      </c>
      <c r="C48" t="s">
        <v>69</v>
      </c>
      <c r="D48" s="43"/>
      <c r="E48" s="43"/>
      <c r="F48" s="43"/>
      <c r="G48" s="43"/>
      <c r="H48" s="43"/>
      <c r="I48" s="405"/>
      <c r="J48" s="405"/>
      <c r="K48" s="406"/>
      <c r="L48" s="405"/>
      <c r="M48" s="405"/>
      <c r="N48" s="405"/>
      <c r="O48" s="405"/>
      <c r="P48" s="405"/>
      <c r="Q48" s="405"/>
      <c r="R48" s="405"/>
      <c r="S48" s="406"/>
      <c r="T48" s="43"/>
      <c r="U48" s="405"/>
      <c r="V48" s="405"/>
      <c r="W48" s="43"/>
      <c r="X48" s="43"/>
      <c r="Y48" s="43"/>
      <c r="Z48" s="43"/>
      <c r="AB48" s="63">
        <f t="shared" si="0"/>
        <v>0</v>
      </c>
    </row>
    <row r="49" spans="1:28" x14ac:dyDescent="0.25">
      <c r="A49" t="s">
        <v>18</v>
      </c>
      <c r="B49" s="6" t="s">
        <v>54</v>
      </c>
      <c r="C49" t="s">
        <v>69</v>
      </c>
      <c r="D49" s="43"/>
      <c r="E49" s="43"/>
      <c r="F49" s="43"/>
      <c r="G49" s="43"/>
      <c r="H49" s="43"/>
      <c r="I49" s="405"/>
      <c r="J49" s="405"/>
      <c r="K49" s="406"/>
      <c r="L49" s="405"/>
      <c r="M49" s="405"/>
      <c r="N49" s="405"/>
      <c r="O49" s="405"/>
      <c r="P49" s="405"/>
      <c r="Q49" s="405"/>
      <c r="R49" s="405"/>
      <c r="S49" s="406"/>
      <c r="T49" s="43"/>
      <c r="U49" s="405"/>
      <c r="V49" s="405"/>
      <c r="W49" s="43"/>
      <c r="X49" s="43"/>
      <c r="Y49" s="43"/>
      <c r="Z49" s="43"/>
      <c r="AB49" s="63">
        <f t="shared" si="0"/>
        <v>0</v>
      </c>
    </row>
    <row r="50" spans="1:28" x14ac:dyDescent="0.25">
      <c r="A50" t="s">
        <v>409</v>
      </c>
      <c r="B50" s="6" t="s">
        <v>54</v>
      </c>
      <c r="C50" t="s">
        <v>69</v>
      </c>
      <c r="D50" s="43">
        <v>1</v>
      </c>
      <c r="E50" s="43"/>
      <c r="F50" s="43"/>
      <c r="G50" s="43">
        <v>1</v>
      </c>
      <c r="H50" s="43"/>
      <c r="I50" s="405"/>
      <c r="J50" s="405"/>
      <c r="K50" s="406"/>
      <c r="L50" s="405"/>
      <c r="M50" s="405"/>
      <c r="N50" s="405"/>
      <c r="O50" s="405"/>
      <c r="P50" s="405"/>
      <c r="Q50" s="405"/>
      <c r="R50" s="405"/>
      <c r="S50" s="406">
        <v>1</v>
      </c>
      <c r="T50" s="43"/>
      <c r="U50" s="405"/>
      <c r="V50" s="405"/>
      <c r="W50" s="43"/>
      <c r="X50" s="43"/>
      <c r="Y50" s="43"/>
      <c r="Z50" s="43"/>
      <c r="AB50" s="63">
        <f t="shared" si="0"/>
        <v>3</v>
      </c>
    </row>
    <row r="51" spans="1:28" x14ac:dyDescent="0.25">
      <c r="A51" t="s">
        <v>22</v>
      </c>
      <c r="B51" s="6" t="s">
        <v>53</v>
      </c>
      <c r="C51" t="s">
        <v>69</v>
      </c>
      <c r="D51" s="43"/>
      <c r="E51" s="43"/>
      <c r="F51" s="43"/>
      <c r="G51" s="43"/>
      <c r="H51" s="43"/>
      <c r="I51" s="405"/>
      <c r="J51" s="405"/>
      <c r="K51" s="406">
        <v>1</v>
      </c>
      <c r="L51" s="405"/>
      <c r="M51" s="405">
        <v>1</v>
      </c>
      <c r="N51" s="405"/>
      <c r="O51" s="405"/>
      <c r="P51" s="405"/>
      <c r="Q51" s="405">
        <v>1</v>
      </c>
      <c r="R51" s="405"/>
      <c r="S51" s="406"/>
      <c r="T51" s="405"/>
      <c r="U51" s="405"/>
      <c r="V51" s="405"/>
      <c r="W51" s="43"/>
      <c r="X51" s="43"/>
      <c r="Y51" s="405"/>
      <c r="Z51" s="405"/>
      <c r="AB51" s="63">
        <f t="shared" si="0"/>
        <v>3</v>
      </c>
    </row>
    <row r="52" spans="1:28" x14ac:dyDescent="0.25">
      <c r="A52" t="s">
        <v>13</v>
      </c>
      <c r="B52" s="6" t="s">
        <v>54</v>
      </c>
      <c r="C52" t="s">
        <v>69</v>
      </c>
      <c r="D52" s="43"/>
      <c r="E52" s="43"/>
      <c r="F52" s="43"/>
      <c r="G52" s="43"/>
      <c r="H52" s="43"/>
      <c r="I52" s="405"/>
      <c r="J52" s="405"/>
      <c r="K52" s="406"/>
      <c r="L52" s="405"/>
      <c r="M52" s="405"/>
      <c r="N52" s="405"/>
      <c r="O52" s="405"/>
      <c r="P52" s="405"/>
      <c r="Q52" s="405">
        <v>1</v>
      </c>
      <c r="R52" s="405"/>
      <c r="S52" s="406"/>
      <c r="T52" s="405"/>
      <c r="U52" s="405"/>
      <c r="V52" s="405"/>
      <c r="W52" s="405"/>
      <c r="X52" s="43"/>
      <c r="Y52" s="405"/>
      <c r="Z52" s="405"/>
      <c r="AB52" s="63">
        <f t="shared" si="0"/>
        <v>1</v>
      </c>
    </row>
    <row r="53" spans="1:28" x14ac:dyDescent="0.25">
      <c r="A53" t="s">
        <v>204</v>
      </c>
      <c r="B53" s="6" t="s">
        <v>251</v>
      </c>
      <c r="C53" t="s">
        <v>69</v>
      </c>
      <c r="D53" s="43"/>
      <c r="E53" s="43"/>
      <c r="F53" s="43"/>
      <c r="G53" s="43"/>
      <c r="H53" s="43"/>
      <c r="I53" s="405"/>
      <c r="J53" s="405">
        <v>2</v>
      </c>
      <c r="K53" s="406"/>
      <c r="L53" s="405"/>
      <c r="M53" s="405">
        <v>1</v>
      </c>
      <c r="N53" s="405"/>
      <c r="O53" s="405"/>
      <c r="P53" s="405">
        <v>1</v>
      </c>
      <c r="Q53" s="405"/>
      <c r="R53" s="405"/>
      <c r="S53" s="406"/>
      <c r="T53" s="405"/>
      <c r="U53" s="405"/>
      <c r="V53" s="405"/>
      <c r="W53" s="405"/>
      <c r="X53" s="43"/>
      <c r="Y53" s="405"/>
      <c r="Z53" s="405"/>
      <c r="AB53" s="63">
        <f t="shared" si="0"/>
        <v>4</v>
      </c>
    </row>
    <row r="54" spans="1:28" x14ac:dyDescent="0.25">
      <c r="A54" t="s">
        <v>272</v>
      </c>
      <c r="B54" s="6" t="s">
        <v>251</v>
      </c>
      <c r="C54" t="s">
        <v>69</v>
      </c>
      <c r="D54" s="43"/>
      <c r="E54" s="43"/>
      <c r="F54" s="43"/>
      <c r="G54" s="43"/>
      <c r="H54" s="43">
        <v>3</v>
      </c>
      <c r="I54" s="405"/>
      <c r="J54" s="405"/>
      <c r="K54" s="406"/>
      <c r="L54" s="405"/>
      <c r="M54" s="405">
        <v>1</v>
      </c>
      <c r="N54" s="405"/>
      <c r="O54" s="405">
        <v>1</v>
      </c>
      <c r="P54" s="405">
        <v>1</v>
      </c>
      <c r="Q54" s="405"/>
      <c r="R54" s="405"/>
      <c r="S54" s="406"/>
      <c r="T54" s="405"/>
      <c r="U54" s="405"/>
      <c r="V54" s="405"/>
      <c r="W54" s="405"/>
      <c r="X54" s="43"/>
      <c r="Y54" s="405"/>
      <c r="Z54" s="405"/>
      <c r="AB54" s="63">
        <f t="shared" si="0"/>
        <v>6</v>
      </c>
    </row>
    <row r="55" spans="1:28" x14ac:dyDescent="0.25">
      <c r="A55" t="s">
        <v>37</v>
      </c>
      <c r="B55" s="6" t="s">
        <v>251</v>
      </c>
      <c r="C55" t="s">
        <v>69</v>
      </c>
      <c r="D55" s="43"/>
      <c r="E55" s="43"/>
      <c r="F55" s="43"/>
      <c r="G55" s="43"/>
      <c r="H55" s="43"/>
      <c r="I55" s="405"/>
      <c r="J55" s="405"/>
      <c r="K55" s="406"/>
      <c r="L55" s="405"/>
      <c r="M55" s="405"/>
      <c r="N55" s="405"/>
      <c r="O55" s="405">
        <v>1</v>
      </c>
      <c r="P55" s="405"/>
      <c r="Q55" s="405"/>
      <c r="R55" s="405"/>
      <c r="S55" s="406"/>
      <c r="T55" s="405"/>
      <c r="U55" s="405"/>
      <c r="V55" s="405"/>
      <c r="W55" s="407"/>
      <c r="X55" s="43"/>
      <c r="Y55" s="405"/>
      <c r="Z55" s="405"/>
      <c r="AB55" s="63">
        <f t="shared" si="0"/>
        <v>1</v>
      </c>
    </row>
    <row r="56" spans="1:28" x14ac:dyDescent="0.25">
      <c r="A56" t="s">
        <v>199</v>
      </c>
      <c r="B56" s="6" t="s">
        <v>251</v>
      </c>
      <c r="C56" t="s">
        <v>69</v>
      </c>
      <c r="D56" s="43"/>
      <c r="E56" s="43"/>
      <c r="F56" s="43"/>
      <c r="G56" s="43"/>
      <c r="H56" s="43"/>
      <c r="I56" s="405"/>
      <c r="J56" s="405"/>
      <c r="K56" s="406"/>
      <c r="L56" s="405"/>
      <c r="M56" s="405"/>
      <c r="N56" s="405"/>
      <c r="O56" s="405"/>
      <c r="P56" s="405"/>
      <c r="Q56" s="405"/>
      <c r="R56" s="405"/>
      <c r="S56" s="406"/>
      <c r="T56" s="43"/>
      <c r="U56" s="405"/>
      <c r="V56" s="405"/>
      <c r="W56" s="43"/>
      <c r="X56" s="43"/>
      <c r="Y56" s="43"/>
      <c r="Z56" s="43"/>
      <c r="AB56" s="63">
        <f t="shared" si="0"/>
        <v>0</v>
      </c>
    </row>
    <row r="57" spans="1:28" x14ac:dyDescent="0.25">
      <c r="A57" t="s">
        <v>232</v>
      </c>
      <c r="B57" s="6" t="s">
        <v>251</v>
      </c>
      <c r="C57" t="s">
        <v>69</v>
      </c>
      <c r="D57" s="43"/>
      <c r="E57" s="43"/>
      <c r="F57" s="43"/>
      <c r="G57" s="43"/>
      <c r="H57" s="43"/>
      <c r="I57" s="405"/>
      <c r="J57" s="405"/>
      <c r="K57" s="406"/>
      <c r="L57" s="405"/>
      <c r="M57" s="405"/>
      <c r="N57" s="405">
        <v>1</v>
      </c>
      <c r="O57" s="405"/>
      <c r="P57" s="405"/>
      <c r="Q57" s="405"/>
      <c r="R57" s="405"/>
      <c r="S57" s="406"/>
      <c r="T57" s="405"/>
      <c r="U57" s="405"/>
      <c r="V57" s="405"/>
      <c r="W57" s="43"/>
      <c r="X57" s="43"/>
      <c r="Y57" s="43"/>
      <c r="Z57" s="43"/>
      <c r="AB57" s="63">
        <f t="shared" si="0"/>
        <v>1</v>
      </c>
    </row>
    <row r="58" spans="1:28" x14ac:dyDescent="0.25">
      <c r="A58" t="s">
        <v>271</v>
      </c>
      <c r="B58" s="6" t="s">
        <v>251</v>
      </c>
      <c r="C58" t="s">
        <v>69</v>
      </c>
      <c r="D58" s="43"/>
      <c r="E58" s="43"/>
      <c r="F58" s="43"/>
      <c r="G58" s="43"/>
      <c r="H58" s="43"/>
      <c r="I58" s="405"/>
      <c r="J58" s="405"/>
      <c r="K58" s="406"/>
      <c r="L58" s="405"/>
      <c r="M58" s="405"/>
      <c r="N58" s="405">
        <v>1</v>
      </c>
      <c r="O58" s="405"/>
      <c r="P58" s="405"/>
      <c r="Q58" s="405"/>
      <c r="R58" s="405"/>
      <c r="S58" s="406"/>
      <c r="T58" s="405"/>
      <c r="U58" s="405"/>
      <c r="V58" s="405"/>
      <c r="W58" s="405"/>
      <c r="X58" s="405"/>
      <c r="Y58" s="405"/>
      <c r="Z58" s="405"/>
      <c r="AB58" s="63">
        <f t="shared" si="0"/>
        <v>1</v>
      </c>
    </row>
    <row r="59" spans="1:28" x14ac:dyDescent="0.25">
      <c r="A59" t="s">
        <v>274</v>
      </c>
      <c r="B59" s="6" t="s">
        <v>251</v>
      </c>
      <c r="C59" t="s">
        <v>69</v>
      </c>
      <c r="D59" s="43"/>
      <c r="E59" s="43"/>
      <c r="F59" s="43"/>
      <c r="G59" s="43"/>
      <c r="H59" s="43"/>
      <c r="I59" s="405"/>
      <c r="J59" s="405"/>
      <c r="K59" s="406"/>
      <c r="L59" s="405"/>
      <c r="M59" s="405"/>
      <c r="N59" s="405"/>
      <c r="O59" s="405"/>
      <c r="P59" s="405"/>
      <c r="Q59" s="405"/>
      <c r="R59" s="405"/>
      <c r="S59" s="406"/>
      <c r="T59" s="43"/>
      <c r="U59" s="405"/>
      <c r="V59" s="405"/>
      <c r="W59" s="405"/>
      <c r="X59" s="405"/>
      <c r="Y59" s="43"/>
      <c r="Z59" s="43"/>
      <c r="AB59" s="63">
        <f t="shared" si="0"/>
        <v>0</v>
      </c>
    </row>
    <row r="60" spans="1:28" x14ac:dyDescent="0.25">
      <c r="A60" t="s">
        <v>203</v>
      </c>
      <c r="B60" s="6" t="s">
        <v>251</v>
      </c>
      <c r="C60" t="s">
        <v>69</v>
      </c>
      <c r="D60" s="43"/>
      <c r="E60" s="43"/>
      <c r="F60" s="43"/>
      <c r="G60" s="43"/>
      <c r="H60" s="43"/>
      <c r="I60" s="405"/>
      <c r="J60" s="405"/>
      <c r="K60" s="406"/>
      <c r="L60" s="405"/>
      <c r="M60" s="405">
        <v>1</v>
      </c>
      <c r="N60" s="405">
        <v>1</v>
      </c>
      <c r="O60" s="405"/>
      <c r="P60" s="405"/>
      <c r="Q60" s="405"/>
      <c r="R60" s="405"/>
      <c r="S60" s="406"/>
      <c r="T60" s="405"/>
      <c r="U60" s="405"/>
      <c r="V60" s="405"/>
      <c r="W60" s="405"/>
      <c r="X60" s="43"/>
      <c r="Y60" s="43"/>
      <c r="Z60" s="43"/>
      <c r="AB60" s="63">
        <f t="shared" si="0"/>
        <v>2</v>
      </c>
    </row>
    <row r="61" spans="1:28" x14ac:dyDescent="0.25">
      <c r="A61" t="s">
        <v>227</v>
      </c>
      <c r="B61" s="6" t="s">
        <v>251</v>
      </c>
      <c r="C61" t="s">
        <v>69</v>
      </c>
      <c r="D61" s="43"/>
      <c r="E61" s="43"/>
      <c r="F61" s="43"/>
      <c r="G61" s="43"/>
      <c r="H61" s="43"/>
      <c r="I61" s="405"/>
      <c r="J61" s="405"/>
      <c r="K61" s="406"/>
      <c r="L61" s="405"/>
      <c r="M61" s="405"/>
      <c r="N61" s="405"/>
      <c r="O61" s="405"/>
      <c r="P61" s="405"/>
      <c r="Q61" s="405"/>
      <c r="R61" s="405"/>
      <c r="S61" s="406"/>
      <c r="T61" s="405"/>
      <c r="U61" s="405"/>
      <c r="V61" s="405"/>
      <c r="W61" s="405"/>
      <c r="X61" s="405"/>
      <c r="Y61" s="405"/>
      <c r="Z61" s="405"/>
      <c r="AB61" s="63">
        <f t="shared" si="0"/>
        <v>0</v>
      </c>
    </row>
    <row r="62" spans="1:28" x14ac:dyDescent="0.25">
      <c r="A62" t="s">
        <v>276</v>
      </c>
      <c r="B62" s="6" t="s">
        <v>251</v>
      </c>
      <c r="C62" t="s">
        <v>69</v>
      </c>
      <c r="D62" s="43"/>
      <c r="E62" s="43"/>
      <c r="F62" s="43"/>
      <c r="G62" s="43"/>
      <c r="H62" s="43"/>
      <c r="I62" s="405"/>
      <c r="J62" s="405"/>
      <c r="K62" s="406"/>
      <c r="L62" s="405"/>
      <c r="M62" s="405"/>
      <c r="N62" s="405"/>
      <c r="O62" s="405"/>
      <c r="P62" s="405"/>
      <c r="Q62" s="405"/>
      <c r="R62" s="405"/>
      <c r="S62" s="406"/>
      <c r="T62" s="43"/>
      <c r="U62" s="405"/>
      <c r="V62" s="405"/>
      <c r="W62" s="405"/>
      <c r="X62" s="405"/>
      <c r="Y62" s="405"/>
      <c r="Z62" s="405"/>
      <c r="AB62" s="63">
        <f t="shared" si="0"/>
        <v>0</v>
      </c>
    </row>
    <row r="63" spans="1:28" x14ac:dyDescent="0.25">
      <c r="A63" t="s">
        <v>253</v>
      </c>
      <c r="B63" s="6"/>
      <c r="C63" t="s">
        <v>69</v>
      </c>
      <c r="D63" s="43"/>
      <c r="E63" s="43"/>
      <c r="F63" s="43"/>
      <c r="G63" s="43"/>
      <c r="H63" s="43"/>
      <c r="I63" s="405"/>
      <c r="J63" s="405"/>
      <c r="K63" s="406"/>
      <c r="L63" s="405"/>
      <c r="M63" s="405"/>
      <c r="N63" s="405"/>
      <c r="O63" s="405"/>
      <c r="P63" s="405"/>
      <c r="Q63" s="405"/>
      <c r="R63" s="405"/>
      <c r="S63" s="406"/>
      <c r="T63" s="43"/>
      <c r="U63" s="405"/>
      <c r="V63" s="405"/>
      <c r="W63" s="405"/>
      <c r="X63" s="405"/>
      <c r="Y63" s="405"/>
      <c r="Z63" s="405"/>
      <c r="AB63" s="63">
        <f t="shared" si="0"/>
        <v>0</v>
      </c>
    </row>
    <row r="64" spans="1:28" x14ac:dyDescent="0.25">
      <c r="A64" t="s">
        <v>254</v>
      </c>
      <c r="B64" s="6"/>
      <c r="C64" t="s">
        <v>69</v>
      </c>
      <c r="D64" s="43"/>
      <c r="E64" s="43"/>
      <c r="F64" s="43"/>
      <c r="G64" s="43"/>
      <c r="H64" s="43"/>
      <c r="I64" s="405"/>
      <c r="J64" s="405"/>
      <c r="K64" s="406"/>
      <c r="L64" s="405"/>
      <c r="M64" s="405"/>
      <c r="N64" s="405"/>
      <c r="O64" s="405"/>
      <c r="P64" s="405"/>
      <c r="Q64" s="405"/>
      <c r="R64" s="405"/>
      <c r="S64" s="406"/>
      <c r="T64" s="43"/>
      <c r="U64" s="405"/>
      <c r="V64" s="405"/>
      <c r="W64" s="405"/>
      <c r="X64" s="405"/>
      <c r="Y64" s="405"/>
      <c r="Z64" s="405"/>
      <c r="AB64" s="63">
        <f t="shared" si="0"/>
        <v>0</v>
      </c>
    </row>
    <row r="65" spans="1:28" x14ac:dyDescent="0.25">
      <c r="A65" t="s">
        <v>255</v>
      </c>
      <c r="B65" s="6"/>
      <c r="C65" t="s">
        <v>69</v>
      </c>
      <c r="D65" s="43"/>
      <c r="E65" s="43"/>
      <c r="F65" s="43"/>
      <c r="G65" s="43"/>
      <c r="H65" s="43"/>
      <c r="I65" s="405"/>
      <c r="J65" s="405"/>
      <c r="K65" s="406"/>
      <c r="L65" s="405"/>
      <c r="M65" s="405"/>
      <c r="N65" s="405"/>
      <c r="O65" s="405"/>
      <c r="P65" s="405"/>
      <c r="Q65" s="405"/>
      <c r="R65" s="405"/>
      <c r="S65" s="406"/>
      <c r="T65" s="43"/>
      <c r="U65" s="405"/>
      <c r="V65" s="405"/>
      <c r="W65" s="405"/>
      <c r="X65" s="405"/>
      <c r="Y65" s="405"/>
      <c r="Z65" s="405"/>
      <c r="AB65" s="63">
        <f t="shared" si="0"/>
        <v>0</v>
      </c>
    </row>
    <row r="66" spans="1:28" x14ac:dyDescent="0.25">
      <c r="A66" t="s">
        <v>256</v>
      </c>
      <c r="B66" s="6"/>
      <c r="C66" t="s">
        <v>69</v>
      </c>
      <c r="D66" s="43"/>
      <c r="E66" s="43"/>
      <c r="F66" s="43"/>
      <c r="G66" s="43"/>
      <c r="H66" s="43"/>
      <c r="I66" s="405"/>
      <c r="J66" s="405"/>
      <c r="K66" s="406"/>
      <c r="L66" s="405"/>
      <c r="M66" s="405"/>
      <c r="N66" s="405"/>
      <c r="O66" s="405"/>
      <c r="P66" s="405"/>
      <c r="Q66" s="405"/>
      <c r="R66" s="405"/>
      <c r="S66" s="406"/>
      <c r="T66" s="43"/>
      <c r="U66" s="405"/>
      <c r="V66" s="405"/>
      <c r="W66" s="405"/>
      <c r="X66" s="405"/>
      <c r="Y66" s="405"/>
      <c r="Z66" s="405"/>
      <c r="AB66" s="63">
        <f t="shared" si="0"/>
        <v>0</v>
      </c>
    </row>
    <row r="67" spans="1:28" x14ac:dyDescent="0.25">
      <c r="A67" t="s">
        <v>257</v>
      </c>
      <c r="B67" s="6"/>
      <c r="C67" t="s">
        <v>69</v>
      </c>
      <c r="D67" s="43"/>
      <c r="E67" s="43"/>
      <c r="F67" s="43"/>
      <c r="G67" s="43"/>
      <c r="H67" s="43"/>
      <c r="I67" s="405"/>
      <c r="J67" s="405"/>
      <c r="K67" s="406"/>
      <c r="L67" s="405"/>
      <c r="M67" s="405"/>
      <c r="N67" s="405"/>
      <c r="O67" s="405"/>
      <c r="P67" s="405"/>
      <c r="Q67" s="405"/>
      <c r="R67" s="405"/>
      <c r="S67" s="406"/>
      <c r="T67" s="43"/>
      <c r="U67" s="405"/>
      <c r="V67" s="405"/>
      <c r="W67" s="405"/>
      <c r="X67" s="405"/>
      <c r="Y67" s="405"/>
      <c r="Z67" s="405"/>
      <c r="AB67" s="63">
        <f t="shared" si="0"/>
        <v>0</v>
      </c>
    </row>
    <row r="68" spans="1:28" x14ac:dyDescent="0.25">
      <c r="A68" t="s">
        <v>57</v>
      </c>
      <c r="B68" s="6" t="s">
        <v>53</v>
      </c>
      <c r="C68" t="s">
        <v>63</v>
      </c>
      <c r="D68" s="43"/>
      <c r="E68" s="43"/>
      <c r="F68" s="43"/>
      <c r="G68" s="43"/>
      <c r="H68" s="43"/>
      <c r="I68" s="405"/>
      <c r="J68" s="405"/>
      <c r="K68" s="406"/>
      <c r="L68" s="405"/>
      <c r="M68" s="405"/>
      <c r="N68" s="405"/>
      <c r="O68" s="405"/>
      <c r="P68" s="405"/>
      <c r="Q68" s="405"/>
      <c r="R68" s="405"/>
      <c r="S68" s="406"/>
      <c r="T68" s="405"/>
      <c r="U68" s="405"/>
      <c r="V68" s="405"/>
      <c r="W68" s="405"/>
      <c r="X68" s="43"/>
      <c r="Y68" s="405"/>
      <c r="Z68" s="405"/>
      <c r="AB68" s="63">
        <f t="shared" si="0"/>
        <v>0</v>
      </c>
    </row>
    <row r="69" spans="1:28" x14ac:dyDescent="0.25">
      <c r="A69" t="s">
        <v>29</v>
      </c>
      <c r="B69" s="6" t="s">
        <v>53</v>
      </c>
      <c r="C69" t="s">
        <v>63</v>
      </c>
      <c r="D69" s="43"/>
      <c r="E69" s="43"/>
      <c r="F69" s="43"/>
      <c r="G69" s="43"/>
      <c r="H69" s="43">
        <v>1</v>
      </c>
      <c r="I69" s="405"/>
      <c r="J69" s="405"/>
      <c r="K69" s="406"/>
      <c r="L69" s="405">
        <v>1</v>
      </c>
      <c r="M69" s="405"/>
      <c r="N69" s="405"/>
      <c r="O69" s="405">
        <v>1</v>
      </c>
      <c r="P69" s="405"/>
      <c r="Q69" s="405"/>
      <c r="R69" s="405"/>
      <c r="S69" s="406">
        <v>1</v>
      </c>
      <c r="T69" s="43"/>
      <c r="U69" s="405"/>
      <c r="V69" s="405"/>
      <c r="W69" s="43"/>
      <c r="X69" s="43"/>
      <c r="Y69" s="43"/>
      <c r="Z69" s="43"/>
      <c r="AB69" s="63">
        <f t="shared" si="0"/>
        <v>4</v>
      </c>
    </row>
    <row r="70" spans="1:28" x14ac:dyDescent="0.25">
      <c r="A70" t="s">
        <v>27</v>
      </c>
      <c r="B70" s="6" t="s">
        <v>54</v>
      </c>
      <c r="C70" t="s">
        <v>63</v>
      </c>
      <c r="D70" s="43">
        <v>1</v>
      </c>
      <c r="E70" s="43"/>
      <c r="F70" s="43"/>
      <c r="G70" s="43"/>
      <c r="H70" s="43">
        <v>1</v>
      </c>
      <c r="I70" s="405"/>
      <c r="J70" s="405"/>
      <c r="K70" s="406"/>
      <c r="L70" s="405">
        <v>1</v>
      </c>
      <c r="M70" s="405"/>
      <c r="N70" s="405"/>
      <c r="O70" s="405"/>
      <c r="P70" s="405"/>
      <c r="Q70" s="405">
        <v>1</v>
      </c>
      <c r="R70" s="405"/>
      <c r="S70" s="406"/>
      <c r="T70" s="43"/>
      <c r="U70" s="405"/>
      <c r="V70" s="405"/>
      <c r="W70" s="43"/>
      <c r="X70" s="43"/>
      <c r="Y70" s="43"/>
      <c r="Z70" s="43"/>
      <c r="AB70" s="63">
        <f t="shared" si="0"/>
        <v>4</v>
      </c>
    </row>
    <row r="71" spans="1:28" x14ac:dyDescent="0.25">
      <c r="A71" t="s">
        <v>25</v>
      </c>
      <c r="B71" s="6" t="s">
        <v>52</v>
      </c>
      <c r="C71" t="s">
        <v>63</v>
      </c>
      <c r="D71" s="43"/>
      <c r="E71" s="43"/>
      <c r="F71" s="43"/>
      <c r="G71" s="43">
        <v>1</v>
      </c>
      <c r="H71" s="43"/>
      <c r="I71" s="405"/>
      <c r="J71" s="405"/>
      <c r="K71" s="406"/>
      <c r="L71" s="405">
        <v>2</v>
      </c>
      <c r="M71" s="405"/>
      <c r="N71" s="405"/>
      <c r="O71" s="405"/>
      <c r="P71" s="405"/>
      <c r="Q71" s="405"/>
      <c r="R71" s="405"/>
      <c r="S71" s="406"/>
      <c r="T71" s="43"/>
      <c r="U71" s="405"/>
      <c r="V71" s="405"/>
      <c r="W71" s="43"/>
      <c r="X71" s="43"/>
      <c r="Y71" s="43"/>
      <c r="Z71" s="43"/>
      <c r="AB71" s="63">
        <f t="shared" si="0"/>
        <v>3</v>
      </c>
    </row>
    <row r="72" spans="1:28" x14ac:dyDescent="0.25">
      <c r="A72" t="s">
        <v>58</v>
      </c>
      <c r="B72" s="6" t="s">
        <v>53</v>
      </c>
      <c r="C72" t="s">
        <v>63</v>
      </c>
      <c r="D72" s="43"/>
      <c r="E72" s="43"/>
      <c r="F72" s="43"/>
      <c r="G72" s="43"/>
      <c r="H72" s="43"/>
      <c r="I72" s="405"/>
      <c r="J72" s="405"/>
      <c r="K72" s="406"/>
      <c r="L72" s="405"/>
      <c r="M72" s="405"/>
      <c r="N72" s="405"/>
      <c r="O72" s="405"/>
      <c r="P72" s="405"/>
      <c r="Q72" s="405">
        <v>1</v>
      </c>
      <c r="R72" s="405"/>
      <c r="S72" s="406"/>
      <c r="T72" s="43"/>
      <c r="U72" s="405"/>
      <c r="V72" s="405"/>
      <c r="W72" s="43"/>
      <c r="X72" s="43"/>
      <c r="Y72" s="43"/>
      <c r="Z72" s="43"/>
      <c r="AB72" s="63">
        <f t="shared" ref="AB72:AB95" si="1">SUM(D72:Z72)</f>
        <v>1</v>
      </c>
    </row>
    <row r="73" spans="1:28" x14ac:dyDescent="0.25">
      <c r="A73" t="s">
        <v>59</v>
      </c>
      <c r="B73" s="6" t="s">
        <v>54</v>
      </c>
      <c r="C73" t="s">
        <v>63</v>
      </c>
      <c r="D73" s="43"/>
      <c r="E73" s="43"/>
      <c r="F73" s="43"/>
      <c r="G73" s="43">
        <v>1</v>
      </c>
      <c r="H73" s="43"/>
      <c r="I73" s="405"/>
      <c r="J73" s="405"/>
      <c r="K73" s="406"/>
      <c r="L73" s="405"/>
      <c r="M73" s="405">
        <v>2</v>
      </c>
      <c r="N73" s="405">
        <v>1</v>
      </c>
      <c r="O73" s="405"/>
      <c r="P73" s="405"/>
      <c r="Q73" s="405"/>
      <c r="R73" s="405"/>
      <c r="S73" s="406"/>
      <c r="T73" s="43"/>
      <c r="U73" s="405"/>
      <c r="V73" s="405"/>
      <c r="W73" s="43"/>
      <c r="X73" s="43"/>
      <c r="Y73" s="43"/>
      <c r="Z73" s="43"/>
      <c r="AB73" s="63">
        <f t="shared" si="1"/>
        <v>4</v>
      </c>
    </row>
    <row r="74" spans="1:28" x14ac:dyDescent="0.25">
      <c r="A74" t="s">
        <v>408</v>
      </c>
      <c r="B74" s="6" t="s">
        <v>52</v>
      </c>
      <c r="C74" t="s">
        <v>63</v>
      </c>
      <c r="D74" s="43"/>
      <c r="E74" s="43"/>
      <c r="F74" s="43"/>
      <c r="G74" s="43"/>
      <c r="H74" s="43"/>
      <c r="I74" s="405"/>
      <c r="J74" s="405"/>
      <c r="K74" s="406"/>
      <c r="L74" s="405"/>
      <c r="M74" s="405"/>
      <c r="N74" s="405"/>
      <c r="O74" s="405"/>
      <c r="P74" s="405"/>
      <c r="Q74" s="405"/>
      <c r="R74" s="405"/>
      <c r="S74" s="406"/>
      <c r="T74" s="43"/>
      <c r="U74" s="405"/>
      <c r="V74" s="405"/>
      <c r="W74" s="405"/>
      <c r="X74" s="43"/>
      <c r="Y74" s="405"/>
      <c r="Z74" s="405"/>
      <c r="AB74" s="63">
        <f t="shared" si="1"/>
        <v>0</v>
      </c>
    </row>
    <row r="75" spans="1:28" x14ac:dyDescent="0.25">
      <c r="A75" t="s">
        <v>23</v>
      </c>
      <c r="B75" s="6" t="s">
        <v>52</v>
      </c>
      <c r="C75" t="s">
        <v>63</v>
      </c>
      <c r="D75" s="43"/>
      <c r="E75" s="43"/>
      <c r="F75" s="43"/>
      <c r="G75" s="43"/>
      <c r="H75" s="43">
        <v>1</v>
      </c>
      <c r="I75" s="405"/>
      <c r="J75" s="405"/>
      <c r="K75" s="406">
        <v>1</v>
      </c>
      <c r="L75" s="405"/>
      <c r="M75" s="405"/>
      <c r="N75" s="405"/>
      <c r="O75" s="405"/>
      <c r="P75" s="405"/>
      <c r="Q75" s="405"/>
      <c r="R75" s="405"/>
      <c r="S75" s="406"/>
      <c r="T75" s="43"/>
      <c r="U75" s="405"/>
      <c r="V75" s="405"/>
      <c r="W75" s="43"/>
      <c r="X75" s="43"/>
      <c r="Y75" s="43"/>
      <c r="Z75" s="43"/>
      <c r="AB75" s="63">
        <f t="shared" si="1"/>
        <v>2</v>
      </c>
    </row>
    <row r="76" spans="1:28" x14ac:dyDescent="0.25">
      <c r="A76" t="s">
        <v>201</v>
      </c>
      <c r="B76" s="6" t="s">
        <v>52</v>
      </c>
      <c r="C76" t="s">
        <v>63</v>
      </c>
      <c r="D76" s="43"/>
      <c r="E76" s="43"/>
      <c r="F76" s="43"/>
      <c r="G76" s="43"/>
      <c r="H76" s="43"/>
      <c r="I76" s="405"/>
      <c r="J76" s="405"/>
      <c r="K76" s="406"/>
      <c r="L76" s="405"/>
      <c r="M76" s="405"/>
      <c r="N76" s="405"/>
      <c r="O76" s="405"/>
      <c r="P76" s="405"/>
      <c r="Q76" s="405"/>
      <c r="R76" s="405"/>
      <c r="S76" s="406"/>
      <c r="T76" s="405"/>
      <c r="U76" s="405"/>
      <c r="V76" s="405"/>
      <c r="W76" s="405"/>
      <c r="X76" s="43"/>
      <c r="Y76" s="405"/>
      <c r="Z76" s="405"/>
      <c r="AB76" s="63">
        <f t="shared" si="1"/>
        <v>0</v>
      </c>
    </row>
    <row r="77" spans="1:28" x14ac:dyDescent="0.25">
      <c r="A77" t="s">
        <v>26</v>
      </c>
      <c r="B77" s="6" t="s">
        <v>53</v>
      </c>
      <c r="C77" t="s">
        <v>63</v>
      </c>
      <c r="D77" s="43">
        <v>2</v>
      </c>
      <c r="E77" s="43"/>
      <c r="F77" s="43"/>
      <c r="G77" s="43"/>
      <c r="H77" s="43"/>
      <c r="I77" s="405"/>
      <c r="J77" s="405"/>
      <c r="K77" s="406">
        <v>1</v>
      </c>
      <c r="L77" s="405"/>
      <c r="M77" s="405"/>
      <c r="N77" s="405"/>
      <c r="O77" s="405"/>
      <c r="P77" s="405"/>
      <c r="Q77" s="405"/>
      <c r="R77" s="405"/>
      <c r="S77" s="406"/>
      <c r="T77" s="405"/>
      <c r="U77" s="405"/>
      <c r="V77" s="405"/>
      <c r="W77" s="405"/>
      <c r="X77" s="43"/>
      <c r="Y77" s="405"/>
      <c r="Z77" s="405"/>
      <c r="AB77" s="63">
        <f t="shared" si="1"/>
        <v>3</v>
      </c>
    </row>
    <row r="78" spans="1:28" x14ac:dyDescent="0.25">
      <c r="A78" t="s">
        <v>40</v>
      </c>
      <c r="B78" s="6" t="s">
        <v>53</v>
      </c>
      <c r="C78" t="s">
        <v>63</v>
      </c>
      <c r="D78" s="43"/>
      <c r="E78" s="43"/>
      <c r="F78" s="43"/>
      <c r="G78" s="43"/>
      <c r="H78" s="43"/>
      <c r="I78" s="405"/>
      <c r="J78" s="405"/>
      <c r="K78" s="406"/>
      <c r="L78" s="405"/>
      <c r="M78" s="405"/>
      <c r="N78" s="405"/>
      <c r="O78" s="405"/>
      <c r="P78" s="405"/>
      <c r="Q78" s="405"/>
      <c r="R78" s="405"/>
      <c r="S78" s="406"/>
      <c r="T78" s="405"/>
      <c r="U78" s="405"/>
      <c r="V78" s="405"/>
      <c r="W78" s="405"/>
      <c r="X78" s="43"/>
      <c r="Y78" s="405"/>
      <c r="Z78" s="405"/>
      <c r="AB78" s="63">
        <f t="shared" si="1"/>
        <v>0</v>
      </c>
    </row>
    <row r="79" spans="1:28" x14ac:dyDescent="0.25">
      <c r="A79" t="s">
        <v>34</v>
      </c>
      <c r="B79" s="6" t="s">
        <v>54</v>
      </c>
      <c r="C79" t="s">
        <v>63</v>
      </c>
      <c r="D79" s="43"/>
      <c r="E79" s="43"/>
      <c r="F79" s="43"/>
      <c r="G79" s="43"/>
      <c r="H79" s="43"/>
      <c r="I79" s="405"/>
      <c r="J79" s="405"/>
      <c r="K79" s="406"/>
      <c r="L79" s="405"/>
      <c r="M79" s="405"/>
      <c r="N79" s="405"/>
      <c r="O79" s="405"/>
      <c r="P79" s="405"/>
      <c r="Q79" s="405"/>
      <c r="R79" s="405"/>
      <c r="S79" s="406"/>
      <c r="T79" s="405"/>
      <c r="U79" s="405"/>
      <c r="V79" s="405"/>
      <c r="W79" s="405"/>
      <c r="X79" s="405"/>
      <c r="Y79" s="405"/>
      <c r="Z79" s="405"/>
      <c r="AB79" s="63">
        <f t="shared" si="1"/>
        <v>0</v>
      </c>
    </row>
    <row r="80" spans="1:28" x14ac:dyDescent="0.25">
      <c r="A80" t="s">
        <v>31</v>
      </c>
      <c r="B80" s="6" t="s">
        <v>54</v>
      </c>
      <c r="C80" t="s">
        <v>63</v>
      </c>
      <c r="D80" s="43"/>
      <c r="E80" s="43"/>
      <c r="F80" s="43"/>
      <c r="G80" s="43">
        <v>2</v>
      </c>
      <c r="H80" s="43">
        <v>1</v>
      </c>
      <c r="I80" s="405"/>
      <c r="J80" s="405"/>
      <c r="K80" s="406"/>
      <c r="L80" s="405"/>
      <c r="M80" s="405"/>
      <c r="N80" s="405"/>
      <c r="O80" s="405"/>
      <c r="P80" s="405"/>
      <c r="Q80" s="405"/>
      <c r="R80" s="405"/>
      <c r="S80" s="406"/>
      <c r="T80" s="43"/>
      <c r="U80" s="405"/>
      <c r="V80" s="43"/>
      <c r="W80" s="43"/>
      <c r="X80" s="43"/>
      <c r="Y80" s="43"/>
      <c r="Z80" s="43"/>
      <c r="AB80" s="63">
        <f t="shared" si="1"/>
        <v>3</v>
      </c>
    </row>
    <row r="81" spans="1:28" x14ac:dyDescent="0.25">
      <c r="A81" t="s">
        <v>190</v>
      </c>
      <c r="B81" s="6" t="s">
        <v>251</v>
      </c>
      <c r="C81" t="s">
        <v>63</v>
      </c>
      <c r="D81" s="43"/>
      <c r="E81" s="43"/>
      <c r="F81" s="43"/>
      <c r="G81" s="43"/>
      <c r="H81" s="43"/>
      <c r="I81" s="405"/>
      <c r="J81" s="405"/>
      <c r="K81" s="406"/>
      <c r="L81" s="405"/>
      <c r="M81" s="405"/>
      <c r="N81" s="405"/>
      <c r="O81" s="405"/>
      <c r="P81" s="405"/>
      <c r="Q81" s="405"/>
      <c r="R81" s="405"/>
      <c r="S81" s="406"/>
      <c r="T81" s="43"/>
      <c r="U81" s="405"/>
      <c r="V81" s="43"/>
      <c r="W81" s="43"/>
      <c r="X81" s="43"/>
      <c r="Y81" s="43"/>
      <c r="Z81" s="43"/>
      <c r="AB81" s="63">
        <f t="shared" si="1"/>
        <v>0</v>
      </c>
    </row>
    <row r="82" spans="1:28" x14ac:dyDescent="0.25">
      <c r="A82" t="s">
        <v>39</v>
      </c>
      <c r="B82" s="36" t="s">
        <v>251</v>
      </c>
      <c r="C82" t="s">
        <v>63</v>
      </c>
      <c r="D82" s="43"/>
      <c r="E82" s="43"/>
      <c r="F82" s="43"/>
      <c r="G82" s="43"/>
      <c r="H82" s="43"/>
      <c r="I82" s="43"/>
      <c r="J82" s="405"/>
      <c r="K82" s="406"/>
      <c r="L82" s="405"/>
      <c r="M82" s="405"/>
      <c r="N82" s="405"/>
      <c r="O82" s="405"/>
      <c r="P82" s="405"/>
      <c r="Q82" s="405"/>
      <c r="R82" s="405"/>
      <c r="S82" s="406"/>
      <c r="T82" s="43"/>
      <c r="U82" s="43"/>
      <c r="V82" s="43"/>
      <c r="W82" s="43"/>
      <c r="X82" s="43"/>
      <c r="Y82" s="43"/>
      <c r="Z82" s="43"/>
      <c r="AB82" s="63">
        <f t="shared" si="1"/>
        <v>0</v>
      </c>
    </row>
    <row r="83" spans="1:28" x14ac:dyDescent="0.25">
      <c r="A83" t="s">
        <v>275</v>
      </c>
      <c r="B83" s="36" t="s">
        <v>251</v>
      </c>
      <c r="C83" t="s">
        <v>63</v>
      </c>
      <c r="D83" s="43"/>
      <c r="E83" s="43"/>
      <c r="F83" s="43"/>
      <c r="G83" s="43"/>
      <c r="H83" s="43"/>
      <c r="I83" s="43"/>
      <c r="J83" s="405"/>
      <c r="K83" s="406"/>
      <c r="L83" s="405"/>
      <c r="M83" s="405"/>
      <c r="N83" s="405">
        <v>1</v>
      </c>
      <c r="O83" s="405">
        <v>2</v>
      </c>
      <c r="P83" s="405"/>
      <c r="Q83" s="405"/>
      <c r="R83" s="405"/>
      <c r="S83" s="406"/>
      <c r="T83" s="43"/>
      <c r="U83" s="43"/>
      <c r="V83" s="43"/>
      <c r="W83" s="43"/>
      <c r="X83" s="43"/>
      <c r="Y83" s="43"/>
      <c r="Z83" s="43"/>
      <c r="AB83" s="63">
        <f t="shared" si="1"/>
        <v>3</v>
      </c>
    </row>
    <row r="84" spans="1:28" x14ac:dyDescent="0.25">
      <c r="A84" t="s">
        <v>277</v>
      </c>
      <c r="B84" s="36" t="s">
        <v>251</v>
      </c>
      <c r="C84" t="s">
        <v>63</v>
      </c>
      <c r="D84" s="43"/>
      <c r="E84" s="43"/>
      <c r="F84" s="43"/>
      <c r="G84" s="43"/>
      <c r="H84" s="43"/>
      <c r="I84" s="43"/>
      <c r="J84" s="405"/>
      <c r="K84" s="406"/>
      <c r="L84" s="405"/>
      <c r="M84" s="405"/>
      <c r="N84" s="405"/>
      <c r="O84" s="405"/>
      <c r="P84" s="405"/>
      <c r="Q84" s="405"/>
      <c r="R84" s="405"/>
      <c r="S84" s="406"/>
      <c r="T84" s="43"/>
      <c r="U84" s="43"/>
      <c r="V84" s="43"/>
      <c r="W84" s="43"/>
      <c r="X84" s="43"/>
      <c r="Y84" s="43"/>
      <c r="Z84" s="43"/>
      <c r="AB84" s="63">
        <f t="shared" si="1"/>
        <v>0</v>
      </c>
    </row>
    <row r="85" spans="1:28" x14ac:dyDescent="0.25">
      <c r="A85" t="s">
        <v>228</v>
      </c>
      <c r="B85" s="36" t="s">
        <v>251</v>
      </c>
      <c r="C85" t="s">
        <v>63</v>
      </c>
      <c r="D85" s="43"/>
      <c r="E85" s="43"/>
      <c r="F85" s="43"/>
      <c r="G85" s="43"/>
      <c r="H85" s="43"/>
      <c r="I85" s="43"/>
      <c r="J85" s="405"/>
      <c r="K85" s="406"/>
      <c r="L85" s="405"/>
      <c r="M85" s="405"/>
      <c r="N85" s="405"/>
      <c r="O85" s="405"/>
      <c r="P85" s="405"/>
      <c r="Q85" s="405"/>
      <c r="R85" s="405"/>
      <c r="S85" s="406"/>
      <c r="T85" s="43"/>
      <c r="U85" s="43"/>
      <c r="V85" s="43"/>
      <c r="W85" s="43"/>
      <c r="X85" s="43"/>
      <c r="Y85" s="43"/>
      <c r="Z85" s="43"/>
      <c r="AB85" s="63">
        <f t="shared" si="1"/>
        <v>0</v>
      </c>
    </row>
    <row r="86" spans="1:28" x14ac:dyDescent="0.25">
      <c r="A86" t="s">
        <v>280</v>
      </c>
      <c r="B86" s="36" t="s">
        <v>251</v>
      </c>
      <c r="C86" t="s">
        <v>63</v>
      </c>
      <c r="D86" s="43"/>
      <c r="E86" s="43"/>
      <c r="F86" s="43"/>
      <c r="G86" s="43"/>
      <c r="H86" s="43"/>
      <c r="I86" s="43"/>
      <c r="J86" s="405"/>
      <c r="K86" s="406"/>
      <c r="L86" s="405"/>
      <c r="M86" s="405"/>
      <c r="N86" s="405"/>
      <c r="O86" s="405"/>
      <c r="P86" s="405"/>
      <c r="Q86" s="405"/>
      <c r="R86" s="405"/>
      <c r="S86" s="406"/>
      <c r="T86" s="43"/>
      <c r="U86" s="43"/>
      <c r="V86" s="43"/>
      <c r="W86" s="43"/>
      <c r="X86" s="43"/>
      <c r="Y86" s="43"/>
      <c r="Z86" s="43"/>
      <c r="AB86" s="63">
        <f t="shared" si="1"/>
        <v>0</v>
      </c>
    </row>
    <row r="87" spans="1:28" x14ac:dyDescent="0.25">
      <c r="A87" t="s">
        <v>278</v>
      </c>
      <c r="B87" s="36" t="s">
        <v>251</v>
      </c>
      <c r="C87" t="s">
        <v>63</v>
      </c>
      <c r="D87" s="43"/>
      <c r="E87" s="43"/>
      <c r="F87" s="43"/>
      <c r="G87" s="43"/>
      <c r="H87" s="43"/>
      <c r="I87" s="43"/>
      <c r="J87" s="405"/>
      <c r="K87" s="406"/>
      <c r="L87" s="405"/>
      <c r="M87" s="405"/>
      <c r="N87" s="405"/>
      <c r="O87" s="405"/>
      <c r="P87" s="405"/>
      <c r="Q87" s="405"/>
      <c r="R87" s="405"/>
      <c r="S87" s="406"/>
      <c r="T87" s="43"/>
      <c r="U87" s="43"/>
      <c r="V87" s="43"/>
      <c r="W87" s="43"/>
      <c r="X87" s="43"/>
      <c r="Y87" s="43"/>
      <c r="Z87" s="43"/>
      <c r="AB87" s="63">
        <f t="shared" si="1"/>
        <v>0</v>
      </c>
    </row>
    <row r="88" spans="1:28" x14ac:dyDescent="0.25">
      <c r="A88" t="s">
        <v>36</v>
      </c>
      <c r="B88" s="36" t="s">
        <v>251</v>
      </c>
      <c r="C88" t="s">
        <v>63</v>
      </c>
      <c r="D88" s="43"/>
      <c r="E88" s="43"/>
      <c r="F88" s="43"/>
      <c r="G88" s="43"/>
      <c r="H88" s="43"/>
      <c r="I88" s="43"/>
      <c r="J88" s="405"/>
      <c r="K88" s="406"/>
      <c r="L88" s="405"/>
      <c r="M88" s="405"/>
      <c r="N88" s="405"/>
      <c r="O88" s="405"/>
      <c r="P88" s="405"/>
      <c r="Q88" s="405"/>
      <c r="R88" s="405"/>
      <c r="S88" s="406"/>
      <c r="T88" s="43"/>
      <c r="U88" s="43"/>
      <c r="V88" s="43"/>
      <c r="W88" s="43"/>
      <c r="X88" s="43"/>
      <c r="Y88" s="43"/>
      <c r="Z88" s="43"/>
      <c r="AB88" s="63">
        <f t="shared" si="1"/>
        <v>0</v>
      </c>
    </row>
    <row r="89" spans="1:28" x14ac:dyDescent="0.25">
      <c r="A89" t="s">
        <v>35</v>
      </c>
      <c r="B89" s="36" t="s">
        <v>251</v>
      </c>
      <c r="C89" t="s">
        <v>63</v>
      </c>
      <c r="D89" s="43"/>
      <c r="E89" s="43"/>
      <c r="F89" s="43"/>
      <c r="G89" s="43"/>
      <c r="H89" s="43"/>
      <c r="I89" s="43"/>
      <c r="J89" s="405"/>
      <c r="K89" s="406"/>
      <c r="L89" s="405"/>
      <c r="M89" s="405"/>
      <c r="N89" s="405"/>
      <c r="O89" s="405"/>
      <c r="P89" s="405"/>
      <c r="Q89" s="405"/>
      <c r="R89" s="405"/>
      <c r="S89" s="406"/>
      <c r="T89" s="43"/>
      <c r="U89" s="43"/>
      <c r="V89" s="43"/>
      <c r="W89" s="43"/>
      <c r="X89" s="43"/>
      <c r="Y89" s="43"/>
      <c r="Z89" s="43"/>
      <c r="AB89" s="63">
        <f t="shared" si="1"/>
        <v>0</v>
      </c>
    </row>
    <row r="90" spans="1:28" x14ac:dyDescent="0.25">
      <c r="A90" t="s">
        <v>141</v>
      </c>
      <c r="B90" s="36" t="s">
        <v>251</v>
      </c>
      <c r="C90" t="s">
        <v>63</v>
      </c>
      <c r="D90" s="43"/>
      <c r="E90" s="43"/>
      <c r="F90" s="43"/>
      <c r="G90" s="43"/>
      <c r="H90" s="43"/>
      <c r="I90" s="43"/>
      <c r="J90" s="405"/>
      <c r="K90" s="406"/>
      <c r="L90" s="405"/>
      <c r="M90" s="405"/>
      <c r="N90" s="405"/>
      <c r="O90" s="405"/>
      <c r="P90" s="405"/>
      <c r="Q90" s="405"/>
      <c r="R90" s="405"/>
      <c r="S90" s="406"/>
      <c r="T90" s="43"/>
      <c r="U90" s="43"/>
      <c r="V90" s="43"/>
      <c r="W90" s="43"/>
      <c r="X90" s="43"/>
      <c r="Y90" s="43"/>
      <c r="Z90" s="43"/>
      <c r="AB90" s="63">
        <f t="shared" si="1"/>
        <v>0</v>
      </c>
    </row>
    <row r="91" spans="1:28" x14ac:dyDescent="0.25">
      <c r="A91" t="s">
        <v>253</v>
      </c>
      <c r="B91" s="36"/>
      <c r="C91" t="s">
        <v>63</v>
      </c>
      <c r="D91" s="43"/>
      <c r="E91" s="43"/>
      <c r="F91" s="43"/>
      <c r="G91" s="43"/>
      <c r="H91" s="43"/>
      <c r="I91" s="43"/>
      <c r="J91" s="405"/>
      <c r="K91" s="406"/>
      <c r="L91" s="405"/>
      <c r="M91" s="405"/>
      <c r="N91" s="405"/>
      <c r="O91" s="405"/>
      <c r="P91" s="405"/>
      <c r="Q91" s="405"/>
      <c r="R91" s="405"/>
      <c r="S91" s="406"/>
      <c r="T91" s="43"/>
      <c r="U91" s="43"/>
      <c r="V91" s="43"/>
      <c r="W91" s="43"/>
      <c r="X91" s="43"/>
      <c r="Y91" s="43"/>
      <c r="Z91" s="43"/>
      <c r="AB91" s="63">
        <f t="shared" si="1"/>
        <v>0</v>
      </c>
    </row>
    <row r="92" spans="1:28" x14ac:dyDescent="0.25">
      <c r="A92" t="s">
        <v>254</v>
      </c>
      <c r="B92" s="36"/>
      <c r="C92" t="s">
        <v>63</v>
      </c>
      <c r="D92" s="43"/>
      <c r="E92" s="43"/>
      <c r="F92" s="43"/>
      <c r="G92" s="43"/>
      <c r="H92" s="43"/>
      <c r="I92" s="43"/>
      <c r="J92" s="405"/>
      <c r="K92" s="406"/>
      <c r="L92" s="405"/>
      <c r="M92" s="405"/>
      <c r="N92" s="405"/>
      <c r="O92" s="405"/>
      <c r="P92" s="405"/>
      <c r="Q92" s="405"/>
      <c r="R92" s="405"/>
      <c r="S92" s="406"/>
      <c r="T92" s="43"/>
      <c r="U92" s="43"/>
      <c r="V92" s="43"/>
      <c r="W92" s="43"/>
      <c r="X92" s="43"/>
      <c r="Y92" s="43"/>
      <c r="Z92" s="43"/>
      <c r="AB92" s="63">
        <f t="shared" si="1"/>
        <v>0</v>
      </c>
    </row>
    <row r="93" spans="1:28" x14ac:dyDescent="0.25">
      <c r="A93" t="s">
        <v>255</v>
      </c>
      <c r="B93" s="36"/>
      <c r="C93" t="s">
        <v>63</v>
      </c>
      <c r="D93" s="43"/>
      <c r="E93" s="43"/>
      <c r="F93" s="43"/>
      <c r="G93" s="43"/>
      <c r="H93" s="43"/>
      <c r="I93" s="43"/>
      <c r="J93" s="405"/>
      <c r="K93" s="406"/>
      <c r="L93" s="405"/>
      <c r="M93" s="405"/>
      <c r="N93" s="405"/>
      <c r="O93" s="405"/>
      <c r="P93" s="405"/>
      <c r="Q93" s="405"/>
      <c r="R93" s="405"/>
      <c r="S93" s="406"/>
      <c r="T93" s="43"/>
      <c r="U93" s="43"/>
      <c r="V93" s="43"/>
      <c r="W93" s="43"/>
      <c r="X93" s="43"/>
      <c r="Y93" s="43"/>
      <c r="Z93" s="43"/>
      <c r="AB93" s="63">
        <f t="shared" si="1"/>
        <v>0</v>
      </c>
    </row>
    <row r="94" spans="1:28" x14ac:dyDescent="0.25">
      <c r="A94" t="s">
        <v>256</v>
      </c>
      <c r="B94" s="36"/>
      <c r="C94" t="s">
        <v>63</v>
      </c>
      <c r="D94" s="43"/>
      <c r="E94" s="43"/>
      <c r="F94" s="43"/>
      <c r="G94" s="43"/>
      <c r="H94" s="43"/>
      <c r="I94" s="43"/>
      <c r="J94" s="405"/>
      <c r="K94" s="406"/>
      <c r="L94" s="405"/>
      <c r="M94" s="405"/>
      <c r="N94" s="405"/>
      <c r="O94" s="405"/>
      <c r="P94" s="405"/>
      <c r="Q94" s="405"/>
      <c r="R94" s="405"/>
      <c r="S94" s="406"/>
      <c r="T94" s="43"/>
      <c r="U94" s="43"/>
      <c r="V94" s="43"/>
      <c r="W94" s="43"/>
      <c r="X94" s="43"/>
      <c r="Y94" s="43"/>
      <c r="Z94" s="43"/>
      <c r="AB94" s="63">
        <f t="shared" si="1"/>
        <v>0</v>
      </c>
    </row>
    <row r="95" spans="1:28" x14ac:dyDescent="0.25">
      <c r="A95" t="s">
        <v>257</v>
      </c>
      <c r="B95" s="36"/>
      <c r="C95" t="s">
        <v>63</v>
      </c>
      <c r="D95" s="43"/>
      <c r="E95" s="43"/>
      <c r="F95" s="43"/>
      <c r="G95" s="43"/>
      <c r="H95" s="43"/>
      <c r="I95" s="43"/>
      <c r="J95" s="405"/>
      <c r="K95" s="406"/>
      <c r="L95" s="405"/>
      <c r="M95" s="405"/>
      <c r="N95" s="405"/>
      <c r="O95" s="405"/>
      <c r="P95" s="405"/>
      <c r="Q95" s="405"/>
      <c r="R95" s="405"/>
      <c r="S95" s="406"/>
      <c r="T95" s="43"/>
      <c r="U95" s="43"/>
      <c r="V95" s="43"/>
      <c r="W95" s="43"/>
      <c r="X95" s="43"/>
      <c r="Y95" s="43"/>
      <c r="Z95" s="43"/>
      <c r="AB95" s="63">
        <f t="shared" si="1"/>
        <v>0</v>
      </c>
    </row>
    <row r="96" spans="1:28" x14ac:dyDescent="0.25">
      <c r="D96" s="4"/>
      <c r="E96" s="4"/>
      <c r="F96" s="4"/>
      <c r="G96" s="4"/>
      <c r="H96" s="4"/>
      <c r="I96" s="4"/>
      <c r="J96" s="137"/>
      <c r="K96" s="136"/>
      <c r="L96" s="137"/>
      <c r="M96" s="137"/>
      <c r="N96" s="137"/>
      <c r="O96" s="137"/>
      <c r="P96" s="137"/>
      <c r="Q96" s="137"/>
      <c r="R96" s="137"/>
      <c r="S96" s="136"/>
      <c r="T96" s="4"/>
      <c r="U96" s="4"/>
      <c r="V96" s="4"/>
      <c r="W96" s="4"/>
      <c r="X96" s="4"/>
      <c r="Y96" s="4"/>
      <c r="Z96" s="4"/>
    </row>
    <row r="97" spans="4:28" x14ac:dyDescent="0.25">
      <c r="D97" s="4"/>
      <c r="E97" s="4"/>
      <c r="F97" s="4"/>
      <c r="G97" s="4"/>
      <c r="H97" s="4"/>
      <c r="I97" s="4"/>
      <c r="J97" s="137"/>
      <c r="K97" s="136"/>
      <c r="L97" s="137"/>
      <c r="M97" s="137"/>
      <c r="N97" s="137"/>
      <c r="O97" s="137"/>
      <c r="P97" s="137"/>
      <c r="Q97" s="137"/>
      <c r="R97" s="137"/>
      <c r="S97" s="136"/>
      <c r="T97" s="4"/>
      <c r="U97" s="4"/>
      <c r="V97" s="4"/>
      <c r="W97" s="4"/>
      <c r="X97" s="4"/>
      <c r="Y97" s="4"/>
      <c r="Z97" s="4"/>
    </row>
    <row r="98" spans="4:28" x14ac:dyDescent="0.25">
      <c r="D98" s="37">
        <f>SUM(D7:D97)</f>
        <v>14</v>
      </c>
      <c r="E98" s="37">
        <f t="shared" ref="E98:Z98" si="2">SUM(E7:E97)</f>
        <v>0</v>
      </c>
      <c r="F98" s="37">
        <f t="shared" si="2"/>
        <v>15</v>
      </c>
      <c r="G98" s="37">
        <f t="shared" si="2"/>
        <v>18</v>
      </c>
      <c r="H98" s="37">
        <f t="shared" si="2"/>
        <v>15</v>
      </c>
      <c r="I98" s="37">
        <f t="shared" si="2"/>
        <v>4</v>
      </c>
      <c r="J98" s="37">
        <f t="shared" si="2"/>
        <v>11</v>
      </c>
      <c r="K98" s="350">
        <f t="shared" si="2"/>
        <v>9</v>
      </c>
      <c r="L98" s="37">
        <f t="shared" si="2"/>
        <v>12</v>
      </c>
      <c r="M98" s="37">
        <f>SUM(M7:M97)</f>
        <v>15</v>
      </c>
      <c r="N98" s="37">
        <f t="shared" si="2"/>
        <v>18</v>
      </c>
      <c r="O98" s="37">
        <f t="shared" si="2"/>
        <v>12</v>
      </c>
      <c r="P98" s="37">
        <f t="shared" si="2"/>
        <v>17</v>
      </c>
      <c r="Q98" s="37">
        <f t="shared" si="2"/>
        <v>18</v>
      </c>
      <c r="R98" s="37">
        <f t="shared" si="2"/>
        <v>0</v>
      </c>
      <c r="S98" s="350">
        <f t="shared" si="2"/>
        <v>14</v>
      </c>
      <c r="T98" s="37">
        <f t="shared" si="2"/>
        <v>0</v>
      </c>
      <c r="U98" s="37">
        <f t="shared" si="2"/>
        <v>0</v>
      </c>
      <c r="V98" s="37">
        <f t="shared" si="2"/>
        <v>0</v>
      </c>
      <c r="W98" s="37">
        <f t="shared" si="2"/>
        <v>0</v>
      </c>
      <c r="X98" s="37">
        <f t="shared" si="2"/>
        <v>0</v>
      </c>
      <c r="Y98" s="37">
        <f t="shared" si="2"/>
        <v>0</v>
      </c>
      <c r="Z98" s="37">
        <f t="shared" si="2"/>
        <v>0</v>
      </c>
      <c r="AB98" s="37">
        <f>SUM(AB7:AB97)</f>
        <v>192</v>
      </c>
    </row>
  </sheetData>
  <mergeCells count="5">
    <mergeCell ref="D3:Y3"/>
    <mergeCell ref="AB4:AB5"/>
    <mergeCell ref="D6:K6"/>
    <mergeCell ref="L6:S6"/>
    <mergeCell ref="T6:Z6"/>
  </mergeCells>
  <conditionalFormatting sqref="D7:Z65 D6 L6 T6">
    <cfRule type="expression" dxfId="3" priority="2">
      <formula>"&gt;2.5"</formula>
    </cfRule>
  </conditionalFormatting>
  <conditionalFormatting sqref="M7:M65">
    <cfRule type="expression" dxfId="2" priority="1">
      <formula>"&gt;2.5"</formula>
    </cfRule>
  </conditionalFormatting>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18198-8EE8-4D06-8404-ED93A5AF6BE5}">
  <sheetPr>
    <tabColor theme="5" tint="0.59999389629810485"/>
  </sheetPr>
  <dimension ref="A1:AH98"/>
  <sheetViews>
    <sheetView zoomScale="85" zoomScaleNormal="85" workbookViewId="0">
      <pane xSplit="3" ySplit="6" topLeftCell="D7" activePane="bottomRight" state="frozen"/>
      <selection activeCell="B26" sqref="B26"/>
      <selection pane="topRight" activeCell="B26" sqref="B26"/>
      <selection pane="bottomLeft" activeCell="B26" sqref="B26"/>
      <selection pane="bottomRight" activeCell="B26" sqref="B26"/>
    </sheetView>
  </sheetViews>
  <sheetFormatPr defaultRowHeight="15" x14ac:dyDescent="0.25"/>
  <cols>
    <col min="1" max="1" width="19.28515625" bestFit="1" customWidth="1"/>
    <col min="3" max="3" width="13.85546875" bestFit="1" customWidth="1"/>
    <col min="4" max="26" width="13.140625" customWidth="1"/>
    <col min="27" max="27" width="2.85546875" customWidth="1"/>
  </cols>
  <sheetData>
    <row r="1" spans="1:34" x14ac:dyDescent="0.25">
      <c r="A1" s="34" t="s">
        <v>98</v>
      </c>
    </row>
    <row r="2" spans="1:34" x14ac:dyDescent="0.25">
      <c r="A2" s="34" t="s">
        <v>496</v>
      </c>
    </row>
    <row r="3" spans="1:34" x14ac:dyDescent="0.25">
      <c r="D3" s="820" t="s">
        <v>117</v>
      </c>
      <c r="E3" s="820"/>
      <c r="F3" s="820"/>
      <c r="G3" s="820"/>
      <c r="H3" s="820"/>
      <c r="I3" s="820"/>
      <c r="J3" s="820"/>
      <c r="K3" s="820"/>
      <c r="L3" s="820"/>
      <c r="M3" s="820"/>
      <c r="N3" s="820"/>
      <c r="O3" s="820"/>
      <c r="P3" s="820"/>
      <c r="Q3" s="820"/>
      <c r="R3" s="820"/>
      <c r="S3" s="820"/>
      <c r="T3" s="820"/>
      <c r="U3" s="820"/>
      <c r="V3" s="820"/>
      <c r="W3" s="820"/>
      <c r="X3" s="820"/>
      <c r="Y3" s="820"/>
      <c r="Z3" s="261"/>
    </row>
    <row r="4" spans="1:34" x14ac:dyDescent="0.25">
      <c r="D4" s="63" t="s">
        <v>470</v>
      </c>
      <c r="E4" s="63" t="s">
        <v>471</v>
      </c>
      <c r="F4" s="63" t="s">
        <v>491</v>
      </c>
      <c r="G4" s="63" t="s">
        <v>472</v>
      </c>
      <c r="H4" s="63" t="s">
        <v>473</v>
      </c>
      <c r="I4" s="67" t="s">
        <v>490</v>
      </c>
      <c r="J4" s="67" t="s">
        <v>474</v>
      </c>
      <c r="K4" s="35" t="s">
        <v>475</v>
      </c>
      <c r="L4" s="67" t="s">
        <v>476</v>
      </c>
      <c r="M4" s="67" t="s">
        <v>477</v>
      </c>
      <c r="N4" s="67" t="s">
        <v>478</v>
      </c>
      <c r="O4" s="67" t="s">
        <v>479</v>
      </c>
      <c r="P4" s="67" t="s">
        <v>480</v>
      </c>
      <c r="Q4" s="67" t="s">
        <v>481</v>
      </c>
      <c r="R4" s="67" t="s">
        <v>482</v>
      </c>
      <c r="S4" s="35" t="s">
        <v>483</v>
      </c>
      <c r="T4" s="63" t="s">
        <v>484</v>
      </c>
      <c r="U4" s="67" t="s">
        <v>485</v>
      </c>
      <c r="V4" s="67" t="s">
        <v>486</v>
      </c>
      <c r="W4" s="63" t="s">
        <v>487</v>
      </c>
      <c r="X4" s="63" t="s">
        <v>488</v>
      </c>
      <c r="Y4" s="63" t="s">
        <v>489</v>
      </c>
      <c r="Z4" s="63" t="s">
        <v>505</v>
      </c>
      <c r="AB4" s="820" t="s">
        <v>47</v>
      </c>
    </row>
    <row r="5" spans="1:34" x14ac:dyDescent="0.25">
      <c r="A5" s="63" t="s">
        <v>44</v>
      </c>
      <c r="B5" s="63" t="s">
        <v>51</v>
      </c>
      <c r="C5" s="63" t="s">
        <v>67</v>
      </c>
      <c r="D5" s="63" t="s">
        <v>169</v>
      </c>
      <c r="E5" s="63" t="s">
        <v>170</v>
      </c>
      <c r="F5" s="63" t="s">
        <v>180</v>
      </c>
      <c r="G5" s="63" t="s">
        <v>181</v>
      </c>
      <c r="H5" s="63" t="s">
        <v>182</v>
      </c>
      <c r="I5" s="63" t="s">
        <v>183</v>
      </c>
      <c r="J5" s="67" t="s">
        <v>209</v>
      </c>
      <c r="K5" s="35" t="s">
        <v>210</v>
      </c>
      <c r="L5" s="67" t="s">
        <v>211</v>
      </c>
      <c r="M5" s="67" t="s">
        <v>212</v>
      </c>
      <c r="N5" s="67" t="s">
        <v>213</v>
      </c>
      <c r="O5" s="67" t="s">
        <v>214</v>
      </c>
      <c r="P5" s="67" t="s">
        <v>221</v>
      </c>
      <c r="Q5" s="67" t="s">
        <v>222</v>
      </c>
      <c r="R5" s="67" t="s">
        <v>223</v>
      </c>
      <c r="S5" s="35" t="s">
        <v>224</v>
      </c>
      <c r="T5" s="63" t="s">
        <v>225</v>
      </c>
      <c r="U5" s="63" t="s">
        <v>226</v>
      </c>
      <c r="V5" s="67" t="s">
        <v>466</v>
      </c>
      <c r="W5" s="63" t="s">
        <v>467</v>
      </c>
      <c r="X5" s="63" t="s">
        <v>468</v>
      </c>
      <c r="Y5" s="63" t="s">
        <v>469</v>
      </c>
      <c r="Z5" s="63" t="s">
        <v>504</v>
      </c>
      <c r="AA5" s="63"/>
      <c r="AB5" s="820"/>
      <c r="AC5" s="63"/>
      <c r="AD5" s="63"/>
      <c r="AE5" s="63"/>
      <c r="AF5" s="63"/>
      <c r="AG5" s="63"/>
      <c r="AH5" s="63"/>
    </row>
    <row r="6" spans="1:34" hidden="1" x14ac:dyDescent="0.25">
      <c r="D6" s="971" t="s">
        <v>493</v>
      </c>
      <c r="E6" s="971"/>
      <c r="F6" s="971"/>
      <c r="G6" s="971"/>
      <c r="H6" s="971"/>
      <c r="I6" s="971"/>
      <c r="J6" s="971"/>
      <c r="K6" s="972"/>
      <c r="L6" s="973" t="s">
        <v>494</v>
      </c>
      <c r="M6" s="974"/>
      <c r="N6" s="974"/>
      <c r="O6" s="974"/>
      <c r="P6" s="974"/>
      <c r="Q6" s="974"/>
      <c r="R6" s="974"/>
      <c r="S6" s="972"/>
      <c r="T6" s="973" t="s">
        <v>495</v>
      </c>
      <c r="U6" s="971"/>
      <c r="V6" s="971"/>
      <c r="W6" s="971"/>
      <c r="X6" s="971"/>
      <c r="Y6" s="971"/>
      <c r="Z6" s="971"/>
      <c r="AA6" s="63"/>
      <c r="AB6" s="261"/>
    </row>
    <row r="7" spans="1:34" x14ac:dyDescent="0.25">
      <c r="A7" t="s">
        <v>404</v>
      </c>
      <c r="B7" s="6" t="s">
        <v>52</v>
      </c>
      <c r="C7" t="s">
        <v>68</v>
      </c>
      <c r="D7" s="43"/>
      <c r="E7" s="43"/>
      <c r="F7" s="43"/>
      <c r="G7" s="43"/>
      <c r="H7" s="43"/>
      <c r="I7" s="405"/>
      <c r="J7" s="405"/>
      <c r="K7" s="406"/>
      <c r="L7" s="405"/>
      <c r="M7" s="405"/>
      <c r="N7" s="405"/>
      <c r="O7" s="405"/>
      <c r="P7" s="405"/>
      <c r="Q7" s="405"/>
      <c r="R7" s="405"/>
      <c r="S7" s="406"/>
      <c r="T7" s="405"/>
      <c r="U7" s="405"/>
      <c r="V7" s="405"/>
      <c r="W7" s="405"/>
      <c r="X7" s="43"/>
      <c r="Y7" s="405"/>
      <c r="Z7" s="405"/>
      <c r="AB7" s="63">
        <f>SUM(D7:Z7)</f>
        <v>0</v>
      </c>
    </row>
    <row r="8" spans="1:34" x14ac:dyDescent="0.25">
      <c r="A8" t="s">
        <v>11</v>
      </c>
      <c r="B8" s="6" t="s">
        <v>52</v>
      </c>
      <c r="C8" t="s">
        <v>68</v>
      </c>
      <c r="D8" s="43"/>
      <c r="E8" s="43"/>
      <c r="F8" s="43"/>
      <c r="G8" s="43"/>
      <c r="H8" s="43"/>
      <c r="I8" s="405"/>
      <c r="J8" s="405"/>
      <c r="K8" s="406"/>
      <c r="L8" s="405"/>
      <c r="M8" s="405"/>
      <c r="N8" s="405"/>
      <c r="O8" s="405"/>
      <c r="P8" s="405"/>
      <c r="Q8" s="405"/>
      <c r="R8" s="405"/>
      <c r="S8" s="406"/>
      <c r="T8" s="43"/>
      <c r="U8" s="405"/>
      <c r="V8" s="405"/>
      <c r="W8" s="405"/>
      <c r="X8" s="43"/>
      <c r="Y8" s="405"/>
      <c r="Z8" s="405"/>
      <c r="AB8" s="63">
        <f t="shared" ref="AB8:AB71" si="0">SUM(D8:Z8)</f>
        <v>0</v>
      </c>
    </row>
    <row r="9" spans="1:34" x14ac:dyDescent="0.25">
      <c r="A9" t="s">
        <v>8</v>
      </c>
      <c r="B9" s="6" t="s">
        <v>52</v>
      </c>
      <c r="C9" t="s">
        <v>68</v>
      </c>
      <c r="D9" s="43"/>
      <c r="E9" s="43"/>
      <c r="F9" s="43"/>
      <c r="G9" s="43"/>
      <c r="H9" s="43"/>
      <c r="I9" s="405"/>
      <c r="J9" s="405"/>
      <c r="K9" s="406"/>
      <c r="L9" s="405"/>
      <c r="M9" s="405"/>
      <c r="N9" s="405"/>
      <c r="O9" s="405"/>
      <c r="P9" s="405"/>
      <c r="Q9" s="405"/>
      <c r="R9" s="405"/>
      <c r="S9" s="406"/>
      <c r="T9" s="405"/>
      <c r="U9" s="405"/>
      <c r="V9" s="405"/>
      <c r="W9" s="405"/>
      <c r="X9" s="43"/>
      <c r="Y9" s="405"/>
      <c r="Z9" s="405"/>
      <c r="AB9" s="63">
        <f t="shared" si="0"/>
        <v>0</v>
      </c>
    </row>
    <row r="10" spans="1:34" x14ac:dyDescent="0.25">
      <c r="A10" t="s">
        <v>12</v>
      </c>
      <c r="B10" s="6" t="s">
        <v>53</v>
      </c>
      <c r="C10" t="s">
        <v>68</v>
      </c>
      <c r="D10" s="43"/>
      <c r="E10" s="43"/>
      <c r="F10" s="43"/>
      <c r="G10" s="43"/>
      <c r="H10" s="43"/>
      <c r="I10" s="405"/>
      <c r="J10" s="405"/>
      <c r="K10" s="406"/>
      <c r="L10" s="405"/>
      <c r="M10" s="405"/>
      <c r="N10" s="405"/>
      <c r="O10" s="405"/>
      <c r="P10" s="405"/>
      <c r="Q10" s="405"/>
      <c r="R10" s="405"/>
      <c r="S10" s="406"/>
      <c r="T10" s="405"/>
      <c r="U10" s="405"/>
      <c r="V10" s="405"/>
      <c r="W10" s="43"/>
      <c r="X10" s="43"/>
      <c r="Y10" s="43"/>
      <c r="Z10" s="43"/>
      <c r="AB10" s="63">
        <f t="shared" si="0"/>
        <v>0</v>
      </c>
    </row>
    <row r="11" spans="1:34" x14ac:dyDescent="0.25">
      <c r="A11" t="s">
        <v>16</v>
      </c>
      <c r="B11" s="6" t="s">
        <v>54</v>
      </c>
      <c r="C11" t="s">
        <v>68</v>
      </c>
      <c r="D11" s="43"/>
      <c r="E11" s="43"/>
      <c r="F11" s="43"/>
      <c r="G11" s="43"/>
      <c r="H11" s="43"/>
      <c r="I11" s="405"/>
      <c r="J11" s="405"/>
      <c r="K11" s="406"/>
      <c r="L11" s="405"/>
      <c r="M11" s="405"/>
      <c r="N11" s="405"/>
      <c r="O11" s="405"/>
      <c r="P11" s="405"/>
      <c r="Q11" s="405"/>
      <c r="R11" s="405"/>
      <c r="S11" s="406"/>
      <c r="T11" s="405"/>
      <c r="U11" s="405"/>
      <c r="V11" s="405"/>
      <c r="W11" s="405"/>
      <c r="X11" s="43"/>
      <c r="Y11" s="405"/>
      <c r="Z11" s="405"/>
      <c r="AB11" s="63">
        <f t="shared" si="0"/>
        <v>0</v>
      </c>
    </row>
    <row r="12" spans="1:34" x14ac:dyDescent="0.25">
      <c r="A12" t="s">
        <v>0</v>
      </c>
      <c r="B12" s="6" t="s">
        <v>52</v>
      </c>
      <c r="C12" t="s">
        <v>68</v>
      </c>
      <c r="D12" s="43"/>
      <c r="E12" s="43"/>
      <c r="F12" s="43"/>
      <c r="G12" s="43"/>
      <c r="H12" s="43"/>
      <c r="I12" s="405"/>
      <c r="J12" s="405"/>
      <c r="K12" s="406"/>
      <c r="L12" s="405"/>
      <c r="M12" s="405"/>
      <c r="N12" s="405"/>
      <c r="O12" s="405"/>
      <c r="P12" s="405"/>
      <c r="Q12" s="405"/>
      <c r="R12" s="405"/>
      <c r="S12" s="406"/>
      <c r="T12" s="43"/>
      <c r="U12" s="405"/>
      <c r="V12" s="405"/>
      <c r="W12" s="43"/>
      <c r="X12" s="43"/>
      <c r="Y12" s="43"/>
      <c r="Z12" s="43"/>
      <c r="AB12" s="63">
        <f t="shared" si="0"/>
        <v>0</v>
      </c>
    </row>
    <row r="13" spans="1:34" x14ac:dyDescent="0.25">
      <c r="A13" t="s">
        <v>5</v>
      </c>
      <c r="B13" s="6" t="s">
        <v>52</v>
      </c>
      <c r="C13" t="s">
        <v>68</v>
      </c>
      <c r="D13" s="43"/>
      <c r="E13" s="43"/>
      <c r="F13" s="43"/>
      <c r="G13" s="43"/>
      <c r="H13" s="43"/>
      <c r="I13" s="405"/>
      <c r="J13" s="405"/>
      <c r="K13" s="406"/>
      <c r="L13" s="405"/>
      <c r="M13" s="405"/>
      <c r="N13" s="405"/>
      <c r="O13" s="405"/>
      <c r="P13" s="405"/>
      <c r="Q13" s="405"/>
      <c r="R13" s="405"/>
      <c r="S13" s="406"/>
      <c r="T13" s="405"/>
      <c r="U13" s="405"/>
      <c r="V13" s="405"/>
      <c r="W13" s="405"/>
      <c r="X13" s="405"/>
      <c r="Y13" s="405"/>
      <c r="Z13" s="405"/>
      <c r="AB13" s="63">
        <f t="shared" si="0"/>
        <v>0</v>
      </c>
    </row>
    <row r="14" spans="1:34" x14ac:dyDescent="0.25">
      <c r="A14" t="s">
        <v>74</v>
      </c>
      <c r="B14" s="6" t="s">
        <v>53</v>
      </c>
      <c r="C14" t="s">
        <v>68</v>
      </c>
      <c r="D14" s="43"/>
      <c r="E14" s="43"/>
      <c r="F14" s="43"/>
      <c r="G14" s="43"/>
      <c r="H14" s="43"/>
      <c r="I14" s="405"/>
      <c r="J14" s="405"/>
      <c r="K14" s="406"/>
      <c r="L14" s="405"/>
      <c r="M14" s="405"/>
      <c r="N14" s="405"/>
      <c r="O14" s="405"/>
      <c r="P14" s="405"/>
      <c r="Q14" s="405"/>
      <c r="R14" s="405"/>
      <c r="S14" s="406"/>
      <c r="T14" s="405"/>
      <c r="U14" s="405"/>
      <c r="V14" s="405"/>
      <c r="W14" s="405"/>
      <c r="X14" s="43"/>
      <c r="Y14" s="405"/>
      <c r="Z14" s="405"/>
      <c r="AB14" s="63">
        <f t="shared" si="0"/>
        <v>0</v>
      </c>
      <c r="AD14">
        <v>2</v>
      </c>
    </row>
    <row r="15" spans="1:34" x14ac:dyDescent="0.25">
      <c r="A15" t="s">
        <v>405</v>
      </c>
      <c r="B15" s="6" t="s">
        <v>53</v>
      </c>
      <c r="C15" t="s">
        <v>68</v>
      </c>
      <c r="D15" s="43"/>
      <c r="E15" s="43"/>
      <c r="F15" s="43"/>
      <c r="G15" s="43"/>
      <c r="H15" s="43"/>
      <c r="I15" s="405"/>
      <c r="J15" s="405"/>
      <c r="K15" s="406"/>
      <c r="L15" s="405"/>
      <c r="M15" s="405"/>
      <c r="N15" s="405"/>
      <c r="O15" s="405"/>
      <c r="P15" s="405"/>
      <c r="Q15" s="405"/>
      <c r="R15" s="405"/>
      <c r="S15" s="406"/>
      <c r="T15" s="405"/>
      <c r="U15" s="405"/>
      <c r="V15" s="405"/>
      <c r="W15" s="405"/>
      <c r="X15" s="405"/>
      <c r="Y15" s="43"/>
      <c r="Z15" s="43"/>
      <c r="AB15" s="63">
        <f t="shared" si="0"/>
        <v>0</v>
      </c>
      <c r="AD15">
        <v>1</v>
      </c>
    </row>
    <row r="16" spans="1:34" x14ac:dyDescent="0.25">
      <c r="A16" t="s">
        <v>2</v>
      </c>
      <c r="B16" s="6" t="s">
        <v>53</v>
      </c>
      <c r="C16" t="s">
        <v>68</v>
      </c>
      <c r="D16" s="43"/>
      <c r="E16" s="43"/>
      <c r="F16" s="43"/>
      <c r="G16" s="43"/>
      <c r="H16" s="43"/>
      <c r="I16" s="405"/>
      <c r="J16" s="405"/>
      <c r="K16" s="406"/>
      <c r="L16" s="405"/>
      <c r="M16" s="405"/>
      <c r="N16" s="405"/>
      <c r="O16" s="405"/>
      <c r="P16" s="405"/>
      <c r="Q16" s="405"/>
      <c r="R16" s="405"/>
      <c r="S16" s="406"/>
      <c r="T16" s="405"/>
      <c r="U16" s="405"/>
      <c r="V16" s="405"/>
      <c r="W16" s="405"/>
      <c r="X16" s="405"/>
      <c r="Y16" s="405"/>
      <c r="Z16" s="405"/>
      <c r="AB16" s="63">
        <f t="shared" si="0"/>
        <v>0</v>
      </c>
    </row>
    <row r="17" spans="1:28" x14ac:dyDescent="0.25">
      <c r="A17" t="s">
        <v>6</v>
      </c>
      <c r="B17" s="6" t="s">
        <v>53</v>
      </c>
      <c r="C17" t="s">
        <v>68</v>
      </c>
      <c r="D17" s="43"/>
      <c r="E17" s="43"/>
      <c r="F17" s="43"/>
      <c r="G17" s="43"/>
      <c r="H17" s="43"/>
      <c r="I17" s="405"/>
      <c r="J17" s="405"/>
      <c r="K17" s="406"/>
      <c r="L17" s="405"/>
      <c r="M17" s="405"/>
      <c r="N17" s="405"/>
      <c r="O17" s="405"/>
      <c r="P17" s="405"/>
      <c r="Q17" s="405"/>
      <c r="R17" s="405"/>
      <c r="S17" s="406"/>
      <c r="T17" s="405"/>
      <c r="U17" s="405"/>
      <c r="V17" s="405"/>
      <c r="W17" s="405"/>
      <c r="X17" s="405"/>
      <c r="Y17" s="405"/>
      <c r="Z17" s="405"/>
      <c r="AB17" s="63">
        <f t="shared" si="0"/>
        <v>0</v>
      </c>
    </row>
    <row r="18" spans="1:28" x14ac:dyDescent="0.25">
      <c r="A18" t="s">
        <v>14</v>
      </c>
      <c r="B18" s="6" t="s">
        <v>53</v>
      </c>
      <c r="C18" t="s">
        <v>68</v>
      </c>
      <c r="D18" s="43"/>
      <c r="E18" s="43"/>
      <c r="F18" s="43"/>
      <c r="G18" s="43"/>
      <c r="H18" s="43"/>
      <c r="I18" s="405"/>
      <c r="J18" s="405"/>
      <c r="K18" s="406"/>
      <c r="L18" s="405"/>
      <c r="M18" s="405"/>
      <c r="N18" s="405"/>
      <c r="O18" s="405"/>
      <c r="P18" s="405"/>
      <c r="Q18" s="405"/>
      <c r="R18" s="405"/>
      <c r="S18" s="406"/>
      <c r="T18" s="405"/>
      <c r="U18" s="405"/>
      <c r="V18" s="405"/>
      <c r="W18" s="43"/>
      <c r="X18" s="43"/>
      <c r="Y18" s="405"/>
      <c r="Z18" s="405"/>
      <c r="AB18" s="63">
        <f t="shared" si="0"/>
        <v>0</v>
      </c>
    </row>
    <row r="19" spans="1:28" x14ac:dyDescent="0.25">
      <c r="A19" s="4" t="s">
        <v>231</v>
      </c>
      <c r="B19" s="6" t="s">
        <v>54</v>
      </c>
      <c r="C19" t="s">
        <v>68</v>
      </c>
      <c r="D19" s="43"/>
      <c r="E19" s="43"/>
      <c r="F19" s="43"/>
      <c r="G19" s="43"/>
      <c r="H19" s="43"/>
      <c r="I19" s="405"/>
      <c r="J19" s="405"/>
      <c r="K19" s="406"/>
      <c r="L19" s="405"/>
      <c r="M19" s="405"/>
      <c r="N19" s="405"/>
      <c r="O19" s="405"/>
      <c r="P19" s="405"/>
      <c r="Q19" s="405"/>
      <c r="R19" s="405"/>
      <c r="S19" s="406"/>
      <c r="T19" s="43"/>
      <c r="U19" s="405"/>
      <c r="V19" s="405"/>
      <c r="W19" s="43"/>
      <c r="X19" s="43"/>
      <c r="Y19" s="43"/>
      <c r="Z19" s="43"/>
      <c r="AB19" s="63">
        <f t="shared" si="0"/>
        <v>0</v>
      </c>
    </row>
    <row r="20" spans="1:28" x14ac:dyDescent="0.25">
      <c r="A20" s="4" t="s">
        <v>10</v>
      </c>
      <c r="B20" s="6" t="s">
        <v>54</v>
      </c>
      <c r="C20" t="s">
        <v>68</v>
      </c>
      <c r="D20" s="43"/>
      <c r="E20" s="43"/>
      <c r="F20" s="43"/>
      <c r="G20" s="43"/>
      <c r="H20" s="43"/>
      <c r="I20" s="405"/>
      <c r="J20" s="405"/>
      <c r="K20" s="406"/>
      <c r="L20" s="405"/>
      <c r="M20" s="405"/>
      <c r="N20" s="405"/>
      <c r="O20" s="405"/>
      <c r="P20" s="405"/>
      <c r="Q20" s="405"/>
      <c r="R20" s="405"/>
      <c r="S20" s="406"/>
      <c r="T20" s="43"/>
      <c r="U20" s="405"/>
      <c r="V20" s="405"/>
      <c r="W20" s="43"/>
      <c r="X20" s="43"/>
      <c r="Y20" s="43"/>
      <c r="Z20" s="43"/>
      <c r="AB20" s="63">
        <f t="shared" si="0"/>
        <v>0</v>
      </c>
    </row>
    <row r="21" spans="1:28" x14ac:dyDescent="0.25">
      <c r="A21" s="4" t="s">
        <v>230</v>
      </c>
      <c r="B21" s="6" t="s">
        <v>251</v>
      </c>
      <c r="C21" t="s">
        <v>68</v>
      </c>
      <c r="D21" s="43"/>
      <c r="E21" s="43"/>
      <c r="F21" s="43"/>
      <c r="G21" s="43"/>
      <c r="H21" s="43"/>
      <c r="I21" s="405"/>
      <c r="J21" s="405"/>
      <c r="K21" s="406"/>
      <c r="L21" s="405"/>
      <c r="M21" s="405"/>
      <c r="N21" s="405"/>
      <c r="O21" s="405"/>
      <c r="P21" s="405"/>
      <c r="Q21" s="405"/>
      <c r="R21" s="405"/>
      <c r="S21" s="406"/>
      <c r="T21" s="43"/>
      <c r="U21" s="405"/>
      <c r="V21" s="405"/>
      <c r="W21" s="43"/>
      <c r="X21" s="43"/>
      <c r="Y21" s="43"/>
      <c r="Z21" s="43"/>
      <c r="AB21" s="63">
        <f t="shared" si="0"/>
        <v>0</v>
      </c>
    </row>
    <row r="22" spans="1:28" x14ac:dyDescent="0.25">
      <c r="A22" s="4" t="s">
        <v>38</v>
      </c>
      <c r="B22" s="6" t="s">
        <v>251</v>
      </c>
      <c r="C22" t="s">
        <v>68</v>
      </c>
      <c r="D22" s="43"/>
      <c r="E22" s="43"/>
      <c r="F22" s="43"/>
      <c r="G22" s="43"/>
      <c r="H22" s="43"/>
      <c r="I22" s="405"/>
      <c r="J22" s="405"/>
      <c r="K22" s="406"/>
      <c r="L22" s="405"/>
      <c r="M22" s="405"/>
      <c r="N22" s="405"/>
      <c r="O22" s="405"/>
      <c r="P22" s="405"/>
      <c r="Q22" s="405"/>
      <c r="R22" s="405"/>
      <c r="S22" s="406"/>
      <c r="T22" s="43"/>
      <c r="U22" s="405"/>
      <c r="V22" s="405"/>
      <c r="W22" s="43"/>
      <c r="X22" s="43"/>
      <c r="Y22" s="43"/>
      <c r="Z22" s="43"/>
      <c r="AB22" s="63">
        <f t="shared" si="0"/>
        <v>0</v>
      </c>
    </row>
    <row r="23" spans="1:28" x14ac:dyDescent="0.25">
      <c r="A23" s="4" t="s">
        <v>215</v>
      </c>
      <c r="B23" s="6" t="s">
        <v>251</v>
      </c>
      <c r="C23" t="s">
        <v>68</v>
      </c>
      <c r="D23" s="43"/>
      <c r="E23" s="43"/>
      <c r="F23" s="43"/>
      <c r="G23" s="43"/>
      <c r="H23" s="43"/>
      <c r="I23" s="405"/>
      <c r="J23" s="405"/>
      <c r="K23" s="406"/>
      <c r="L23" s="405"/>
      <c r="M23" s="405"/>
      <c r="N23" s="405"/>
      <c r="O23" s="405"/>
      <c r="P23" s="405"/>
      <c r="Q23" s="405"/>
      <c r="R23" s="405"/>
      <c r="S23" s="406"/>
      <c r="T23" s="43"/>
      <c r="U23" s="405"/>
      <c r="V23" s="405"/>
      <c r="W23" s="43"/>
      <c r="X23" s="43"/>
      <c r="Y23" s="43"/>
      <c r="Z23" s="43"/>
      <c r="AB23" s="63">
        <f t="shared" si="0"/>
        <v>0</v>
      </c>
    </row>
    <row r="24" spans="1:28" x14ac:dyDescent="0.25">
      <c r="A24" s="4" t="s">
        <v>24</v>
      </c>
      <c r="B24" s="6" t="s">
        <v>251</v>
      </c>
      <c r="C24" t="s">
        <v>68</v>
      </c>
      <c r="D24" s="43"/>
      <c r="E24" s="43"/>
      <c r="F24" s="43"/>
      <c r="G24" s="43"/>
      <c r="H24" s="43"/>
      <c r="I24" s="405"/>
      <c r="J24" s="405"/>
      <c r="K24" s="406"/>
      <c r="L24" s="405"/>
      <c r="M24" s="405"/>
      <c r="N24" s="405"/>
      <c r="O24" s="405"/>
      <c r="P24" s="405"/>
      <c r="Q24" s="405"/>
      <c r="R24" s="405"/>
      <c r="S24" s="406"/>
      <c r="T24" s="43"/>
      <c r="U24" s="405"/>
      <c r="V24" s="405"/>
      <c r="W24" s="43"/>
      <c r="X24" s="43"/>
      <c r="Y24" s="43"/>
      <c r="Z24" s="43"/>
      <c r="AB24" s="63">
        <f t="shared" si="0"/>
        <v>0</v>
      </c>
    </row>
    <row r="25" spans="1:28" x14ac:dyDescent="0.25">
      <c r="A25" s="4" t="s">
        <v>582</v>
      </c>
      <c r="B25" s="6" t="s">
        <v>251</v>
      </c>
      <c r="C25" t="s">
        <v>68</v>
      </c>
      <c r="D25" s="43"/>
      <c r="E25" s="43"/>
      <c r="F25" s="43"/>
      <c r="G25" s="43"/>
      <c r="H25" s="43"/>
      <c r="I25" s="405"/>
      <c r="J25" s="405"/>
      <c r="K25" s="406"/>
      <c r="L25" s="405"/>
      <c r="M25" s="405"/>
      <c r="N25" s="405"/>
      <c r="O25" s="405"/>
      <c r="P25" s="405"/>
      <c r="Q25" s="405"/>
      <c r="R25" s="405"/>
      <c r="S25" s="406"/>
      <c r="T25" s="43"/>
      <c r="U25" s="405"/>
      <c r="V25" s="405"/>
      <c r="W25" s="43"/>
      <c r="X25" s="43"/>
      <c r="Y25" s="43"/>
      <c r="Z25" s="43"/>
      <c r="AB25" s="63">
        <f t="shared" si="0"/>
        <v>0</v>
      </c>
    </row>
    <row r="26" spans="1:28" x14ac:dyDescent="0.25">
      <c r="A26" s="4" t="s">
        <v>254</v>
      </c>
      <c r="B26" s="6"/>
      <c r="C26" t="s">
        <v>68</v>
      </c>
      <c r="D26" s="43"/>
      <c r="E26" s="43"/>
      <c r="F26" s="43"/>
      <c r="G26" s="43"/>
      <c r="H26" s="43"/>
      <c r="I26" s="405"/>
      <c r="J26" s="405"/>
      <c r="K26" s="406"/>
      <c r="L26" s="405"/>
      <c r="M26" s="405"/>
      <c r="N26" s="405"/>
      <c r="O26" s="405"/>
      <c r="P26" s="405"/>
      <c r="Q26" s="405"/>
      <c r="R26" s="405"/>
      <c r="S26" s="406"/>
      <c r="T26" s="43"/>
      <c r="U26" s="405"/>
      <c r="V26" s="405"/>
      <c r="W26" s="43"/>
      <c r="X26" s="43"/>
      <c r="Y26" s="43"/>
      <c r="Z26" s="43"/>
      <c r="AB26" s="63">
        <f t="shared" si="0"/>
        <v>0</v>
      </c>
    </row>
    <row r="27" spans="1:28" x14ac:dyDescent="0.25">
      <c r="A27" s="4" t="s">
        <v>255</v>
      </c>
      <c r="B27" s="6"/>
      <c r="C27" t="s">
        <v>68</v>
      </c>
      <c r="D27" s="43"/>
      <c r="E27" s="43"/>
      <c r="F27" s="43"/>
      <c r="G27" s="43"/>
      <c r="H27" s="43"/>
      <c r="I27" s="405"/>
      <c r="J27" s="405"/>
      <c r="K27" s="406"/>
      <c r="L27" s="405"/>
      <c r="M27" s="405"/>
      <c r="N27" s="405"/>
      <c r="O27" s="405"/>
      <c r="P27" s="405"/>
      <c r="Q27" s="405"/>
      <c r="R27" s="405"/>
      <c r="S27" s="406"/>
      <c r="T27" s="43"/>
      <c r="U27" s="405"/>
      <c r="V27" s="405"/>
      <c r="W27" s="43"/>
      <c r="X27" s="43"/>
      <c r="Y27" s="43"/>
      <c r="Z27" s="43"/>
      <c r="AB27" s="63">
        <f t="shared" si="0"/>
        <v>0</v>
      </c>
    </row>
    <row r="28" spans="1:28" x14ac:dyDescent="0.25">
      <c r="A28" s="4" t="s">
        <v>256</v>
      </c>
      <c r="B28" s="6"/>
      <c r="C28" t="s">
        <v>68</v>
      </c>
      <c r="D28" s="43"/>
      <c r="E28" s="43"/>
      <c r="F28" s="43"/>
      <c r="G28" s="43"/>
      <c r="H28" s="43"/>
      <c r="I28" s="405"/>
      <c r="J28" s="405"/>
      <c r="K28" s="406"/>
      <c r="L28" s="405"/>
      <c r="M28" s="405"/>
      <c r="N28" s="405"/>
      <c r="O28" s="405"/>
      <c r="P28" s="405"/>
      <c r="Q28" s="405"/>
      <c r="R28" s="405"/>
      <c r="S28" s="406"/>
      <c r="T28" s="43"/>
      <c r="U28" s="405"/>
      <c r="V28" s="405"/>
      <c r="W28" s="43"/>
      <c r="X28" s="43"/>
      <c r="Y28" s="43"/>
      <c r="Z28" s="43"/>
      <c r="AB28" s="63">
        <f t="shared" si="0"/>
        <v>0</v>
      </c>
    </row>
    <row r="29" spans="1:28" x14ac:dyDescent="0.25">
      <c r="A29" s="4" t="s">
        <v>257</v>
      </c>
      <c r="B29" s="6"/>
      <c r="C29" t="s">
        <v>68</v>
      </c>
      <c r="D29" s="43"/>
      <c r="E29" s="43"/>
      <c r="F29" s="43"/>
      <c r="G29" s="43"/>
      <c r="H29" s="43"/>
      <c r="I29" s="405"/>
      <c r="J29" s="405"/>
      <c r="K29" s="406"/>
      <c r="L29" s="405"/>
      <c r="M29" s="405"/>
      <c r="N29" s="405"/>
      <c r="O29" s="405"/>
      <c r="P29" s="405"/>
      <c r="Q29" s="405"/>
      <c r="R29" s="405"/>
      <c r="S29" s="406"/>
      <c r="T29" s="43"/>
      <c r="U29" s="405"/>
      <c r="V29" s="405"/>
      <c r="W29" s="43"/>
      <c r="X29" s="43"/>
      <c r="Y29" s="43"/>
      <c r="Z29" s="43"/>
      <c r="AB29" s="63">
        <f t="shared" si="0"/>
        <v>0</v>
      </c>
    </row>
    <row r="30" spans="1:28" x14ac:dyDescent="0.25">
      <c r="A30" s="4" t="s">
        <v>4</v>
      </c>
      <c r="B30" s="6" t="s">
        <v>52</v>
      </c>
      <c r="C30" t="s">
        <v>64</v>
      </c>
      <c r="D30" s="43"/>
      <c r="E30" s="43"/>
      <c r="F30" s="43"/>
      <c r="G30" s="43"/>
      <c r="H30" s="43"/>
      <c r="I30" s="405"/>
      <c r="J30" s="405"/>
      <c r="K30" s="406"/>
      <c r="L30" s="405"/>
      <c r="M30" s="405"/>
      <c r="N30" s="405"/>
      <c r="O30" s="405"/>
      <c r="P30" s="405"/>
      <c r="Q30" s="405"/>
      <c r="R30" s="405"/>
      <c r="S30" s="406"/>
      <c r="T30" s="43"/>
      <c r="U30" s="405"/>
      <c r="V30" s="405"/>
      <c r="W30" s="43"/>
      <c r="X30" s="43"/>
      <c r="Y30" s="43"/>
      <c r="Z30" s="43"/>
      <c r="AB30" s="63">
        <f t="shared" si="0"/>
        <v>0</v>
      </c>
    </row>
    <row r="31" spans="1:28" x14ac:dyDescent="0.25">
      <c r="A31" s="4" t="s">
        <v>3</v>
      </c>
      <c r="B31" s="6" t="s">
        <v>52</v>
      </c>
      <c r="C31" t="s">
        <v>64</v>
      </c>
      <c r="D31" s="43"/>
      <c r="E31" s="43"/>
      <c r="F31" s="43">
        <v>1</v>
      </c>
      <c r="G31" s="43"/>
      <c r="H31" s="43"/>
      <c r="I31" s="405"/>
      <c r="J31" s="405"/>
      <c r="K31" s="406">
        <v>1</v>
      </c>
      <c r="L31" s="405"/>
      <c r="M31" s="405"/>
      <c r="N31" s="405">
        <v>1</v>
      </c>
      <c r="O31" s="405"/>
      <c r="P31" s="405">
        <v>1</v>
      </c>
      <c r="Q31" s="405"/>
      <c r="R31" s="405"/>
      <c r="S31" s="406"/>
      <c r="T31" s="43"/>
      <c r="U31" s="405"/>
      <c r="V31" s="405"/>
      <c r="W31" s="43"/>
      <c r="X31" s="43"/>
      <c r="Y31" s="43"/>
      <c r="Z31" s="43"/>
      <c r="AB31" s="63">
        <f t="shared" si="0"/>
        <v>4</v>
      </c>
    </row>
    <row r="32" spans="1:28" x14ac:dyDescent="0.25">
      <c r="A32" s="4" t="s">
        <v>229</v>
      </c>
      <c r="B32" s="6" t="s">
        <v>54</v>
      </c>
      <c r="C32" t="s">
        <v>64</v>
      </c>
      <c r="D32" s="43"/>
      <c r="E32" s="43"/>
      <c r="F32" s="43"/>
      <c r="G32" s="43"/>
      <c r="H32" s="43"/>
      <c r="I32" s="405"/>
      <c r="J32" s="405"/>
      <c r="K32" s="406"/>
      <c r="L32" s="405"/>
      <c r="M32" s="405"/>
      <c r="N32" s="405"/>
      <c r="O32" s="405"/>
      <c r="P32" s="405"/>
      <c r="Q32" s="405"/>
      <c r="R32" s="405"/>
      <c r="S32" s="406"/>
      <c r="T32" s="43"/>
      <c r="U32" s="405"/>
      <c r="V32" s="405"/>
      <c r="W32" s="43"/>
      <c r="X32" s="43"/>
      <c r="Y32" s="43"/>
      <c r="Z32" s="43"/>
      <c r="AB32" s="63">
        <f t="shared" si="0"/>
        <v>0</v>
      </c>
    </row>
    <row r="33" spans="1:30" x14ac:dyDescent="0.25">
      <c r="A33" s="4" t="s">
        <v>21</v>
      </c>
      <c r="B33" s="6" t="s">
        <v>53</v>
      </c>
      <c r="C33" t="s">
        <v>64</v>
      </c>
      <c r="D33" s="43"/>
      <c r="E33" s="43"/>
      <c r="F33" s="43"/>
      <c r="G33" s="43"/>
      <c r="H33" s="43"/>
      <c r="I33" s="405"/>
      <c r="J33" s="405"/>
      <c r="K33" s="406"/>
      <c r="L33" s="405"/>
      <c r="M33" s="405"/>
      <c r="N33" s="405"/>
      <c r="O33" s="405"/>
      <c r="P33" s="405"/>
      <c r="Q33" s="405">
        <v>1</v>
      </c>
      <c r="R33" s="405"/>
      <c r="S33" s="406"/>
      <c r="T33" s="405"/>
      <c r="U33" s="405"/>
      <c r="V33" s="405"/>
      <c r="W33" s="405"/>
      <c r="X33" s="43"/>
      <c r="Y33" s="405"/>
      <c r="Z33" s="405"/>
      <c r="AB33" s="63">
        <f t="shared" si="0"/>
        <v>1</v>
      </c>
    </row>
    <row r="34" spans="1:30" x14ac:dyDescent="0.25">
      <c r="A34" t="s">
        <v>9</v>
      </c>
      <c r="B34" s="6" t="s">
        <v>54</v>
      </c>
      <c r="C34" t="s">
        <v>64</v>
      </c>
      <c r="D34" s="43"/>
      <c r="E34" s="43"/>
      <c r="F34" s="43"/>
      <c r="G34" s="43"/>
      <c r="H34" s="43"/>
      <c r="I34" s="405"/>
      <c r="J34" s="405"/>
      <c r="K34" s="406"/>
      <c r="L34" s="405"/>
      <c r="M34" s="405"/>
      <c r="N34" s="405"/>
      <c r="O34" s="405"/>
      <c r="P34" s="405"/>
      <c r="Q34" s="405"/>
      <c r="R34" s="405"/>
      <c r="S34" s="406"/>
      <c r="T34" s="405"/>
      <c r="U34" s="405"/>
      <c r="V34" s="405"/>
      <c r="W34" s="405"/>
      <c r="X34" s="43"/>
      <c r="Y34" s="405"/>
      <c r="Z34" s="405"/>
      <c r="AB34" s="63">
        <f t="shared" si="0"/>
        <v>0</v>
      </c>
    </row>
    <row r="35" spans="1:30" x14ac:dyDescent="0.25">
      <c r="A35" t="s">
        <v>279</v>
      </c>
      <c r="B35" s="6" t="s">
        <v>251</v>
      </c>
      <c r="C35" t="s">
        <v>64</v>
      </c>
      <c r="D35" s="43"/>
      <c r="E35" s="43"/>
      <c r="F35" s="43"/>
      <c r="G35" s="43"/>
      <c r="H35" s="43"/>
      <c r="I35" s="405"/>
      <c r="J35" s="405"/>
      <c r="K35" s="406"/>
      <c r="L35" s="405"/>
      <c r="M35" s="405"/>
      <c r="N35" s="405"/>
      <c r="O35" s="405"/>
      <c r="P35" s="405"/>
      <c r="Q35" s="405"/>
      <c r="R35" s="405"/>
      <c r="S35" s="406"/>
      <c r="T35" s="405"/>
      <c r="U35" s="405"/>
      <c r="V35" s="405"/>
      <c r="W35" s="405"/>
      <c r="X35" s="43"/>
      <c r="Y35" s="405"/>
      <c r="Z35" s="405"/>
      <c r="AB35" s="63">
        <f t="shared" si="0"/>
        <v>0</v>
      </c>
    </row>
    <row r="36" spans="1:30" x14ac:dyDescent="0.25">
      <c r="A36" t="s">
        <v>273</v>
      </c>
      <c r="B36" s="6" t="s">
        <v>251</v>
      </c>
      <c r="C36" t="s">
        <v>64</v>
      </c>
      <c r="D36" s="43"/>
      <c r="E36" s="43"/>
      <c r="F36" s="43"/>
      <c r="G36" s="43"/>
      <c r="H36" s="43"/>
      <c r="I36" s="405"/>
      <c r="J36" s="405"/>
      <c r="K36" s="406"/>
      <c r="L36" s="405"/>
      <c r="M36" s="405"/>
      <c r="N36" s="405"/>
      <c r="O36" s="405"/>
      <c r="P36" s="405"/>
      <c r="Q36" s="405"/>
      <c r="R36" s="405"/>
      <c r="S36" s="406"/>
      <c r="T36" s="405"/>
      <c r="U36" s="405"/>
      <c r="V36" s="405"/>
      <c r="W36" s="405"/>
      <c r="X36" s="43"/>
      <c r="Y36" s="405"/>
      <c r="Z36" s="405"/>
      <c r="AB36" s="63">
        <f t="shared" si="0"/>
        <v>0</v>
      </c>
    </row>
    <row r="37" spans="1:30" x14ac:dyDescent="0.25">
      <c r="A37" t="s">
        <v>200</v>
      </c>
      <c r="B37" s="6" t="s">
        <v>251</v>
      </c>
      <c r="C37" t="s">
        <v>64</v>
      </c>
      <c r="D37" s="43"/>
      <c r="E37" s="43"/>
      <c r="F37" s="43"/>
      <c r="G37" s="43"/>
      <c r="H37" s="43"/>
      <c r="I37" s="405"/>
      <c r="J37" s="405"/>
      <c r="K37" s="406"/>
      <c r="L37" s="405"/>
      <c r="M37" s="405"/>
      <c r="N37" s="405"/>
      <c r="O37" s="405"/>
      <c r="P37" s="405"/>
      <c r="Q37" s="405"/>
      <c r="R37" s="405"/>
      <c r="S37" s="406"/>
      <c r="T37" s="43"/>
      <c r="U37" s="405"/>
      <c r="V37" s="405"/>
      <c r="W37" s="43"/>
      <c r="X37" s="43"/>
      <c r="Y37" s="43"/>
      <c r="Z37" s="43"/>
      <c r="AB37" s="63">
        <f t="shared" si="0"/>
        <v>0</v>
      </c>
    </row>
    <row r="38" spans="1:30" x14ac:dyDescent="0.25">
      <c r="A38" t="s">
        <v>253</v>
      </c>
      <c r="B38" s="6"/>
      <c r="C38" t="s">
        <v>64</v>
      </c>
      <c r="D38" s="43"/>
      <c r="E38" s="43"/>
      <c r="F38" s="43"/>
      <c r="G38" s="43"/>
      <c r="H38" s="43"/>
      <c r="I38" s="405"/>
      <c r="J38" s="405"/>
      <c r="K38" s="406"/>
      <c r="L38" s="405"/>
      <c r="M38" s="405"/>
      <c r="N38" s="405"/>
      <c r="O38" s="405"/>
      <c r="P38" s="405"/>
      <c r="Q38" s="405"/>
      <c r="R38" s="405"/>
      <c r="S38" s="406"/>
      <c r="T38" s="43"/>
      <c r="U38" s="405"/>
      <c r="V38" s="405"/>
      <c r="W38" s="43"/>
      <c r="X38" s="43"/>
      <c r="Y38" s="43"/>
      <c r="Z38" s="43"/>
      <c r="AB38" s="63">
        <f t="shared" si="0"/>
        <v>0</v>
      </c>
    </row>
    <row r="39" spans="1:30" x14ac:dyDescent="0.25">
      <c r="A39" t="s">
        <v>254</v>
      </c>
      <c r="B39" s="6"/>
      <c r="C39" t="s">
        <v>64</v>
      </c>
      <c r="D39" s="43"/>
      <c r="E39" s="43"/>
      <c r="F39" s="43"/>
      <c r="G39" s="43"/>
      <c r="H39" s="43"/>
      <c r="I39" s="405"/>
      <c r="J39" s="405"/>
      <c r="K39" s="406"/>
      <c r="L39" s="405"/>
      <c r="M39" s="405"/>
      <c r="N39" s="405"/>
      <c r="O39" s="405"/>
      <c r="P39" s="405"/>
      <c r="Q39" s="405"/>
      <c r="R39" s="405"/>
      <c r="S39" s="406"/>
      <c r="T39" s="43"/>
      <c r="U39" s="405"/>
      <c r="V39" s="405"/>
      <c r="W39" s="43"/>
      <c r="X39" s="43"/>
      <c r="Y39" s="43"/>
      <c r="Z39" s="43"/>
      <c r="AB39" s="63">
        <f t="shared" si="0"/>
        <v>0</v>
      </c>
    </row>
    <row r="40" spans="1:30" x14ac:dyDescent="0.25">
      <c r="A40" t="s">
        <v>255</v>
      </c>
      <c r="B40" s="6"/>
      <c r="C40" t="s">
        <v>64</v>
      </c>
      <c r="D40" s="43"/>
      <c r="E40" s="43"/>
      <c r="F40" s="43"/>
      <c r="G40" s="43"/>
      <c r="H40" s="43"/>
      <c r="I40" s="405"/>
      <c r="J40" s="405"/>
      <c r="K40" s="406"/>
      <c r="L40" s="405"/>
      <c r="M40" s="405"/>
      <c r="N40" s="405"/>
      <c r="O40" s="405"/>
      <c r="P40" s="405"/>
      <c r="Q40" s="405"/>
      <c r="R40" s="405"/>
      <c r="S40" s="406"/>
      <c r="T40" s="43"/>
      <c r="U40" s="405"/>
      <c r="V40" s="405"/>
      <c r="W40" s="43"/>
      <c r="X40" s="43"/>
      <c r="Y40" s="43"/>
      <c r="Z40" s="43"/>
      <c r="AB40" s="63">
        <f t="shared" si="0"/>
        <v>0</v>
      </c>
    </row>
    <row r="41" spans="1:30" x14ac:dyDescent="0.25">
      <c r="A41" t="s">
        <v>256</v>
      </c>
      <c r="B41" s="6"/>
      <c r="C41" t="s">
        <v>64</v>
      </c>
      <c r="D41" s="43"/>
      <c r="E41" s="43"/>
      <c r="F41" s="43"/>
      <c r="G41" s="43"/>
      <c r="H41" s="43"/>
      <c r="I41" s="405"/>
      <c r="J41" s="405"/>
      <c r="K41" s="406"/>
      <c r="L41" s="405"/>
      <c r="M41" s="405"/>
      <c r="N41" s="405"/>
      <c r="O41" s="405"/>
      <c r="P41" s="405"/>
      <c r="Q41" s="405"/>
      <c r="R41" s="405"/>
      <c r="S41" s="406"/>
      <c r="T41" s="43"/>
      <c r="U41" s="405"/>
      <c r="V41" s="405"/>
      <c r="W41" s="43"/>
      <c r="X41" s="43"/>
      <c r="Y41" s="43"/>
      <c r="Z41" s="43"/>
      <c r="AB41" s="63">
        <f t="shared" si="0"/>
        <v>0</v>
      </c>
    </row>
    <row r="42" spans="1:30" x14ac:dyDescent="0.25">
      <c r="A42" t="s">
        <v>257</v>
      </c>
      <c r="B42" s="6"/>
      <c r="C42" t="s">
        <v>64</v>
      </c>
      <c r="D42" s="43"/>
      <c r="E42" s="43"/>
      <c r="F42" s="43"/>
      <c r="G42" s="43"/>
      <c r="H42" s="43"/>
      <c r="I42" s="405"/>
      <c r="J42" s="405"/>
      <c r="K42" s="406"/>
      <c r="L42" s="405"/>
      <c r="M42" s="405"/>
      <c r="N42" s="405"/>
      <c r="O42" s="405"/>
      <c r="P42" s="405"/>
      <c r="Q42" s="405"/>
      <c r="R42" s="405"/>
      <c r="S42" s="406"/>
      <c r="T42" s="43"/>
      <c r="U42" s="405"/>
      <c r="V42" s="405"/>
      <c r="W42" s="43"/>
      <c r="X42" s="43"/>
      <c r="Y42" s="43"/>
      <c r="Z42" s="43"/>
      <c r="AB42" s="63">
        <f t="shared" si="0"/>
        <v>0</v>
      </c>
      <c r="AD42">
        <v>2</v>
      </c>
    </row>
    <row r="43" spans="1:30" x14ac:dyDescent="0.25">
      <c r="A43" t="s">
        <v>20</v>
      </c>
      <c r="B43" s="6" t="s">
        <v>52</v>
      </c>
      <c r="C43" t="s">
        <v>69</v>
      </c>
      <c r="D43" s="43">
        <v>1</v>
      </c>
      <c r="E43" s="43"/>
      <c r="F43" s="43"/>
      <c r="G43" s="43"/>
      <c r="H43" s="43"/>
      <c r="I43" s="405"/>
      <c r="J43" s="405"/>
      <c r="K43" s="406"/>
      <c r="L43" s="405"/>
      <c r="M43" s="405"/>
      <c r="N43" s="405"/>
      <c r="O43" s="405"/>
      <c r="P43" s="405"/>
      <c r="Q43" s="405"/>
      <c r="R43" s="405"/>
      <c r="S43" s="406"/>
      <c r="T43" s="43"/>
      <c r="U43" s="405"/>
      <c r="V43" s="405"/>
      <c r="W43" s="43"/>
      <c r="X43" s="43"/>
      <c r="Y43" s="43"/>
      <c r="Z43" s="43"/>
      <c r="AB43" s="63">
        <f t="shared" si="0"/>
        <v>1</v>
      </c>
    </row>
    <row r="44" spans="1:30" x14ac:dyDescent="0.25">
      <c r="A44" t="s">
        <v>15</v>
      </c>
      <c r="B44" s="6" t="s">
        <v>54</v>
      </c>
      <c r="C44" t="s">
        <v>69</v>
      </c>
      <c r="D44" s="43"/>
      <c r="E44" s="43"/>
      <c r="F44" s="43"/>
      <c r="G44" s="43"/>
      <c r="H44" s="43"/>
      <c r="I44" s="405"/>
      <c r="J44" s="405"/>
      <c r="K44" s="406"/>
      <c r="L44" s="405"/>
      <c r="M44" s="405"/>
      <c r="N44" s="405"/>
      <c r="O44" s="405"/>
      <c r="P44" s="405"/>
      <c r="Q44" s="405"/>
      <c r="R44" s="405"/>
      <c r="S44" s="406"/>
      <c r="T44" s="43"/>
      <c r="U44" s="405"/>
      <c r="V44" s="405"/>
      <c r="W44" s="43"/>
      <c r="X44" s="43"/>
      <c r="Y44" s="43"/>
      <c r="Z44" s="43"/>
      <c r="AB44" s="63">
        <f t="shared" si="0"/>
        <v>0</v>
      </c>
      <c r="AD44">
        <v>1</v>
      </c>
    </row>
    <row r="45" spans="1:30" x14ac:dyDescent="0.25">
      <c r="A45" t="s">
        <v>83</v>
      </c>
      <c r="B45" s="6" t="s">
        <v>52</v>
      </c>
      <c r="C45" t="s">
        <v>69</v>
      </c>
      <c r="D45" s="43"/>
      <c r="E45" s="43"/>
      <c r="F45" s="43"/>
      <c r="G45" s="43"/>
      <c r="H45" s="43"/>
      <c r="I45" s="405"/>
      <c r="J45" s="405"/>
      <c r="K45" s="406"/>
      <c r="L45" s="405"/>
      <c r="M45" s="405"/>
      <c r="N45" s="405"/>
      <c r="O45" s="405"/>
      <c r="P45" s="405"/>
      <c r="Q45" s="405"/>
      <c r="R45" s="405"/>
      <c r="S45" s="406"/>
      <c r="T45" s="405"/>
      <c r="U45" s="405"/>
      <c r="V45" s="405"/>
      <c r="W45" s="405"/>
      <c r="X45" s="43"/>
      <c r="Y45" s="405"/>
      <c r="Z45" s="405"/>
      <c r="AB45" s="63">
        <f t="shared" si="0"/>
        <v>0</v>
      </c>
    </row>
    <row r="46" spans="1:30" x14ac:dyDescent="0.25">
      <c r="A46" t="s">
        <v>55</v>
      </c>
      <c r="B46" s="6" t="s">
        <v>52</v>
      </c>
      <c r="C46" t="s">
        <v>69</v>
      </c>
      <c r="D46" s="43"/>
      <c r="E46" s="43"/>
      <c r="F46" s="43"/>
      <c r="G46" s="43"/>
      <c r="H46" s="43"/>
      <c r="I46" s="405"/>
      <c r="J46" s="405"/>
      <c r="K46" s="406"/>
      <c r="L46" s="405"/>
      <c r="M46" s="405"/>
      <c r="N46" s="405"/>
      <c r="O46" s="405"/>
      <c r="P46" s="405"/>
      <c r="Q46" s="405"/>
      <c r="R46" s="405"/>
      <c r="S46" s="406"/>
      <c r="T46" s="43"/>
      <c r="U46" s="405"/>
      <c r="V46" s="405"/>
      <c r="W46" s="43"/>
      <c r="X46" s="43"/>
      <c r="Y46" s="43"/>
      <c r="Z46" s="43"/>
      <c r="AB46" s="63">
        <f t="shared" si="0"/>
        <v>0</v>
      </c>
    </row>
    <row r="47" spans="1:30" x14ac:dyDescent="0.25">
      <c r="A47" t="s">
        <v>28</v>
      </c>
      <c r="B47" s="6" t="s">
        <v>53</v>
      </c>
      <c r="C47" t="s">
        <v>69</v>
      </c>
      <c r="D47" s="43"/>
      <c r="E47" s="43"/>
      <c r="F47" s="43"/>
      <c r="G47" s="43"/>
      <c r="H47" s="43"/>
      <c r="I47" s="405"/>
      <c r="J47" s="405"/>
      <c r="K47" s="406"/>
      <c r="L47" s="405"/>
      <c r="M47" s="405"/>
      <c r="N47" s="405"/>
      <c r="O47" s="405"/>
      <c r="P47" s="405"/>
      <c r="Q47" s="405"/>
      <c r="R47" s="405"/>
      <c r="S47" s="406"/>
      <c r="T47" s="43"/>
      <c r="U47" s="405"/>
      <c r="V47" s="405"/>
      <c r="W47" s="43"/>
      <c r="X47" s="43"/>
      <c r="Y47" s="43"/>
      <c r="Z47" s="43"/>
      <c r="AB47" s="63">
        <f t="shared" si="0"/>
        <v>0</v>
      </c>
    </row>
    <row r="48" spans="1:30" x14ac:dyDescent="0.25">
      <c r="A48" t="s">
        <v>60</v>
      </c>
      <c r="B48" s="6" t="s">
        <v>54</v>
      </c>
      <c r="C48" t="s">
        <v>69</v>
      </c>
      <c r="D48" s="43"/>
      <c r="E48" s="43"/>
      <c r="F48" s="43"/>
      <c r="G48" s="43"/>
      <c r="H48" s="43"/>
      <c r="I48" s="405"/>
      <c r="J48" s="405"/>
      <c r="K48" s="406"/>
      <c r="L48" s="405"/>
      <c r="M48" s="405"/>
      <c r="N48" s="405"/>
      <c r="O48" s="405"/>
      <c r="P48" s="405"/>
      <c r="Q48" s="405"/>
      <c r="R48" s="405"/>
      <c r="S48" s="406"/>
      <c r="T48" s="43"/>
      <c r="U48" s="405"/>
      <c r="V48" s="405"/>
      <c r="W48" s="43"/>
      <c r="X48" s="43"/>
      <c r="Y48" s="43"/>
      <c r="Z48" s="43"/>
      <c r="AB48" s="63">
        <f t="shared" si="0"/>
        <v>0</v>
      </c>
      <c r="AD48">
        <v>1</v>
      </c>
    </row>
    <row r="49" spans="1:30" x14ac:dyDescent="0.25">
      <c r="A49" t="s">
        <v>18</v>
      </c>
      <c r="B49" s="6" t="s">
        <v>54</v>
      </c>
      <c r="C49" t="s">
        <v>69</v>
      </c>
      <c r="D49" s="43"/>
      <c r="E49" s="43"/>
      <c r="F49" s="43"/>
      <c r="G49" s="43"/>
      <c r="H49" s="43"/>
      <c r="I49" s="405"/>
      <c r="J49" s="405"/>
      <c r="K49" s="406"/>
      <c r="L49" s="405"/>
      <c r="M49" s="405"/>
      <c r="N49" s="405"/>
      <c r="O49" s="405"/>
      <c r="P49" s="405"/>
      <c r="Q49" s="405"/>
      <c r="R49" s="405"/>
      <c r="S49" s="406"/>
      <c r="T49" s="43"/>
      <c r="U49" s="405"/>
      <c r="V49" s="405"/>
      <c r="W49" s="43"/>
      <c r="X49" s="43"/>
      <c r="Y49" s="43"/>
      <c r="Z49" s="43"/>
      <c r="AB49" s="63">
        <f t="shared" si="0"/>
        <v>0</v>
      </c>
    </row>
    <row r="50" spans="1:30" x14ac:dyDescent="0.25">
      <c r="A50" t="s">
        <v>409</v>
      </c>
      <c r="B50" s="6" t="s">
        <v>54</v>
      </c>
      <c r="C50" t="s">
        <v>69</v>
      </c>
      <c r="D50" s="43"/>
      <c r="E50" s="43"/>
      <c r="F50" s="43"/>
      <c r="G50" s="43"/>
      <c r="H50" s="43"/>
      <c r="I50" s="405"/>
      <c r="J50" s="405"/>
      <c r="K50" s="406"/>
      <c r="L50" s="405"/>
      <c r="M50" s="405"/>
      <c r="N50" s="405"/>
      <c r="O50" s="405"/>
      <c r="P50" s="405"/>
      <c r="Q50" s="405"/>
      <c r="R50" s="405"/>
      <c r="S50" s="406"/>
      <c r="T50" s="43"/>
      <c r="U50" s="405"/>
      <c r="V50" s="405"/>
      <c r="W50" s="43"/>
      <c r="X50" s="43"/>
      <c r="Y50" s="43"/>
      <c r="Z50" s="43"/>
      <c r="AB50" s="63">
        <f t="shared" si="0"/>
        <v>0</v>
      </c>
    </row>
    <row r="51" spans="1:30" x14ac:dyDescent="0.25">
      <c r="A51" t="s">
        <v>22</v>
      </c>
      <c r="B51" s="6" t="s">
        <v>53</v>
      </c>
      <c r="C51" t="s">
        <v>69</v>
      </c>
      <c r="D51" s="43"/>
      <c r="E51" s="43"/>
      <c r="F51" s="43"/>
      <c r="G51" s="43"/>
      <c r="H51" s="43"/>
      <c r="I51" s="405"/>
      <c r="J51" s="405"/>
      <c r="K51" s="406"/>
      <c r="L51" s="405"/>
      <c r="M51" s="405"/>
      <c r="N51" s="405"/>
      <c r="O51" s="405"/>
      <c r="P51" s="405"/>
      <c r="Q51" s="405"/>
      <c r="R51" s="405"/>
      <c r="S51" s="406"/>
      <c r="T51" s="405"/>
      <c r="U51" s="405"/>
      <c r="V51" s="405"/>
      <c r="W51" s="43"/>
      <c r="X51" s="43"/>
      <c r="Y51" s="405"/>
      <c r="Z51" s="405"/>
      <c r="AB51" s="63">
        <f t="shared" si="0"/>
        <v>0</v>
      </c>
    </row>
    <row r="52" spans="1:30" x14ac:dyDescent="0.25">
      <c r="A52" t="s">
        <v>13</v>
      </c>
      <c r="B52" s="6" t="s">
        <v>54</v>
      </c>
      <c r="C52" t="s">
        <v>69</v>
      </c>
      <c r="D52" s="43"/>
      <c r="E52" s="43"/>
      <c r="F52" s="43"/>
      <c r="G52" s="43"/>
      <c r="H52" s="43"/>
      <c r="I52" s="405"/>
      <c r="J52" s="405"/>
      <c r="K52" s="406"/>
      <c r="L52" s="405"/>
      <c r="M52" s="405"/>
      <c r="N52" s="405"/>
      <c r="O52" s="405"/>
      <c r="P52" s="405"/>
      <c r="Q52" s="405"/>
      <c r="R52" s="405"/>
      <c r="S52" s="406"/>
      <c r="T52" s="405"/>
      <c r="U52" s="405"/>
      <c r="V52" s="405"/>
      <c r="W52" s="405"/>
      <c r="X52" s="43"/>
      <c r="Y52" s="405"/>
      <c r="Z52" s="405"/>
      <c r="AB52" s="63">
        <f t="shared" si="0"/>
        <v>0</v>
      </c>
    </row>
    <row r="53" spans="1:30" x14ac:dyDescent="0.25">
      <c r="A53" t="s">
        <v>204</v>
      </c>
      <c r="B53" s="6" t="s">
        <v>251</v>
      </c>
      <c r="C53" t="s">
        <v>69</v>
      </c>
      <c r="D53" s="43"/>
      <c r="E53" s="43"/>
      <c r="F53" s="43"/>
      <c r="G53" s="43"/>
      <c r="H53" s="43"/>
      <c r="I53" s="405"/>
      <c r="J53" s="405"/>
      <c r="K53" s="406"/>
      <c r="L53" s="405"/>
      <c r="M53" s="405"/>
      <c r="N53" s="405"/>
      <c r="O53" s="405"/>
      <c r="P53" s="405"/>
      <c r="Q53" s="405"/>
      <c r="R53" s="405"/>
      <c r="S53" s="406"/>
      <c r="T53" s="405"/>
      <c r="U53" s="405"/>
      <c r="V53" s="405"/>
      <c r="W53" s="405"/>
      <c r="X53" s="43"/>
      <c r="Y53" s="405"/>
      <c r="Z53" s="405"/>
      <c r="AB53" s="63">
        <f t="shared" si="0"/>
        <v>0</v>
      </c>
    </row>
    <row r="54" spans="1:30" x14ac:dyDescent="0.25">
      <c r="A54" t="s">
        <v>272</v>
      </c>
      <c r="B54" s="6" t="s">
        <v>251</v>
      </c>
      <c r="C54" t="s">
        <v>69</v>
      </c>
      <c r="D54" s="43"/>
      <c r="E54" s="43"/>
      <c r="F54" s="43"/>
      <c r="G54" s="43"/>
      <c r="H54" s="43"/>
      <c r="I54" s="405"/>
      <c r="J54" s="405"/>
      <c r="K54" s="406"/>
      <c r="L54" s="405"/>
      <c r="M54" s="405"/>
      <c r="N54" s="405"/>
      <c r="O54" s="405"/>
      <c r="P54" s="405"/>
      <c r="Q54" s="405"/>
      <c r="R54" s="405"/>
      <c r="S54" s="406"/>
      <c r="T54" s="405"/>
      <c r="U54" s="405"/>
      <c r="V54" s="405"/>
      <c r="W54" s="405"/>
      <c r="X54" s="43"/>
      <c r="Y54" s="405"/>
      <c r="Z54" s="405"/>
      <c r="AB54" s="63">
        <f t="shared" si="0"/>
        <v>0</v>
      </c>
    </row>
    <row r="55" spans="1:30" x14ac:dyDescent="0.25">
      <c r="A55" t="s">
        <v>37</v>
      </c>
      <c r="B55" s="6" t="s">
        <v>251</v>
      </c>
      <c r="C55" t="s">
        <v>69</v>
      </c>
      <c r="D55" s="43"/>
      <c r="E55" s="43"/>
      <c r="F55" s="43"/>
      <c r="G55" s="43"/>
      <c r="H55" s="43"/>
      <c r="I55" s="405"/>
      <c r="J55" s="405"/>
      <c r="K55" s="406"/>
      <c r="L55" s="405"/>
      <c r="M55" s="405"/>
      <c r="N55" s="405"/>
      <c r="O55" s="405"/>
      <c r="P55" s="405"/>
      <c r="Q55" s="405"/>
      <c r="R55" s="405"/>
      <c r="S55" s="406"/>
      <c r="T55" s="405"/>
      <c r="U55" s="405"/>
      <c r="V55" s="405"/>
      <c r="W55" s="407"/>
      <c r="X55" s="43"/>
      <c r="Y55" s="405"/>
      <c r="Z55" s="405"/>
      <c r="AB55" s="63">
        <f t="shared" si="0"/>
        <v>0</v>
      </c>
    </row>
    <row r="56" spans="1:30" x14ac:dyDescent="0.25">
      <c r="A56" t="s">
        <v>199</v>
      </c>
      <c r="B56" s="6" t="s">
        <v>251</v>
      </c>
      <c r="C56" t="s">
        <v>69</v>
      </c>
      <c r="D56" s="43"/>
      <c r="E56" s="43"/>
      <c r="F56" s="43"/>
      <c r="G56" s="43"/>
      <c r="H56" s="43"/>
      <c r="I56" s="405"/>
      <c r="J56" s="405"/>
      <c r="K56" s="406"/>
      <c r="L56" s="405"/>
      <c r="M56" s="405"/>
      <c r="N56" s="405"/>
      <c r="O56" s="405"/>
      <c r="P56" s="405"/>
      <c r="Q56" s="405"/>
      <c r="R56" s="405"/>
      <c r="S56" s="406"/>
      <c r="T56" s="43"/>
      <c r="U56" s="405"/>
      <c r="V56" s="405"/>
      <c r="W56" s="43"/>
      <c r="X56" s="43"/>
      <c r="Y56" s="43"/>
      <c r="Z56" s="43"/>
      <c r="AB56" s="63">
        <f t="shared" si="0"/>
        <v>0</v>
      </c>
    </row>
    <row r="57" spans="1:30" x14ac:dyDescent="0.25">
      <c r="A57" t="s">
        <v>232</v>
      </c>
      <c r="B57" s="6" t="s">
        <v>251</v>
      </c>
      <c r="C57" t="s">
        <v>69</v>
      </c>
      <c r="D57" s="43"/>
      <c r="E57" s="43"/>
      <c r="F57" s="43"/>
      <c r="G57" s="43"/>
      <c r="H57" s="43"/>
      <c r="I57" s="405"/>
      <c r="J57" s="405"/>
      <c r="K57" s="406"/>
      <c r="L57" s="405"/>
      <c r="M57" s="405"/>
      <c r="N57" s="405"/>
      <c r="O57" s="405"/>
      <c r="P57" s="405"/>
      <c r="Q57" s="405"/>
      <c r="R57" s="405"/>
      <c r="S57" s="406"/>
      <c r="T57" s="405"/>
      <c r="U57" s="405"/>
      <c r="V57" s="405"/>
      <c r="W57" s="43"/>
      <c r="X57" s="43"/>
      <c r="Y57" s="43"/>
      <c r="Z57" s="43"/>
      <c r="AB57" s="63">
        <f t="shared" si="0"/>
        <v>0</v>
      </c>
    </row>
    <row r="58" spans="1:30" x14ac:dyDescent="0.25">
      <c r="A58" t="s">
        <v>271</v>
      </c>
      <c r="B58" s="6" t="s">
        <v>251</v>
      </c>
      <c r="C58" t="s">
        <v>69</v>
      </c>
      <c r="D58" s="43"/>
      <c r="E58" s="43"/>
      <c r="F58" s="43"/>
      <c r="G58" s="43"/>
      <c r="H58" s="43"/>
      <c r="I58" s="405"/>
      <c r="J58" s="405"/>
      <c r="K58" s="406"/>
      <c r="L58" s="405"/>
      <c r="M58" s="405"/>
      <c r="N58" s="405"/>
      <c r="O58" s="405"/>
      <c r="P58" s="405"/>
      <c r="Q58" s="405"/>
      <c r="R58" s="405"/>
      <c r="S58" s="406"/>
      <c r="T58" s="405"/>
      <c r="U58" s="405"/>
      <c r="V58" s="405"/>
      <c r="W58" s="405"/>
      <c r="X58" s="405"/>
      <c r="Y58" s="405"/>
      <c r="Z58" s="405"/>
      <c r="AB58" s="63">
        <f t="shared" si="0"/>
        <v>0</v>
      </c>
      <c r="AD58">
        <v>3</v>
      </c>
    </row>
    <row r="59" spans="1:30" x14ac:dyDescent="0.25">
      <c r="A59" t="s">
        <v>274</v>
      </c>
      <c r="B59" s="6" t="s">
        <v>251</v>
      </c>
      <c r="C59" t="s">
        <v>69</v>
      </c>
      <c r="D59" s="43"/>
      <c r="E59" s="43"/>
      <c r="F59" s="43"/>
      <c r="G59" s="43"/>
      <c r="H59" s="43"/>
      <c r="I59" s="405"/>
      <c r="J59" s="405"/>
      <c r="K59" s="406"/>
      <c r="L59" s="405"/>
      <c r="M59" s="405"/>
      <c r="N59" s="405"/>
      <c r="O59" s="405"/>
      <c r="P59" s="405"/>
      <c r="Q59" s="405"/>
      <c r="R59" s="405"/>
      <c r="S59" s="406"/>
      <c r="T59" s="43"/>
      <c r="U59" s="405"/>
      <c r="V59" s="405"/>
      <c r="W59" s="405"/>
      <c r="X59" s="405"/>
      <c r="Y59" s="43"/>
      <c r="Z59" s="43"/>
      <c r="AB59" s="63">
        <f t="shared" si="0"/>
        <v>0</v>
      </c>
    </row>
    <row r="60" spans="1:30" x14ac:dyDescent="0.25">
      <c r="A60" t="s">
        <v>203</v>
      </c>
      <c r="B60" s="6" t="s">
        <v>251</v>
      </c>
      <c r="C60" t="s">
        <v>69</v>
      </c>
      <c r="D60" s="43"/>
      <c r="E60" s="43"/>
      <c r="F60" s="43"/>
      <c r="G60" s="43"/>
      <c r="H60" s="43"/>
      <c r="I60" s="405"/>
      <c r="J60" s="405"/>
      <c r="K60" s="406"/>
      <c r="L60" s="405"/>
      <c r="M60" s="405"/>
      <c r="N60" s="405"/>
      <c r="O60" s="405"/>
      <c r="P60" s="405"/>
      <c r="Q60" s="405"/>
      <c r="R60" s="405"/>
      <c r="S60" s="406"/>
      <c r="T60" s="405"/>
      <c r="U60" s="405"/>
      <c r="V60" s="405"/>
      <c r="W60" s="405"/>
      <c r="X60" s="43"/>
      <c r="Y60" s="43"/>
      <c r="Z60" s="43"/>
      <c r="AB60" s="63">
        <f t="shared" si="0"/>
        <v>0</v>
      </c>
      <c r="AD60">
        <v>1</v>
      </c>
    </row>
    <row r="61" spans="1:30" x14ac:dyDescent="0.25">
      <c r="A61" t="s">
        <v>227</v>
      </c>
      <c r="B61" s="6" t="s">
        <v>251</v>
      </c>
      <c r="C61" t="s">
        <v>69</v>
      </c>
      <c r="D61" s="43"/>
      <c r="E61" s="43"/>
      <c r="F61" s="43"/>
      <c r="G61" s="43"/>
      <c r="H61" s="43"/>
      <c r="I61" s="405"/>
      <c r="J61" s="405"/>
      <c r="K61" s="406"/>
      <c r="L61" s="405"/>
      <c r="M61" s="405"/>
      <c r="N61" s="405"/>
      <c r="O61" s="405"/>
      <c r="P61" s="405"/>
      <c r="Q61" s="405"/>
      <c r="R61" s="405"/>
      <c r="S61" s="406"/>
      <c r="T61" s="405"/>
      <c r="U61" s="405"/>
      <c r="V61" s="405"/>
      <c r="W61" s="405"/>
      <c r="X61" s="405"/>
      <c r="Y61" s="405"/>
      <c r="Z61" s="405"/>
      <c r="AB61" s="63">
        <f t="shared" si="0"/>
        <v>0</v>
      </c>
    </row>
    <row r="62" spans="1:30" x14ac:dyDescent="0.25">
      <c r="A62" t="s">
        <v>276</v>
      </c>
      <c r="B62" s="6" t="s">
        <v>251</v>
      </c>
      <c r="C62" t="s">
        <v>69</v>
      </c>
      <c r="D62" s="43"/>
      <c r="E62" s="43"/>
      <c r="F62" s="43"/>
      <c r="G62" s="43"/>
      <c r="H62" s="43"/>
      <c r="I62" s="405"/>
      <c r="J62" s="405"/>
      <c r="K62" s="406"/>
      <c r="L62" s="405"/>
      <c r="M62" s="405"/>
      <c r="N62" s="405"/>
      <c r="O62" s="405"/>
      <c r="P62" s="405"/>
      <c r="Q62" s="405"/>
      <c r="R62" s="405"/>
      <c r="S62" s="406"/>
      <c r="T62" s="43"/>
      <c r="U62" s="405"/>
      <c r="V62" s="405"/>
      <c r="W62" s="405"/>
      <c r="X62" s="405"/>
      <c r="Y62" s="405"/>
      <c r="Z62" s="405"/>
      <c r="AB62" s="63">
        <f t="shared" si="0"/>
        <v>0</v>
      </c>
    </row>
    <row r="63" spans="1:30" x14ac:dyDescent="0.25">
      <c r="A63" t="s">
        <v>253</v>
      </c>
      <c r="B63" s="6"/>
      <c r="C63" t="s">
        <v>69</v>
      </c>
      <c r="D63" s="43"/>
      <c r="E63" s="43"/>
      <c r="F63" s="43"/>
      <c r="G63" s="43"/>
      <c r="H63" s="43"/>
      <c r="I63" s="405"/>
      <c r="J63" s="405"/>
      <c r="K63" s="406"/>
      <c r="L63" s="405"/>
      <c r="M63" s="405"/>
      <c r="N63" s="405"/>
      <c r="O63" s="405"/>
      <c r="P63" s="405"/>
      <c r="Q63" s="405"/>
      <c r="R63" s="405"/>
      <c r="S63" s="406"/>
      <c r="T63" s="43"/>
      <c r="U63" s="405"/>
      <c r="V63" s="405"/>
      <c r="W63" s="405"/>
      <c r="X63" s="405"/>
      <c r="Y63" s="405"/>
      <c r="Z63" s="405"/>
      <c r="AB63" s="63">
        <f t="shared" si="0"/>
        <v>0</v>
      </c>
      <c r="AD63">
        <v>1</v>
      </c>
    </row>
    <row r="64" spans="1:30" x14ac:dyDescent="0.25">
      <c r="A64" t="s">
        <v>254</v>
      </c>
      <c r="B64" s="6"/>
      <c r="C64" t="s">
        <v>69</v>
      </c>
      <c r="D64" s="43"/>
      <c r="E64" s="43"/>
      <c r="F64" s="43"/>
      <c r="G64" s="43"/>
      <c r="H64" s="43"/>
      <c r="I64" s="405"/>
      <c r="J64" s="405"/>
      <c r="K64" s="406"/>
      <c r="L64" s="405"/>
      <c r="M64" s="405"/>
      <c r="N64" s="405"/>
      <c r="O64" s="405"/>
      <c r="P64" s="405"/>
      <c r="Q64" s="405"/>
      <c r="R64" s="405"/>
      <c r="S64" s="406"/>
      <c r="T64" s="43"/>
      <c r="U64" s="405"/>
      <c r="V64" s="405"/>
      <c r="W64" s="405"/>
      <c r="X64" s="405"/>
      <c r="Y64" s="405"/>
      <c r="Z64" s="405"/>
      <c r="AB64" s="63">
        <f t="shared" si="0"/>
        <v>0</v>
      </c>
    </row>
    <row r="65" spans="1:28" x14ac:dyDescent="0.25">
      <c r="A65" t="s">
        <v>255</v>
      </c>
      <c r="B65" s="6"/>
      <c r="C65" t="s">
        <v>69</v>
      </c>
      <c r="D65" s="43"/>
      <c r="E65" s="43"/>
      <c r="F65" s="43"/>
      <c r="G65" s="43"/>
      <c r="H65" s="43"/>
      <c r="I65" s="405"/>
      <c r="J65" s="405"/>
      <c r="K65" s="406"/>
      <c r="L65" s="405"/>
      <c r="M65" s="405"/>
      <c r="N65" s="405"/>
      <c r="O65" s="405"/>
      <c r="P65" s="405"/>
      <c r="Q65" s="405"/>
      <c r="R65" s="405"/>
      <c r="S65" s="406"/>
      <c r="T65" s="43"/>
      <c r="U65" s="405"/>
      <c r="V65" s="405"/>
      <c r="W65" s="405"/>
      <c r="X65" s="405"/>
      <c r="Y65" s="405"/>
      <c r="Z65" s="405"/>
      <c r="AB65" s="63">
        <f t="shared" si="0"/>
        <v>0</v>
      </c>
    </row>
    <row r="66" spans="1:28" x14ac:dyDescent="0.25">
      <c r="A66" t="s">
        <v>256</v>
      </c>
      <c r="B66" s="6"/>
      <c r="C66" t="s">
        <v>69</v>
      </c>
      <c r="D66" s="43"/>
      <c r="E66" s="43"/>
      <c r="F66" s="43"/>
      <c r="G66" s="43"/>
      <c r="H66" s="43"/>
      <c r="I66" s="405"/>
      <c r="J66" s="405"/>
      <c r="K66" s="406"/>
      <c r="L66" s="405"/>
      <c r="M66" s="405"/>
      <c r="N66" s="405"/>
      <c r="O66" s="405"/>
      <c r="P66" s="405"/>
      <c r="Q66" s="405"/>
      <c r="R66" s="405"/>
      <c r="S66" s="406"/>
      <c r="T66" s="43"/>
      <c r="U66" s="405"/>
      <c r="V66" s="405"/>
      <c r="W66" s="405"/>
      <c r="X66" s="405"/>
      <c r="Y66" s="405"/>
      <c r="Z66" s="405"/>
      <c r="AB66" s="63">
        <f t="shared" si="0"/>
        <v>0</v>
      </c>
    </row>
    <row r="67" spans="1:28" x14ac:dyDescent="0.25">
      <c r="A67" t="s">
        <v>257</v>
      </c>
      <c r="B67" s="6"/>
      <c r="C67" t="s">
        <v>69</v>
      </c>
      <c r="D67" s="43"/>
      <c r="E67" s="43"/>
      <c r="F67" s="43"/>
      <c r="G67" s="43"/>
      <c r="H67" s="43"/>
      <c r="I67" s="405"/>
      <c r="J67" s="405"/>
      <c r="K67" s="406"/>
      <c r="L67" s="405"/>
      <c r="M67" s="405"/>
      <c r="N67" s="405"/>
      <c r="O67" s="405"/>
      <c r="P67" s="405"/>
      <c r="Q67" s="405"/>
      <c r="R67" s="405"/>
      <c r="S67" s="406"/>
      <c r="T67" s="43"/>
      <c r="U67" s="405"/>
      <c r="V67" s="405"/>
      <c r="W67" s="405"/>
      <c r="X67" s="405"/>
      <c r="Y67" s="405"/>
      <c r="Z67" s="405"/>
      <c r="AB67" s="63">
        <f t="shared" si="0"/>
        <v>0</v>
      </c>
    </row>
    <row r="68" spans="1:28" x14ac:dyDescent="0.25">
      <c r="A68" t="s">
        <v>57</v>
      </c>
      <c r="B68" s="6" t="s">
        <v>53</v>
      </c>
      <c r="C68" t="s">
        <v>63</v>
      </c>
      <c r="D68" s="43"/>
      <c r="E68" s="43"/>
      <c r="F68" s="43"/>
      <c r="G68" s="43"/>
      <c r="H68" s="43"/>
      <c r="I68" s="405"/>
      <c r="J68" s="405"/>
      <c r="K68" s="406"/>
      <c r="L68" s="405"/>
      <c r="M68" s="405"/>
      <c r="N68" s="405"/>
      <c r="O68" s="405"/>
      <c r="P68" s="405"/>
      <c r="Q68" s="405"/>
      <c r="R68" s="405"/>
      <c r="S68" s="406"/>
      <c r="T68" s="405"/>
      <c r="U68" s="405"/>
      <c r="V68" s="405"/>
      <c r="W68" s="405"/>
      <c r="X68" s="43"/>
      <c r="Y68" s="405"/>
      <c r="Z68" s="405"/>
      <c r="AB68" s="63">
        <f t="shared" si="0"/>
        <v>0</v>
      </c>
    </row>
    <row r="69" spans="1:28" x14ac:dyDescent="0.25">
      <c r="A69" t="s">
        <v>29</v>
      </c>
      <c r="B69" s="6" t="s">
        <v>53</v>
      </c>
      <c r="C69" t="s">
        <v>63</v>
      </c>
      <c r="D69" s="43"/>
      <c r="E69" s="43"/>
      <c r="F69" s="43"/>
      <c r="G69" s="43"/>
      <c r="H69" s="43"/>
      <c r="I69" s="405"/>
      <c r="J69" s="405"/>
      <c r="K69" s="406"/>
      <c r="L69" s="405"/>
      <c r="M69" s="405"/>
      <c r="N69" s="405"/>
      <c r="O69" s="405"/>
      <c r="P69" s="405"/>
      <c r="Q69" s="405"/>
      <c r="R69" s="405"/>
      <c r="S69" s="406"/>
      <c r="T69" s="43"/>
      <c r="U69" s="405"/>
      <c r="V69" s="405"/>
      <c r="W69" s="43"/>
      <c r="X69" s="43"/>
      <c r="Y69" s="43"/>
      <c r="Z69" s="43"/>
      <c r="AB69" s="63">
        <f t="shared" si="0"/>
        <v>0</v>
      </c>
    </row>
    <row r="70" spans="1:28" x14ac:dyDescent="0.25">
      <c r="A70" t="s">
        <v>27</v>
      </c>
      <c r="B70" s="6" t="s">
        <v>54</v>
      </c>
      <c r="C70" t="s">
        <v>63</v>
      </c>
      <c r="D70" s="43"/>
      <c r="E70" s="43"/>
      <c r="F70" s="43"/>
      <c r="G70" s="43"/>
      <c r="H70" s="43"/>
      <c r="I70" s="405"/>
      <c r="J70" s="405"/>
      <c r="K70" s="406"/>
      <c r="L70" s="405"/>
      <c r="M70" s="405"/>
      <c r="N70" s="405"/>
      <c r="O70" s="405"/>
      <c r="P70" s="405"/>
      <c r="Q70" s="405"/>
      <c r="R70" s="405"/>
      <c r="S70" s="406"/>
      <c r="T70" s="43"/>
      <c r="U70" s="405"/>
      <c r="V70" s="405"/>
      <c r="W70" s="43"/>
      <c r="X70" s="43"/>
      <c r="Y70" s="43"/>
      <c r="Z70" s="43"/>
      <c r="AB70" s="63">
        <f t="shared" si="0"/>
        <v>0</v>
      </c>
    </row>
    <row r="71" spans="1:28" x14ac:dyDescent="0.25">
      <c r="A71" t="s">
        <v>25</v>
      </c>
      <c r="B71" s="6" t="s">
        <v>52</v>
      </c>
      <c r="C71" t="s">
        <v>63</v>
      </c>
      <c r="D71" s="43"/>
      <c r="E71" s="43"/>
      <c r="F71" s="43"/>
      <c r="G71" s="43"/>
      <c r="H71" s="43"/>
      <c r="I71" s="405"/>
      <c r="J71" s="405"/>
      <c r="K71" s="406"/>
      <c r="L71" s="405"/>
      <c r="M71" s="405"/>
      <c r="N71" s="405"/>
      <c r="O71" s="405"/>
      <c r="P71" s="405"/>
      <c r="Q71" s="405"/>
      <c r="R71" s="405"/>
      <c r="S71" s="406"/>
      <c r="T71" s="43"/>
      <c r="U71" s="405"/>
      <c r="V71" s="405"/>
      <c r="W71" s="43"/>
      <c r="X71" s="43"/>
      <c r="Y71" s="43"/>
      <c r="Z71" s="43"/>
      <c r="AB71" s="63">
        <f t="shared" si="0"/>
        <v>0</v>
      </c>
    </row>
    <row r="72" spans="1:28" x14ac:dyDescent="0.25">
      <c r="A72" t="s">
        <v>58</v>
      </c>
      <c r="B72" s="6" t="s">
        <v>53</v>
      </c>
      <c r="C72" t="s">
        <v>63</v>
      </c>
      <c r="D72" s="43"/>
      <c r="E72" s="43"/>
      <c r="F72" s="43"/>
      <c r="G72" s="43"/>
      <c r="H72" s="43"/>
      <c r="I72" s="405"/>
      <c r="J72" s="405"/>
      <c r="K72" s="406"/>
      <c r="L72" s="405"/>
      <c r="M72" s="405"/>
      <c r="N72" s="405"/>
      <c r="O72" s="405"/>
      <c r="P72" s="405"/>
      <c r="Q72" s="405"/>
      <c r="R72" s="405"/>
      <c r="S72" s="406"/>
      <c r="T72" s="43"/>
      <c r="U72" s="405"/>
      <c r="V72" s="405"/>
      <c r="W72" s="43"/>
      <c r="X72" s="43"/>
      <c r="Y72" s="43"/>
      <c r="Z72" s="43"/>
      <c r="AB72" s="63">
        <f t="shared" ref="AB72:AB95" si="1">SUM(D72:Z72)</f>
        <v>0</v>
      </c>
    </row>
    <row r="73" spans="1:28" x14ac:dyDescent="0.25">
      <c r="A73" t="s">
        <v>59</v>
      </c>
      <c r="B73" s="6" t="s">
        <v>54</v>
      </c>
      <c r="C73" t="s">
        <v>63</v>
      </c>
      <c r="D73" s="43"/>
      <c r="E73" s="43"/>
      <c r="F73" s="43"/>
      <c r="G73" s="43"/>
      <c r="H73" s="43"/>
      <c r="I73" s="405"/>
      <c r="J73" s="405"/>
      <c r="K73" s="406"/>
      <c r="L73" s="405"/>
      <c r="M73" s="405"/>
      <c r="N73" s="405"/>
      <c r="O73" s="405"/>
      <c r="P73" s="405"/>
      <c r="Q73" s="405"/>
      <c r="R73" s="405"/>
      <c r="S73" s="406"/>
      <c r="T73" s="43"/>
      <c r="U73" s="405"/>
      <c r="V73" s="405"/>
      <c r="W73" s="43"/>
      <c r="X73" s="43"/>
      <c r="Y73" s="43"/>
      <c r="Z73" s="43"/>
      <c r="AB73" s="63">
        <f t="shared" si="1"/>
        <v>0</v>
      </c>
    </row>
    <row r="74" spans="1:28" x14ac:dyDescent="0.25">
      <c r="A74" t="s">
        <v>408</v>
      </c>
      <c r="B74" s="6" t="s">
        <v>52</v>
      </c>
      <c r="C74" t="s">
        <v>63</v>
      </c>
      <c r="D74" s="43"/>
      <c r="E74" s="43"/>
      <c r="F74" s="43"/>
      <c r="G74" s="43"/>
      <c r="H74" s="43"/>
      <c r="I74" s="405"/>
      <c r="J74" s="405"/>
      <c r="K74" s="406"/>
      <c r="L74" s="405"/>
      <c r="M74" s="405"/>
      <c r="N74" s="405"/>
      <c r="O74" s="405"/>
      <c r="P74" s="405"/>
      <c r="Q74" s="405"/>
      <c r="R74" s="405"/>
      <c r="S74" s="406"/>
      <c r="T74" s="43"/>
      <c r="U74" s="405"/>
      <c r="V74" s="405"/>
      <c r="W74" s="405"/>
      <c r="X74" s="43"/>
      <c r="Y74" s="405"/>
      <c r="Z74" s="405"/>
      <c r="AB74" s="63">
        <f t="shared" si="1"/>
        <v>0</v>
      </c>
    </row>
    <row r="75" spans="1:28" x14ac:dyDescent="0.25">
      <c r="A75" t="s">
        <v>23</v>
      </c>
      <c r="B75" s="6" t="s">
        <v>52</v>
      </c>
      <c r="C75" t="s">
        <v>63</v>
      </c>
      <c r="D75" s="43"/>
      <c r="E75" s="43"/>
      <c r="F75" s="43"/>
      <c r="G75" s="43"/>
      <c r="H75" s="43"/>
      <c r="I75" s="405"/>
      <c r="J75" s="405"/>
      <c r="K75" s="406"/>
      <c r="L75" s="405"/>
      <c r="M75" s="405"/>
      <c r="N75" s="405"/>
      <c r="O75" s="405"/>
      <c r="P75" s="405"/>
      <c r="Q75" s="405"/>
      <c r="R75" s="405"/>
      <c r="S75" s="406"/>
      <c r="T75" s="43"/>
      <c r="U75" s="405"/>
      <c r="V75" s="405"/>
      <c r="W75" s="43"/>
      <c r="X75" s="43"/>
      <c r="Y75" s="43"/>
      <c r="Z75" s="43"/>
      <c r="AB75" s="63">
        <f t="shared" si="1"/>
        <v>0</v>
      </c>
    </row>
    <row r="76" spans="1:28" x14ac:dyDescent="0.25">
      <c r="A76" t="s">
        <v>201</v>
      </c>
      <c r="B76" s="6" t="s">
        <v>52</v>
      </c>
      <c r="C76" t="s">
        <v>63</v>
      </c>
      <c r="D76" s="43"/>
      <c r="E76" s="43"/>
      <c r="F76" s="43"/>
      <c r="G76" s="43"/>
      <c r="H76" s="43"/>
      <c r="I76" s="405"/>
      <c r="J76" s="405"/>
      <c r="K76" s="406"/>
      <c r="L76" s="405"/>
      <c r="M76" s="405"/>
      <c r="N76" s="405"/>
      <c r="O76" s="405"/>
      <c r="P76" s="405"/>
      <c r="Q76" s="405"/>
      <c r="R76" s="405"/>
      <c r="S76" s="406"/>
      <c r="T76" s="405"/>
      <c r="U76" s="405"/>
      <c r="V76" s="405"/>
      <c r="W76" s="405"/>
      <c r="X76" s="43"/>
      <c r="Y76" s="405"/>
      <c r="Z76" s="405"/>
      <c r="AB76" s="63">
        <f t="shared" si="1"/>
        <v>0</v>
      </c>
    </row>
    <row r="77" spans="1:28" x14ac:dyDescent="0.25">
      <c r="A77" t="s">
        <v>26</v>
      </c>
      <c r="B77" s="6" t="s">
        <v>53</v>
      </c>
      <c r="C77" t="s">
        <v>63</v>
      </c>
      <c r="D77" s="43"/>
      <c r="E77" s="43"/>
      <c r="F77" s="43"/>
      <c r="G77" s="43"/>
      <c r="H77" s="43"/>
      <c r="I77" s="405"/>
      <c r="J77" s="405"/>
      <c r="K77" s="406"/>
      <c r="L77" s="405"/>
      <c r="M77" s="405"/>
      <c r="N77" s="405"/>
      <c r="O77" s="405"/>
      <c r="P77" s="405"/>
      <c r="Q77" s="405"/>
      <c r="R77" s="405"/>
      <c r="S77" s="406"/>
      <c r="T77" s="405"/>
      <c r="U77" s="405"/>
      <c r="V77" s="405"/>
      <c r="W77" s="405"/>
      <c r="X77" s="43"/>
      <c r="Y77" s="405"/>
      <c r="Z77" s="405"/>
      <c r="AB77" s="63">
        <f t="shared" si="1"/>
        <v>0</v>
      </c>
    </row>
    <row r="78" spans="1:28" x14ac:dyDescent="0.25">
      <c r="A78" t="s">
        <v>40</v>
      </c>
      <c r="B78" s="6" t="s">
        <v>53</v>
      </c>
      <c r="C78" t="s">
        <v>63</v>
      </c>
      <c r="D78" s="43"/>
      <c r="E78" s="43"/>
      <c r="F78" s="43"/>
      <c r="G78" s="43"/>
      <c r="H78" s="43"/>
      <c r="I78" s="405"/>
      <c r="J78" s="405"/>
      <c r="K78" s="406"/>
      <c r="L78" s="405"/>
      <c r="M78" s="405"/>
      <c r="N78" s="405"/>
      <c r="O78" s="405"/>
      <c r="P78" s="405"/>
      <c r="Q78" s="405"/>
      <c r="R78" s="405"/>
      <c r="S78" s="406"/>
      <c r="T78" s="405"/>
      <c r="U78" s="405"/>
      <c r="V78" s="405"/>
      <c r="W78" s="405"/>
      <c r="X78" s="43"/>
      <c r="Y78" s="405"/>
      <c r="Z78" s="405"/>
      <c r="AB78" s="63">
        <f t="shared" si="1"/>
        <v>0</v>
      </c>
    </row>
    <row r="79" spans="1:28" x14ac:dyDescent="0.25">
      <c r="A79" t="s">
        <v>34</v>
      </c>
      <c r="B79" s="6" t="s">
        <v>54</v>
      </c>
      <c r="C79" t="s">
        <v>63</v>
      </c>
      <c r="D79" s="43"/>
      <c r="E79" s="43"/>
      <c r="F79" s="43"/>
      <c r="G79" s="43"/>
      <c r="H79" s="43"/>
      <c r="I79" s="405"/>
      <c r="J79" s="405"/>
      <c r="K79" s="406"/>
      <c r="L79" s="405"/>
      <c r="M79" s="405"/>
      <c r="N79" s="405"/>
      <c r="O79" s="405"/>
      <c r="P79" s="405"/>
      <c r="Q79" s="405"/>
      <c r="R79" s="405"/>
      <c r="S79" s="406"/>
      <c r="T79" s="405"/>
      <c r="U79" s="405"/>
      <c r="V79" s="405"/>
      <c r="W79" s="405"/>
      <c r="X79" s="405"/>
      <c r="Y79" s="405"/>
      <c r="Z79" s="405"/>
      <c r="AB79" s="63">
        <f t="shared" si="1"/>
        <v>0</v>
      </c>
    </row>
    <row r="80" spans="1:28" x14ac:dyDescent="0.25">
      <c r="A80" t="s">
        <v>31</v>
      </c>
      <c r="B80" s="6" t="s">
        <v>54</v>
      </c>
      <c r="C80" t="s">
        <v>63</v>
      </c>
      <c r="D80" s="43"/>
      <c r="E80" s="43"/>
      <c r="F80" s="43"/>
      <c r="G80" s="43"/>
      <c r="H80" s="43"/>
      <c r="I80" s="405"/>
      <c r="J80" s="405"/>
      <c r="K80" s="406"/>
      <c r="L80" s="405"/>
      <c r="M80" s="405"/>
      <c r="N80" s="405"/>
      <c r="O80" s="405"/>
      <c r="P80" s="405"/>
      <c r="Q80" s="405"/>
      <c r="R80" s="405"/>
      <c r="S80" s="406"/>
      <c r="T80" s="43"/>
      <c r="U80" s="405"/>
      <c r="V80" s="43"/>
      <c r="W80" s="43"/>
      <c r="X80" s="43"/>
      <c r="Y80" s="43"/>
      <c r="Z80" s="43"/>
      <c r="AB80" s="63">
        <f t="shared" si="1"/>
        <v>0</v>
      </c>
    </row>
    <row r="81" spans="1:28" x14ac:dyDescent="0.25">
      <c r="A81" t="s">
        <v>190</v>
      </c>
      <c r="B81" s="6" t="s">
        <v>251</v>
      </c>
      <c r="C81" t="s">
        <v>63</v>
      </c>
      <c r="D81" s="43"/>
      <c r="E81" s="43"/>
      <c r="F81" s="43"/>
      <c r="G81" s="43"/>
      <c r="H81" s="43"/>
      <c r="I81" s="405"/>
      <c r="J81" s="405"/>
      <c r="K81" s="406"/>
      <c r="L81" s="405"/>
      <c r="M81" s="405"/>
      <c r="N81" s="405"/>
      <c r="O81" s="405"/>
      <c r="P81" s="405"/>
      <c r="Q81" s="405"/>
      <c r="R81" s="405"/>
      <c r="S81" s="406"/>
      <c r="T81" s="43"/>
      <c r="U81" s="405"/>
      <c r="V81" s="43"/>
      <c r="W81" s="43"/>
      <c r="X81" s="43"/>
      <c r="Y81" s="43"/>
      <c r="Z81" s="43"/>
      <c r="AB81" s="63">
        <f t="shared" si="1"/>
        <v>0</v>
      </c>
    </row>
    <row r="82" spans="1:28" x14ac:dyDescent="0.25">
      <c r="A82" t="s">
        <v>39</v>
      </c>
      <c r="B82" s="36" t="s">
        <v>251</v>
      </c>
      <c r="C82" t="s">
        <v>63</v>
      </c>
      <c r="D82" s="43"/>
      <c r="E82" s="43"/>
      <c r="F82" s="43"/>
      <c r="G82" s="43"/>
      <c r="H82" s="43"/>
      <c r="I82" s="43"/>
      <c r="J82" s="405"/>
      <c r="K82" s="406"/>
      <c r="L82" s="405"/>
      <c r="M82" s="405"/>
      <c r="N82" s="405"/>
      <c r="O82" s="405"/>
      <c r="P82" s="405"/>
      <c r="Q82" s="405"/>
      <c r="R82" s="405"/>
      <c r="S82" s="406"/>
      <c r="T82" s="43"/>
      <c r="U82" s="43"/>
      <c r="V82" s="43"/>
      <c r="W82" s="43"/>
      <c r="X82" s="43"/>
      <c r="Y82" s="43"/>
      <c r="Z82" s="43"/>
      <c r="AB82" s="63">
        <f t="shared" si="1"/>
        <v>0</v>
      </c>
    </row>
    <row r="83" spans="1:28" x14ac:dyDescent="0.25">
      <c r="A83" t="s">
        <v>275</v>
      </c>
      <c r="B83" s="36" t="s">
        <v>251</v>
      </c>
      <c r="C83" t="s">
        <v>63</v>
      </c>
      <c r="D83" s="43"/>
      <c r="E83" s="43"/>
      <c r="F83" s="43"/>
      <c r="G83" s="43"/>
      <c r="H83" s="43"/>
      <c r="I83" s="43"/>
      <c r="J83" s="405"/>
      <c r="K83" s="406"/>
      <c r="L83" s="405"/>
      <c r="M83" s="405"/>
      <c r="N83" s="405"/>
      <c r="O83" s="405"/>
      <c r="P83" s="405"/>
      <c r="Q83" s="405"/>
      <c r="R83" s="405"/>
      <c r="S83" s="406"/>
      <c r="T83" s="43"/>
      <c r="U83" s="43"/>
      <c r="V83" s="43"/>
      <c r="W83" s="43"/>
      <c r="X83" s="43"/>
      <c r="Y83" s="43"/>
      <c r="Z83" s="43"/>
      <c r="AB83" s="63">
        <f t="shared" si="1"/>
        <v>0</v>
      </c>
    </row>
    <row r="84" spans="1:28" x14ac:dyDescent="0.25">
      <c r="A84" t="s">
        <v>277</v>
      </c>
      <c r="B84" s="36" t="s">
        <v>251</v>
      </c>
      <c r="C84" t="s">
        <v>63</v>
      </c>
      <c r="D84" s="43"/>
      <c r="E84" s="43"/>
      <c r="F84" s="43"/>
      <c r="G84" s="43"/>
      <c r="H84" s="43"/>
      <c r="I84" s="43"/>
      <c r="J84" s="405"/>
      <c r="K84" s="406"/>
      <c r="L84" s="405"/>
      <c r="M84" s="405"/>
      <c r="N84" s="405"/>
      <c r="O84" s="405"/>
      <c r="P84" s="405"/>
      <c r="Q84" s="405"/>
      <c r="R84" s="405"/>
      <c r="S84" s="406"/>
      <c r="T84" s="43"/>
      <c r="U84" s="43"/>
      <c r="V84" s="43"/>
      <c r="W84" s="43"/>
      <c r="X84" s="43"/>
      <c r="Y84" s="43"/>
      <c r="Z84" s="43"/>
      <c r="AB84" s="63">
        <f t="shared" si="1"/>
        <v>0</v>
      </c>
    </row>
    <row r="85" spans="1:28" x14ac:dyDescent="0.25">
      <c r="A85" t="s">
        <v>228</v>
      </c>
      <c r="B85" s="36" t="s">
        <v>251</v>
      </c>
      <c r="C85" t="s">
        <v>63</v>
      </c>
      <c r="D85" s="43"/>
      <c r="E85" s="43"/>
      <c r="F85" s="43"/>
      <c r="G85" s="43"/>
      <c r="H85" s="43"/>
      <c r="I85" s="43"/>
      <c r="J85" s="405"/>
      <c r="K85" s="406"/>
      <c r="L85" s="405"/>
      <c r="M85" s="405"/>
      <c r="N85" s="405"/>
      <c r="O85" s="405"/>
      <c r="P85" s="405"/>
      <c r="Q85" s="405"/>
      <c r="R85" s="405"/>
      <c r="S85" s="406"/>
      <c r="T85" s="43"/>
      <c r="U85" s="43"/>
      <c r="V85" s="43"/>
      <c r="W85" s="43"/>
      <c r="X85" s="43"/>
      <c r="Y85" s="43"/>
      <c r="Z85" s="43"/>
      <c r="AB85" s="63">
        <f t="shared" si="1"/>
        <v>0</v>
      </c>
    </row>
    <row r="86" spans="1:28" x14ac:dyDescent="0.25">
      <c r="A86" t="s">
        <v>280</v>
      </c>
      <c r="B86" s="36" t="s">
        <v>251</v>
      </c>
      <c r="C86" t="s">
        <v>63</v>
      </c>
      <c r="D86" s="43"/>
      <c r="E86" s="43"/>
      <c r="F86" s="43"/>
      <c r="G86" s="43"/>
      <c r="H86" s="43"/>
      <c r="I86" s="43"/>
      <c r="J86" s="405"/>
      <c r="K86" s="406"/>
      <c r="L86" s="405"/>
      <c r="M86" s="405"/>
      <c r="N86" s="405"/>
      <c r="O86" s="405"/>
      <c r="P86" s="405"/>
      <c r="Q86" s="405"/>
      <c r="R86" s="405"/>
      <c r="S86" s="406"/>
      <c r="T86" s="43"/>
      <c r="U86" s="43"/>
      <c r="V86" s="43"/>
      <c r="W86" s="43"/>
      <c r="X86" s="43"/>
      <c r="Y86" s="43"/>
      <c r="Z86" s="43"/>
      <c r="AB86" s="63">
        <f t="shared" si="1"/>
        <v>0</v>
      </c>
    </row>
    <row r="87" spans="1:28" x14ac:dyDescent="0.25">
      <c r="A87" t="s">
        <v>278</v>
      </c>
      <c r="B87" s="36" t="s">
        <v>251</v>
      </c>
      <c r="C87" t="s">
        <v>63</v>
      </c>
      <c r="D87" s="43"/>
      <c r="E87" s="43"/>
      <c r="F87" s="43"/>
      <c r="G87" s="43"/>
      <c r="H87" s="43"/>
      <c r="I87" s="43"/>
      <c r="J87" s="405"/>
      <c r="K87" s="406"/>
      <c r="L87" s="405"/>
      <c r="M87" s="405"/>
      <c r="N87" s="405"/>
      <c r="O87" s="405"/>
      <c r="P87" s="405"/>
      <c r="Q87" s="405"/>
      <c r="R87" s="405"/>
      <c r="S87" s="406"/>
      <c r="T87" s="43"/>
      <c r="U87" s="43"/>
      <c r="V87" s="43"/>
      <c r="W87" s="43"/>
      <c r="X87" s="43"/>
      <c r="Y87" s="43"/>
      <c r="Z87" s="43"/>
      <c r="AB87" s="63">
        <f t="shared" si="1"/>
        <v>0</v>
      </c>
    </row>
    <row r="88" spans="1:28" x14ac:dyDescent="0.25">
      <c r="A88" t="s">
        <v>36</v>
      </c>
      <c r="B88" s="36" t="s">
        <v>251</v>
      </c>
      <c r="C88" t="s">
        <v>63</v>
      </c>
      <c r="D88" s="43"/>
      <c r="E88" s="43"/>
      <c r="F88" s="43"/>
      <c r="G88" s="43"/>
      <c r="H88" s="43"/>
      <c r="I88" s="43"/>
      <c r="J88" s="405"/>
      <c r="K88" s="406"/>
      <c r="L88" s="405"/>
      <c r="M88" s="405"/>
      <c r="N88" s="405"/>
      <c r="O88" s="405"/>
      <c r="P88" s="405"/>
      <c r="Q88" s="405"/>
      <c r="R88" s="405"/>
      <c r="S88" s="406"/>
      <c r="T88" s="43"/>
      <c r="U88" s="43"/>
      <c r="V88" s="43"/>
      <c r="W88" s="43"/>
      <c r="X88" s="43"/>
      <c r="Y88" s="43"/>
      <c r="Z88" s="43"/>
      <c r="AB88" s="63">
        <f t="shared" si="1"/>
        <v>0</v>
      </c>
    </row>
    <row r="89" spans="1:28" x14ac:dyDescent="0.25">
      <c r="A89" t="s">
        <v>35</v>
      </c>
      <c r="B89" s="36" t="s">
        <v>251</v>
      </c>
      <c r="C89" t="s">
        <v>63</v>
      </c>
      <c r="D89" s="43"/>
      <c r="E89" s="43"/>
      <c r="F89" s="43"/>
      <c r="G89" s="43"/>
      <c r="H89" s="43"/>
      <c r="I89" s="43"/>
      <c r="J89" s="405"/>
      <c r="K89" s="406"/>
      <c r="L89" s="405"/>
      <c r="M89" s="405"/>
      <c r="N89" s="405"/>
      <c r="O89" s="405"/>
      <c r="P89" s="405"/>
      <c r="Q89" s="405"/>
      <c r="R89" s="405"/>
      <c r="S89" s="406"/>
      <c r="T89" s="43"/>
      <c r="U89" s="43"/>
      <c r="V89" s="43"/>
      <c r="W89" s="43"/>
      <c r="X89" s="43"/>
      <c r="Y89" s="43"/>
      <c r="Z89" s="43"/>
      <c r="AB89" s="63">
        <f t="shared" si="1"/>
        <v>0</v>
      </c>
    </row>
    <row r="90" spans="1:28" x14ac:dyDescent="0.25">
      <c r="A90" t="s">
        <v>141</v>
      </c>
      <c r="B90" s="36" t="s">
        <v>251</v>
      </c>
      <c r="C90" t="s">
        <v>63</v>
      </c>
      <c r="D90" s="43"/>
      <c r="E90" s="43"/>
      <c r="F90" s="43"/>
      <c r="G90" s="43"/>
      <c r="H90" s="43"/>
      <c r="I90" s="43"/>
      <c r="J90" s="405"/>
      <c r="K90" s="406"/>
      <c r="L90" s="405"/>
      <c r="M90" s="405"/>
      <c r="N90" s="405"/>
      <c r="O90" s="405"/>
      <c r="P90" s="405"/>
      <c r="Q90" s="405"/>
      <c r="R90" s="405"/>
      <c r="S90" s="406"/>
      <c r="T90" s="43"/>
      <c r="U90" s="43"/>
      <c r="V90" s="43"/>
      <c r="W90" s="43"/>
      <c r="X90" s="43"/>
      <c r="Y90" s="43"/>
      <c r="Z90" s="43"/>
      <c r="AB90" s="63">
        <f t="shared" si="1"/>
        <v>0</v>
      </c>
    </row>
    <row r="91" spans="1:28" x14ac:dyDescent="0.25">
      <c r="A91" t="s">
        <v>253</v>
      </c>
      <c r="B91" s="36"/>
      <c r="C91" t="s">
        <v>63</v>
      </c>
      <c r="D91" s="43"/>
      <c r="E91" s="43"/>
      <c r="F91" s="43"/>
      <c r="G91" s="43"/>
      <c r="H91" s="43"/>
      <c r="I91" s="43"/>
      <c r="J91" s="405"/>
      <c r="K91" s="406"/>
      <c r="L91" s="405"/>
      <c r="M91" s="405"/>
      <c r="N91" s="405"/>
      <c r="O91" s="405"/>
      <c r="P91" s="405"/>
      <c r="Q91" s="405"/>
      <c r="R91" s="405"/>
      <c r="S91" s="406"/>
      <c r="T91" s="43"/>
      <c r="U91" s="43"/>
      <c r="V91" s="43"/>
      <c r="W91" s="43"/>
      <c r="X91" s="43"/>
      <c r="Y91" s="43"/>
      <c r="Z91" s="43"/>
      <c r="AB91" s="63">
        <f t="shared" si="1"/>
        <v>0</v>
      </c>
    </row>
    <row r="92" spans="1:28" x14ac:dyDescent="0.25">
      <c r="A92" t="s">
        <v>254</v>
      </c>
      <c r="B92" s="36"/>
      <c r="C92" t="s">
        <v>63</v>
      </c>
      <c r="D92" s="43"/>
      <c r="E92" s="43"/>
      <c r="F92" s="43"/>
      <c r="G92" s="43"/>
      <c r="H92" s="43"/>
      <c r="I92" s="43"/>
      <c r="J92" s="405"/>
      <c r="K92" s="406"/>
      <c r="L92" s="405"/>
      <c r="M92" s="405"/>
      <c r="N92" s="405"/>
      <c r="O92" s="405"/>
      <c r="P92" s="405"/>
      <c r="Q92" s="405"/>
      <c r="R92" s="405"/>
      <c r="S92" s="406"/>
      <c r="T92" s="43"/>
      <c r="U92" s="43"/>
      <c r="V92" s="43"/>
      <c r="W92" s="43"/>
      <c r="X92" s="43"/>
      <c r="Y92" s="43"/>
      <c r="Z92" s="43"/>
      <c r="AB92" s="63">
        <f t="shared" si="1"/>
        <v>0</v>
      </c>
    </row>
    <row r="93" spans="1:28" x14ac:dyDescent="0.25">
      <c r="A93" t="s">
        <v>255</v>
      </c>
      <c r="B93" s="36"/>
      <c r="C93" t="s">
        <v>63</v>
      </c>
      <c r="D93" s="43"/>
      <c r="E93" s="43"/>
      <c r="F93" s="43"/>
      <c r="G93" s="43"/>
      <c r="H93" s="43"/>
      <c r="I93" s="43"/>
      <c r="J93" s="405"/>
      <c r="K93" s="406"/>
      <c r="L93" s="405"/>
      <c r="M93" s="405"/>
      <c r="N93" s="405"/>
      <c r="O93" s="405"/>
      <c r="P93" s="405"/>
      <c r="Q93" s="405"/>
      <c r="R93" s="405"/>
      <c r="S93" s="406"/>
      <c r="T93" s="43"/>
      <c r="U93" s="43"/>
      <c r="V93" s="43"/>
      <c r="W93" s="43"/>
      <c r="X93" s="43"/>
      <c r="Y93" s="43"/>
      <c r="Z93" s="43"/>
      <c r="AB93" s="63">
        <f t="shared" si="1"/>
        <v>0</v>
      </c>
    </row>
    <row r="94" spans="1:28" x14ac:dyDescent="0.25">
      <c r="A94" t="s">
        <v>256</v>
      </c>
      <c r="B94" s="36"/>
      <c r="C94" t="s">
        <v>63</v>
      </c>
      <c r="D94" s="43"/>
      <c r="E94" s="43"/>
      <c r="F94" s="43"/>
      <c r="G94" s="43"/>
      <c r="H94" s="43"/>
      <c r="I94" s="43"/>
      <c r="J94" s="405"/>
      <c r="K94" s="406"/>
      <c r="L94" s="405"/>
      <c r="M94" s="405"/>
      <c r="N94" s="405"/>
      <c r="O94" s="405"/>
      <c r="P94" s="405"/>
      <c r="Q94" s="405"/>
      <c r="R94" s="405"/>
      <c r="S94" s="406"/>
      <c r="T94" s="43"/>
      <c r="U94" s="43"/>
      <c r="V94" s="43"/>
      <c r="W94" s="43"/>
      <c r="X94" s="43"/>
      <c r="Y94" s="43"/>
      <c r="Z94" s="43"/>
      <c r="AB94" s="63">
        <f t="shared" si="1"/>
        <v>0</v>
      </c>
    </row>
    <row r="95" spans="1:28" x14ac:dyDescent="0.25">
      <c r="A95" t="s">
        <v>257</v>
      </c>
      <c r="B95" s="36"/>
      <c r="C95" t="s">
        <v>63</v>
      </c>
      <c r="D95" s="43"/>
      <c r="E95" s="43"/>
      <c r="F95" s="43"/>
      <c r="G95" s="43"/>
      <c r="H95" s="43"/>
      <c r="I95" s="43"/>
      <c r="J95" s="405"/>
      <c r="K95" s="406"/>
      <c r="L95" s="405"/>
      <c r="M95" s="405"/>
      <c r="N95" s="405"/>
      <c r="O95" s="405"/>
      <c r="P95" s="405"/>
      <c r="Q95" s="405"/>
      <c r="R95" s="405"/>
      <c r="S95" s="406"/>
      <c r="T95" s="43"/>
      <c r="U95" s="43"/>
      <c r="V95" s="43"/>
      <c r="W95" s="43"/>
      <c r="X95" s="43"/>
      <c r="Y95" s="43"/>
      <c r="Z95" s="43"/>
      <c r="AB95" s="63">
        <f t="shared" si="1"/>
        <v>0</v>
      </c>
    </row>
    <row r="96" spans="1:28" x14ac:dyDescent="0.25">
      <c r="D96" s="4"/>
      <c r="E96" s="4"/>
      <c r="F96" s="4"/>
      <c r="G96" s="4"/>
      <c r="H96" s="4"/>
      <c r="I96" s="4"/>
      <c r="J96" s="137"/>
      <c r="K96" s="136"/>
      <c r="L96" s="137"/>
      <c r="M96" s="137"/>
      <c r="N96" s="137"/>
      <c r="O96" s="137"/>
      <c r="P96" s="137"/>
      <c r="Q96" s="137"/>
      <c r="R96" s="137"/>
      <c r="S96" s="136"/>
      <c r="T96" s="4"/>
      <c r="U96" s="4"/>
      <c r="V96" s="4"/>
      <c r="W96" s="4"/>
      <c r="X96" s="4"/>
      <c r="Y96" s="4"/>
      <c r="Z96" s="4"/>
    </row>
    <row r="97" spans="4:28" x14ac:dyDescent="0.25">
      <c r="D97" s="4"/>
      <c r="E97" s="4"/>
      <c r="F97" s="4"/>
      <c r="G97" s="4"/>
      <c r="H97" s="4"/>
      <c r="I97" s="4"/>
      <c r="J97" s="137"/>
      <c r="K97" s="136"/>
      <c r="L97" s="137"/>
      <c r="M97" s="137"/>
      <c r="N97" s="137"/>
      <c r="O97" s="137"/>
      <c r="P97" s="137"/>
      <c r="Q97" s="137"/>
      <c r="R97" s="137"/>
      <c r="S97" s="136"/>
      <c r="T97" s="4"/>
      <c r="U97" s="4"/>
      <c r="V97" s="4"/>
      <c r="W97" s="4"/>
      <c r="X97" s="4"/>
      <c r="Y97" s="4"/>
      <c r="Z97" s="4"/>
    </row>
    <row r="98" spans="4:28" x14ac:dyDescent="0.25">
      <c r="D98" s="37">
        <f>SUM(D7:D97)</f>
        <v>1</v>
      </c>
      <c r="E98" s="37">
        <f t="shared" ref="E98:Z98" si="2">SUM(E7:E97)</f>
        <v>0</v>
      </c>
      <c r="F98" s="37">
        <f t="shared" si="2"/>
        <v>1</v>
      </c>
      <c r="G98" s="37">
        <f t="shared" si="2"/>
        <v>0</v>
      </c>
      <c r="H98" s="37">
        <f t="shared" si="2"/>
        <v>0</v>
      </c>
      <c r="I98" s="37">
        <f t="shared" si="2"/>
        <v>0</v>
      </c>
      <c r="J98" s="37">
        <f t="shared" si="2"/>
        <v>0</v>
      </c>
      <c r="K98" s="350">
        <f t="shared" si="2"/>
        <v>1</v>
      </c>
      <c r="L98" s="37">
        <f t="shared" si="2"/>
        <v>0</v>
      </c>
      <c r="M98" s="37">
        <f t="shared" si="2"/>
        <v>0</v>
      </c>
      <c r="N98" s="37">
        <f t="shared" si="2"/>
        <v>1</v>
      </c>
      <c r="O98" s="37">
        <f t="shared" si="2"/>
        <v>0</v>
      </c>
      <c r="P98" s="37">
        <f t="shared" si="2"/>
        <v>1</v>
      </c>
      <c r="Q98" s="37">
        <f t="shared" si="2"/>
        <v>1</v>
      </c>
      <c r="R98" s="37">
        <f t="shared" si="2"/>
        <v>0</v>
      </c>
      <c r="S98" s="350">
        <f t="shared" si="2"/>
        <v>0</v>
      </c>
      <c r="T98" s="37">
        <f t="shared" si="2"/>
        <v>0</v>
      </c>
      <c r="U98" s="37">
        <f t="shared" si="2"/>
        <v>0</v>
      </c>
      <c r="V98" s="37">
        <f t="shared" si="2"/>
        <v>0</v>
      </c>
      <c r="W98" s="37">
        <f t="shared" si="2"/>
        <v>0</v>
      </c>
      <c r="X98" s="37">
        <f t="shared" si="2"/>
        <v>0</v>
      </c>
      <c r="Y98" s="37">
        <f t="shared" si="2"/>
        <v>0</v>
      </c>
      <c r="Z98" s="37">
        <f t="shared" si="2"/>
        <v>0</v>
      </c>
      <c r="AB98" s="37">
        <f>SUM(AB7:AB97)</f>
        <v>6</v>
      </c>
    </row>
  </sheetData>
  <mergeCells count="5">
    <mergeCell ref="D3:Y3"/>
    <mergeCell ref="AB4:AB5"/>
    <mergeCell ref="D6:K6"/>
    <mergeCell ref="L6:S6"/>
    <mergeCell ref="T6:Z6"/>
  </mergeCells>
  <conditionalFormatting sqref="D7:Z65 D6 L6 T6">
    <cfRule type="expression" dxfId="1" priority="1">
      <formula>"&gt;2.5"</formula>
    </cfRule>
  </conditionalFormatting>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CFF"/>
    <pageSetUpPr fitToPage="1"/>
  </sheetPr>
  <dimension ref="A1:BN96"/>
  <sheetViews>
    <sheetView zoomScale="85" zoomScaleNormal="85" workbookViewId="0">
      <pane xSplit="4" ySplit="5" topLeftCell="AO6" activePane="bottomRight" state="frozen"/>
      <selection activeCell="BG67" sqref="BG67"/>
      <selection pane="topRight" activeCell="BG67" sqref="BG67"/>
      <selection pane="bottomLeft" activeCell="BG67" sqref="BG67"/>
      <selection pane="bottomRight" activeCell="B25" sqref="B25"/>
    </sheetView>
  </sheetViews>
  <sheetFormatPr defaultRowHeight="15" x14ac:dyDescent="0.25"/>
  <cols>
    <col min="1" max="1" width="21.28515625" customWidth="1"/>
    <col min="3" max="3" width="13.85546875" bestFit="1" customWidth="1"/>
    <col min="4" max="4" width="10.7109375" customWidth="1"/>
    <col min="5" max="63" width="10.85546875" customWidth="1"/>
    <col min="64" max="64" width="2.85546875" customWidth="1"/>
  </cols>
  <sheetData>
    <row r="1" spans="1:66" x14ac:dyDescent="0.25">
      <c r="A1" s="34" t="s">
        <v>506</v>
      </c>
    </row>
    <row r="2" spans="1:66" x14ac:dyDescent="0.25">
      <c r="A2" s="34" t="s">
        <v>507</v>
      </c>
      <c r="L2" s="4"/>
      <c r="M2" s="4"/>
      <c r="N2" s="4"/>
      <c r="O2" s="4"/>
      <c r="P2" s="4"/>
    </row>
    <row r="3" spans="1:66" x14ac:dyDescent="0.25">
      <c r="D3" s="820" t="s">
        <v>122</v>
      </c>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c r="AG3" s="820"/>
      <c r="AH3" s="820"/>
      <c r="AI3" s="820"/>
      <c r="AJ3" s="820"/>
      <c r="AK3" s="820"/>
      <c r="AL3" s="820"/>
      <c r="AM3" s="820"/>
      <c r="AN3" s="820"/>
      <c r="AO3" s="820"/>
      <c r="AP3" s="820"/>
      <c r="AQ3" s="820"/>
      <c r="AR3" s="820"/>
      <c r="AS3" s="820"/>
      <c r="AT3" s="820"/>
      <c r="AU3" s="820"/>
      <c r="AV3" s="820"/>
      <c r="AW3" s="820"/>
      <c r="AX3" s="820"/>
      <c r="AY3" s="820"/>
      <c r="AZ3" s="349"/>
      <c r="BA3" s="349"/>
      <c r="BB3" s="349"/>
      <c r="BC3" s="349"/>
      <c r="BD3" s="349"/>
      <c r="BE3" s="349"/>
      <c r="BF3" s="349"/>
      <c r="BG3" s="349"/>
      <c r="BH3" s="349"/>
      <c r="BI3" s="349"/>
      <c r="BJ3" s="349"/>
      <c r="BK3" s="349"/>
      <c r="BL3" s="349"/>
    </row>
    <row r="4" spans="1:66" ht="15" customHeight="1" x14ac:dyDescent="0.25">
      <c r="A4" s="820" t="s">
        <v>44</v>
      </c>
      <c r="B4" s="820" t="s">
        <v>51</v>
      </c>
      <c r="C4" s="979" t="s">
        <v>67</v>
      </c>
      <c r="D4" s="820" t="s">
        <v>284</v>
      </c>
      <c r="E4" s="820" t="s">
        <v>285</v>
      </c>
      <c r="F4" s="820" t="s">
        <v>286</v>
      </c>
      <c r="G4" s="820" t="s">
        <v>287</v>
      </c>
      <c r="H4" s="820" t="s">
        <v>288</v>
      </c>
      <c r="I4" s="820" t="s">
        <v>289</v>
      </c>
      <c r="J4" s="820" t="s">
        <v>290</v>
      </c>
      <c r="K4" s="820" t="s">
        <v>291</v>
      </c>
      <c r="L4" s="820" t="s">
        <v>292</v>
      </c>
      <c r="M4" s="820" t="s">
        <v>293</v>
      </c>
      <c r="N4" s="820" t="s">
        <v>294</v>
      </c>
      <c r="O4" s="820" t="s">
        <v>295</v>
      </c>
      <c r="P4" s="820" t="s">
        <v>296</v>
      </c>
      <c r="Q4" s="820" t="s">
        <v>297</v>
      </c>
      <c r="R4" s="820" t="s">
        <v>298</v>
      </c>
      <c r="S4" s="820" t="s">
        <v>299</v>
      </c>
      <c r="T4" s="820" t="s">
        <v>300</v>
      </c>
      <c r="U4" s="820" t="s">
        <v>301</v>
      </c>
      <c r="V4" s="820" t="s">
        <v>302</v>
      </c>
      <c r="W4" s="820" t="s">
        <v>303</v>
      </c>
      <c r="X4" s="820" t="s">
        <v>304</v>
      </c>
      <c r="Y4" s="820" t="s">
        <v>305</v>
      </c>
      <c r="Z4" s="820" t="s">
        <v>306</v>
      </c>
      <c r="AA4" s="820" t="s">
        <v>307</v>
      </c>
      <c r="AB4" s="820" t="s">
        <v>308</v>
      </c>
      <c r="AC4" s="820" t="s">
        <v>309</v>
      </c>
      <c r="AD4" s="820" t="s">
        <v>310</v>
      </c>
      <c r="AE4" s="820" t="s">
        <v>311</v>
      </c>
      <c r="AF4" s="820" t="s">
        <v>312</v>
      </c>
      <c r="AG4" s="820" t="s">
        <v>313</v>
      </c>
      <c r="AH4" s="820" t="s">
        <v>314</v>
      </c>
      <c r="AI4" s="820" t="s">
        <v>315</v>
      </c>
      <c r="AJ4" s="820" t="s">
        <v>316</v>
      </c>
      <c r="AK4" s="820" t="s">
        <v>317</v>
      </c>
      <c r="AL4" s="820" t="s">
        <v>318</v>
      </c>
      <c r="AM4" s="820" t="s">
        <v>319</v>
      </c>
      <c r="AN4" s="820" t="s">
        <v>320</v>
      </c>
      <c r="AO4" s="820" t="s">
        <v>321</v>
      </c>
      <c r="AP4" s="820" t="s">
        <v>322</v>
      </c>
      <c r="AQ4" s="820" t="s">
        <v>323</v>
      </c>
      <c r="AR4" s="820" t="s">
        <v>324</v>
      </c>
      <c r="AS4" s="820" t="s">
        <v>325</v>
      </c>
      <c r="AT4" s="820" t="s">
        <v>326</v>
      </c>
      <c r="AU4" s="820" t="s">
        <v>327</v>
      </c>
      <c r="AV4" s="820" t="s">
        <v>328</v>
      </c>
      <c r="AW4" s="820" t="s">
        <v>329</v>
      </c>
      <c r="AX4" s="820" t="s">
        <v>330</v>
      </c>
      <c r="AY4" s="820" t="s">
        <v>331</v>
      </c>
      <c r="AZ4" s="820" t="s">
        <v>332</v>
      </c>
      <c r="BA4" s="820" t="s">
        <v>333</v>
      </c>
      <c r="BB4" s="820" t="s">
        <v>334</v>
      </c>
      <c r="BC4" s="820" t="s">
        <v>335</v>
      </c>
      <c r="BD4" s="820" t="s">
        <v>336</v>
      </c>
      <c r="BE4" s="820" t="s">
        <v>337</v>
      </c>
      <c r="BF4" s="820" t="s">
        <v>338</v>
      </c>
      <c r="BG4" s="820" t="s">
        <v>339</v>
      </c>
      <c r="BH4" s="820" t="s">
        <v>340</v>
      </c>
      <c r="BI4" s="820" t="s">
        <v>341</v>
      </c>
      <c r="BJ4" s="820" t="s">
        <v>342</v>
      </c>
      <c r="BK4" s="820" t="s">
        <v>343</v>
      </c>
      <c r="BL4" s="349"/>
    </row>
    <row r="5" spans="1:66" x14ac:dyDescent="0.25">
      <c r="A5" s="820"/>
      <c r="B5" s="820"/>
      <c r="C5" s="979"/>
      <c r="D5" s="820"/>
      <c r="E5" s="820"/>
      <c r="F5" s="820"/>
      <c r="G5" s="820"/>
      <c r="H5" s="820"/>
      <c r="I5" s="820"/>
      <c r="J5" s="820"/>
      <c r="K5" s="820"/>
      <c r="L5" s="820"/>
      <c r="M5" s="820"/>
      <c r="N5" s="820"/>
      <c r="O5" s="820"/>
      <c r="P5" s="820"/>
      <c r="Q5" s="820"/>
      <c r="R5" s="820"/>
      <c r="S5" s="820"/>
      <c r="T5" s="820"/>
      <c r="U5" s="820"/>
      <c r="V5" s="820"/>
      <c r="W5" s="820"/>
      <c r="X5" s="820"/>
      <c r="Y5" s="820"/>
      <c r="Z5" s="820"/>
      <c r="AA5" s="820"/>
      <c r="AB5" s="820"/>
      <c r="AC5" s="820"/>
      <c r="AD5" s="820"/>
      <c r="AE5" s="820"/>
      <c r="AF5" s="820"/>
      <c r="AG5" s="820"/>
      <c r="AH5" s="820"/>
      <c r="AI5" s="820"/>
      <c r="AJ5" s="820"/>
      <c r="AK5" s="820"/>
      <c r="AL5" s="820"/>
      <c r="AM5" s="820"/>
      <c r="AN5" s="820"/>
      <c r="AO5" s="820"/>
      <c r="AP5" s="820"/>
      <c r="AQ5" s="820"/>
      <c r="AR5" s="820"/>
      <c r="AS5" s="820"/>
      <c r="AT5" s="820"/>
      <c r="AU5" s="820"/>
      <c r="AV5" s="820"/>
      <c r="AW5" s="820"/>
      <c r="AX5" s="820"/>
      <c r="AY5" s="820"/>
      <c r="AZ5" s="820"/>
      <c r="BA5" s="820"/>
      <c r="BB5" s="820"/>
      <c r="BC5" s="820"/>
      <c r="BD5" s="820"/>
      <c r="BE5" s="820"/>
      <c r="BF5" s="820"/>
      <c r="BG5" s="820"/>
      <c r="BH5" s="820"/>
      <c r="BI5" s="820"/>
      <c r="BJ5" s="820"/>
      <c r="BK5" s="820"/>
      <c r="BL5" s="349"/>
      <c r="BM5" s="2"/>
    </row>
    <row r="6" spans="1:66" x14ac:dyDescent="0.25">
      <c r="A6" t="s">
        <v>404</v>
      </c>
      <c r="B6" s="6" t="s">
        <v>52</v>
      </c>
      <c r="C6" t="s">
        <v>68</v>
      </c>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36"/>
      <c r="BM6" s="351">
        <f>COUNT(D6:BK6)</f>
        <v>0</v>
      </c>
      <c r="BN6" s="47">
        <f>BM6/52</f>
        <v>0</v>
      </c>
    </row>
    <row r="7" spans="1:66" x14ac:dyDescent="0.25">
      <c r="A7" t="s">
        <v>11</v>
      </c>
      <c r="B7" s="6" t="s">
        <v>52</v>
      </c>
      <c r="C7" t="s">
        <v>68</v>
      </c>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36"/>
      <c r="BM7" s="351">
        <f t="shared" ref="BM7:BM70" si="0">COUNT(D7:BK7)</f>
        <v>0</v>
      </c>
      <c r="BN7" s="47">
        <f t="shared" ref="BN7:BN70" si="1">BM7/52</f>
        <v>0</v>
      </c>
    </row>
    <row r="8" spans="1:66" x14ac:dyDescent="0.25">
      <c r="A8" t="s">
        <v>8</v>
      </c>
      <c r="B8" s="6" t="s">
        <v>52</v>
      </c>
      <c r="C8" t="s">
        <v>68</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36"/>
      <c r="BM8" s="351">
        <f t="shared" si="0"/>
        <v>0</v>
      </c>
      <c r="BN8" s="47">
        <f t="shared" si="1"/>
        <v>0</v>
      </c>
    </row>
    <row r="9" spans="1:66" x14ac:dyDescent="0.25">
      <c r="A9" t="s">
        <v>12</v>
      </c>
      <c r="B9" s="6" t="s">
        <v>53</v>
      </c>
      <c r="C9" t="s">
        <v>68</v>
      </c>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36"/>
      <c r="BM9" s="351">
        <f t="shared" si="0"/>
        <v>0</v>
      </c>
      <c r="BN9" s="47">
        <f t="shared" si="1"/>
        <v>0</v>
      </c>
    </row>
    <row r="10" spans="1:66" x14ac:dyDescent="0.25">
      <c r="A10" t="s">
        <v>16</v>
      </c>
      <c r="B10" s="6" t="s">
        <v>54</v>
      </c>
      <c r="C10" t="s">
        <v>68</v>
      </c>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36"/>
      <c r="BM10" s="351">
        <f t="shared" si="0"/>
        <v>0</v>
      </c>
      <c r="BN10" s="47">
        <f t="shared" si="1"/>
        <v>0</v>
      </c>
    </row>
    <row r="11" spans="1:66" x14ac:dyDescent="0.25">
      <c r="A11" t="s">
        <v>0</v>
      </c>
      <c r="B11" s="6" t="s">
        <v>52</v>
      </c>
      <c r="C11" t="s">
        <v>68</v>
      </c>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36"/>
      <c r="BM11" s="351">
        <f t="shared" si="0"/>
        <v>0</v>
      </c>
      <c r="BN11" s="47">
        <f t="shared" si="1"/>
        <v>0</v>
      </c>
    </row>
    <row r="12" spans="1:66" x14ac:dyDescent="0.25">
      <c r="A12" t="s">
        <v>5</v>
      </c>
      <c r="B12" s="6" t="s">
        <v>52</v>
      </c>
      <c r="C12" t="s">
        <v>68</v>
      </c>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36"/>
      <c r="BM12" s="351">
        <f t="shared" si="0"/>
        <v>0</v>
      </c>
      <c r="BN12" s="47">
        <f t="shared" si="1"/>
        <v>0</v>
      </c>
    </row>
    <row r="13" spans="1:66" x14ac:dyDescent="0.25">
      <c r="A13" t="s">
        <v>74</v>
      </c>
      <c r="B13" s="6" t="s">
        <v>53</v>
      </c>
      <c r="C13" t="s">
        <v>68</v>
      </c>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36"/>
      <c r="BM13" s="351">
        <f t="shared" si="0"/>
        <v>0</v>
      </c>
      <c r="BN13" s="47">
        <f t="shared" si="1"/>
        <v>0</v>
      </c>
    </row>
    <row r="14" spans="1:66" x14ac:dyDescent="0.25">
      <c r="A14" t="s">
        <v>405</v>
      </c>
      <c r="B14" s="6" t="s">
        <v>53</v>
      </c>
      <c r="C14" t="s">
        <v>68</v>
      </c>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36"/>
      <c r="BM14" s="351">
        <f t="shared" si="0"/>
        <v>0</v>
      </c>
      <c r="BN14" s="47">
        <f t="shared" si="1"/>
        <v>0</v>
      </c>
    </row>
    <row r="15" spans="1:66" x14ac:dyDescent="0.25">
      <c r="A15" t="s">
        <v>2</v>
      </c>
      <c r="B15" s="6" t="s">
        <v>53</v>
      </c>
      <c r="C15" t="s">
        <v>68</v>
      </c>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36"/>
      <c r="BM15" s="351">
        <f t="shared" si="0"/>
        <v>0</v>
      </c>
      <c r="BN15" s="47">
        <f t="shared" si="1"/>
        <v>0</v>
      </c>
    </row>
    <row r="16" spans="1:66" x14ac:dyDescent="0.25">
      <c r="A16" t="s">
        <v>6</v>
      </c>
      <c r="B16" s="6" t="s">
        <v>53</v>
      </c>
      <c r="C16" t="s">
        <v>68</v>
      </c>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36"/>
      <c r="BM16" s="351">
        <f t="shared" si="0"/>
        <v>0</v>
      </c>
      <c r="BN16" s="47">
        <f t="shared" si="1"/>
        <v>0</v>
      </c>
    </row>
    <row r="17" spans="1:66" x14ac:dyDescent="0.25">
      <c r="A17" t="s">
        <v>14</v>
      </c>
      <c r="B17" s="6" t="s">
        <v>53</v>
      </c>
      <c r="C17" t="s">
        <v>68</v>
      </c>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36"/>
      <c r="BM17" s="351">
        <f t="shared" si="0"/>
        <v>0</v>
      </c>
      <c r="BN17" s="47">
        <f t="shared" si="1"/>
        <v>0</v>
      </c>
    </row>
    <row r="18" spans="1:66" x14ac:dyDescent="0.25">
      <c r="A18" t="s">
        <v>231</v>
      </c>
      <c r="B18" s="6" t="s">
        <v>54</v>
      </c>
      <c r="C18" t="s">
        <v>68</v>
      </c>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36"/>
      <c r="BM18" s="351">
        <f t="shared" si="0"/>
        <v>0</v>
      </c>
      <c r="BN18" s="47">
        <f t="shared" si="1"/>
        <v>0</v>
      </c>
    </row>
    <row r="19" spans="1:66" x14ac:dyDescent="0.25">
      <c r="A19" t="s">
        <v>10</v>
      </c>
      <c r="B19" s="6" t="s">
        <v>54</v>
      </c>
      <c r="C19" t="s">
        <v>68</v>
      </c>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351">
        <f t="shared" si="0"/>
        <v>0</v>
      </c>
      <c r="BN19" s="47">
        <f t="shared" si="1"/>
        <v>0</v>
      </c>
    </row>
    <row r="20" spans="1:66" x14ac:dyDescent="0.25">
      <c r="A20" t="s">
        <v>230</v>
      </c>
      <c r="B20" s="6" t="s">
        <v>251</v>
      </c>
      <c r="C20" t="s">
        <v>68</v>
      </c>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351">
        <f t="shared" si="0"/>
        <v>0</v>
      </c>
      <c r="BN20" s="47">
        <f t="shared" si="1"/>
        <v>0</v>
      </c>
    </row>
    <row r="21" spans="1:66" x14ac:dyDescent="0.25">
      <c r="A21" t="s">
        <v>38</v>
      </c>
      <c r="B21" s="6" t="s">
        <v>251</v>
      </c>
      <c r="C21" t="s">
        <v>68</v>
      </c>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351">
        <f t="shared" si="0"/>
        <v>0</v>
      </c>
      <c r="BN21" s="47">
        <f t="shared" si="1"/>
        <v>0</v>
      </c>
    </row>
    <row r="22" spans="1:66" x14ac:dyDescent="0.25">
      <c r="A22" t="s">
        <v>215</v>
      </c>
      <c r="B22" s="6" t="s">
        <v>251</v>
      </c>
      <c r="C22" t="s">
        <v>68</v>
      </c>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351">
        <f t="shared" si="0"/>
        <v>0</v>
      </c>
      <c r="BN22" s="47">
        <f t="shared" si="1"/>
        <v>0</v>
      </c>
    </row>
    <row r="23" spans="1:66" x14ac:dyDescent="0.25">
      <c r="A23" t="s">
        <v>24</v>
      </c>
      <c r="B23" s="6" t="s">
        <v>251</v>
      </c>
      <c r="C23" t="s">
        <v>68</v>
      </c>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351">
        <f t="shared" si="0"/>
        <v>0</v>
      </c>
      <c r="BN23" s="47">
        <f t="shared" si="1"/>
        <v>0</v>
      </c>
    </row>
    <row r="24" spans="1:66" x14ac:dyDescent="0.25">
      <c r="A24" t="s">
        <v>582</v>
      </c>
      <c r="B24" s="6" t="s">
        <v>251</v>
      </c>
      <c r="C24" t="s">
        <v>68</v>
      </c>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351">
        <f t="shared" si="0"/>
        <v>0</v>
      </c>
      <c r="BN24" s="47">
        <f t="shared" si="1"/>
        <v>0</v>
      </c>
    </row>
    <row r="25" spans="1:66" x14ac:dyDescent="0.25">
      <c r="A25" t="s">
        <v>254</v>
      </c>
      <c r="B25" s="6"/>
      <c r="C25" t="s">
        <v>68</v>
      </c>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351">
        <f t="shared" si="0"/>
        <v>0</v>
      </c>
      <c r="BN25" s="47">
        <f t="shared" si="1"/>
        <v>0</v>
      </c>
    </row>
    <row r="26" spans="1:66" x14ac:dyDescent="0.25">
      <c r="A26" t="s">
        <v>255</v>
      </c>
      <c r="B26" s="6"/>
      <c r="C26" t="s">
        <v>68</v>
      </c>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351">
        <f t="shared" si="0"/>
        <v>0</v>
      </c>
      <c r="BN26" s="47">
        <f t="shared" si="1"/>
        <v>0</v>
      </c>
    </row>
    <row r="27" spans="1:66" x14ac:dyDescent="0.25">
      <c r="A27" t="s">
        <v>256</v>
      </c>
      <c r="B27" s="6"/>
      <c r="C27" t="s">
        <v>68</v>
      </c>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36"/>
      <c r="BM27" s="351">
        <f t="shared" si="0"/>
        <v>0</v>
      </c>
      <c r="BN27" s="47">
        <f t="shared" si="1"/>
        <v>0</v>
      </c>
    </row>
    <row r="28" spans="1:66" x14ac:dyDescent="0.25">
      <c r="A28" t="s">
        <v>257</v>
      </c>
      <c r="B28" s="6"/>
      <c r="C28" t="s">
        <v>68</v>
      </c>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36"/>
      <c r="BM28" s="351">
        <f t="shared" si="0"/>
        <v>0</v>
      </c>
      <c r="BN28" s="47">
        <f t="shared" si="1"/>
        <v>0</v>
      </c>
    </row>
    <row r="29" spans="1:66" x14ac:dyDescent="0.25">
      <c r="A29" t="s">
        <v>4</v>
      </c>
      <c r="B29" s="6" t="s">
        <v>52</v>
      </c>
      <c r="C29" t="s">
        <v>64</v>
      </c>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36"/>
      <c r="BM29" s="351">
        <f t="shared" si="0"/>
        <v>0</v>
      </c>
      <c r="BN29" s="47">
        <f t="shared" si="1"/>
        <v>0</v>
      </c>
    </row>
    <row r="30" spans="1:66" x14ac:dyDescent="0.25">
      <c r="A30" t="s">
        <v>3</v>
      </c>
      <c r="B30" s="6" t="s">
        <v>52</v>
      </c>
      <c r="C30" t="s">
        <v>64</v>
      </c>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36"/>
      <c r="BM30" s="351">
        <f t="shared" si="0"/>
        <v>0</v>
      </c>
      <c r="BN30" s="47">
        <f t="shared" si="1"/>
        <v>0</v>
      </c>
    </row>
    <row r="31" spans="1:66" x14ac:dyDescent="0.25">
      <c r="A31" t="s">
        <v>229</v>
      </c>
      <c r="B31" s="6" t="s">
        <v>54</v>
      </c>
      <c r="C31" t="s">
        <v>64</v>
      </c>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36"/>
      <c r="BM31" s="351">
        <f t="shared" si="0"/>
        <v>0</v>
      </c>
      <c r="BN31" s="47">
        <f t="shared" si="1"/>
        <v>0</v>
      </c>
    </row>
    <row r="32" spans="1:66" x14ac:dyDescent="0.25">
      <c r="A32" t="s">
        <v>21</v>
      </c>
      <c r="B32" s="6" t="s">
        <v>53</v>
      </c>
      <c r="C32" t="s">
        <v>64</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36"/>
      <c r="BM32" s="351">
        <f t="shared" si="0"/>
        <v>0</v>
      </c>
      <c r="BN32" s="47">
        <f t="shared" si="1"/>
        <v>0</v>
      </c>
    </row>
    <row r="33" spans="1:66" x14ac:dyDescent="0.25">
      <c r="A33" t="s">
        <v>9</v>
      </c>
      <c r="B33" s="6" t="s">
        <v>54</v>
      </c>
      <c r="C33" t="s">
        <v>64</v>
      </c>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36"/>
      <c r="BM33" s="351">
        <f t="shared" si="0"/>
        <v>0</v>
      </c>
      <c r="BN33" s="47">
        <f t="shared" si="1"/>
        <v>0</v>
      </c>
    </row>
    <row r="34" spans="1:66" x14ac:dyDescent="0.25">
      <c r="A34" t="s">
        <v>279</v>
      </c>
      <c r="B34" s="6" t="s">
        <v>251</v>
      </c>
      <c r="C34" t="s">
        <v>64</v>
      </c>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36"/>
      <c r="BM34" s="351">
        <f t="shared" si="0"/>
        <v>0</v>
      </c>
      <c r="BN34" s="47">
        <f t="shared" si="1"/>
        <v>0</v>
      </c>
    </row>
    <row r="35" spans="1:66" x14ac:dyDescent="0.25">
      <c r="A35" t="s">
        <v>273</v>
      </c>
      <c r="B35" s="6" t="s">
        <v>251</v>
      </c>
      <c r="C35" t="s">
        <v>64</v>
      </c>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36"/>
      <c r="BM35" s="351">
        <f t="shared" si="0"/>
        <v>0</v>
      </c>
      <c r="BN35" s="47">
        <f t="shared" si="1"/>
        <v>0</v>
      </c>
    </row>
    <row r="36" spans="1:66" x14ac:dyDescent="0.25">
      <c r="A36" t="s">
        <v>200</v>
      </c>
      <c r="B36" s="6" t="s">
        <v>251</v>
      </c>
      <c r="C36" t="s">
        <v>64</v>
      </c>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36"/>
      <c r="BM36" s="351">
        <f t="shared" si="0"/>
        <v>0</v>
      </c>
      <c r="BN36" s="47">
        <f t="shared" si="1"/>
        <v>0</v>
      </c>
    </row>
    <row r="37" spans="1:66" x14ac:dyDescent="0.25">
      <c r="A37" t="s">
        <v>253</v>
      </c>
      <c r="B37" s="6"/>
      <c r="C37" t="s">
        <v>64</v>
      </c>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36"/>
      <c r="BM37" s="351">
        <f t="shared" si="0"/>
        <v>0</v>
      </c>
      <c r="BN37" s="47">
        <f t="shared" si="1"/>
        <v>0</v>
      </c>
    </row>
    <row r="38" spans="1:66" x14ac:dyDescent="0.25">
      <c r="A38" t="s">
        <v>254</v>
      </c>
      <c r="B38" s="6"/>
      <c r="C38" t="s">
        <v>64</v>
      </c>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36"/>
      <c r="BM38" s="351">
        <f t="shared" si="0"/>
        <v>0</v>
      </c>
      <c r="BN38" s="47">
        <f t="shared" si="1"/>
        <v>0</v>
      </c>
    </row>
    <row r="39" spans="1:66" x14ac:dyDescent="0.25">
      <c r="A39" t="s">
        <v>255</v>
      </c>
      <c r="B39" s="6"/>
      <c r="C39" t="s">
        <v>64</v>
      </c>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36"/>
      <c r="BM39" s="351">
        <f t="shared" si="0"/>
        <v>0</v>
      </c>
      <c r="BN39" s="47">
        <f t="shared" si="1"/>
        <v>0</v>
      </c>
    </row>
    <row r="40" spans="1:66" x14ac:dyDescent="0.25">
      <c r="A40" t="s">
        <v>256</v>
      </c>
      <c r="B40" s="6"/>
      <c r="C40" t="s">
        <v>64</v>
      </c>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36"/>
      <c r="BM40" s="351">
        <f t="shared" si="0"/>
        <v>0</v>
      </c>
      <c r="BN40" s="47">
        <f t="shared" si="1"/>
        <v>0</v>
      </c>
    </row>
    <row r="41" spans="1:66" x14ac:dyDescent="0.25">
      <c r="A41" t="s">
        <v>257</v>
      </c>
      <c r="B41" s="6"/>
      <c r="C41" t="s">
        <v>64</v>
      </c>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36"/>
      <c r="BM41" s="351">
        <f t="shared" si="0"/>
        <v>0</v>
      </c>
      <c r="BN41" s="47">
        <f t="shared" si="1"/>
        <v>0</v>
      </c>
    </row>
    <row r="42" spans="1:66" x14ac:dyDescent="0.25">
      <c r="A42" t="s">
        <v>20</v>
      </c>
      <c r="B42" s="6" t="s">
        <v>52</v>
      </c>
      <c r="C42" t="s">
        <v>69</v>
      </c>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36"/>
      <c r="BM42" s="351">
        <f t="shared" si="0"/>
        <v>0</v>
      </c>
      <c r="BN42" s="47">
        <f t="shared" si="1"/>
        <v>0</v>
      </c>
    </row>
    <row r="43" spans="1:66" x14ac:dyDescent="0.25">
      <c r="A43" t="s">
        <v>15</v>
      </c>
      <c r="B43" s="6" t="s">
        <v>54</v>
      </c>
      <c r="C43" t="s">
        <v>69</v>
      </c>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36"/>
      <c r="BM43" s="351">
        <f t="shared" si="0"/>
        <v>0</v>
      </c>
      <c r="BN43" s="47">
        <f t="shared" si="1"/>
        <v>0</v>
      </c>
    </row>
    <row r="44" spans="1:66" x14ac:dyDescent="0.25">
      <c r="A44" t="s">
        <v>83</v>
      </c>
      <c r="B44" s="6" t="s">
        <v>52</v>
      </c>
      <c r="C44" t="s">
        <v>69</v>
      </c>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36"/>
      <c r="BM44" s="351">
        <f t="shared" si="0"/>
        <v>0</v>
      </c>
      <c r="BN44" s="47">
        <f t="shared" si="1"/>
        <v>0</v>
      </c>
    </row>
    <row r="45" spans="1:66" x14ac:dyDescent="0.25">
      <c r="A45" t="s">
        <v>55</v>
      </c>
      <c r="B45" s="6" t="s">
        <v>52</v>
      </c>
      <c r="C45" t="s">
        <v>69</v>
      </c>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36"/>
      <c r="BM45" s="351">
        <f t="shared" si="0"/>
        <v>0</v>
      </c>
      <c r="BN45" s="47">
        <f t="shared" si="1"/>
        <v>0</v>
      </c>
    </row>
    <row r="46" spans="1:66" x14ac:dyDescent="0.25">
      <c r="A46" t="s">
        <v>28</v>
      </c>
      <c r="B46" s="6" t="s">
        <v>53</v>
      </c>
      <c r="C46" t="s">
        <v>69</v>
      </c>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36"/>
      <c r="BM46" s="351">
        <f t="shared" si="0"/>
        <v>0</v>
      </c>
      <c r="BN46" s="47">
        <f t="shared" si="1"/>
        <v>0</v>
      </c>
    </row>
    <row r="47" spans="1:66" x14ac:dyDescent="0.25">
      <c r="A47" t="s">
        <v>60</v>
      </c>
      <c r="B47" s="6" t="s">
        <v>54</v>
      </c>
      <c r="C47" t="s">
        <v>69</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36"/>
      <c r="BM47" s="351">
        <f t="shared" si="0"/>
        <v>0</v>
      </c>
      <c r="BN47" s="47">
        <f t="shared" si="1"/>
        <v>0</v>
      </c>
    </row>
    <row r="48" spans="1:66" x14ac:dyDescent="0.25">
      <c r="A48" t="s">
        <v>18</v>
      </c>
      <c r="B48" s="6" t="s">
        <v>54</v>
      </c>
      <c r="C48" t="s">
        <v>69</v>
      </c>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36"/>
      <c r="BM48" s="351">
        <f t="shared" si="0"/>
        <v>0</v>
      </c>
      <c r="BN48" s="47">
        <f t="shared" si="1"/>
        <v>0</v>
      </c>
    </row>
    <row r="49" spans="1:66" x14ac:dyDescent="0.25">
      <c r="A49" t="s">
        <v>409</v>
      </c>
      <c r="B49" s="6" t="s">
        <v>54</v>
      </c>
      <c r="C49" t="s">
        <v>69</v>
      </c>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36"/>
      <c r="BM49" s="351">
        <f t="shared" si="0"/>
        <v>0</v>
      </c>
      <c r="BN49" s="47">
        <f t="shared" si="1"/>
        <v>0</v>
      </c>
    </row>
    <row r="50" spans="1:66" x14ac:dyDescent="0.25">
      <c r="A50" t="s">
        <v>22</v>
      </c>
      <c r="B50" s="6" t="s">
        <v>53</v>
      </c>
      <c r="C50" t="s">
        <v>69</v>
      </c>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36"/>
      <c r="BM50" s="351">
        <f t="shared" si="0"/>
        <v>0</v>
      </c>
      <c r="BN50" s="47">
        <f t="shared" si="1"/>
        <v>0</v>
      </c>
    </row>
    <row r="51" spans="1:66" x14ac:dyDescent="0.25">
      <c r="A51" t="s">
        <v>13</v>
      </c>
      <c r="B51" s="6" t="s">
        <v>54</v>
      </c>
      <c r="C51" t="s">
        <v>69</v>
      </c>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36"/>
      <c r="BM51" s="351">
        <f t="shared" si="0"/>
        <v>0</v>
      </c>
      <c r="BN51" s="47">
        <f t="shared" si="1"/>
        <v>0</v>
      </c>
    </row>
    <row r="52" spans="1:66" x14ac:dyDescent="0.25">
      <c r="A52" t="s">
        <v>204</v>
      </c>
      <c r="B52" s="6" t="s">
        <v>251</v>
      </c>
      <c r="C52" t="s">
        <v>69</v>
      </c>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36"/>
      <c r="BM52" s="351">
        <f t="shared" si="0"/>
        <v>0</v>
      </c>
      <c r="BN52" s="47">
        <f t="shared" si="1"/>
        <v>0</v>
      </c>
    </row>
    <row r="53" spans="1:66" x14ac:dyDescent="0.25">
      <c r="A53" t="s">
        <v>272</v>
      </c>
      <c r="B53" s="6" t="s">
        <v>251</v>
      </c>
      <c r="C53" t="s">
        <v>69</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36"/>
      <c r="BM53" s="351">
        <f t="shared" si="0"/>
        <v>0</v>
      </c>
      <c r="BN53" s="47">
        <f t="shared" si="1"/>
        <v>0</v>
      </c>
    </row>
    <row r="54" spans="1:66" x14ac:dyDescent="0.25">
      <c r="A54" t="s">
        <v>37</v>
      </c>
      <c r="B54" s="6" t="s">
        <v>251</v>
      </c>
      <c r="C54" t="s">
        <v>69</v>
      </c>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36"/>
      <c r="BM54" s="351">
        <f t="shared" si="0"/>
        <v>0</v>
      </c>
      <c r="BN54" s="47">
        <f t="shared" si="1"/>
        <v>0</v>
      </c>
    </row>
    <row r="55" spans="1:66" x14ac:dyDescent="0.25">
      <c r="A55" t="s">
        <v>199</v>
      </c>
      <c r="B55" s="6" t="s">
        <v>251</v>
      </c>
      <c r="C55" t="s">
        <v>69</v>
      </c>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36"/>
      <c r="BM55" s="351">
        <f t="shared" si="0"/>
        <v>0</v>
      </c>
      <c r="BN55" s="47">
        <f t="shared" si="1"/>
        <v>0</v>
      </c>
    </row>
    <row r="56" spans="1:66" x14ac:dyDescent="0.25">
      <c r="A56" t="s">
        <v>232</v>
      </c>
      <c r="B56" s="6" t="s">
        <v>251</v>
      </c>
      <c r="C56" t="s">
        <v>69</v>
      </c>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36"/>
      <c r="BM56" s="351">
        <f t="shared" si="0"/>
        <v>0</v>
      </c>
      <c r="BN56" s="47">
        <f t="shared" si="1"/>
        <v>0</v>
      </c>
    </row>
    <row r="57" spans="1:66" x14ac:dyDescent="0.25">
      <c r="A57" t="s">
        <v>271</v>
      </c>
      <c r="B57" s="6" t="s">
        <v>251</v>
      </c>
      <c r="C57" t="s">
        <v>69</v>
      </c>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36"/>
      <c r="BM57" s="351">
        <f t="shared" si="0"/>
        <v>0</v>
      </c>
      <c r="BN57" s="47">
        <f t="shared" si="1"/>
        <v>0</v>
      </c>
    </row>
    <row r="58" spans="1:66" x14ac:dyDescent="0.25">
      <c r="A58" t="s">
        <v>274</v>
      </c>
      <c r="B58" s="6" t="s">
        <v>251</v>
      </c>
      <c r="C58" t="s">
        <v>69</v>
      </c>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36"/>
      <c r="BM58" s="351">
        <f t="shared" si="0"/>
        <v>0</v>
      </c>
      <c r="BN58" s="47">
        <f t="shared" si="1"/>
        <v>0</v>
      </c>
    </row>
    <row r="59" spans="1:66" x14ac:dyDescent="0.25">
      <c r="A59" t="s">
        <v>203</v>
      </c>
      <c r="B59" s="6" t="s">
        <v>251</v>
      </c>
      <c r="C59" t="s">
        <v>69</v>
      </c>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36"/>
      <c r="BM59" s="351">
        <f t="shared" si="0"/>
        <v>0</v>
      </c>
      <c r="BN59" s="47">
        <f t="shared" si="1"/>
        <v>0</v>
      </c>
    </row>
    <row r="60" spans="1:66" x14ac:dyDescent="0.25">
      <c r="A60" t="s">
        <v>227</v>
      </c>
      <c r="B60" s="6" t="s">
        <v>251</v>
      </c>
      <c r="C60" t="s">
        <v>69</v>
      </c>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36"/>
      <c r="BM60" s="351">
        <f t="shared" si="0"/>
        <v>0</v>
      </c>
      <c r="BN60" s="47">
        <f t="shared" si="1"/>
        <v>0</v>
      </c>
    </row>
    <row r="61" spans="1:66" x14ac:dyDescent="0.25">
      <c r="A61" t="s">
        <v>276</v>
      </c>
      <c r="B61" s="6" t="s">
        <v>251</v>
      </c>
      <c r="C61" t="s">
        <v>69</v>
      </c>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36"/>
      <c r="BM61" s="351">
        <f t="shared" si="0"/>
        <v>0</v>
      </c>
      <c r="BN61" s="47">
        <f t="shared" si="1"/>
        <v>0</v>
      </c>
    </row>
    <row r="62" spans="1:66" x14ac:dyDescent="0.25">
      <c r="A62" t="s">
        <v>253</v>
      </c>
      <c r="B62" s="6"/>
      <c r="C62" t="s">
        <v>69</v>
      </c>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36"/>
      <c r="BM62" s="351">
        <f t="shared" si="0"/>
        <v>0</v>
      </c>
      <c r="BN62" s="47">
        <f t="shared" si="1"/>
        <v>0</v>
      </c>
    </row>
    <row r="63" spans="1:66" x14ac:dyDescent="0.25">
      <c r="A63" t="s">
        <v>254</v>
      </c>
      <c r="B63" s="6"/>
      <c r="C63" t="s">
        <v>69</v>
      </c>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36"/>
      <c r="BM63" s="351">
        <f t="shared" si="0"/>
        <v>0</v>
      </c>
      <c r="BN63" s="47">
        <f t="shared" si="1"/>
        <v>0</v>
      </c>
    </row>
    <row r="64" spans="1:66" x14ac:dyDescent="0.25">
      <c r="A64" t="s">
        <v>255</v>
      </c>
      <c r="B64" s="6"/>
      <c r="C64" t="s">
        <v>69</v>
      </c>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36"/>
      <c r="BM64" s="351">
        <f t="shared" si="0"/>
        <v>0</v>
      </c>
      <c r="BN64" s="47">
        <f t="shared" si="1"/>
        <v>0</v>
      </c>
    </row>
    <row r="65" spans="1:66" x14ac:dyDescent="0.25">
      <c r="A65" t="s">
        <v>256</v>
      </c>
      <c r="B65" s="6"/>
      <c r="C65" t="s">
        <v>69</v>
      </c>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36"/>
      <c r="BM65" s="351">
        <f t="shared" si="0"/>
        <v>0</v>
      </c>
      <c r="BN65" s="47">
        <f t="shared" si="1"/>
        <v>0</v>
      </c>
    </row>
    <row r="66" spans="1:66" x14ac:dyDescent="0.25">
      <c r="A66" t="s">
        <v>257</v>
      </c>
      <c r="C66" t="s">
        <v>69</v>
      </c>
      <c r="BM66" s="351">
        <f t="shared" si="0"/>
        <v>0</v>
      </c>
      <c r="BN66" s="47">
        <f t="shared" si="1"/>
        <v>0</v>
      </c>
    </row>
    <row r="67" spans="1:66" x14ac:dyDescent="0.25">
      <c r="A67" t="s">
        <v>57</v>
      </c>
      <c r="B67" t="s">
        <v>53</v>
      </c>
      <c r="C67" t="s">
        <v>63</v>
      </c>
      <c r="D67" s="352"/>
      <c r="E67" s="352"/>
      <c r="F67" s="352"/>
      <c r="G67" s="352"/>
      <c r="H67" s="352"/>
      <c r="I67" s="352"/>
      <c r="J67" s="352"/>
      <c r="K67" s="352"/>
      <c r="L67" s="352"/>
      <c r="M67" s="352"/>
      <c r="N67" s="352"/>
      <c r="O67" s="352"/>
      <c r="P67" s="352"/>
      <c r="Q67" s="352"/>
      <c r="R67" s="352"/>
      <c r="S67" s="352"/>
      <c r="T67" s="352"/>
      <c r="U67" s="352"/>
      <c r="V67" s="352"/>
      <c r="W67" s="352"/>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c r="AT67" s="352"/>
      <c r="AU67" s="352"/>
      <c r="AV67" s="352"/>
      <c r="AW67" s="352"/>
      <c r="AX67" s="352"/>
      <c r="AY67" s="352"/>
      <c r="AZ67" s="352"/>
      <c r="BA67" s="352"/>
      <c r="BB67" s="352"/>
      <c r="BC67" s="352"/>
      <c r="BD67" s="352"/>
      <c r="BE67" s="352"/>
      <c r="BF67" s="352"/>
      <c r="BG67" s="352"/>
      <c r="BH67" s="352"/>
      <c r="BI67" s="352"/>
      <c r="BJ67" s="352"/>
      <c r="BK67" s="352"/>
      <c r="BL67" s="352"/>
      <c r="BM67" s="351">
        <f t="shared" si="0"/>
        <v>0</v>
      </c>
      <c r="BN67" s="47">
        <f t="shared" si="1"/>
        <v>0</v>
      </c>
    </row>
    <row r="68" spans="1:66" x14ac:dyDescent="0.25">
      <c r="A68" t="s">
        <v>29</v>
      </c>
      <c r="B68" t="s">
        <v>53</v>
      </c>
      <c r="C68" t="s">
        <v>63</v>
      </c>
      <c r="BM68" s="351">
        <f t="shared" si="0"/>
        <v>0</v>
      </c>
      <c r="BN68" s="47">
        <f t="shared" si="1"/>
        <v>0</v>
      </c>
    </row>
    <row r="69" spans="1:66" x14ac:dyDescent="0.25">
      <c r="A69" t="s">
        <v>27</v>
      </c>
      <c r="B69" t="s">
        <v>54</v>
      </c>
      <c r="C69" t="s">
        <v>63</v>
      </c>
      <c r="BM69" s="351">
        <f t="shared" si="0"/>
        <v>0</v>
      </c>
      <c r="BN69" s="47">
        <f t="shared" si="1"/>
        <v>0</v>
      </c>
    </row>
    <row r="70" spans="1:66" x14ac:dyDescent="0.25">
      <c r="A70" t="s">
        <v>25</v>
      </c>
      <c r="B70" t="s">
        <v>52</v>
      </c>
      <c r="C70" t="s">
        <v>63</v>
      </c>
      <c r="BM70" s="351">
        <f t="shared" si="0"/>
        <v>0</v>
      </c>
      <c r="BN70" s="47">
        <f t="shared" si="1"/>
        <v>0</v>
      </c>
    </row>
    <row r="71" spans="1:66" x14ac:dyDescent="0.25">
      <c r="A71" t="s">
        <v>58</v>
      </c>
      <c r="B71" t="s">
        <v>53</v>
      </c>
      <c r="C71" t="s">
        <v>63</v>
      </c>
      <c r="BM71" s="351">
        <f t="shared" ref="BM71:BM94" si="2">COUNT(D71:BK71)</f>
        <v>0</v>
      </c>
      <c r="BN71" s="47">
        <f t="shared" ref="BN71:BN94" si="3">BM71/52</f>
        <v>0</v>
      </c>
    </row>
    <row r="72" spans="1:66" x14ac:dyDescent="0.25">
      <c r="A72" t="s">
        <v>59</v>
      </c>
      <c r="B72" t="s">
        <v>54</v>
      </c>
      <c r="C72" t="s">
        <v>63</v>
      </c>
      <c r="BM72" s="351">
        <f t="shared" si="2"/>
        <v>0</v>
      </c>
      <c r="BN72" s="47">
        <f t="shared" si="3"/>
        <v>0</v>
      </c>
    </row>
    <row r="73" spans="1:66" x14ac:dyDescent="0.25">
      <c r="A73" t="s">
        <v>408</v>
      </c>
      <c r="B73" t="s">
        <v>52</v>
      </c>
      <c r="C73" t="s">
        <v>63</v>
      </c>
      <c r="BM73" s="351">
        <f t="shared" si="2"/>
        <v>0</v>
      </c>
      <c r="BN73" s="47">
        <f t="shared" si="3"/>
        <v>0</v>
      </c>
    </row>
    <row r="74" spans="1:66" x14ac:dyDescent="0.25">
      <c r="A74" t="s">
        <v>23</v>
      </c>
      <c r="B74" t="s">
        <v>52</v>
      </c>
      <c r="C74" t="s">
        <v>63</v>
      </c>
      <c r="BM74" s="351">
        <f t="shared" si="2"/>
        <v>0</v>
      </c>
      <c r="BN74" s="47">
        <f t="shared" si="3"/>
        <v>0</v>
      </c>
    </row>
    <row r="75" spans="1:66" x14ac:dyDescent="0.25">
      <c r="A75" t="s">
        <v>201</v>
      </c>
      <c r="B75" t="s">
        <v>52</v>
      </c>
      <c r="C75" t="s">
        <v>63</v>
      </c>
      <c r="BM75" s="351">
        <f t="shared" si="2"/>
        <v>0</v>
      </c>
      <c r="BN75" s="47">
        <f t="shared" si="3"/>
        <v>0</v>
      </c>
    </row>
    <row r="76" spans="1:66" x14ac:dyDescent="0.25">
      <c r="A76" t="s">
        <v>26</v>
      </c>
      <c r="B76" t="s">
        <v>53</v>
      </c>
      <c r="C76" t="s">
        <v>63</v>
      </c>
      <c r="BM76" s="351">
        <f t="shared" si="2"/>
        <v>0</v>
      </c>
      <c r="BN76" s="47">
        <f t="shared" si="3"/>
        <v>0</v>
      </c>
    </row>
    <row r="77" spans="1:66" x14ac:dyDescent="0.25">
      <c r="A77" t="s">
        <v>40</v>
      </c>
      <c r="B77" t="s">
        <v>53</v>
      </c>
      <c r="C77" t="s">
        <v>63</v>
      </c>
      <c r="BM77" s="351">
        <f t="shared" si="2"/>
        <v>0</v>
      </c>
      <c r="BN77" s="47">
        <f t="shared" si="3"/>
        <v>0</v>
      </c>
    </row>
    <row r="78" spans="1:66" x14ac:dyDescent="0.25">
      <c r="A78" t="s">
        <v>34</v>
      </c>
      <c r="B78" t="s">
        <v>54</v>
      </c>
      <c r="C78" t="s">
        <v>63</v>
      </c>
      <c r="BM78" s="351">
        <f t="shared" si="2"/>
        <v>0</v>
      </c>
      <c r="BN78" s="47">
        <f t="shared" si="3"/>
        <v>0</v>
      </c>
    </row>
    <row r="79" spans="1:66" x14ac:dyDescent="0.25">
      <c r="A79" t="s">
        <v>31</v>
      </c>
      <c r="B79" t="s">
        <v>54</v>
      </c>
      <c r="C79" t="s">
        <v>63</v>
      </c>
      <c r="BM79" s="351">
        <f t="shared" si="2"/>
        <v>0</v>
      </c>
      <c r="BN79" s="47">
        <f t="shared" si="3"/>
        <v>0</v>
      </c>
    </row>
    <row r="80" spans="1:66" x14ac:dyDescent="0.25">
      <c r="A80" t="s">
        <v>190</v>
      </c>
      <c r="B80" t="s">
        <v>251</v>
      </c>
      <c r="C80" t="s">
        <v>63</v>
      </c>
      <c r="BM80" s="351">
        <f t="shared" si="2"/>
        <v>0</v>
      </c>
      <c r="BN80" s="47">
        <f t="shared" si="3"/>
        <v>0</v>
      </c>
    </row>
    <row r="81" spans="1:66" x14ac:dyDescent="0.25">
      <c r="A81" t="s">
        <v>39</v>
      </c>
      <c r="B81" t="s">
        <v>251</v>
      </c>
      <c r="C81" t="s">
        <v>63</v>
      </c>
      <c r="BM81" s="351">
        <f t="shared" si="2"/>
        <v>0</v>
      </c>
      <c r="BN81" s="47">
        <f t="shared" si="3"/>
        <v>0</v>
      </c>
    </row>
    <row r="82" spans="1:66" x14ac:dyDescent="0.25">
      <c r="A82" t="s">
        <v>275</v>
      </c>
      <c r="B82" t="s">
        <v>251</v>
      </c>
      <c r="C82" t="s">
        <v>63</v>
      </c>
      <c r="BM82" s="351">
        <f t="shared" si="2"/>
        <v>0</v>
      </c>
      <c r="BN82" s="47">
        <f t="shared" si="3"/>
        <v>0</v>
      </c>
    </row>
    <row r="83" spans="1:66" x14ac:dyDescent="0.25">
      <c r="A83" t="s">
        <v>277</v>
      </c>
      <c r="B83" t="s">
        <v>251</v>
      </c>
      <c r="C83" t="s">
        <v>63</v>
      </c>
      <c r="BM83" s="351">
        <f t="shared" si="2"/>
        <v>0</v>
      </c>
      <c r="BN83" s="47">
        <f t="shared" si="3"/>
        <v>0</v>
      </c>
    </row>
    <row r="84" spans="1:66" x14ac:dyDescent="0.25">
      <c r="A84" t="s">
        <v>228</v>
      </c>
      <c r="B84" t="s">
        <v>251</v>
      </c>
      <c r="C84" t="s">
        <v>63</v>
      </c>
      <c r="BM84" s="351">
        <f t="shared" si="2"/>
        <v>0</v>
      </c>
      <c r="BN84" s="47">
        <f t="shared" si="3"/>
        <v>0</v>
      </c>
    </row>
    <row r="85" spans="1:66" x14ac:dyDescent="0.25">
      <c r="A85" t="s">
        <v>280</v>
      </c>
      <c r="B85" t="s">
        <v>251</v>
      </c>
      <c r="C85" t="s">
        <v>63</v>
      </c>
      <c r="BM85" s="351">
        <f t="shared" si="2"/>
        <v>0</v>
      </c>
      <c r="BN85" s="47">
        <f t="shared" si="3"/>
        <v>0</v>
      </c>
    </row>
    <row r="86" spans="1:66" x14ac:dyDescent="0.25">
      <c r="A86" t="s">
        <v>278</v>
      </c>
      <c r="B86" t="s">
        <v>251</v>
      </c>
      <c r="C86" t="s">
        <v>63</v>
      </c>
      <c r="BM86" s="351">
        <f t="shared" si="2"/>
        <v>0</v>
      </c>
      <c r="BN86" s="47">
        <f t="shared" si="3"/>
        <v>0</v>
      </c>
    </row>
    <row r="87" spans="1:66" x14ac:dyDescent="0.25">
      <c r="A87" t="s">
        <v>36</v>
      </c>
      <c r="B87" t="s">
        <v>251</v>
      </c>
      <c r="C87" t="s">
        <v>63</v>
      </c>
      <c r="BM87" s="351">
        <f t="shared" si="2"/>
        <v>0</v>
      </c>
      <c r="BN87" s="47">
        <f t="shared" si="3"/>
        <v>0</v>
      </c>
    </row>
    <row r="88" spans="1:66" x14ac:dyDescent="0.25">
      <c r="A88" t="s">
        <v>35</v>
      </c>
      <c r="B88" t="s">
        <v>251</v>
      </c>
      <c r="C88" t="s">
        <v>63</v>
      </c>
      <c r="BM88" s="351">
        <f t="shared" si="2"/>
        <v>0</v>
      </c>
      <c r="BN88" s="47">
        <f t="shared" si="3"/>
        <v>0</v>
      </c>
    </row>
    <row r="89" spans="1:66" x14ac:dyDescent="0.25">
      <c r="A89" t="s">
        <v>141</v>
      </c>
      <c r="B89" t="s">
        <v>251</v>
      </c>
      <c r="C89" t="s">
        <v>63</v>
      </c>
      <c r="BM89" s="351">
        <f t="shared" si="2"/>
        <v>0</v>
      </c>
      <c r="BN89" s="47">
        <f t="shared" si="3"/>
        <v>0</v>
      </c>
    </row>
    <row r="90" spans="1:66" x14ac:dyDescent="0.25">
      <c r="A90" t="s">
        <v>253</v>
      </c>
      <c r="C90" t="s">
        <v>63</v>
      </c>
      <c r="BM90" s="351">
        <f t="shared" si="2"/>
        <v>0</v>
      </c>
      <c r="BN90" s="47">
        <f t="shared" si="3"/>
        <v>0</v>
      </c>
    </row>
    <row r="91" spans="1:66" x14ac:dyDescent="0.25">
      <c r="A91" t="s">
        <v>254</v>
      </c>
      <c r="C91" t="s">
        <v>63</v>
      </c>
      <c r="BM91" s="351">
        <f t="shared" si="2"/>
        <v>0</v>
      </c>
      <c r="BN91" s="47">
        <f t="shared" si="3"/>
        <v>0</v>
      </c>
    </row>
    <row r="92" spans="1:66" x14ac:dyDescent="0.25">
      <c r="A92" t="s">
        <v>255</v>
      </c>
      <c r="C92" t="s">
        <v>63</v>
      </c>
      <c r="BM92" s="351">
        <f t="shared" si="2"/>
        <v>0</v>
      </c>
      <c r="BN92" s="47">
        <f t="shared" si="3"/>
        <v>0</v>
      </c>
    </row>
    <row r="93" spans="1:66" x14ac:dyDescent="0.25">
      <c r="A93" t="s">
        <v>256</v>
      </c>
      <c r="C93" t="s">
        <v>63</v>
      </c>
      <c r="BM93" s="351">
        <f t="shared" si="2"/>
        <v>0</v>
      </c>
      <c r="BN93" s="47">
        <f t="shared" si="3"/>
        <v>0</v>
      </c>
    </row>
    <row r="94" spans="1:66" x14ac:dyDescent="0.25">
      <c r="A94" t="s">
        <v>257</v>
      </c>
      <c r="C94" t="s">
        <v>63</v>
      </c>
      <c r="BM94" s="351">
        <f t="shared" si="2"/>
        <v>0</v>
      </c>
      <c r="BN94" s="47">
        <f t="shared" si="3"/>
        <v>0</v>
      </c>
    </row>
    <row r="95" spans="1:66" x14ac:dyDescent="0.25">
      <c r="BM95" s="36"/>
      <c r="BN95" s="47"/>
    </row>
    <row r="96" spans="1:66" x14ac:dyDescent="0.25">
      <c r="D96" s="37">
        <f>SUM(D6:D94)</f>
        <v>0</v>
      </c>
      <c r="E96" s="37">
        <f t="shared" ref="E96:BK96" si="4">SUM(E6:E94)</f>
        <v>0</v>
      </c>
      <c r="F96" s="37">
        <f t="shared" si="4"/>
        <v>0</v>
      </c>
      <c r="G96" s="37">
        <f t="shared" si="4"/>
        <v>0</v>
      </c>
      <c r="H96" s="37">
        <f t="shared" si="4"/>
        <v>0</v>
      </c>
      <c r="I96" s="37">
        <f t="shared" si="4"/>
        <v>0</v>
      </c>
      <c r="J96" s="37">
        <f t="shared" si="4"/>
        <v>0</v>
      </c>
      <c r="K96" s="37">
        <f t="shared" si="4"/>
        <v>0</v>
      </c>
      <c r="L96" s="37">
        <f t="shared" si="4"/>
        <v>0</v>
      </c>
      <c r="M96" s="37">
        <f t="shared" si="4"/>
        <v>0</v>
      </c>
      <c r="N96" s="37">
        <f t="shared" si="4"/>
        <v>0</v>
      </c>
      <c r="O96" s="37">
        <f t="shared" si="4"/>
        <v>0</v>
      </c>
      <c r="P96" s="37">
        <f t="shared" si="4"/>
        <v>0</v>
      </c>
      <c r="Q96" s="37">
        <f t="shared" si="4"/>
        <v>0</v>
      </c>
      <c r="R96" s="37">
        <f t="shared" si="4"/>
        <v>0</v>
      </c>
      <c r="S96" s="37">
        <f t="shared" si="4"/>
        <v>0</v>
      </c>
      <c r="T96" s="37">
        <f t="shared" si="4"/>
        <v>0</v>
      </c>
      <c r="U96" s="37">
        <f t="shared" si="4"/>
        <v>0</v>
      </c>
      <c r="V96" s="37">
        <f t="shared" si="4"/>
        <v>0</v>
      </c>
      <c r="W96" s="37">
        <f t="shared" si="4"/>
        <v>0</v>
      </c>
      <c r="X96" s="37">
        <f t="shared" si="4"/>
        <v>0</v>
      </c>
      <c r="Y96" s="37">
        <f t="shared" si="4"/>
        <v>0</v>
      </c>
      <c r="Z96" s="37">
        <f t="shared" si="4"/>
        <v>0</v>
      </c>
      <c r="AA96" s="37">
        <f t="shared" si="4"/>
        <v>0</v>
      </c>
      <c r="AB96" s="37">
        <f t="shared" si="4"/>
        <v>0</v>
      </c>
      <c r="AC96" s="37">
        <f t="shared" si="4"/>
        <v>0</v>
      </c>
      <c r="AD96" s="37">
        <f t="shared" si="4"/>
        <v>0</v>
      </c>
      <c r="AE96" s="37">
        <f t="shared" si="4"/>
        <v>0</v>
      </c>
      <c r="AF96" s="37">
        <f t="shared" si="4"/>
        <v>0</v>
      </c>
      <c r="AG96" s="37">
        <f t="shared" si="4"/>
        <v>0</v>
      </c>
      <c r="AH96" s="37">
        <f t="shared" si="4"/>
        <v>0</v>
      </c>
      <c r="AI96" s="37">
        <f t="shared" si="4"/>
        <v>0</v>
      </c>
      <c r="AJ96" s="37">
        <f t="shared" si="4"/>
        <v>0</v>
      </c>
      <c r="AK96" s="37">
        <f t="shared" si="4"/>
        <v>0</v>
      </c>
      <c r="AL96" s="37">
        <f t="shared" si="4"/>
        <v>0</v>
      </c>
      <c r="AM96" s="37">
        <f t="shared" si="4"/>
        <v>0</v>
      </c>
      <c r="AN96" s="37">
        <f t="shared" si="4"/>
        <v>0</v>
      </c>
      <c r="AO96" s="37">
        <f t="shared" si="4"/>
        <v>0</v>
      </c>
      <c r="AP96" s="37">
        <f t="shared" si="4"/>
        <v>0</v>
      </c>
      <c r="AQ96" s="37">
        <f t="shared" si="4"/>
        <v>0</v>
      </c>
      <c r="AR96" s="37">
        <f t="shared" si="4"/>
        <v>0</v>
      </c>
      <c r="AS96" s="37">
        <f t="shared" si="4"/>
        <v>0</v>
      </c>
      <c r="AT96" s="37">
        <f t="shared" si="4"/>
        <v>0</v>
      </c>
      <c r="AU96" s="37">
        <f t="shared" si="4"/>
        <v>0</v>
      </c>
      <c r="AV96" s="37">
        <f t="shared" si="4"/>
        <v>0</v>
      </c>
      <c r="AW96" s="37">
        <f t="shared" si="4"/>
        <v>0</v>
      </c>
      <c r="AX96" s="37">
        <f t="shared" si="4"/>
        <v>0</v>
      </c>
      <c r="AY96" s="37">
        <f t="shared" si="4"/>
        <v>0</v>
      </c>
      <c r="AZ96" s="37">
        <f t="shared" si="4"/>
        <v>0</v>
      </c>
      <c r="BA96" s="37">
        <f t="shared" si="4"/>
        <v>0</v>
      </c>
      <c r="BB96" s="37">
        <f t="shared" si="4"/>
        <v>0</v>
      </c>
      <c r="BC96" s="37">
        <f t="shared" si="4"/>
        <v>0</v>
      </c>
      <c r="BD96" s="37">
        <f t="shared" si="4"/>
        <v>0</v>
      </c>
      <c r="BE96" s="37">
        <f t="shared" si="4"/>
        <v>0</v>
      </c>
      <c r="BF96" s="37">
        <f t="shared" si="4"/>
        <v>0</v>
      </c>
      <c r="BG96" s="37">
        <f t="shared" si="4"/>
        <v>0</v>
      </c>
      <c r="BH96" s="37">
        <f t="shared" si="4"/>
        <v>0</v>
      </c>
      <c r="BI96" s="37">
        <f t="shared" si="4"/>
        <v>0</v>
      </c>
      <c r="BJ96" s="37">
        <f t="shared" si="4"/>
        <v>0</v>
      </c>
      <c r="BK96" s="37">
        <f t="shared" si="4"/>
        <v>0</v>
      </c>
    </row>
  </sheetData>
  <mergeCells count="64">
    <mergeCell ref="F4:F5"/>
    <mergeCell ref="G4:G5"/>
    <mergeCell ref="H4:H5"/>
    <mergeCell ref="I4:I5"/>
    <mergeCell ref="U4:U5"/>
    <mergeCell ref="J4:J5"/>
    <mergeCell ref="K4:K5"/>
    <mergeCell ref="L4:L5"/>
    <mergeCell ref="M4:M5"/>
    <mergeCell ref="N4:N5"/>
    <mergeCell ref="O4:O5"/>
    <mergeCell ref="P4:P5"/>
    <mergeCell ref="Q4:Q5"/>
    <mergeCell ref="R4:R5"/>
    <mergeCell ref="S4:S5"/>
    <mergeCell ref="T4:T5"/>
    <mergeCell ref="A4:A5"/>
    <mergeCell ref="B4:B5"/>
    <mergeCell ref="C4:C5"/>
    <mergeCell ref="D4:D5"/>
    <mergeCell ref="E4:E5"/>
    <mergeCell ref="AG4:AG5"/>
    <mergeCell ref="V4:V5"/>
    <mergeCell ref="W4:W5"/>
    <mergeCell ref="X4:X5"/>
    <mergeCell ref="Y4:Y5"/>
    <mergeCell ref="Z4:Z5"/>
    <mergeCell ref="AA4:AA5"/>
    <mergeCell ref="AB4:AB5"/>
    <mergeCell ref="AC4:AC5"/>
    <mergeCell ref="AD4:AD5"/>
    <mergeCell ref="AE4:AE5"/>
    <mergeCell ref="AF4:AF5"/>
    <mergeCell ref="BB4:BB5"/>
    <mergeCell ref="BC4:BC5"/>
    <mergeCell ref="BD4:BD5"/>
    <mergeCell ref="AS4:AS5"/>
    <mergeCell ref="AH4:AH5"/>
    <mergeCell ref="AI4:AI5"/>
    <mergeCell ref="AJ4:AJ5"/>
    <mergeCell ref="AK4:AK5"/>
    <mergeCell ref="AL4:AL5"/>
    <mergeCell ref="AM4:AM5"/>
    <mergeCell ref="AN4:AN5"/>
    <mergeCell ref="AO4:AO5"/>
    <mergeCell ref="AP4:AP5"/>
    <mergeCell ref="AQ4:AQ5"/>
    <mergeCell ref="AR4:AR5"/>
    <mergeCell ref="BJ4:BJ5"/>
    <mergeCell ref="BK4:BK5"/>
    <mergeCell ref="D3:AY3"/>
    <mergeCell ref="BF4:BF5"/>
    <mergeCell ref="BG4:BG5"/>
    <mergeCell ref="BH4:BH5"/>
    <mergeCell ref="BI4:BI5"/>
    <mergeCell ref="BE4:BE5"/>
    <mergeCell ref="AT4:AT5"/>
    <mergeCell ref="AU4:AU5"/>
    <mergeCell ref="AV4:AV5"/>
    <mergeCell ref="AW4:AW5"/>
    <mergeCell ref="AX4:AX5"/>
    <mergeCell ref="AY4:AY5"/>
    <mergeCell ref="AZ4:AZ5"/>
    <mergeCell ref="BA4:BA5"/>
  </mergeCells>
  <conditionalFormatting sqref="D67:BL67">
    <cfRule type="expression" dxfId="0" priority="2">
      <formula>"&gt;11,&lt;11"</formula>
    </cfRule>
  </conditionalFormatting>
  <conditionalFormatting sqref="BN6:BN95">
    <cfRule type="colorScale" priority="1">
      <colorScale>
        <cfvo type="min"/>
        <cfvo type="max"/>
        <color rgb="FFFCFCFF"/>
        <color rgb="FF63BE7B"/>
      </colorScale>
    </cfRule>
  </conditionalFormatting>
  <pageMargins left="0.19685039370078741" right="0.19685039370078741" top="0.19685039370078741" bottom="0.19685039370078741" header="0.31496062992125984" footer="0.31496062992125984"/>
  <pageSetup paperSize="9" scale="75" fitToWidth="8" orientation="portrait"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0000"/>
  </sheetPr>
  <dimension ref="A1:N66"/>
  <sheetViews>
    <sheetView zoomScale="85" zoomScaleNormal="85" workbookViewId="0">
      <pane ySplit="5" topLeftCell="A48" activePane="bottomLeft" state="frozen"/>
      <selection activeCell="L40" sqref="L40"/>
      <selection pane="bottomLeft" activeCell="I61" sqref="I61"/>
    </sheetView>
  </sheetViews>
  <sheetFormatPr defaultRowHeight="15" x14ac:dyDescent="0.25"/>
  <cols>
    <col min="1" max="1" width="4.28515625" customWidth="1"/>
    <col min="2" max="2" width="24.140625" customWidth="1"/>
    <col min="7" max="7" width="10.7109375" bestFit="1" customWidth="1"/>
  </cols>
  <sheetData>
    <row r="1" spans="1:14" x14ac:dyDescent="0.25">
      <c r="A1" s="34" t="s">
        <v>126</v>
      </c>
      <c r="G1" s="3" t="s">
        <v>131</v>
      </c>
      <c r="K1" t="s">
        <v>133</v>
      </c>
      <c r="L1" s="41">
        <v>0.57499999999999996</v>
      </c>
      <c r="M1" s="39">
        <f>$I$3*L1</f>
        <v>247.24999999999997</v>
      </c>
      <c r="N1">
        <v>250</v>
      </c>
    </row>
    <row r="2" spans="1:14" x14ac:dyDescent="0.25">
      <c r="G2" t="s">
        <v>130</v>
      </c>
      <c r="H2" s="41">
        <v>0.2</v>
      </c>
      <c r="I2" s="39">
        <v>100</v>
      </c>
      <c r="K2" t="s">
        <v>134</v>
      </c>
      <c r="L2" s="41">
        <v>0.25</v>
      </c>
      <c r="M2" s="39">
        <f t="shared" ref="M2:M4" si="0">$I$3*L2</f>
        <v>107.5</v>
      </c>
      <c r="N2">
        <v>100</v>
      </c>
    </row>
    <row r="3" spans="1:14" x14ac:dyDescent="0.25">
      <c r="G3" t="s">
        <v>132</v>
      </c>
      <c r="H3" s="41">
        <v>0.8</v>
      </c>
      <c r="I3" s="39">
        <v>430</v>
      </c>
      <c r="K3" t="s">
        <v>135</v>
      </c>
      <c r="L3" s="52">
        <v>0.125</v>
      </c>
      <c r="M3" s="39">
        <f t="shared" si="0"/>
        <v>53.75</v>
      </c>
      <c r="N3">
        <v>50</v>
      </c>
    </row>
    <row r="4" spans="1:14" x14ac:dyDescent="0.25">
      <c r="H4" s="41"/>
      <c r="I4" s="40">
        <f>SUM(I2:I3)</f>
        <v>530</v>
      </c>
      <c r="K4" t="s">
        <v>136</v>
      </c>
      <c r="L4" s="52">
        <v>0.05</v>
      </c>
      <c r="M4" s="39">
        <f t="shared" si="0"/>
        <v>21.5</v>
      </c>
      <c r="N4">
        <v>30</v>
      </c>
    </row>
    <row r="5" spans="1:14" x14ac:dyDescent="0.25">
      <c r="A5" s="1" t="s">
        <v>129</v>
      </c>
      <c r="B5" s="1" t="s">
        <v>127</v>
      </c>
      <c r="C5" s="1" t="s">
        <v>155</v>
      </c>
      <c r="D5" s="1" t="s">
        <v>128</v>
      </c>
      <c r="E5" s="1" t="s">
        <v>47</v>
      </c>
      <c r="I5" s="42">
        <f>I4-E61</f>
        <v>260</v>
      </c>
      <c r="M5" s="40">
        <f>SUM(M1:M4)</f>
        <v>430</v>
      </c>
      <c r="N5" s="42">
        <f>I3-M5</f>
        <v>0</v>
      </c>
    </row>
    <row r="6" spans="1:14" x14ac:dyDescent="0.25">
      <c r="A6">
        <v>1</v>
      </c>
      <c r="B6" t="s">
        <v>14</v>
      </c>
      <c r="C6" s="83">
        <v>10</v>
      </c>
      <c r="D6" s="38"/>
      <c r="E6" s="38">
        <f>SUM(C6:D6)</f>
        <v>10</v>
      </c>
    </row>
    <row r="7" spans="1:14" x14ac:dyDescent="0.25">
      <c r="A7">
        <v>2</v>
      </c>
      <c r="B7" t="s">
        <v>57</v>
      </c>
      <c r="C7" s="38"/>
      <c r="D7" s="38">
        <v>10</v>
      </c>
      <c r="E7" s="38">
        <f t="shared" ref="E7:E58" si="1">SUM(C7:D7)</f>
        <v>10</v>
      </c>
    </row>
    <row r="8" spans="1:14" x14ac:dyDescent="0.25">
      <c r="A8">
        <v>3</v>
      </c>
      <c r="B8" t="s">
        <v>125</v>
      </c>
      <c r="C8" s="38"/>
      <c r="D8" s="38">
        <v>10</v>
      </c>
      <c r="E8" s="38">
        <f t="shared" si="1"/>
        <v>10</v>
      </c>
    </row>
    <row r="9" spans="1:14" x14ac:dyDescent="0.25">
      <c r="A9">
        <v>4</v>
      </c>
      <c r="B9" t="s">
        <v>123</v>
      </c>
      <c r="C9" s="38"/>
      <c r="D9" s="38">
        <v>10</v>
      </c>
      <c r="E9" s="38">
        <f t="shared" si="1"/>
        <v>10</v>
      </c>
    </row>
    <row r="10" spans="1:14" x14ac:dyDescent="0.25">
      <c r="A10">
        <v>5</v>
      </c>
      <c r="B10" t="s">
        <v>58</v>
      </c>
      <c r="C10" s="38"/>
      <c r="D10" s="38">
        <v>10</v>
      </c>
      <c r="E10" s="38">
        <f t="shared" si="1"/>
        <v>10</v>
      </c>
    </row>
    <row r="11" spans="1:14" x14ac:dyDescent="0.25">
      <c r="A11">
        <v>6</v>
      </c>
      <c r="B11" t="s">
        <v>22</v>
      </c>
      <c r="C11" s="38"/>
      <c r="D11" s="38">
        <v>10</v>
      </c>
      <c r="E11" s="38">
        <f t="shared" si="1"/>
        <v>10</v>
      </c>
    </row>
    <row r="12" spans="1:14" x14ac:dyDescent="0.25">
      <c r="A12">
        <v>7</v>
      </c>
      <c r="B12" t="s">
        <v>124</v>
      </c>
      <c r="C12" s="38"/>
      <c r="D12" s="38">
        <v>10</v>
      </c>
      <c r="E12" s="38">
        <f t="shared" si="1"/>
        <v>10</v>
      </c>
    </row>
    <row r="13" spans="1:14" x14ac:dyDescent="0.25">
      <c r="A13">
        <v>8</v>
      </c>
      <c r="B13" t="s">
        <v>6</v>
      </c>
      <c r="C13" s="38">
        <v>10</v>
      </c>
      <c r="D13" s="38"/>
      <c r="E13" s="38">
        <f t="shared" si="1"/>
        <v>10</v>
      </c>
    </row>
    <row r="14" spans="1:14" x14ac:dyDescent="0.25">
      <c r="A14">
        <v>9</v>
      </c>
      <c r="B14" t="s">
        <v>13</v>
      </c>
      <c r="C14" s="38"/>
      <c r="D14" s="38"/>
      <c r="E14" s="38">
        <f t="shared" si="1"/>
        <v>0</v>
      </c>
    </row>
    <row r="15" spans="1:14" x14ac:dyDescent="0.25">
      <c r="A15">
        <v>10</v>
      </c>
      <c r="B15" t="s">
        <v>35</v>
      </c>
      <c r="C15" s="38"/>
      <c r="D15" s="38"/>
      <c r="E15" s="38">
        <f t="shared" si="1"/>
        <v>0</v>
      </c>
    </row>
    <row r="16" spans="1:14" x14ac:dyDescent="0.25">
      <c r="A16">
        <v>11</v>
      </c>
      <c r="B16" t="s">
        <v>3</v>
      </c>
      <c r="C16" s="38"/>
      <c r="D16" s="38"/>
      <c r="E16" s="38">
        <f t="shared" si="1"/>
        <v>0</v>
      </c>
    </row>
    <row r="17" spans="1:5" x14ac:dyDescent="0.25">
      <c r="A17">
        <v>12</v>
      </c>
      <c r="B17" t="s">
        <v>55</v>
      </c>
      <c r="C17" s="38"/>
      <c r="D17" s="38"/>
      <c r="E17" s="38">
        <f t="shared" si="1"/>
        <v>0</v>
      </c>
    </row>
    <row r="18" spans="1:5" x14ac:dyDescent="0.25">
      <c r="A18">
        <v>13</v>
      </c>
      <c r="B18" t="s">
        <v>5</v>
      </c>
      <c r="C18" s="38"/>
      <c r="D18" s="38"/>
      <c r="E18" s="38">
        <f t="shared" si="1"/>
        <v>0</v>
      </c>
    </row>
    <row r="19" spans="1:5" x14ac:dyDescent="0.25">
      <c r="A19">
        <v>14</v>
      </c>
      <c r="B19" t="s">
        <v>137</v>
      </c>
      <c r="C19" s="38"/>
      <c r="D19" s="38">
        <v>10</v>
      </c>
      <c r="E19" s="38">
        <f t="shared" si="1"/>
        <v>10</v>
      </c>
    </row>
    <row r="20" spans="1:5" x14ac:dyDescent="0.25">
      <c r="A20">
        <v>15</v>
      </c>
      <c r="B20" t="s">
        <v>138</v>
      </c>
      <c r="C20" s="38"/>
      <c r="D20" s="38">
        <v>10</v>
      </c>
      <c r="E20" s="38">
        <f t="shared" si="1"/>
        <v>10</v>
      </c>
    </row>
    <row r="21" spans="1:5" x14ac:dyDescent="0.25">
      <c r="A21">
        <v>16</v>
      </c>
      <c r="B21" t="s">
        <v>139</v>
      </c>
      <c r="C21" s="38"/>
      <c r="D21" s="38"/>
      <c r="E21" s="38">
        <f t="shared" si="1"/>
        <v>0</v>
      </c>
    </row>
    <row r="22" spans="1:5" x14ac:dyDescent="0.25">
      <c r="A22">
        <v>17</v>
      </c>
      <c r="B22" t="s">
        <v>26</v>
      </c>
      <c r="C22" s="38"/>
      <c r="D22" s="38"/>
      <c r="E22" s="38">
        <f t="shared" si="1"/>
        <v>0</v>
      </c>
    </row>
    <row r="23" spans="1:5" x14ac:dyDescent="0.25">
      <c r="A23">
        <v>18</v>
      </c>
      <c r="B23" t="s">
        <v>140</v>
      </c>
      <c r="C23" s="38">
        <v>10</v>
      </c>
      <c r="D23" s="38"/>
      <c r="E23" s="38">
        <f t="shared" si="1"/>
        <v>10</v>
      </c>
    </row>
    <row r="24" spans="1:5" x14ac:dyDescent="0.25">
      <c r="A24">
        <v>19</v>
      </c>
      <c r="B24" t="s">
        <v>56</v>
      </c>
      <c r="C24" s="38"/>
      <c r="D24" s="38"/>
      <c r="E24" s="38">
        <f t="shared" si="1"/>
        <v>0</v>
      </c>
    </row>
    <row r="25" spans="1:5" x14ac:dyDescent="0.25">
      <c r="A25">
        <v>20</v>
      </c>
      <c r="B25" t="s">
        <v>9</v>
      </c>
      <c r="C25" s="38"/>
      <c r="D25" s="38"/>
      <c r="E25" s="38">
        <f t="shared" si="1"/>
        <v>0</v>
      </c>
    </row>
    <row r="26" spans="1:5" x14ac:dyDescent="0.25">
      <c r="A26">
        <v>21</v>
      </c>
      <c r="B26" t="s">
        <v>141</v>
      </c>
      <c r="C26" s="38"/>
      <c r="D26" s="38"/>
      <c r="E26" s="38">
        <f t="shared" si="1"/>
        <v>0</v>
      </c>
    </row>
    <row r="27" spans="1:5" x14ac:dyDescent="0.25">
      <c r="A27">
        <v>22</v>
      </c>
      <c r="B27" t="s">
        <v>27</v>
      </c>
      <c r="C27" s="38"/>
      <c r="D27" s="38">
        <v>10</v>
      </c>
      <c r="E27" s="38">
        <f t="shared" si="1"/>
        <v>10</v>
      </c>
    </row>
    <row r="28" spans="1:5" x14ac:dyDescent="0.25">
      <c r="A28">
        <v>23</v>
      </c>
      <c r="B28" t="s">
        <v>142</v>
      </c>
      <c r="C28" s="38"/>
      <c r="D28" s="38"/>
      <c r="E28" s="38">
        <f t="shared" si="1"/>
        <v>0</v>
      </c>
    </row>
    <row r="29" spans="1:5" x14ac:dyDescent="0.25">
      <c r="A29">
        <v>24</v>
      </c>
      <c r="B29" t="s">
        <v>59</v>
      </c>
      <c r="C29" s="38"/>
      <c r="D29" s="38"/>
      <c r="E29" s="38">
        <f t="shared" si="1"/>
        <v>0</v>
      </c>
    </row>
    <row r="30" spans="1:5" x14ac:dyDescent="0.25">
      <c r="A30">
        <v>25</v>
      </c>
      <c r="B30" t="s">
        <v>23</v>
      </c>
      <c r="C30" s="38"/>
      <c r="D30" s="38"/>
      <c r="E30" s="38">
        <f t="shared" si="1"/>
        <v>0</v>
      </c>
    </row>
    <row r="31" spans="1:5" x14ac:dyDescent="0.25">
      <c r="A31">
        <v>26</v>
      </c>
      <c r="B31" t="s">
        <v>143</v>
      </c>
      <c r="C31" s="38"/>
      <c r="D31" s="38"/>
      <c r="E31" s="38">
        <f t="shared" si="1"/>
        <v>0</v>
      </c>
    </row>
    <row r="32" spans="1:5" x14ac:dyDescent="0.25">
      <c r="A32">
        <v>27</v>
      </c>
      <c r="B32" t="s">
        <v>17</v>
      </c>
      <c r="C32" s="38"/>
      <c r="D32" s="38"/>
      <c r="E32" s="38">
        <f t="shared" si="1"/>
        <v>0</v>
      </c>
    </row>
    <row r="33" spans="1:5" x14ac:dyDescent="0.25">
      <c r="A33">
        <v>28</v>
      </c>
      <c r="B33" t="s">
        <v>7</v>
      </c>
      <c r="C33" s="38"/>
      <c r="D33" s="38"/>
      <c r="E33" s="38">
        <f t="shared" si="1"/>
        <v>0</v>
      </c>
    </row>
    <row r="34" spans="1:5" x14ac:dyDescent="0.25">
      <c r="A34">
        <v>29</v>
      </c>
      <c r="B34" t="s">
        <v>144</v>
      </c>
      <c r="C34" s="38"/>
      <c r="D34" s="38"/>
      <c r="E34" s="38">
        <f t="shared" si="1"/>
        <v>0</v>
      </c>
    </row>
    <row r="35" spans="1:5" x14ac:dyDescent="0.25">
      <c r="A35">
        <v>30</v>
      </c>
      <c r="B35" t="s">
        <v>145</v>
      </c>
      <c r="C35" s="38"/>
      <c r="D35" s="38"/>
      <c r="E35" s="38">
        <f t="shared" si="1"/>
        <v>0</v>
      </c>
    </row>
    <row r="36" spans="1:5" x14ac:dyDescent="0.25">
      <c r="A36">
        <v>31</v>
      </c>
      <c r="B36" t="s">
        <v>28</v>
      </c>
      <c r="C36" s="38"/>
      <c r="D36" s="38"/>
      <c r="E36" s="38">
        <f t="shared" si="1"/>
        <v>0</v>
      </c>
    </row>
    <row r="37" spans="1:5" x14ac:dyDescent="0.25">
      <c r="A37">
        <v>32</v>
      </c>
      <c r="B37" t="s">
        <v>74</v>
      </c>
      <c r="C37" s="38"/>
      <c r="D37" s="38"/>
      <c r="E37" s="38">
        <f t="shared" si="1"/>
        <v>0</v>
      </c>
    </row>
    <row r="38" spans="1:5" x14ac:dyDescent="0.25">
      <c r="A38">
        <v>33</v>
      </c>
      <c r="B38" t="s">
        <v>146</v>
      </c>
      <c r="C38" s="38"/>
      <c r="D38" s="38"/>
      <c r="E38" s="38">
        <f t="shared" si="1"/>
        <v>0</v>
      </c>
    </row>
    <row r="39" spans="1:5" x14ac:dyDescent="0.25">
      <c r="A39">
        <v>34</v>
      </c>
      <c r="B39" t="s">
        <v>11</v>
      </c>
      <c r="C39" s="83">
        <v>10</v>
      </c>
      <c r="D39" s="38"/>
      <c r="E39" s="38">
        <f t="shared" si="1"/>
        <v>10</v>
      </c>
    </row>
    <row r="40" spans="1:5" x14ac:dyDescent="0.25">
      <c r="A40">
        <v>35</v>
      </c>
      <c r="B40" t="s">
        <v>16</v>
      </c>
      <c r="C40" s="83">
        <v>10</v>
      </c>
      <c r="D40" s="38"/>
      <c r="E40" s="38">
        <f t="shared" si="1"/>
        <v>10</v>
      </c>
    </row>
    <row r="41" spans="1:5" x14ac:dyDescent="0.25">
      <c r="A41">
        <v>36</v>
      </c>
      <c r="B41" t="s">
        <v>147</v>
      </c>
      <c r="C41" s="84">
        <v>10</v>
      </c>
      <c r="D41" s="38"/>
      <c r="E41" s="38">
        <f t="shared" si="1"/>
        <v>10</v>
      </c>
    </row>
    <row r="42" spans="1:5" x14ac:dyDescent="0.25">
      <c r="A42">
        <v>37</v>
      </c>
      <c r="B42" t="s">
        <v>148</v>
      </c>
      <c r="C42" s="83">
        <v>10</v>
      </c>
      <c r="D42" s="38"/>
      <c r="E42" s="38">
        <f t="shared" si="1"/>
        <v>10</v>
      </c>
    </row>
    <row r="43" spans="1:5" x14ac:dyDescent="0.25">
      <c r="A43">
        <v>38</v>
      </c>
      <c r="B43" t="s">
        <v>32</v>
      </c>
      <c r="C43" s="83">
        <v>10</v>
      </c>
      <c r="D43" s="38"/>
      <c r="E43" s="38">
        <f t="shared" si="1"/>
        <v>10</v>
      </c>
    </row>
    <row r="44" spans="1:5" x14ac:dyDescent="0.25">
      <c r="A44">
        <v>39</v>
      </c>
      <c r="B44" t="s">
        <v>149</v>
      </c>
      <c r="C44" s="38"/>
      <c r="D44" s="38">
        <v>10</v>
      </c>
      <c r="E44" s="38">
        <f t="shared" si="1"/>
        <v>10</v>
      </c>
    </row>
    <row r="45" spans="1:5" x14ac:dyDescent="0.25">
      <c r="A45">
        <v>40</v>
      </c>
      <c r="B45" t="s">
        <v>20</v>
      </c>
      <c r="C45" s="38"/>
      <c r="D45" s="38"/>
      <c r="E45" s="38">
        <f t="shared" si="1"/>
        <v>0</v>
      </c>
    </row>
    <row r="46" spans="1:5" x14ac:dyDescent="0.25">
      <c r="A46">
        <v>41</v>
      </c>
      <c r="B46" t="s">
        <v>150</v>
      </c>
      <c r="C46" s="83">
        <v>10</v>
      </c>
      <c r="D46" s="38"/>
      <c r="E46" s="38">
        <f t="shared" si="1"/>
        <v>10</v>
      </c>
    </row>
    <row r="47" spans="1:5" x14ac:dyDescent="0.25">
      <c r="A47">
        <v>42</v>
      </c>
      <c r="B47" t="s">
        <v>21</v>
      </c>
      <c r="C47" s="83">
        <v>10</v>
      </c>
      <c r="D47" s="38"/>
      <c r="E47" s="38">
        <f t="shared" si="1"/>
        <v>10</v>
      </c>
    </row>
    <row r="48" spans="1:5" x14ac:dyDescent="0.25">
      <c r="A48">
        <v>43</v>
      </c>
      <c r="B48" t="s">
        <v>39</v>
      </c>
      <c r="C48" s="38"/>
      <c r="D48" s="38"/>
      <c r="E48" s="38">
        <f t="shared" si="1"/>
        <v>0</v>
      </c>
    </row>
    <row r="49" spans="1:5" x14ac:dyDescent="0.25">
      <c r="A49">
        <v>44</v>
      </c>
      <c r="B49" t="s">
        <v>12</v>
      </c>
      <c r="C49" s="83">
        <v>10</v>
      </c>
      <c r="D49" s="38"/>
      <c r="E49" s="38">
        <f t="shared" si="1"/>
        <v>10</v>
      </c>
    </row>
    <row r="50" spans="1:5" x14ac:dyDescent="0.25">
      <c r="A50">
        <v>45</v>
      </c>
      <c r="B50" t="s">
        <v>151</v>
      </c>
      <c r="C50" s="38"/>
      <c r="D50" s="38">
        <v>10</v>
      </c>
      <c r="E50" s="38">
        <f t="shared" si="1"/>
        <v>10</v>
      </c>
    </row>
    <row r="51" spans="1:5" x14ac:dyDescent="0.25">
      <c r="A51">
        <v>46</v>
      </c>
      <c r="B51" t="s">
        <v>2</v>
      </c>
      <c r="C51" s="38"/>
      <c r="D51" s="38">
        <v>10</v>
      </c>
      <c r="E51" s="38">
        <f t="shared" si="1"/>
        <v>10</v>
      </c>
    </row>
    <row r="52" spans="1:5" x14ac:dyDescent="0.25">
      <c r="A52">
        <v>47</v>
      </c>
      <c r="B52" t="s">
        <v>25</v>
      </c>
      <c r="C52" s="38"/>
      <c r="D52" s="38"/>
      <c r="E52" s="38">
        <f>SUM(C52:D52)</f>
        <v>0</v>
      </c>
    </row>
    <row r="53" spans="1:5" x14ac:dyDescent="0.25">
      <c r="A53">
        <v>48</v>
      </c>
      <c r="B53" t="s">
        <v>168</v>
      </c>
      <c r="C53" s="38"/>
      <c r="D53" s="38">
        <v>30</v>
      </c>
      <c r="E53" s="38">
        <f t="shared" si="1"/>
        <v>30</v>
      </c>
    </row>
    <row r="54" spans="1:5" x14ac:dyDescent="0.25">
      <c r="A54">
        <v>49</v>
      </c>
      <c r="B54" t="s">
        <v>171</v>
      </c>
      <c r="C54" s="83">
        <v>10</v>
      </c>
      <c r="D54" s="38"/>
      <c r="E54" s="38">
        <f t="shared" si="1"/>
        <v>10</v>
      </c>
    </row>
    <row r="55" spans="1:5" x14ac:dyDescent="0.25">
      <c r="A55">
        <v>50</v>
      </c>
      <c r="B55" t="s">
        <v>172</v>
      </c>
      <c r="C55" s="38"/>
      <c r="D55" s="38"/>
      <c r="E55" s="38">
        <f t="shared" si="1"/>
        <v>0</v>
      </c>
    </row>
    <row r="56" spans="1:5" x14ac:dyDescent="0.25">
      <c r="A56">
        <v>51</v>
      </c>
      <c r="B56" t="s">
        <v>173</v>
      </c>
      <c r="C56" s="38"/>
      <c r="D56" s="38"/>
      <c r="E56" s="38">
        <f t="shared" si="1"/>
        <v>0</v>
      </c>
    </row>
    <row r="57" spans="1:5" x14ac:dyDescent="0.25">
      <c r="A57">
        <v>52</v>
      </c>
      <c r="B57" t="s">
        <v>174</v>
      </c>
      <c r="C57" s="38"/>
      <c r="D57" s="38"/>
      <c r="E57" s="38">
        <f t="shared" si="1"/>
        <v>0</v>
      </c>
    </row>
    <row r="58" spans="1:5" x14ac:dyDescent="0.25">
      <c r="A58">
        <v>53</v>
      </c>
      <c r="B58" t="s">
        <v>184</v>
      </c>
      <c r="C58" s="38"/>
      <c r="D58" s="38"/>
      <c r="E58" s="38">
        <f t="shared" si="1"/>
        <v>0</v>
      </c>
    </row>
    <row r="59" spans="1:5" x14ac:dyDescent="0.25">
      <c r="C59" s="38"/>
      <c r="D59" s="38"/>
      <c r="E59" s="38"/>
    </row>
    <row r="61" spans="1:5" x14ac:dyDescent="0.25">
      <c r="C61" s="40">
        <f>SUM(C6:C55)</f>
        <v>120</v>
      </c>
      <c r="D61" s="40">
        <f>SUM(D6:D55)</f>
        <v>150</v>
      </c>
      <c r="E61" s="40">
        <f>SUM(E6:E55)</f>
        <v>270</v>
      </c>
    </row>
    <row r="64" spans="1:5" x14ac:dyDescent="0.25">
      <c r="C64" s="44" t="s">
        <v>189</v>
      </c>
    </row>
    <row r="66" spans="5:5" x14ac:dyDescent="0.25">
      <c r="E66">
        <v>530</v>
      </c>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D0A36-BE1C-42D3-BFDC-E1D39F07B1AB}">
  <sheetPr>
    <tabColor theme="0" tint="-0.14999847407452621"/>
    <pageSetUpPr fitToPage="1"/>
  </sheetPr>
  <dimension ref="A1:P78"/>
  <sheetViews>
    <sheetView zoomScale="85" zoomScaleNormal="85" workbookViewId="0">
      <pane xSplit="1" ySplit="7" topLeftCell="B8" activePane="bottomRight" state="frozen"/>
      <selection activeCell="N20" sqref="N20"/>
      <selection pane="topRight" activeCell="N20" sqref="N20"/>
      <selection pane="bottomLeft" activeCell="N20" sqref="N20"/>
      <selection pane="bottomRight" activeCell="R18" sqref="R18"/>
    </sheetView>
  </sheetViews>
  <sheetFormatPr defaultRowHeight="15" outlineLevelCol="1" x14ac:dyDescent="0.25"/>
  <cols>
    <col min="1" max="1" width="14.140625" style="50" customWidth="1"/>
    <col min="2" max="2" width="23.7109375" style="50" bestFit="1" customWidth="1"/>
    <col min="3" max="3" width="9.140625" style="50"/>
    <col min="4" max="11" width="12.85546875" style="50" customWidth="1" outlineLevel="1"/>
    <col min="12" max="12" width="12.7109375" style="50" customWidth="1" outlineLevel="1"/>
    <col min="13" max="14" width="12.85546875" style="50" customWidth="1" outlineLevel="1"/>
    <col min="15" max="15" width="11.42578125" style="50" customWidth="1"/>
    <col min="16" max="16384" width="9.140625" style="50"/>
  </cols>
  <sheetData>
    <row r="1" spans="1:16" ht="18.75" customHeight="1" x14ac:dyDescent="0.25">
      <c r="A1" s="675" t="s">
        <v>412</v>
      </c>
      <c r="B1" s="676"/>
      <c r="C1" s="676"/>
      <c r="D1" s="676"/>
      <c r="E1" s="676"/>
      <c r="F1" s="676"/>
      <c r="G1" s="676"/>
      <c r="H1" s="676"/>
      <c r="I1" s="676"/>
      <c r="J1" s="676"/>
      <c r="K1" s="676"/>
      <c r="L1" s="676"/>
      <c r="M1" s="676"/>
      <c r="N1" s="677"/>
      <c r="O1" s="678"/>
      <c r="P1" s="48"/>
    </row>
    <row r="2" spans="1:16" ht="18.75" customHeight="1" x14ac:dyDescent="0.25">
      <c r="A2" s="679"/>
      <c r="B2" s="680"/>
      <c r="C2" s="680"/>
      <c r="D2" s="680"/>
      <c r="E2" s="680"/>
      <c r="F2" s="680"/>
      <c r="G2" s="680"/>
      <c r="H2" s="680"/>
      <c r="I2" s="680"/>
      <c r="J2" s="680"/>
      <c r="K2" s="680"/>
      <c r="L2" s="680"/>
      <c r="M2" s="680"/>
      <c r="N2" s="681"/>
      <c r="O2" s="682"/>
      <c r="P2" s="48"/>
    </row>
    <row r="3" spans="1:16" ht="18.75" customHeight="1" x14ac:dyDescent="0.25">
      <c r="A3" s="679"/>
      <c r="B3" s="680"/>
      <c r="C3" s="680"/>
      <c r="D3" s="680"/>
      <c r="E3" s="680"/>
      <c r="F3" s="680"/>
      <c r="G3" s="680"/>
      <c r="H3" s="680"/>
      <c r="I3" s="680"/>
      <c r="J3" s="680"/>
      <c r="K3" s="680"/>
      <c r="L3" s="680"/>
      <c r="M3" s="680"/>
      <c r="N3" s="681"/>
      <c r="O3" s="682"/>
      <c r="P3" s="48"/>
    </row>
    <row r="4" spans="1:16" ht="18.75" customHeight="1" x14ac:dyDescent="0.25">
      <c r="A4" s="679"/>
      <c r="B4" s="680"/>
      <c r="C4" s="680"/>
      <c r="D4" s="680"/>
      <c r="E4" s="680"/>
      <c r="F4" s="680"/>
      <c r="G4" s="680"/>
      <c r="H4" s="680"/>
      <c r="I4" s="680"/>
      <c r="J4" s="680"/>
      <c r="K4" s="680"/>
      <c r="L4" s="680"/>
      <c r="M4" s="680"/>
      <c r="N4" s="681"/>
      <c r="O4" s="682"/>
      <c r="P4" s="48"/>
    </row>
    <row r="5" spans="1:16" ht="18.75" customHeight="1" thickBot="1" x14ac:dyDescent="0.3">
      <c r="A5" s="683"/>
      <c r="B5" s="684"/>
      <c r="C5" s="684"/>
      <c r="D5" s="684"/>
      <c r="E5" s="684"/>
      <c r="F5" s="684"/>
      <c r="G5" s="684"/>
      <c r="H5" s="684"/>
      <c r="I5" s="684"/>
      <c r="J5" s="684"/>
      <c r="K5" s="684"/>
      <c r="L5" s="684"/>
      <c r="M5" s="684"/>
      <c r="N5" s="685"/>
      <c r="O5" s="686"/>
      <c r="P5" s="48"/>
    </row>
    <row r="6" spans="1:16" ht="18.75" customHeight="1" x14ac:dyDescent="0.25">
      <c r="A6" s="687" t="s">
        <v>67</v>
      </c>
      <c r="B6" s="689" t="s">
        <v>44</v>
      </c>
      <c r="C6" s="691" t="s">
        <v>51</v>
      </c>
      <c r="D6" s="695" t="s">
        <v>588</v>
      </c>
      <c r="E6" s="696"/>
      <c r="F6" s="696"/>
      <c r="G6" s="696"/>
      <c r="H6" s="696"/>
      <c r="I6" s="696"/>
      <c r="J6" s="696"/>
      <c r="K6" s="696"/>
      <c r="L6" s="696"/>
      <c r="M6" s="697"/>
      <c r="N6" s="701" t="s">
        <v>589</v>
      </c>
      <c r="O6" s="693" t="s">
        <v>70</v>
      </c>
      <c r="P6" s="48"/>
    </row>
    <row r="7" spans="1:16" ht="18.75" customHeight="1" thickBot="1" x14ac:dyDescent="0.3">
      <c r="A7" s="688"/>
      <c r="B7" s="690"/>
      <c r="C7" s="692"/>
      <c r="D7" s="306" t="s">
        <v>193</v>
      </c>
      <c r="E7" s="231" t="s">
        <v>41</v>
      </c>
      <c r="F7" s="231" t="s">
        <v>410</v>
      </c>
      <c r="G7" s="231" t="s">
        <v>411</v>
      </c>
      <c r="H7" s="231" t="s">
        <v>45</v>
      </c>
      <c r="I7" s="231" t="s">
        <v>267</v>
      </c>
      <c r="J7" s="231" t="s">
        <v>417</v>
      </c>
      <c r="K7" s="231" t="s">
        <v>418</v>
      </c>
      <c r="L7" s="231" t="s">
        <v>194</v>
      </c>
      <c r="M7" s="306" t="s">
        <v>46</v>
      </c>
      <c r="N7" s="702"/>
      <c r="O7" s="694"/>
      <c r="P7" s="48"/>
    </row>
    <row r="8" spans="1:16" ht="18.75" customHeight="1" x14ac:dyDescent="0.25">
      <c r="A8" s="698" t="s">
        <v>75</v>
      </c>
      <c r="B8" s="280" t="s">
        <v>404</v>
      </c>
      <c r="C8" s="281" t="s">
        <v>52</v>
      </c>
      <c r="D8" s="307">
        <f>IF(VLOOKUP($B8,'Points - Summary'!$A$8:$AE$91,5,FALSE)=0,"",VLOOKUP($B8,'Points - Summary'!$A$8:$AE$91,5,FALSE))</f>
        <v>14</v>
      </c>
      <c r="E8" s="318">
        <f>IF(VLOOKUP($B8,'Points - Summary'!$A$8:$AE$91,6,FALSE)=0,"",VLOOKUP($B8,'Points - Summary'!$A$8:$AE$91,6,FALSE))</f>
        <v>456</v>
      </c>
      <c r="F8" s="318">
        <f>IF(VLOOKUP($B8,'Points - Summary'!$A$8:$AE$91,7,FALSE)=0,"",VLOOKUP($B8,'Points - Summary'!$A$8:$AE$91,7,FALSE))</f>
        <v>4</v>
      </c>
      <c r="G8" s="318" t="str">
        <f>IF(VLOOKUP($B8,'Points - Summary'!$A$8:$AE$91,8,FALSE)=0,"",VLOOKUP($B8,'Points - Summary'!$A$8:$AE$91,8,FALSE))</f>
        <v/>
      </c>
      <c r="H8" s="318" t="str">
        <f>IF(VLOOKUP($B8,'Points - Summary'!$A$8:$AE$91,9,FALSE)=0,"",VLOOKUP($B8,'Points - Summary'!$A$8:$AE$91,9,FALSE))</f>
        <v/>
      </c>
      <c r="I8" s="318" t="str">
        <f>IF(VLOOKUP($B8,'Points - Summary'!$A$8:$AE$91,10,FALSE)=0,"",VLOOKUP($B8,'Points - Summary'!$A$8:$AE$91,10,FALSE))</f>
        <v/>
      </c>
      <c r="J8" s="318" t="str">
        <f>IF(VLOOKUP($B8,'Points - Summary'!$A$8:$AE$91,11,FALSE)=0,"",VLOOKUP($B8,'Points - Summary'!$A$8:$AE$91,11,FALSE))</f>
        <v/>
      </c>
      <c r="K8" s="318" t="str">
        <f>IF(VLOOKUP($B8,'Points - Summary'!$A$8:$AE$91,12,FALSE)=0,"",VLOOKUP($B8,'Points - Summary'!$A$8:$AE$91,12,FALSE))</f>
        <v/>
      </c>
      <c r="L8" s="318">
        <f>IF(VLOOKUP($B8,'Points - Summary'!$A$8:$AE$91,13,FALSE)=0,"",VLOOKUP($B8,'Points - Summary'!$A$8:$AE$91,13,FALSE))</f>
        <v>2</v>
      </c>
      <c r="M8" s="307">
        <f>IF(VLOOKUP($B8,'Points - Summary'!$A$8:$AE$91,15,FALSE)=0,"",VLOOKUP($B8,'Points - Summary'!$A$8:$AE$91,15,FALSE))</f>
        <v>576</v>
      </c>
      <c r="N8" s="596">
        <f>VLOOKUP(B8,'Points - Summary'!$A$8:$P$91,16,FALSE)</f>
        <v>7</v>
      </c>
      <c r="O8" s="301">
        <v>9.5</v>
      </c>
      <c r="P8" s="279"/>
    </row>
    <row r="9" spans="1:16" ht="18.75" customHeight="1" x14ac:dyDescent="0.25">
      <c r="A9" s="699"/>
      <c r="B9" s="282" t="s">
        <v>11</v>
      </c>
      <c r="C9" s="283" t="s">
        <v>52</v>
      </c>
      <c r="D9" s="308">
        <f>IF(VLOOKUP($B9,'Points - Summary'!$A$8:$AE$91,5,FALSE)=0,"",VLOOKUP($B9,'Points - Summary'!$A$8:$AE$91,5,FALSE))</f>
        <v>13</v>
      </c>
      <c r="E9" s="245">
        <f>IF(VLOOKUP($B9,'Points - Summary'!$A$8:$AE$91,6,FALSE)=0,"",VLOOKUP($B9,'Points - Summary'!$A$8:$AE$91,6,FALSE))</f>
        <v>87</v>
      </c>
      <c r="F9" s="245" t="str">
        <f>IF(VLOOKUP($B9,'Points - Summary'!$A$8:$AE$91,7,FALSE)=0,"",VLOOKUP($B9,'Points - Summary'!$A$8:$AE$91,7,FALSE))</f>
        <v/>
      </c>
      <c r="G9" s="245" t="str">
        <f>IF(VLOOKUP($B9,'Points - Summary'!$A$8:$AE$91,8,FALSE)=0,"",VLOOKUP($B9,'Points - Summary'!$A$8:$AE$91,8,FALSE))</f>
        <v/>
      </c>
      <c r="H9" s="245" t="str">
        <f>IF(VLOOKUP($B9,'Points - Summary'!$A$8:$AE$91,9,FALSE)=0,"",VLOOKUP($B9,'Points - Summary'!$A$8:$AE$91,9,FALSE))</f>
        <v/>
      </c>
      <c r="I9" s="245" t="str">
        <f>IF(VLOOKUP($B9,'Points - Summary'!$A$8:$AE$91,10,FALSE)=0,"",VLOOKUP($B9,'Points - Summary'!$A$8:$AE$91,10,FALSE))</f>
        <v/>
      </c>
      <c r="J9" s="245" t="str">
        <f>IF(VLOOKUP($B9,'Points - Summary'!$A$8:$AE$91,11,FALSE)=0,"",VLOOKUP($B9,'Points - Summary'!$A$8:$AE$91,11,FALSE))</f>
        <v/>
      </c>
      <c r="K9" s="245" t="str">
        <f>IF(VLOOKUP($B9,'Points - Summary'!$A$8:$AE$91,12,FALSE)=0,"",VLOOKUP($B9,'Points - Summary'!$A$8:$AE$91,12,FALSE))</f>
        <v/>
      </c>
      <c r="L9" s="245">
        <f>IF(VLOOKUP($B9,'Points - Summary'!$A$8:$AE$91,13,FALSE)=0,"",VLOOKUP($B9,'Points - Summary'!$A$8:$AE$91,13,FALSE))</f>
        <v>4</v>
      </c>
      <c r="M9" s="308">
        <f>IF(VLOOKUP($B9,'Points - Summary'!$A$8:$AE$91,15,FALSE)=0,"",VLOOKUP($B9,'Points - Summary'!$A$8:$AE$91,15,FALSE))</f>
        <v>127</v>
      </c>
      <c r="N9" s="597">
        <f>VLOOKUP(B9,'Points - Summary'!$A$8:$P$91,16,FALSE)</f>
        <v>44</v>
      </c>
      <c r="O9" s="246">
        <v>8.5</v>
      </c>
      <c r="P9" s="279"/>
    </row>
    <row r="10" spans="1:16" ht="18.75" customHeight="1" x14ac:dyDescent="0.25">
      <c r="A10" s="699"/>
      <c r="B10" s="284" t="s">
        <v>8</v>
      </c>
      <c r="C10" s="285" t="s">
        <v>52</v>
      </c>
      <c r="D10" s="309">
        <f>IF(VLOOKUP($B10,'Points - Summary'!$A$8:$AE$91,5,FALSE)=0,"",VLOOKUP($B10,'Points - Summary'!$A$8:$AE$91,5,FALSE))</f>
        <v>12</v>
      </c>
      <c r="E10" s="248">
        <f>IF(VLOOKUP($B10,'Points - Summary'!$A$8:$AE$91,6,FALSE)=0,"",VLOOKUP($B10,'Points - Summary'!$A$8:$AE$91,6,FALSE))</f>
        <v>260</v>
      </c>
      <c r="F10" s="248" t="str">
        <f>IF(VLOOKUP($B10,'Points - Summary'!$A$8:$AE$91,7,FALSE)=0,"",VLOOKUP($B10,'Points - Summary'!$A$8:$AE$91,7,FALSE))</f>
        <v/>
      </c>
      <c r="G10" s="248">
        <f>IF(VLOOKUP($B10,'Points - Summary'!$A$8:$AE$91,8,FALSE)=0,"",VLOOKUP($B10,'Points - Summary'!$A$8:$AE$91,8,FALSE))</f>
        <v>1</v>
      </c>
      <c r="H10" s="248">
        <f>IF(VLOOKUP($B10,'Points - Summary'!$A$8:$AE$91,9,FALSE)=0,"",VLOOKUP($B10,'Points - Summary'!$A$8:$AE$91,9,FALSE))</f>
        <v>2</v>
      </c>
      <c r="I10" s="248" t="str">
        <f>IF(VLOOKUP($B10,'Points - Summary'!$A$8:$AE$91,10,FALSE)=0,"",VLOOKUP($B10,'Points - Summary'!$A$8:$AE$91,10,FALSE))</f>
        <v/>
      </c>
      <c r="J10" s="248" t="str">
        <f>IF(VLOOKUP($B10,'Points - Summary'!$A$8:$AE$91,11,FALSE)=0,"",VLOOKUP($B10,'Points - Summary'!$A$8:$AE$91,11,FALSE))</f>
        <v/>
      </c>
      <c r="K10" s="248" t="str">
        <f>IF(VLOOKUP($B10,'Points - Summary'!$A$8:$AE$91,12,FALSE)=0,"",VLOOKUP($B10,'Points - Summary'!$A$8:$AE$91,12,FALSE))</f>
        <v/>
      </c>
      <c r="L10" s="248">
        <f>IF(VLOOKUP($B10,'Points - Summary'!$A$8:$AE$91,13,FALSE)=0,"",VLOOKUP($B10,'Points - Summary'!$A$8:$AE$91,13,FALSE))</f>
        <v>2</v>
      </c>
      <c r="M10" s="309">
        <f>IF(VLOOKUP($B10,'Points - Summary'!$A$8:$AE$91,15,FALSE)=0,"",VLOOKUP($B10,'Points - Summary'!$A$8:$AE$91,15,FALSE))</f>
        <v>360</v>
      </c>
      <c r="N10" s="598">
        <f>VLOOKUP(B10,'Points - Summary'!$A$8:$P$91,16,FALSE)</f>
        <v>25</v>
      </c>
      <c r="O10" s="249">
        <v>7.5</v>
      </c>
      <c r="P10" s="279"/>
    </row>
    <row r="11" spans="1:16" ht="18.75" customHeight="1" x14ac:dyDescent="0.25">
      <c r="A11" s="699"/>
      <c r="B11" s="286" t="s">
        <v>12</v>
      </c>
      <c r="C11" s="287" t="s">
        <v>53</v>
      </c>
      <c r="D11" s="310">
        <f>IF(VLOOKUP($B11,'Points - Summary'!$A$8:$AE$91,5,FALSE)=0,"",VLOOKUP($B11,'Points - Summary'!$A$8:$AE$91,5,FALSE))</f>
        <v>7</v>
      </c>
      <c r="E11" s="253">
        <f>IF(VLOOKUP($B11,'Points - Summary'!$A$8:$AE$91,6,FALSE)=0,"",VLOOKUP($B11,'Points - Summary'!$A$8:$AE$91,6,FALSE))</f>
        <v>36</v>
      </c>
      <c r="F11" s="253" t="str">
        <f>IF(VLOOKUP($B11,'Points - Summary'!$A$8:$AE$91,7,FALSE)=0,"",VLOOKUP($B11,'Points - Summary'!$A$8:$AE$91,7,FALSE))</f>
        <v/>
      </c>
      <c r="G11" s="253" t="str">
        <f>IF(VLOOKUP($B11,'Points - Summary'!$A$8:$AE$91,8,FALSE)=0,"",VLOOKUP($B11,'Points - Summary'!$A$8:$AE$91,8,FALSE))</f>
        <v/>
      </c>
      <c r="H11" s="253" t="str">
        <f>IF(VLOOKUP($B11,'Points - Summary'!$A$8:$AE$91,9,FALSE)=0,"",VLOOKUP($B11,'Points - Summary'!$A$8:$AE$91,9,FALSE))</f>
        <v/>
      </c>
      <c r="I11" s="253" t="str">
        <f>IF(VLOOKUP($B11,'Points - Summary'!$A$8:$AE$91,10,FALSE)=0,"",VLOOKUP($B11,'Points - Summary'!$A$8:$AE$91,10,FALSE))</f>
        <v/>
      </c>
      <c r="J11" s="253" t="str">
        <f>IF(VLOOKUP($B11,'Points - Summary'!$A$8:$AE$91,11,FALSE)=0,"",VLOOKUP($B11,'Points - Summary'!$A$8:$AE$91,11,FALSE))</f>
        <v/>
      </c>
      <c r="K11" s="253" t="str">
        <f>IF(VLOOKUP($B11,'Points - Summary'!$A$8:$AE$91,12,FALSE)=0,"",VLOOKUP($B11,'Points - Summary'!$A$8:$AE$91,12,FALSE))</f>
        <v/>
      </c>
      <c r="L11" s="253">
        <f>IF(VLOOKUP($B11,'Points - Summary'!$A$8:$AE$91,13,FALSE)=0,"",VLOOKUP($B11,'Points - Summary'!$A$8:$AE$91,13,FALSE))</f>
        <v>3</v>
      </c>
      <c r="M11" s="310">
        <f>IF(VLOOKUP($B11,'Points - Summary'!$A$8:$AE$91,15,FALSE)=0,"",VLOOKUP($B11,'Points - Summary'!$A$8:$AE$91,15,FALSE))</f>
        <v>66</v>
      </c>
      <c r="N11" s="599">
        <f>VLOOKUP(B11,'Points - Summary'!$A$8:$P$91,16,FALSE)</f>
        <v>51</v>
      </c>
      <c r="O11" s="254">
        <v>7.5</v>
      </c>
      <c r="P11" s="279"/>
    </row>
    <row r="12" spans="1:16" ht="18.75" customHeight="1" x14ac:dyDescent="0.25">
      <c r="A12" s="699"/>
      <c r="B12" s="284" t="s">
        <v>16</v>
      </c>
      <c r="C12" s="285" t="s">
        <v>54</v>
      </c>
      <c r="D12" s="309">
        <f>IF(VLOOKUP($B12,'Points - Summary'!$A$8:$AE$91,5,FALSE)=0,"",VLOOKUP($B12,'Points - Summary'!$A$8:$AE$91,5,FALSE))</f>
        <v>10</v>
      </c>
      <c r="E12" s="248">
        <f>IF(VLOOKUP($B12,'Points - Summary'!$A$8:$AE$91,6,FALSE)=0,"",VLOOKUP($B12,'Points - Summary'!$A$8:$AE$91,6,FALSE))</f>
        <v>200</v>
      </c>
      <c r="F12" s="248">
        <f>IF(VLOOKUP($B12,'Points - Summary'!$A$8:$AE$91,7,FALSE)=0,"",VLOOKUP($B12,'Points - Summary'!$A$8:$AE$91,7,FALSE))</f>
        <v>1</v>
      </c>
      <c r="G12" s="248" t="str">
        <f>IF(VLOOKUP($B12,'Points - Summary'!$A$8:$AE$91,8,FALSE)=0,"",VLOOKUP($B12,'Points - Summary'!$A$8:$AE$91,8,FALSE))</f>
        <v/>
      </c>
      <c r="H12" s="248" t="str">
        <f>IF(VLOOKUP($B12,'Points - Summary'!$A$8:$AE$91,9,FALSE)=0,"",VLOOKUP($B12,'Points - Summary'!$A$8:$AE$91,9,FALSE))</f>
        <v/>
      </c>
      <c r="I12" s="248" t="str">
        <f>IF(VLOOKUP($B12,'Points - Summary'!$A$8:$AE$91,10,FALSE)=0,"",VLOOKUP($B12,'Points - Summary'!$A$8:$AE$91,10,FALSE))</f>
        <v/>
      </c>
      <c r="J12" s="248" t="str">
        <f>IF(VLOOKUP($B12,'Points - Summary'!$A$8:$AE$91,11,FALSE)=0,"",VLOOKUP($B12,'Points - Summary'!$A$8:$AE$91,11,FALSE))</f>
        <v/>
      </c>
      <c r="K12" s="248" t="str">
        <f>IF(VLOOKUP($B12,'Points - Summary'!$A$8:$AE$91,12,FALSE)=0,"",VLOOKUP($B12,'Points - Summary'!$A$8:$AE$91,12,FALSE))</f>
        <v/>
      </c>
      <c r="L12" s="248">
        <f>IF(VLOOKUP($B12,'Points - Summary'!$A$8:$AE$91,13,FALSE)=0,"",VLOOKUP($B12,'Points - Summary'!$A$8:$AE$91,13,FALSE))</f>
        <v>5</v>
      </c>
      <c r="M12" s="309">
        <f>IF(VLOOKUP($B12,'Points - Summary'!$A$8:$AE$91,15,FALSE)=0,"",VLOOKUP($B12,'Points - Summary'!$A$8:$AE$91,15,FALSE))</f>
        <v>275</v>
      </c>
      <c r="N12" s="598">
        <f>VLOOKUP(B12,'Points - Summary'!$A$8:$P$91,16,FALSE)</f>
        <v>31</v>
      </c>
      <c r="O12" s="249">
        <v>7</v>
      </c>
      <c r="P12" s="279"/>
    </row>
    <row r="13" spans="1:16" ht="18.75" customHeight="1" x14ac:dyDescent="0.25">
      <c r="A13" s="699"/>
      <c r="B13" s="286" t="s">
        <v>0</v>
      </c>
      <c r="C13" s="287" t="s">
        <v>52</v>
      </c>
      <c r="D13" s="310">
        <f>IF(VLOOKUP($B13,'Points - Summary'!$A$8:$AE$91,5,FALSE)=0,"",VLOOKUP($B13,'Points - Summary'!$A$8:$AE$91,5,FALSE))</f>
        <v>14</v>
      </c>
      <c r="E13" s="253">
        <f>IF(VLOOKUP($B13,'Points - Summary'!$A$8:$AE$91,6,FALSE)=0,"",VLOOKUP($B13,'Points - Summary'!$A$8:$AE$91,6,FALSE))</f>
        <v>390</v>
      </c>
      <c r="F13" s="253">
        <f>IF(VLOOKUP($B13,'Points - Summary'!$A$8:$AE$91,7,FALSE)=0,"",VLOOKUP($B13,'Points - Summary'!$A$8:$AE$91,7,FALSE))</f>
        <v>1</v>
      </c>
      <c r="G13" s="253">
        <f>IF(VLOOKUP($B13,'Points - Summary'!$A$8:$AE$91,8,FALSE)=0,"",VLOOKUP($B13,'Points - Summary'!$A$8:$AE$91,8,FALSE))</f>
        <v>1</v>
      </c>
      <c r="H13" s="253" t="str">
        <f>IF(VLOOKUP($B13,'Points - Summary'!$A$8:$AE$91,9,FALSE)=0,"",VLOOKUP($B13,'Points - Summary'!$A$8:$AE$91,9,FALSE))</f>
        <v/>
      </c>
      <c r="I13" s="253" t="str">
        <f>IF(VLOOKUP($B13,'Points - Summary'!$A$8:$AE$91,10,FALSE)=0,"",VLOOKUP($B13,'Points - Summary'!$A$8:$AE$91,10,FALSE))</f>
        <v/>
      </c>
      <c r="J13" s="253" t="str">
        <f>IF(VLOOKUP($B13,'Points - Summary'!$A$8:$AE$91,11,FALSE)=0,"",VLOOKUP($B13,'Points - Summary'!$A$8:$AE$91,11,FALSE))</f>
        <v/>
      </c>
      <c r="K13" s="253" t="str">
        <f>IF(VLOOKUP($B13,'Points - Summary'!$A$8:$AE$91,12,FALSE)=0,"",VLOOKUP($B13,'Points - Summary'!$A$8:$AE$91,12,FALSE))</f>
        <v/>
      </c>
      <c r="L13" s="253">
        <f>IF(VLOOKUP($B13,'Points - Summary'!$A$8:$AE$91,13,FALSE)=0,"",VLOOKUP($B13,'Points - Summary'!$A$8:$AE$91,13,FALSE))</f>
        <v>5</v>
      </c>
      <c r="M13" s="310">
        <f>IF(VLOOKUP($B13,'Points - Summary'!$A$8:$AE$91,15,FALSE)=0,"",VLOOKUP($B13,'Points - Summary'!$A$8:$AE$91,15,FALSE))</f>
        <v>515</v>
      </c>
      <c r="N13" s="599">
        <f>VLOOKUP(B13,'Points - Summary'!$A$8:$P$91,16,FALSE)</f>
        <v>11</v>
      </c>
      <c r="O13" s="254">
        <v>6</v>
      </c>
      <c r="P13" s="279"/>
    </row>
    <row r="14" spans="1:16" ht="18.75" customHeight="1" x14ac:dyDescent="0.25">
      <c r="A14" s="699"/>
      <c r="B14" s="284" t="s">
        <v>5</v>
      </c>
      <c r="C14" s="285" t="s">
        <v>52</v>
      </c>
      <c r="D14" s="309">
        <f>IF(VLOOKUP($B14,'Points - Summary'!$A$8:$AE$91,5,FALSE)=0,"",VLOOKUP($B14,'Points - Summary'!$A$8:$AE$91,5,FALSE))</f>
        <v>10</v>
      </c>
      <c r="E14" s="248">
        <f>IF(VLOOKUP($B14,'Points - Summary'!$A$8:$AE$91,6,FALSE)=0,"",VLOOKUP($B14,'Points - Summary'!$A$8:$AE$91,6,FALSE))</f>
        <v>566</v>
      </c>
      <c r="F14" s="248">
        <f>IF(VLOOKUP($B14,'Points - Summary'!$A$8:$AE$91,7,FALSE)=0,"",VLOOKUP($B14,'Points - Summary'!$A$8:$AE$91,7,FALSE))</f>
        <v>2</v>
      </c>
      <c r="G14" s="248">
        <f>IF(VLOOKUP($B14,'Points - Summary'!$A$8:$AE$91,8,FALSE)=0,"",VLOOKUP($B14,'Points - Summary'!$A$8:$AE$91,8,FALSE))</f>
        <v>2</v>
      </c>
      <c r="H14" s="248">
        <f>IF(VLOOKUP($B14,'Points - Summary'!$A$8:$AE$91,9,FALSE)=0,"",VLOOKUP($B14,'Points - Summary'!$A$8:$AE$91,9,FALSE))</f>
        <v>2</v>
      </c>
      <c r="I14" s="248" t="str">
        <f>IF(VLOOKUP($B14,'Points - Summary'!$A$8:$AE$91,10,FALSE)=0,"",VLOOKUP($B14,'Points - Summary'!$A$8:$AE$91,10,FALSE))</f>
        <v/>
      </c>
      <c r="J14" s="248" t="str">
        <f>IF(VLOOKUP($B14,'Points - Summary'!$A$8:$AE$91,11,FALSE)=0,"",VLOOKUP($B14,'Points - Summary'!$A$8:$AE$91,11,FALSE))</f>
        <v/>
      </c>
      <c r="K14" s="248" t="str">
        <f>IF(VLOOKUP($B14,'Points - Summary'!$A$8:$AE$91,12,FALSE)=0,"",VLOOKUP($B14,'Points - Summary'!$A$8:$AE$91,12,FALSE))</f>
        <v/>
      </c>
      <c r="L14" s="248">
        <f>IF(VLOOKUP($B14,'Points - Summary'!$A$8:$AE$91,13,FALSE)=0,"",VLOOKUP($B14,'Points - Summary'!$A$8:$AE$91,13,FALSE))</f>
        <v>5</v>
      </c>
      <c r="M14" s="309">
        <f>IF(VLOOKUP($B14,'Points - Summary'!$A$8:$AE$91,15,FALSE)=0,"",VLOOKUP($B14,'Points - Summary'!$A$8:$AE$91,15,FALSE))</f>
        <v>796</v>
      </c>
      <c r="N14" s="598">
        <f>VLOOKUP(B14,'Points - Summary'!$A$8:$P$91,16,FALSE)</f>
        <v>3</v>
      </c>
      <c r="O14" s="249">
        <v>6</v>
      </c>
      <c r="P14" s="279"/>
    </row>
    <row r="15" spans="1:16" ht="18.75" customHeight="1" x14ac:dyDescent="0.25">
      <c r="A15" s="699"/>
      <c r="B15" s="282" t="s">
        <v>74</v>
      </c>
      <c r="C15" s="283" t="s">
        <v>53</v>
      </c>
      <c r="D15" s="308">
        <f>IF(VLOOKUP($B15,'Points - Summary'!$A$8:$AE$91,5,FALSE)=0,"",VLOOKUP($B15,'Points - Summary'!$A$8:$AE$91,5,FALSE))</f>
        <v>13</v>
      </c>
      <c r="E15" s="245">
        <f>IF(VLOOKUP($B15,'Points - Summary'!$A$8:$AE$91,6,FALSE)=0,"",VLOOKUP($B15,'Points - Summary'!$A$8:$AE$91,6,FALSE))</f>
        <v>148</v>
      </c>
      <c r="F15" s="245" t="str">
        <f>IF(VLOOKUP($B15,'Points - Summary'!$A$8:$AE$91,7,FALSE)=0,"",VLOOKUP($B15,'Points - Summary'!$A$8:$AE$91,7,FALSE))</f>
        <v/>
      </c>
      <c r="G15" s="245" t="str">
        <f>IF(VLOOKUP($B15,'Points - Summary'!$A$8:$AE$91,8,FALSE)=0,"",VLOOKUP($B15,'Points - Summary'!$A$8:$AE$91,8,FALSE))</f>
        <v/>
      </c>
      <c r="H15" s="245" t="str">
        <f>IF(VLOOKUP($B15,'Points - Summary'!$A$8:$AE$91,9,FALSE)=0,"",VLOOKUP($B15,'Points - Summary'!$A$8:$AE$91,9,FALSE))</f>
        <v/>
      </c>
      <c r="I15" s="245" t="str">
        <f>IF(VLOOKUP($B15,'Points - Summary'!$A$8:$AE$91,10,FALSE)=0,"",VLOOKUP($B15,'Points - Summary'!$A$8:$AE$91,10,FALSE))</f>
        <v/>
      </c>
      <c r="J15" s="245" t="str">
        <f>IF(VLOOKUP($B15,'Points - Summary'!$A$8:$AE$91,11,FALSE)=0,"",VLOOKUP($B15,'Points - Summary'!$A$8:$AE$91,11,FALSE))</f>
        <v/>
      </c>
      <c r="K15" s="245" t="str">
        <f>IF(VLOOKUP($B15,'Points - Summary'!$A$8:$AE$91,12,FALSE)=0,"",VLOOKUP($B15,'Points - Summary'!$A$8:$AE$91,12,FALSE))</f>
        <v/>
      </c>
      <c r="L15" s="245">
        <f>IF(VLOOKUP($B15,'Points - Summary'!$A$8:$AE$91,13,FALSE)=0,"",VLOOKUP($B15,'Points - Summary'!$A$8:$AE$91,13,FALSE))</f>
        <v>4</v>
      </c>
      <c r="M15" s="308">
        <f>IF(VLOOKUP($B15,'Points - Summary'!$A$8:$AE$91,15,FALSE)=0,"",VLOOKUP($B15,'Points - Summary'!$A$8:$AE$91,15,FALSE))</f>
        <v>188</v>
      </c>
      <c r="N15" s="597">
        <f>VLOOKUP(B15,'Points - Summary'!$A$8:$P$91,16,FALSE)</f>
        <v>40</v>
      </c>
      <c r="O15" s="246">
        <v>6</v>
      </c>
      <c r="P15" s="279"/>
    </row>
    <row r="16" spans="1:16" ht="18.75" customHeight="1" x14ac:dyDescent="0.25">
      <c r="A16" s="699"/>
      <c r="B16" s="284" t="s">
        <v>405</v>
      </c>
      <c r="C16" s="285" t="s">
        <v>53</v>
      </c>
      <c r="D16" s="309">
        <f>IF(VLOOKUP($B16,'Points - Summary'!$A$8:$AE$91,5,FALSE)=0,"",VLOOKUP($B16,'Points - Summary'!$A$8:$AE$91,5,FALSE))</f>
        <v>12</v>
      </c>
      <c r="E16" s="248">
        <f>IF(VLOOKUP($B16,'Points - Summary'!$A$8:$AE$91,6,FALSE)=0,"",VLOOKUP($B16,'Points - Summary'!$A$8:$AE$91,6,FALSE))</f>
        <v>428</v>
      </c>
      <c r="F16" s="248">
        <f>IF(VLOOKUP($B16,'Points - Summary'!$A$8:$AE$91,7,FALSE)=0,"",VLOOKUP($B16,'Points - Summary'!$A$8:$AE$91,7,FALSE))</f>
        <v>1</v>
      </c>
      <c r="G16" s="248">
        <f>IF(VLOOKUP($B16,'Points - Summary'!$A$8:$AE$91,8,FALSE)=0,"",VLOOKUP($B16,'Points - Summary'!$A$8:$AE$91,8,FALSE))</f>
        <v>2</v>
      </c>
      <c r="H16" s="248" t="str">
        <f>IF(VLOOKUP($B16,'Points - Summary'!$A$8:$AE$91,9,FALSE)=0,"",VLOOKUP($B16,'Points - Summary'!$A$8:$AE$91,9,FALSE))</f>
        <v/>
      </c>
      <c r="I16" s="248" t="str">
        <f>IF(VLOOKUP($B16,'Points - Summary'!$A$8:$AE$91,10,FALSE)=0,"",VLOOKUP($B16,'Points - Summary'!$A$8:$AE$91,10,FALSE))</f>
        <v/>
      </c>
      <c r="J16" s="248" t="str">
        <f>IF(VLOOKUP($B16,'Points - Summary'!$A$8:$AE$91,11,FALSE)=0,"",VLOOKUP($B16,'Points - Summary'!$A$8:$AE$91,11,FALSE))</f>
        <v/>
      </c>
      <c r="K16" s="248" t="str">
        <f>IF(VLOOKUP($B16,'Points - Summary'!$A$8:$AE$91,12,FALSE)=0,"",VLOOKUP($B16,'Points - Summary'!$A$8:$AE$91,12,FALSE))</f>
        <v/>
      </c>
      <c r="L16" s="248">
        <f>IF(VLOOKUP($B16,'Points - Summary'!$A$8:$AE$91,13,FALSE)=0,"",VLOOKUP($B16,'Points - Summary'!$A$8:$AE$91,13,FALSE))</f>
        <v>4</v>
      </c>
      <c r="M16" s="309">
        <f>IF(VLOOKUP($B16,'Points - Summary'!$A$8:$AE$91,15,FALSE)=0,"",VLOOKUP($B16,'Points - Summary'!$A$8:$AE$91,15,FALSE))</f>
        <v>593</v>
      </c>
      <c r="N16" s="598">
        <f>VLOOKUP(B16,'Points - Summary'!$A$8:$P$91,16,FALSE)</f>
        <v>6</v>
      </c>
      <c r="O16" s="249">
        <v>6</v>
      </c>
      <c r="P16" s="279"/>
    </row>
    <row r="17" spans="1:16" ht="18.75" customHeight="1" x14ac:dyDescent="0.25">
      <c r="A17" s="699"/>
      <c r="B17" s="282" t="s">
        <v>2</v>
      </c>
      <c r="C17" s="283" t="s">
        <v>53</v>
      </c>
      <c r="D17" s="308">
        <f>IF(VLOOKUP($B17,'Points - Summary'!$A$8:$AE$91,5,FALSE)=0,"",VLOOKUP($B17,'Points - Summary'!$A$8:$AE$91,5,FALSE))</f>
        <v>10</v>
      </c>
      <c r="E17" s="245">
        <f>IF(VLOOKUP($B17,'Points - Summary'!$A$8:$AE$91,6,FALSE)=0,"",VLOOKUP($B17,'Points - Summary'!$A$8:$AE$91,6,FALSE))</f>
        <v>145</v>
      </c>
      <c r="F17" s="245" t="str">
        <f>IF(VLOOKUP($B17,'Points - Summary'!$A$8:$AE$91,7,FALSE)=0,"",VLOOKUP($B17,'Points - Summary'!$A$8:$AE$91,7,FALSE))</f>
        <v/>
      </c>
      <c r="G17" s="245" t="str">
        <f>IF(VLOOKUP($B17,'Points - Summary'!$A$8:$AE$91,8,FALSE)=0,"",VLOOKUP($B17,'Points - Summary'!$A$8:$AE$91,8,FALSE))</f>
        <v/>
      </c>
      <c r="H17" s="245" t="str">
        <f>IF(VLOOKUP($B17,'Points - Summary'!$A$8:$AE$91,9,FALSE)=0,"",VLOOKUP($B17,'Points - Summary'!$A$8:$AE$91,9,FALSE))</f>
        <v/>
      </c>
      <c r="I17" s="245" t="str">
        <f>IF(VLOOKUP($B17,'Points - Summary'!$A$8:$AE$91,10,FALSE)=0,"",VLOOKUP($B17,'Points - Summary'!$A$8:$AE$91,10,FALSE))</f>
        <v/>
      </c>
      <c r="J17" s="245" t="str">
        <f>IF(VLOOKUP($B17,'Points - Summary'!$A$8:$AE$91,11,FALSE)=0,"",VLOOKUP($B17,'Points - Summary'!$A$8:$AE$91,11,FALSE))</f>
        <v/>
      </c>
      <c r="K17" s="245" t="str">
        <f>IF(VLOOKUP($B17,'Points - Summary'!$A$8:$AE$91,12,FALSE)=0,"",VLOOKUP($B17,'Points - Summary'!$A$8:$AE$91,12,FALSE))</f>
        <v/>
      </c>
      <c r="L17" s="245">
        <f>IF(VLOOKUP($B17,'Points - Summary'!$A$8:$AE$91,13,FALSE)=0,"",VLOOKUP($B17,'Points - Summary'!$A$8:$AE$91,13,FALSE))</f>
        <v>7</v>
      </c>
      <c r="M17" s="308">
        <f>IF(VLOOKUP($B17,'Points - Summary'!$A$8:$AE$91,15,FALSE)=0,"",VLOOKUP($B17,'Points - Summary'!$A$8:$AE$91,15,FALSE))</f>
        <v>215</v>
      </c>
      <c r="N17" s="597">
        <f>VLOOKUP(B17,'Points - Summary'!$A$8:$P$91,16,FALSE)</f>
        <v>36</v>
      </c>
      <c r="O17" s="246">
        <v>6</v>
      </c>
      <c r="P17" s="279"/>
    </row>
    <row r="18" spans="1:16" ht="18.75" customHeight="1" x14ac:dyDescent="0.25">
      <c r="A18" s="699"/>
      <c r="B18" s="284" t="s">
        <v>6</v>
      </c>
      <c r="C18" s="285" t="s">
        <v>53</v>
      </c>
      <c r="D18" s="309">
        <f>IF(VLOOKUP($B18,'Points - Summary'!$A$8:$AE$91,5,FALSE)=0,"",VLOOKUP($B18,'Points - Summary'!$A$8:$AE$91,5,FALSE))</f>
        <v>11</v>
      </c>
      <c r="E18" s="248">
        <f>IF(VLOOKUP($B18,'Points - Summary'!$A$8:$AE$91,6,FALSE)=0,"",VLOOKUP($B18,'Points - Summary'!$A$8:$AE$91,6,FALSE))</f>
        <v>277</v>
      </c>
      <c r="F18" s="248">
        <f>IF(VLOOKUP($B18,'Points - Summary'!$A$8:$AE$91,7,FALSE)=0,"",VLOOKUP($B18,'Points - Summary'!$A$8:$AE$91,7,FALSE))</f>
        <v>3</v>
      </c>
      <c r="G18" s="248" t="str">
        <f>IF(VLOOKUP($B18,'Points - Summary'!$A$8:$AE$91,8,FALSE)=0,"",VLOOKUP($B18,'Points - Summary'!$A$8:$AE$91,8,FALSE))</f>
        <v/>
      </c>
      <c r="H18" s="248" t="str">
        <f>IF(VLOOKUP($B18,'Points - Summary'!$A$8:$AE$91,9,FALSE)=0,"",VLOOKUP($B18,'Points - Summary'!$A$8:$AE$91,9,FALSE))</f>
        <v/>
      </c>
      <c r="I18" s="248" t="str">
        <f>IF(VLOOKUP($B18,'Points - Summary'!$A$8:$AE$91,10,FALSE)=0,"",VLOOKUP($B18,'Points - Summary'!$A$8:$AE$91,10,FALSE))</f>
        <v/>
      </c>
      <c r="J18" s="248" t="str">
        <f>IF(VLOOKUP($B18,'Points - Summary'!$A$8:$AE$91,11,FALSE)=0,"",VLOOKUP($B18,'Points - Summary'!$A$8:$AE$91,11,FALSE))</f>
        <v/>
      </c>
      <c r="K18" s="248" t="str">
        <f>IF(VLOOKUP($B18,'Points - Summary'!$A$8:$AE$91,12,FALSE)=0,"",VLOOKUP($B18,'Points - Summary'!$A$8:$AE$91,12,FALSE))</f>
        <v/>
      </c>
      <c r="L18" s="248">
        <f>IF(VLOOKUP($B18,'Points - Summary'!$A$8:$AE$91,13,FALSE)=0,"",VLOOKUP($B18,'Points - Summary'!$A$8:$AE$91,13,FALSE))</f>
        <v>4</v>
      </c>
      <c r="M18" s="309">
        <f>IF(VLOOKUP($B18,'Points - Summary'!$A$8:$AE$91,15,FALSE)=0,"",VLOOKUP($B18,'Points - Summary'!$A$8:$AE$91,15,FALSE))</f>
        <v>392</v>
      </c>
      <c r="N18" s="598">
        <f>VLOOKUP(B18,'Points - Summary'!$A$8:$P$91,16,FALSE)</f>
        <v>19</v>
      </c>
      <c r="O18" s="249">
        <v>6</v>
      </c>
      <c r="P18" s="279"/>
    </row>
    <row r="19" spans="1:16" ht="18.75" customHeight="1" x14ac:dyDescent="0.25">
      <c r="A19" s="699"/>
      <c r="B19" s="282" t="s">
        <v>14</v>
      </c>
      <c r="C19" s="283" t="s">
        <v>53</v>
      </c>
      <c r="D19" s="308" t="str">
        <f>IF(VLOOKUP($B19,'Points - Summary'!$A$8:$AE$91,5,FALSE)=0,"",VLOOKUP($B19,'Points - Summary'!$A$8:$AE$91,5,FALSE))</f>
        <v/>
      </c>
      <c r="E19" s="245" t="str">
        <f>IF(VLOOKUP($B19,'Points - Summary'!$A$8:$AE$91,6,FALSE)=0,"",VLOOKUP($B19,'Points - Summary'!$A$8:$AE$91,6,FALSE))</f>
        <v/>
      </c>
      <c r="F19" s="245" t="str">
        <f>IF(VLOOKUP($B19,'Points - Summary'!$A$8:$AE$91,7,FALSE)=0,"",VLOOKUP($B19,'Points - Summary'!$A$8:$AE$91,7,FALSE))</f>
        <v/>
      </c>
      <c r="G19" s="245" t="str">
        <f>IF(VLOOKUP($B19,'Points - Summary'!$A$8:$AE$91,8,FALSE)=0,"",VLOOKUP($B19,'Points - Summary'!$A$8:$AE$91,8,FALSE))</f>
        <v/>
      </c>
      <c r="H19" s="245" t="str">
        <f>IF(VLOOKUP($B19,'Points - Summary'!$A$8:$AE$91,9,FALSE)=0,"",VLOOKUP($B19,'Points - Summary'!$A$8:$AE$91,9,FALSE))</f>
        <v/>
      </c>
      <c r="I19" s="245" t="str">
        <f>IF(VLOOKUP($B19,'Points - Summary'!$A$8:$AE$91,10,FALSE)=0,"",VLOOKUP($B19,'Points - Summary'!$A$8:$AE$91,10,FALSE))</f>
        <v/>
      </c>
      <c r="J19" s="245" t="str">
        <f>IF(VLOOKUP($B19,'Points - Summary'!$A$8:$AE$91,11,FALSE)=0,"",VLOOKUP($B19,'Points - Summary'!$A$8:$AE$91,11,FALSE))</f>
        <v/>
      </c>
      <c r="K19" s="245" t="str">
        <f>IF(VLOOKUP($B19,'Points - Summary'!$A$8:$AE$91,12,FALSE)=0,"",VLOOKUP($B19,'Points - Summary'!$A$8:$AE$91,12,FALSE))</f>
        <v/>
      </c>
      <c r="L19" s="245" t="str">
        <f>IF(VLOOKUP($B19,'Points - Summary'!$A$8:$AE$91,13,FALSE)=0,"",VLOOKUP($B19,'Points - Summary'!$A$8:$AE$91,13,FALSE))</f>
        <v/>
      </c>
      <c r="M19" s="308" t="str">
        <f>IF(VLOOKUP($B19,'Points - Summary'!$A$8:$AE$91,15,FALSE)=0,"",VLOOKUP($B19,'Points - Summary'!$A$8:$AE$91,15,FALSE))</f>
        <v/>
      </c>
      <c r="N19" s="597">
        <f>VLOOKUP(B19,'Points - Summary'!$A$8:$P$91,16,FALSE)</f>
        <v>62</v>
      </c>
      <c r="O19" s="246">
        <v>5</v>
      </c>
      <c r="P19" s="279"/>
    </row>
    <row r="20" spans="1:16" ht="18.75" customHeight="1" x14ac:dyDescent="0.25">
      <c r="A20" s="699"/>
      <c r="B20" s="284" t="s">
        <v>231</v>
      </c>
      <c r="C20" s="285" t="s">
        <v>54</v>
      </c>
      <c r="D20" s="309">
        <f>IF(VLOOKUP($B20,'Points - Summary'!$A$8:$AE$91,5,FALSE)=0,"",VLOOKUP($B20,'Points - Summary'!$A$8:$AE$91,5,FALSE))</f>
        <v>7</v>
      </c>
      <c r="E20" s="248">
        <f>IF(VLOOKUP($B20,'Points - Summary'!$A$8:$AE$91,6,FALSE)=0,"",VLOOKUP($B20,'Points - Summary'!$A$8:$AE$91,6,FALSE))</f>
        <v>184</v>
      </c>
      <c r="F20" s="248">
        <f>IF(VLOOKUP($B20,'Points - Summary'!$A$8:$AE$91,7,FALSE)=0,"",VLOOKUP($B20,'Points - Summary'!$A$8:$AE$91,7,FALSE))</f>
        <v>1</v>
      </c>
      <c r="G20" s="248" t="str">
        <f>IF(VLOOKUP($B20,'Points - Summary'!$A$8:$AE$91,8,FALSE)=0,"",VLOOKUP($B20,'Points - Summary'!$A$8:$AE$91,8,FALSE))</f>
        <v/>
      </c>
      <c r="H20" s="248" t="str">
        <f>IF(VLOOKUP($B20,'Points - Summary'!$A$8:$AE$91,9,FALSE)=0,"",VLOOKUP($B20,'Points - Summary'!$A$8:$AE$91,9,FALSE))</f>
        <v/>
      </c>
      <c r="I20" s="248" t="str">
        <f>IF(VLOOKUP($B20,'Points - Summary'!$A$8:$AE$91,10,FALSE)=0,"",VLOOKUP($B20,'Points - Summary'!$A$8:$AE$91,10,FALSE))</f>
        <v/>
      </c>
      <c r="J20" s="248" t="str">
        <f>IF(VLOOKUP($B20,'Points - Summary'!$A$8:$AE$91,11,FALSE)=0,"",VLOOKUP($B20,'Points - Summary'!$A$8:$AE$91,11,FALSE))</f>
        <v/>
      </c>
      <c r="K20" s="248" t="str">
        <f>IF(VLOOKUP($B20,'Points - Summary'!$A$8:$AE$91,12,FALSE)=0,"",VLOOKUP($B20,'Points - Summary'!$A$8:$AE$91,12,FALSE))</f>
        <v/>
      </c>
      <c r="L20" s="248" t="str">
        <f>IF(VLOOKUP($B20,'Points - Summary'!$A$8:$AE$91,13,FALSE)=0,"",VLOOKUP($B20,'Points - Summary'!$A$8:$AE$91,13,FALSE))</f>
        <v/>
      </c>
      <c r="M20" s="309">
        <f>IF(VLOOKUP($B20,'Points - Summary'!$A$8:$AE$91,15,FALSE)=0,"",VLOOKUP($B20,'Points - Summary'!$A$8:$AE$91,15,FALSE))</f>
        <v>209</v>
      </c>
      <c r="N20" s="598">
        <f>VLOOKUP(B20,'Points - Summary'!$A$8:$P$91,16,FALSE)</f>
        <v>37</v>
      </c>
      <c r="O20" s="249">
        <v>4.5</v>
      </c>
      <c r="P20" s="279"/>
    </row>
    <row r="21" spans="1:16" ht="18.75" customHeight="1" x14ac:dyDescent="0.25">
      <c r="A21" s="699"/>
      <c r="B21" s="282" t="s">
        <v>10</v>
      </c>
      <c r="C21" s="283" t="s">
        <v>54</v>
      </c>
      <c r="D21" s="308">
        <f>IF(VLOOKUP($B21,'Points - Summary'!$A$8:$AE$91,5,FALSE)=0,"",VLOOKUP($B21,'Points - Summary'!$A$8:$AE$91,5,FALSE))</f>
        <v>4</v>
      </c>
      <c r="E21" s="245">
        <f>IF(VLOOKUP($B21,'Points - Summary'!$A$8:$AE$91,6,FALSE)=0,"",VLOOKUP($B21,'Points - Summary'!$A$8:$AE$91,6,FALSE))</f>
        <v>35</v>
      </c>
      <c r="F21" s="245" t="str">
        <f>IF(VLOOKUP($B21,'Points - Summary'!$A$8:$AE$91,7,FALSE)=0,"",VLOOKUP($B21,'Points - Summary'!$A$8:$AE$91,7,FALSE))</f>
        <v/>
      </c>
      <c r="G21" s="245" t="str">
        <f>IF(VLOOKUP($B21,'Points - Summary'!$A$8:$AE$91,8,FALSE)=0,"",VLOOKUP($B21,'Points - Summary'!$A$8:$AE$91,8,FALSE))</f>
        <v/>
      </c>
      <c r="H21" s="245" t="str">
        <f>IF(VLOOKUP($B21,'Points - Summary'!$A$8:$AE$91,9,FALSE)=0,"",VLOOKUP($B21,'Points - Summary'!$A$8:$AE$91,9,FALSE))</f>
        <v/>
      </c>
      <c r="I21" s="245" t="str">
        <f>IF(VLOOKUP($B21,'Points - Summary'!$A$8:$AE$91,10,FALSE)=0,"",VLOOKUP($B21,'Points - Summary'!$A$8:$AE$91,10,FALSE))</f>
        <v/>
      </c>
      <c r="J21" s="245" t="str">
        <f>IF(VLOOKUP($B21,'Points - Summary'!$A$8:$AE$91,11,FALSE)=0,"",VLOOKUP($B21,'Points - Summary'!$A$8:$AE$91,11,FALSE))</f>
        <v/>
      </c>
      <c r="K21" s="245" t="str">
        <f>IF(VLOOKUP($B21,'Points - Summary'!$A$8:$AE$91,12,FALSE)=0,"",VLOOKUP($B21,'Points - Summary'!$A$8:$AE$91,12,FALSE))</f>
        <v/>
      </c>
      <c r="L21" s="245">
        <f>IF(VLOOKUP($B21,'Points - Summary'!$A$8:$AE$91,13,FALSE)=0,"",VLOOKUP($B21,'Points - Summary'!$A$8:$AE$91,13,FALSE))</f>
        <v>1</v>
      </c>
      <c r="M21" s="308">
        <f>IF(VLOOKUP($B21,'Points - Summary'!$A$8:$AE$91,15,FALSE)=0,"",VLOOKUP($B21,'Points - Summary'!$A$8:$AE$91,15,FALSE))</f>
        <v>45</v>
      </c>
      <c r="N21" s="597">
        <f>VLOOKUP(B21,'Points - Summary'!$A$8:$P$91,16,FALSE)</f>
        <v>53</v>
      </c>
      <c r="O21" s="246">
        <v>4.5</v>
      </c>
      <c r="P21" s="279"/>
    </row>
    <row r="22" spans="1:16" ht="18.75" customHeight="1" x14ac:dyDescent="0.25">
      <c r="A22" s="699"/>
      <c r="B22" s="284" t="s">
        <v>230</v>
      </c>
      <c r="C22" s="285" t="s">
        <v>251</v>
      </c>
      <c r="D22" s="309">
        <f>IF(VLOOKUP($B22,'Points - Summary'!$A$8:$AE$91,5,FALSE)=0,"",VLOOKUP($B22,'Points - Summary'!$A$8:$AE$91,5,FALSE))</f>
        <v>5</v>
      </c>
      <c r="E22" s="248">
        <f>IF(VLOOKUP($B22,'Points - Summary'!$A$8:$AE$91,6,FALSE)=0,"",VLOOKUP($B22,'Points - Summary'!$A$8:$AE$91,6,FALSE))</f>
        <v>79</v>
      </c>
      <c r="F22" s="248">
        <f>IF(VLOOKUP($B22,'Points - Summary'!$A$8:$AE$91,7,FALSE)=0,"",VLOOKUP($B22,'Points - Summary'!$A$8:$AE$91,7,FALSE))</f>
        <v>1</v>
      </c>
      <c r="G22" s="248" t="str">
        <f>IF(VLOOKUP($B22,'Points - Summary'!$A$8:$AE$91,8,FALSE)=0,"",VLOOKUP($B22,'Points - Summary'!$A$8:$AE$91,8,FALSE))</f>
        <v/>
      </c>
      <c r="H22" s="248" t="str">
        <f>IF(VLOOKUP($B22,'Points - Summary'!$A$8:$AE$91,9,FALSE)=0,"",VLOOKUP($B22,'Points - Summary'!$A$8:$AE$91,9,FALSE))</f>
        <v/>
      </c>
      <c r="I22" s="248" t="str">
        <f>IF(VLOOKUP($B22,'Points - Summary'!$A$8:$AE$91,10,FALSE)=0,"",VLOOKUP($B22,'Points - Summary'!$A$8:$AE$91,10,FALSE))</f>
        <v/>
      </c>
      <c r="J22" s="248" t="str">
        <f>IF(VLOOKUP($B22,'Points - Summary'!$A$8:$AE$91,11,FALSE)=0,"",VLOOKUP($B22,'Points - Summary'!$A$8:$AE$91,11,FALSE))</f>
        <v/>
      </c>
      <c r="K22" s="248" t="str">
        <f>IF(VLOOKUP($B22,'Points - Summary'!$A$8:$AE$91,12,FALSE)=0,"",VLOOKUP($B22,'Points - Summary'!$A$8:$AE$91,12,FALSE))</f>
        <v/>
      </c>
      <c r="L22" s="248" t="str">
        <f>IF(VLOOKUP($B22,'Points - Summary'!$A$8:$AE$91,13,FALSE)=0,"",VLOOKUP($B22,'Points - Summary'!$A$8:$AE$91,13,FALSE))</f>
        <v/>
      </c>
      <c r="M22" s="309">
        <f>IF(VLOOKUP($B22,'Points - Summary'!$A$8:$AE$91,15,FALSE)=0,"",VLOOKUP($B22,'Points - Summary'!$A$8:$AE$91,15,FALSE))</f>
        <v>104</v>
      </c>
      <c r="N22" s="598">
        <f>VLOOKUP(B22,'Points - Summary'!$A$8:$P$91,16,FALSE)</f>
        <v>46</v>
      </c>
      <c r="O22" s="249">
        <v>4.5</v>
      </c>
      <c r="P22" s="279"/>
    </row>
    <row r="23" spans="1:16" ht="18.75" customHeight="1" x14ac:dyDescent="0.25">
      <c r="A23" s="699"/>
      <c r="B23" s="282" t="s">
        <v>38</v>
      </c>
      <c r="C23" s="283" t="s">
        <v>251</v>
      </c>
      <c r="D23" s="308">
        <f>IF(VLOOKUP($B23,'Points - Summary'!$A$8:$AE$91,5,FALSE)=0,"",VLOOKUP($B23,'Points - Summary'!$A$8:$AE$91,5,FALSE))</f>
        <v>4</v>
      </c>
      <c r="E23" s="245">
        <f>IF(VLOOKUP($B23,'Points - Summary'!$A$8:$AE$91,6,FALSE)=0,"",VLOOKUP($B23,'Points - Summary'!$A$8:$AE$91,6,FALSE))</f>
        <v>18</v>
      </c>
      <c r="F23" s="245" t="str">
        <f>IF(VLOOKUP($B23,'Points - Summary'!$A$8:$AE$91,7,FALSE)=0,"",VLOOKUP($B23,'Points - Summary'!$A$8:$AE$91,7,FALSE))</f>
        <v/>
      </c>
      <c r="G23" s="245" t="str">
        <f>IF(VLOOKUP($B23,'Points - Summary'!$A$8:$AE$91,8,FALSE)=0,"",VLOOKUP($B23,'Points - Summary'!$A$8:$AE$91,8,FALSE))</f>
        <v/>
      </c>
      <c r="H23" s="245" t="str">
        <f>IF(VLOOKUP($B23,'Points - Summary'!$A$8:$AE$91,9,FALSE)=0,"",VLOOKUP($B23,'Points - Summary'!$A$8:$AE$91,9,FALSE))</f>
        <v/>
      </c>
      <c r="I23" s="245" t="str">
        <f>IF(VLOOKUP($B23,'Points - Summary'!$A$8:$AE$91,10,FALSE)=0,"",VLOOKUP($B23,'Points - Summary'!$A$8:$AE$91,10,FALSE))</f>
        <v/>
      </c>
      <c r="J23" s="245" t="str">
        <f>IF(VLOOKUP($B23,'Points - Summary'!$A$8:$AE$91,11,FALSE)=0,"",VLOOKUP($B23,'Points - Summary'!$A$8:$AE$91,11,FALSE))</f>
        <v/>
      </c>
      <c r="K23" s="245" t="str">
        <f>IF(VLOOKUP($B23,'Points - Summary'!$A$8:$AE$91,12,FALSE)=0,"",VLOOKUP($B23,'Points - Summary'!$A$8:$AE$91,12,FALSE))</f>
        <v/>
      </c>
      <c r="L23" s="245">
        <f>IF(VLOOKUP($B23,'Points - Summary'!$A$8:$AE$91,13,FALSE)=0,"",VLOOKUP($B23,'Points - Summary'!$A$8:$AE$91,13,FALSE))</f>
        <v>1</v>
      </c>
      <c r="M23" s="308">
        <f>IF(VLOOKUP($B23,'Points - Summary'!$A$8:$AE$91,15,FALSE)=0,"",VLOOKUP($B23,'Points - Summary'!$A$8:$AE$91,15,FALSE))</f>
        <v>28</v>
      </c>
      <c r="N23" s="597">
        <f>VLOOKUP(B23,'Points - Summary'!$A$8:$P$91,16,FALSE)</f>
        <v>59</v>
      </c>
      <c r="O23" s="246">
        <v>4.5</v>
      </c>
      <c r="P23" s="279"/>
    </row>
    <row r="24" spans="1:16" ht="18.75" customHeight="1" x14ac:dyDescent="0.25">
      <c r="A24" s="699"/>
      <c r="B24" s="284" t="s">
        <v>215</v>
      </c>
      <c r="C24" s="285" t="s">
        <v>251</v>
      </c>
      <c r="D24" s="309">
        <f>IF(VLOOKUP($B24,'Points - Summary'!$A$8:$AE$91,5,FALSE)=0,"",VLOOKUP($B24,'Points - Summary'!$A$8:$AE$91,5,FALSE))</f>
        <v>9</v>
      </c>
      <c r="E24" s="248">
        <f>IF(VLOOKUP($B24,'Points - Summary'!$A$8:$AE$91,6,FALSE)=0,"",VLOOKUP($B24,'Points - Summary'!$A$8:$AE$91,6,FALSE))</f>
        <v>191</v>
      </c>
      <c r="F24" s="248">
        <f>IF(VLOOKUP($B24,'Points - Summary'!$A$8:$AE$91,7,FALSE)=0,"",VLOOKUP($B24,'Points - Summary'!$A$8:$AE$91,7,FALSE))</f>
        <v>2</v>
      </c>
      <c r="G24" s="248" t="str">
        <f>IF(VLOOKUP($B24,'Points - Summary'!$A$8:$AE$91,8,FALSE)=0,"",VLOOKUP($B24,'Points - Summary'!$A$8:$AE$91,8,FALSE))</f>
        <v/>
      </c>
      <c r="H24" s="248" t="str">
        <f>IF(VLOOKUP($B24,'Points - Summary'!$A$8:$AE$91,9,FALSE)=0,"",VLOOKUP($B24,'Points - Summary'!$A$8:$AE$91,9,FALSE))</f>
        <v/>
      </c>
      <c r="I24" s="248" t="str">
        <f>IF(VLOOKUP($B24,'Points - Summary'!$A$8:$AE$91,10,FALSE)=0,"",VLOOKUP($B24,'Points - Summary'!$A$8:$AE$91,10,FALSE))</f>
        <v/>
      </c>
      <c r="J24" s="248" t="str">
        <f>IF(VLOOKUP($B24,'Points - Summary'!$A$8:$AE$91,11,FALSE)=0,"",VLOOKUP($B24,'Points - Summary'!$A$8:$AE$91,11,FALSE))</f>
        <v/>
      </c>
      <c r="K24" s="248" t="str">
        <f>IF(VLOOKUP($B24,'Points - Summary'!$A$8:$AE$91,12,FALSE)=0,"",VLOOKUP($B24,'Points - Summary'!$A$8:$AE$91,12,FALSE))</f>
        <v/>
      </c>
      <c r="L24" s="248">
        <f>IF(VLOOKUP($B24,'Points - Summary'!$A$8:$AE$91,13,FALSE)=0,"",VLOOKUP($B24,'Points - Summary'!$A$8:$AE$91,13,FALSE))</f>
        <v>3</v>
      </c>
      <c r="M24" s="309">
        <f>IF(VLOOKUP($B24,'Points - Summary'!$A$8:$AE$91,15,FALSE)=0,"",VLOOKUP($B24,'Points - Summary'!$A$8:$AE$91,15,FALSE))</f>
        <v>271</v>
      </c>
      <c r="N24" s="598">
        <f>VLOOKUP(B24,'Points - Summary'!$A$8:$P$91,16,FALSE)</f>
        <v>32</v>
      </c>
      <c r="O24" s="249">
        <v>4.5</v>
      </c>
      <c r="P24" s="279"/>
    </row>
    <row r="25" spans="1:16" ht="18.75" customHeight="1" x14ac:dyDescent="0.25">
      <c r="A25" s="699"/>
      <c r="B25" s="573" t="s">
        <v>24</v>
      </c>
      <c r="C25" s="295" t="s">
        <v>251</v>
      </c>
      <c r="D25" s="312" t="str">
        <f>IF(VLOOKUP($B25,'Points - Summary'!$A$8:$AE$91,5,FALSE)=0,"",VLOOKUP($B25,'Points - Summary'!$A$8:$AE$91,5,FALSE))</f>
        <v/>
      </c>
      <c r="E25" s="317" t="str">
        <f>IF(VLOOKUP($B25,'Points - Summary'!$A$8:$AE$91,6,FALSE)=0,"",VLOOKUP($B25,'Points - Summary'!$A$8:$AE$91,6,FALSE))</f>
        <v/>
      </c>
      <c r="F25" s="317" t="str">
        <f>IF(VLOOKUP($B25,'Points - Summary'!$A$8:$AE$91,7,FALSE)=0,"",VLOOKUP($B25,'Points - Summary'!$A$8:$AE$91,7,FALSE))</f>
        <v/>
      </c>
      <c r="G25" s="317" t="str">
        <f>IF(VLOOKUP($B25,'Points - Summary'!$A$8:$AE$91,8,FALSE)=0,"",VLOOKUP($B25,'Points - Summary'!$A$8:$AE$91,8,FALSE))</f>
        <v/>
      </c>
      <c r="H25" s="317" t="str">
        <f>IF(VLOOKUP($B25,'Points - Summary'!$A$8:$AE$91,9,FALSE)=0,"",VLOOKUP($B25,'Points - Summary'!$A$8:$AE$91,9,FALSE))</f>
        <v/>
      </c>
      <c r="I25" s="317" t="str">
        <f>IF(VLOOKUP($B25,'Points - Summary'!$A$8:$AE$91,10,FALSE)=0,"",VLOOKUP($B25,'Points - Summary'!$A$8:$AE$91,10,FALSE))</f>
        <v/>
      </c>
      <c r="J25" s="317" t="str">
        <f>IF(VLOOKUP($B25,'Points - Summary'!$A$8:$AE$91,11,FALSE)=0,"",VLOOKUP($B25,'Points - Summary'!$A$8:$AE$91,11,FALSE))</f>
        <v/>
      </c>
      <c r="K25" s="317" t="str">
        <f>IF(VLOOKUP($B25,'Points - Summary'!$A$8:$AE$91,12,FALSE)=0,"",VLOOKUP($B25,'Points - Summary'!$A$8:$AE$91,12,FALSE))</f>
        <v/>
      </c>
      <c r="L25" s="317" t="str">
        <f>IF(VLOOKUP($B25,'Points - Summary'!$A$8:$AE$91,13,FALSE)=0,"",VLOOKUP($B25,'Points - Summary'!$A$8:$AE$91,13,FALSE))</f>
        <v/>
      </c>
      <c r="M25" s="312" t="str">
        <f>IF(VLOOKUP($B25,'Points - Summary'!$A$8:$AE$91,15,FALSE)=0,"",VLOOKUP($B25,'Points - Summary'!$A$8:$AE$91,15,FALSE))</f>
        <v/>
      </c>
      <c r="N25" s="600">
        <f>VLOOKUP(B25,'Points - Summary'!$A$8:$P$91,16,FALSE)</f>
        <v>62</v>
      </c>
      <c r="O25" s="303">
        <v>4.5</v>
      </c>
      <c r="P25" s="279"/>
    </row>
    <row r="26" spans="1:16" ht="18.75" customHeight="1" thickBot="1" x14ac:dyDescent="0.3">
      <c r="A26" s="700"/>
      <c r="B26" s="574" t="s">
        <v>582</v>
      </c>
      <c r="C26" s="575" t="s">
        <v>251</v>
      </c>
      <c r="D26" s="576">
        <f>IF(VLOOKUP($B26,'Points - Summary'!$A$8:$AE$91,5,FALSE)=0,"",VLOOKUP($B26,'Points - Summary'!$A$8:$AE$91,5,FALSE))</f>
        <v>3</v>
      </c>
      <c r="E26" s="577">
        <f>IF(VLOOKUP($B26,'Points - Summary'!$A$8:$AE$91,6,FALSE)=0,"",VLOOKUP($B26,'Points - Summary'!$A$8:$AE$91,6,FALSE))</f>
        <v>99</v>
      </c>
      <c r="F26" s="577">
        <f>IF(VLOOKUP($B26,'Points - Summary'!$A$8:$AE$91,7,FALSE)=0,"",VLOOKUP($B26,'Points - Summary'!$A$8:$AE$91,7,FALSE))</f>
        <v>1</v>
      </c>
      <c r="G26" s="577" t="str">
        <f>IF(VLOOKUP($B26,'Points - Summary'!$A$8:$AE$91,8,FALSE)=0,"",VLOOKUP($B26,'Points - Summary'!$A$8:$AE$91,8,FALSE))</f>
        <v/>
      </c>
      <c r="H26" s="577" t="str">
        <f>IF(VLOOKUP($B26,'Points - Summary'!$A$8:$AE$91,9,FALSE)=0,"",VLOOKUP($B26,'Points - Summary'!$A$8:$AE$91,9,FALSE))</f>
        <v/>
      </c>
      <c r="I26" s="577" t="str">
        <f>IF(VLOOKUP($B26,'Points - Summary'!$A$8:$AE$91,10,FALSE)=0,"",VLOOKUP($B26,'Points - Summary'!$A$8:$AE$91,10,FALSE))</f>
        <v/>
      </c>
      <c r="J26" s="577" t="str">
        <f>IF(VLOOKUP($B26,'Points - Summary'!$A$8:$AE$91,11,FALSE)=0,"",VLOOKUP($B26,'Points - Summary'!$A$8:$AE$91,11,FALSE))</f>
        <v/>
      </c>
      <c r="K26" s="577" t="str">
        <f>IF(VLOOKUP($B26,'Points - Summary'!$A$8:$AE$91,12,FALSE)=0,"",VLOOKUP($B26,'Points - Summary'!$A$8:$AE$91,12,FALSE))</f>
        <v/>
      </c>
      <c r="L26" s="577" t="str">
        <f>IF(VLOOKUP($B26,'Points - Summary'!$A$8:$AE$91,13,FALSE)=0,"",VLOOKUP($B26,'Points - Summary'!$A$8:$AE$91,13,FALSE))</f>
        <v/>
      </c>
      <c r="M26" s="576">
        <f>IF(VLOOKUP($B26,'Points - Summary'!$A$8:$AE$91,15,FALSE)=0,"",VLOOKUP($B26,'Points - Summary'!$A$8:$AE$91,15,FALSE))</f>
        <v>124</v>
      </c>
      <c r="N26" s="601">
        <f>VLOOKUP(B26,'Points - Summary'!$A$8:$P$91,16,FALSE)</f>
        <v>45</v>
      </c>
      <c r="O26" s="578">
        <v>4.5</v>
      </c>
      <c r="P26" s="279"/>
    </row>
    <row r="27" spans="1:16" ht="18.75" customHeight="1" x14ac:dyDescent="0.25">
      <c r="A27" s="670" t="s">
        <v>77</v>
      </c>
      <c r="B27" s="290" t="s">
        <v>4</v>
      </c>
      <c r="C27" s="281" t="s">
        <v>52</v>
      </c>
      <c r="D27" s="307">
        <f>IF(VLOOKUP($B27,'Points - Summary'!$A$8:$AE$91,5,FALSE)=0,"",VLOOKUP($B27,'Points - Summary'!$A$8:$AE$91,5,FALSE))</f>
        <v>13</v>
      </c>
      <c r="E27" s="315">
        <f>IF(VLOOKUP($B27,'Points - Summary'!$A$8:$AE$91,6,FALSE)=0,"",VLOOKUP($B27,'Points - Summary'!$A$8:$AE$91,6,FALSE))</f>
        <v>525</v>
      </c>
      <c r="F27" s="315">
        <f>IF(VLOOKUP($B27,'Points - Summary'!$A$8:$AE$91,7,FALSE)=0,"",VLOOKUP($B27,'Points - Summary'!$A$8:$AE$91,7,FALSE))</f>
        <v>3</v>
      </c>
      <c r="G27" s="315">
        <f>IF(VLOOKUP($B27,'Points - Summary'!$A$8:$AE$91,8,FALSE)=0,"",VLOOKUP($B27,'Points - Summary'!$A$8:$AE$91,8,FALSE))</f>
        <v>2</v>
      </c>
      <c r="H27" s="315" t="str">
        <f>IF(VLOOKUP($B27,'Points - Summary'!$A$8:$AE$91,9,FALSE)=0,"",VLOOKUP($B27,'Points - Summary'!$A$8:$AE$91,9,FALSE))</f>
        <v/>
      </c>
      <c r="I27" s="315" t="str">
        <f>IF(VLOOKUP($B27,'Points - Summary'!$A$8:$AE$91,10,FALSE)=0,"",VLOOKUP($B27,'Points - Summary'!$A$8:$AE$91,10,FALSE))</f>
        <v/>
      </c>
      <c r="J27" s="315" t="str">
        <f>IF(VLOOKUP($B27,'Points - Summary'!$A$8:$AE$91,11,FALSE)=0,"",VLOOKUP($B27,'Points - Summary'!$A$8:$AE$91,11,FALSE))</f>
        <v/>
      </c>
      <c r="K27" s="315" t="str">
        <f>IF(VLOOKUP($B27,'Points - Summary'!$A$8:$AE$91,12,FALSE)=0,"",VLOOKUP($B27,'Points - Summary'!$A$8:$AE$91,12,FALSE))</f>
        <v/>
      </c>
      <c r="L27" s="315">
        <f>IF(VLOOKUP($B27,'Points - Summary'!$A$8:$AE$91,13,FALSE)=0,"",VLOOKUP($B27,'Points - Summary'!$A$8:$AE$91,13,FALSE))</f>
        <v>8</v>
      </c>
      <c r="M27" s="307">
        <f>IF(VLOOKUP($B27,'Points - Summary'!$A$8:$AE$91,15,FALSE)=0,"",VLOOKUP($B27,'Points - Summary'!$A$8:$AE$91,15,FALSE))</f>
        <v>780</v>
      </c>
      <c r="N27" s="602">
        <f>VLOOKUP(B27,'Points - Summary'!$A$8:$P$91,16,FALSE)</f>
        <v>4</v>
      </c>
      <c r="O27" s="301">
        <v>9</v>
      </c>
      <c r="P27" s="279"/>
    </row>
    <row r="28" spans="1:16" ht="18.75" customHeight="1" x14ac:dyDescent="0.25">
      <c r="A28" s="671"/>
      <c r="B28" s="291" t="s">
        <v>3</v>
      </c>
      <c r="C28" s="283" t="s">
        <v>52</v>
      </c>
      <c r="D28" s="308">
        <f>IF(VLOOKUP($B28,'Points - Summary'!$A$8:$AE$91,5,FALSE)=0,"",VLOOKUP($B28,'Points - Summary'!$A$8:$AE$91,5,FALSE))</f>
        <v>14</v>
      </c>
      <c r="E28" s="245">
        <f>IF(VLOOKUP($B28,'Points - Summary'!$A$8:$AE$91,6,FALSE)=0,"",VLOOKUP($B28,'Points - Summary'!$A$8:$AE$91,6,FALSE))</f>
        <v>358</v>
      </c>
      <c r="F28" s="245">
        <f>IF(VLOOKUP($B28,'Points - Summary'!$A$8:$AE$91,7,FALSE)=0,"",VLOOKUP($B28,'Points - Summary'!$A$8:$AE$91,7,FALSE))</f>
        <v>3</v>
      </c>
      <c r="G28" s="245" t="str">
        <f>IF(VLOOKUP($B28,'Points - Summary'!$A$8:$AE$91,8,FALSE)=0,"",VLOOKUP($B28,'Points - Summary'!$A$8:$AE$91,8,FALSE))</f>
        <v/>
      </c>
      <c r="H28" s="245" t="str">
        <f>IF(VLOOKUP($B28,'Points - Summary'!$A$8:$AE$91,9,FALSE)=0,"",VLOOKUP($B28,'Points - Summary'!$A$8:$AE$91,9,FALSE))</f>
        <v/>
      </c>
      <c r="I28" s="245" t="str">
        <f>IF(VLOOKUP($B28,'Points - Summary'!$A$8:$AE$91,10,FALSE)=0,"",VLOOKUP($B28,'Points - Summary'!$A$8:$AE$91,10,FALSE))</f>
        <v/>
      </c>
      <c r="J28" s="245" t="str">
        <f>IF(VLOOKUP($B28,'Points - Summary'!$A$8:$AE$91,11,FALSE)=0,"",VLOOKUP($B28,'Points - Summary'!$A$8:$AE$91,11,FALSE))</f>
        <v/>
      </c>
      <c r="K28" s="245" t="str">
        <f>IF(VLOOKUP($B28,'Points - Summary'!$A$8:$AE$91,12,FALSE)=0,"",VLOOKUP($B28,'Points - Summary'!$A$8:$AE$91,12,FALSE))</f>
        <v/>
      </c>
      <c r="L28" s="245">
        <f>IF(VLOOKUP($B28,'Points - Summary'!$A$8:$AE$91,13,FALSE)=0,"",VLOOKUP($B28,'Points - Summary'!$A$8:$AE$91,13,FALSE))</f>
        <v>30</v>
      </c>
      <c r="M28" s="308">
        <f>IF(VLOOKUP($B28,'Points - Summary'!$A$8:$AE$91,15,FALSE)=0,"",VLOOKUP($B28,'Points - Summary'!$A$8:$AE$91,15,FALSE))</f>
        <v>833</v>
      </c>
      <c r="N28" s="597">
        <f>VLOOKUP(B28,'Points - Summary'!$A$8:$P$91,16,FALSE)</f>
        <v>2</v>
      </c>
      <c r="O28" s="246">
        <v>6.5</v>
      </c>
      <c r="P28" s="279"/>
    </row>
    <row r="29" spans="1:16" ht="18.75" customHeight="1" x14ac:dyDescent="0.25">
      <c r="A29" s="671"/>
      <c r="B29" s="292" t="s">
        <v>229</v>
      </c>
      <c r="C29" s="285" t="s">
        <v>54</v>
      </c>
      <c r="D29" s="309">
        <f>IF(VLOOKUP($B29,'Points - Summary'!$A$8:$AE$91,5,FALSE)=0,"",VLOOKUP($B29,'Points - Summary'!$A$8:$AE$91,5,FALSE))</f>
        <v>12</v>
      </c>
      <c r="E29" s="248">
        <f>IF(VLOOKUP($B29,'Points - Summary'!$A$8:$AE$91,6,FALSE)=0,"",VLOOKUP($B29,'Points - Summary'!$A$8:$AE$91,6,FALSE))</f>
        <v>132</v>
      </c>
      <c r="F29" s="248" t="str">
        <f>IF(VLOOKUP($B29,'Points - Summary'!$A$8:$AE$91,7,FALSE)=0,"",VLOOKUP($B29,'Points - Summary'!$A$8:$AE$91,7,FALSE))</f>
        <v/>
      </c>
      <c r="G29" s="248" t="str">
        <f>IF(VLOOKUP($B29,'Points - Summary'!$A$8:$AE$91,8,FALSE)=0,"",VLOOKUP($B29,'Points - Summary'!$A$8:$AE$91,8,FALSE))</f>
        <v/>
      </c>
      <c r="H29" s="248" t="str">
        <f>IF(VLOOKUP($B29,'Points - Summary'!$A$8:$AE$91,9,FALSE)=0,"",VLOOKUP($B29,'Points - Summary'!$A$8:$AE$91,9,FALSE))</f>
        <v/>
      </c>
      <c r="I29" s="248" t="str">
        <f>IF(VLOOKUP($B29,'Points - Summary'!$A$8:$AE$91,10,FALSE)=0,"",VLOOKUP($B29,'Points - Summary'!$A$8:$AE$91,10,FALSE))</f>
        <v/>
      </c>
      <c r="J29" s="248" t="str">
        <f>IF(VLOOKUP($B29,'Points - Summary'!$A$8:$AE$91,11,FALSE)=0,"",VLOOKUP($B29,'Points - Summary'!$A$8:$AE$91,11,FALSE))</f>
        <v/>
      </c>
      <c r="K29" s="248" t="str">
        <f>IF(VLOOKUP($B29,'Points - Summary'!$A$8:$AE$91,12,FALSE)=0,"",VLOOKUP($B29,'Points - Summary'!$A$8:$AE$91,12,FALSE))</f>
        <v/>
      </c>
      <c r="L29" s="248">
        <f>IF(VLOOKUP($B29,'Points - Summary'!$A$8:$AE$91,13,FALSE)=0,"",VLOOKUP($B29,'Points - Summary'!$A$8:$AE$91,13,FALSE))</f>
        <v>9</v>
      </c>
      <c r="M29" s="309">
        <f>IF(VLOOKUP($B29,'Points - Summary'!$A$8:$AE$91,15,FALSE)=0,"",VLOOKUP($B29,'Points - Summary'!$A$8:$AE$91,15,FALSE))</f>
        <v>222</v>
      </c>
      <c r="N29" s="598">
        <f>VLOOKUP(B29,'Points - Summary'!$A$8:$P$91,16,FALSE)</f>
        <v>35</v>
      </c>
      <c r="O29" s="249">
        <v>6</v>
      </c>
      <c r="P29" s="279"/>
    </row>
    <row r="30" spans="1:16" ht="18.75" customHeight="1" x14ac:dyDescent="0.25">
      <c r="A30" s="671"/>
      <c r="B30" s="291" t="s">
        <v>21</v>
      </c>
      <c r="C30" s="283" t="s">
        <v>53</v>
      </c>
      <c r="D30" s="308">
        <f>IF(VLOOKUP($B30,'Points - Summary'!$A$8:$AE$91,5,FALSE)=0,"",VLOOKUP($B30,'Points - Summary'!$A$8:$AE$91,5,FALSE))</f>
        <v>13</v>
      </c>
      <c r="E30" s="245">
        <f>IF(VLOOKUP($B30,'Points - Summary'!$A$8:$AE$91,6,FALSE)=0,"",VLOOKUP($B30,'Points - Summary'!$A$8:$AE$91,6,FALSE))</f>
        <v>307</v>
      </c>
      <c r="F30" s="245">
        <f>IF(VLOOKUP($B30,'Points - Summary'!$A$8:$AE$91,7,FALSE)=0,"",VLOOKUP($B30,'Points - Summary'!$A$8:$AE$91,7,FALSE))</f>
        <v>2</v>
      </c>
      <c r="G30" s="245" t="str">
        <f>IF(VLOOKUP($B30,'Points - Summary'!$A$8:$AE$91,8,FALSE)=0,"",VLOOKUP($B30,'Points - Summary'!$A$8:$AE$91,8,FALSE))</f>
        <v/>
      </c>
      <c r="H30" s="245" t="str">
        <f>IF(VLOOKUP($B30,'Points - Summary'!$A$8:$AE$91,9,FALSE)=0,"",VLOOKUP($B30,'Points - Summary'!$A$8:$AE$91,9,FALSE))</f>
        <v/>
      </c>
      <c r="I30" s="245" t="str">
        <f>IF(VLOOKUP($B30,'Points - Summary'!$A$8:$AE$91,10,FALSE)=0,"",VLOOKUP($B30,'Points - Summary'!$A$8:$AE$91,10,FALSE))</f>
        <v/>
      </c>
      <c r="J30" s="245" t="str">
        <f>IF(VLOOKUP($B30,'Points - Summary'!$A$8:$AE$91,11,FALSE)=0,"",VLOOKUP($B30,'Points - Summary'!$A$8:$AE$91,11,FALSE))</f>
        <v/>
      </c>
      <c r="K30" s="245" t="str">
        <f>IF(VLOOKUP($B30,'Points - Summary'!$A$8:$AE$91,12,FALSE)=0,"",VLOOKUP($B30,'Points - Summary'!$A$8:$AE$91,12,FALSE))</f>
        <v/>
      </c>
      <c r="L30" s="245">
        <f>IF(VLOOKUP($B30,'Points - Summary'!$A$8:$AE$91,13,FALSE)=0,"",VLOOKUP($B30,'Points - Summary'!$A$8:$AE$91,13,FALSE))</f>
        <v>11</v>
      </c>
      <c r="M30" s="308">
        <f>IF(VLOOKUP($B30,'Points - Summary'!$A$8:$AE$91,15,FALSE)=0,"",VLOOKUP($B30,'Points - Summary'!$A$8:$AE$91,15,FALSE))</f>
        <v>492</v>
      </c>
      <c r="N30" s="597">
        <f>VLOOKUP(B30,'Points - Summary'!$A$8:$P$91,16,FALSE)</f>
        <v>12</v>
      </c>
      <c r="O30" s="246">
        <v>5.5</v>
      </c>
      <c r="P30" s="279"/>
    </row>
    <row r="31" spans="1:16" ht="18.75" customHeight="1" x14ac:dyDescent="0.25">
      <c r="A31" s="671"/>
      <c r="B31" s="292" t="s">
        <v>9</v>
      </c>
      <c r="C31" s="285" t="s">
        <v>54</v>
      </c>
      <c r="D31" s="309">
        <f>IF(VLOOKUP($B31,'Points - Summary'!$A$8:$AE$91,5,FALSE)=0,"",VLOOKUP($B31,'Points - Summary'!$A$8:$AE$91,5,FALSE))</f>
        <v>6</v>
      </c>
      <c r="E31" s="248">
        <f>IF(VLOOKUP($B31,'Points - Summary'!$A$8:$AE$91,6,FALSE)=0,"",VLOOKUP($B31,'Points - Summary'!$A$8:$AE$91,6,FALSE))</f>
        <v>93</v>
      </c>
      <c r="F31" s="248" t="str">
        <f>IF(VLOOKUP($B31,'Points - Summary'!$A$8:$AE$91,7,FALSE)=0,"",VLOOKUP($B31,'Points - Summary'!$A$8:$AE$91,7,FALSE))</f>
        <v/>
      </c>
      <c r="G31" s="248" t="str">
        <f>IF(VLOOKUP($B31,'Points - Summary'!$A$8:$AE$91,8,FALSE)=0,"",VLOOKUP($B31,'Points - Summary'!$A$8:$AE$91,8,FALSE))</f>
        <v/>
      </c>
      <c r="H31" s="248" t="str">
        <f>IF(VLOOKUP($B31,'Points - Summary'!$A$8:$AE$91,9,FALSE)=0,"",VLOOKUP($B31,'Points - Summary'!$A$8:$AE$91,9,FALSE))</f>
        <v/>
      </c>
      <c r="I31" s="248" t="str">
        <f>IF(VLOOKUP($B31,'Points - Summary'!$A$8:$AE$91,10,FALSE)=0,"",VLOOKUP($B31,'Points - Summary'!$A$8:$AE$91,10,FALSE))</f>
        <v/>
      </c>
      <c r="J31" s="248" t="str">
        <f>IF(VLOOKUP($B31,'Points - Summary'!$A$8:$AE$91,11,FALSE)=0,"",VLOOKUP($B31,'Points - Summary'!$A$8:$AE$91,11,FALSE))</f>
        <v/>
      </c>
      <c r="K31" s="248" t="str">
        <f>IF(VLOOKUP($B31,'Points - Summary'!$A$8:$AE$91,12,FALSE)=0,"",VLOOKUP($B31,'Points - Summary'!$A$8:$AE$91,12,FALSE))</f>
        <v/>
      </c>
      <c r="L31" s="248">
        <f>IF(VLOOKUP($B31,'Points - Summary'!$A$8:$AE$91,13,FALSE)=0,"",VLOOKUP($B31,'Points - Summary'!$A$8:$AE$91,13,FALSE))</f>
        <v>7</v>
      </c>
      <c r="M31" s="309">
        <f>IF(VLOOKUP($B31,'Points - Summary'!$A$8:$AE$91,15,FALSE)=0,"",VLOOKUP($B31,'Points - Summary'!$A$8:$AE$91,15,FALSE))</f>
        <v>163</v>
      </c>
      <c r="N31" s="598">
        <f>VLOOKUP(B31,'Points - Summary'!$A$8:$P$91,16,FALSE)</f>
        <v>43</v>
      </c>
      <c r="O31" s="249">
        <v>5</v>
      </c>
      <c r="P31" s="279"/>
    </row>
    <row r="32" spans="1:16" ht="18.75" customHeight="1" x14ac:dyDescent="0.25">
      <c r="A32" s="671"/>
      <c r="B32" s="291" t="s">
        <v>279</v>
      </c>
      <c r="C32" s="283" t="s">
        <v>251</v>
      </c>
      <c r="D32" s="308" t="str">
        <f>IF(VLOOKUP($B32,'Points - Summary'!$A$8:$AE$91,5,FALSE)=0,"",VLOOKUP($B32,'Points - Summary'!$A$8:$AE$91,5,FALSE))</f>
        <v/>
      </c>
      <c r="E32" s="245" t="str">
        <f>IF(VLOOKUP($B32,'Points - Summary'!$A$8:$AE$91,6,FALSE)=0,"",VLOOKUP($B32,'Points - Summary'!$A$8:$AE$91,6,FALSE))</f>
        <v/>
      </c>
      <c r="F32" s="245" t="str">
        <f>IF(VLOOKUP($B32,'Points - Summary'!$A$8:$AE$91,7,FALSE)=0,"",VLOOKUP($B32,'Points - Summary'!$A$8:$AE$91,7,FALSE))</f>
        <v/>
      </c>
      <c r="G32" s="245" t="str">
        <f>IF(VLOOKUP($B32,'Points - Summary'!$A$8:$AE$91,8,FALSE)=0,"",VLOOKUP($B32,'Points - Summary'!$A$8:$AE$91,8,FALSE))</f>
        <v/>
      </c>
      <c r="H32" s="245" t="str">
        <f>IF(VLOOKUP($B32,'Points - Summary'!$A$8:$AE$91,9,FALSE)=0,"",VLOOKUP($B32,'Points - Summary'!$A$8:$AE$91,9,FALSE))</f>
        <v/>
      </c>
      <c r="I32" s="245" t="str">
        <f>IF(VLOOKUP($B32,'Points - Summary'!$A$8:$AE$91,10,FALSE)=0,"",VLOOKUP($B32,'Points - Summary'!$A$8:$AE$91,10,FALSE))</f>
        <v/>
      </c>
      <c r="J32" s="245" t="str">
        <f>IF(VLOOKUP($B32,'Points - Summary'!$A$8:$AE$91,11,FALSE)=0,"",VLOOKUP($B32,'Points - Summary'!$A$8:$AE$91,11,FALSE))</f>
        <v/>
      </c>
      <c r="K32" s="245" t="str">
        <f>IF(VLOOKUP($B32,'Points - Summary'!$A$8:$AE$91,12,FALSE)=0,"",VLOOKUP($B32,'Points - Summary'!$A$8:$AE$91,12,FALSE))</f>
        <v/>
      </c>
      <c r="L32" s="245" t="str">
        <f>IF(VLOOKUP($B32,'Points - Summary'!$A$8:$AE$91,13,FALSE)=0,"",VLOOKUP($B32,'Points - Summary'!$A$8:$AE$91,13,FALSE))</f>
        <v/>
      </c>
      <c r="M32" s="308" t="str">
        <f>IF(VLOOKUP($B32,'Points - Summary'!$A$8:$AE$91,15,FALSE)=0,"",VLOOKUP($B32,'Points - Summary'!$A$8:$AE$91,15,FALSE))</f>
        <v/>
      </c>
      <c r="N32" s="597">
        <f>VLOOKUP(B32,'Points - Summary'!$A$8:$P$91,16,FALSE)</f>
        <v>62</v>
      </c>
      <c r="O32" s="246">
        <v>4.5</v>
      </c>
      <c r="P32" s="279"/>
    </row>
    <row r="33" spans="1:16" ht="18.75" customHeight="1" x14ac:dyDescent="0.25">
      <c r="A33" s="671"/>
      <c r="B33" s="292" t="s">
        <v>273</v>
      </c>
      <c r="C33" s="293" t="s">
        <v>251</v>
      </c>
      <c r="D33" s="309">
        <f>IF(VLOOKUP($B33,'Points - Summary'!$A$8:$AE$91,5,FALSE)=0,"",VLOOKUP($B33,'Points - Summary'!$A$8:$AE$91,5,FALSE))</f>
        <v>9</v>
      </c>
      <c r="E33" s="248">
        <f>IF(VLOOKUP($B33,'Points - Summary'!$A$8:$AE$91,6,FALSE)=0,"",VLOOKUP($B33,'Points - Summary'!$A$8:$AE$91,6,FALSE))</f>
        <v>15</v>
      </c>
      <c r="F33" s="248" t="str">
        <f>IF(VLOOKUP($B33,'Points - Summary'!$A$8:$AE$91,7,FALSE)=0,"",VLOOKUP($B33,'Points - Summary'!$A$8:$AE$91,7,FALSE))</f>
        <v/>
      </c>
      <c r="G33" s="248" t="str">
        <f>IF(VLOOKUP($B33,'Points - Summary'!$A$8:$AE$91,8,FALSE)=0,"",VLOOKUP($B33,'Points - Summary'!$A$8:$AE$91,8,FALSE))</f>
        <v/>
      </c>
      <c r="H33" s="248" t="str">
        <f>IF(VLOOKUP($B33,'Points - Summary'!$A$8:$AE$91,9,FALSE)=0,"",VLOOKUP($B33,'Points - Summary'!$A$8:$AE$91,9,FALSE))</f>
        <v/>
      </c>
      <c r="I33" s="248" t="str">
        <f>IF(VLOOKUP($B33,'Points - Summary'!$A$8:$AE$91,10,FALSE)=0,"",VLOOKUP($B33,'Points - Summary'!$A$8:$AE$91,10,FALSE))</f>
        <v/>
      </c>
      <c r="J33" s="248" t="str">
        <f>IF(VLOOKUP($B33,'Points - Summary'!$A$8:$AE$91,11,FALSE)=0,"",VLOOKUP($B33,'Points - Summary'!$A$8:$AE$91,11,FALSE))</f>
        <v/>
      </c>
      <c r="K33" s="248" t="str">
        <f>IF(VLOOKUP($B33,'Points - Summary'!$A$8:$AE$91,12,FALSE)=0,"",VLOOKUP($B33,'Points - Summary'!$A$8:$AE$91,12,FALSE))</f>
        <v/>
      </c>
      <c r="L33" s="248">
        <f>IF(VLOOKUP($B33,'Points - Summary'!$A$8:$AE$91,13,FALSE)=0,"",VLOOKUP($B33,'Points - Summary'!$A$8:$AE$91,13,FALSE))</f>
        <v>6</v>
      </c>
      <c r="M33" s="309">
        <f>IF(VLOOKUP($B33,'Points - Summary'!$A$8:$AE$91,15,FALSE)=0,"",VLOOKUP($B33,'Points - Summary'!$A$8:$AE$91,15,FALSE))</f>
        <v>75</v>
      </c>
      <c r="N33" s="598">
        <f>VLOOKUP(B33,'Points - Summary'!$A$8:$P$91,16,FALSE)</f>
        <v>49</v>
      </c>
      <c r="O33" s="250">
        <v>4.5</v>
      </c>
      <c r="P33" s="279"/>
    </row>
    <row r="34" spans="1:16" ht="18.75" customHeight="1" thickBot="1" x14ac:dyDescent="0.3">
      <c r="A34" s="673"/>
      <c r="B34" s="294" t="s">
        <v>200</v>
      </c>
      <c r="C34" s="295" t="s">
        <v>251</v>
      </c>
      <c r="D34" s="312">
        <f>IF(VLOOKUP($B34,'Points - Summary'!$A$8:$AE$91,5,FALSE)=0,"",VLOOKUP($B34,'Points - Summary'!$A$8:$AE$91,5,FALSE))</f>
        <v>7</v>
      </c>
      <c r="E34" s="317">
        <f>IF(VLOOKUP($B34,'Points - Summary'!$A$8:$AE$91,6,FALSE)=0,"",VLOOKUP($B34,'Points - Summary'!$A$8:$AE$91,6,FALSE))</f>
        <v>144</v>
      </c>
      <c r="F34" s="317" t="str">
        <f>IF(VLOOKUP($B34,'Points - Summary'!$A$8:$AE$91,7,FALSE)=0,"",VLOOKUP($B34,'Points - Summary'!$A$8:$AE$91,7,FALSE))</f>
        <v/>
      </c>
      <c r="G34" s="317" t="str">
        <f>IF(VLOOKUP($B34,'Points - Summary'!$A$8:$AE$91,8,FALSE)=0,"",VLOOKUP($B34,'Points - Summary'!$A$8:$AE$91,8,FALSE))</f>
        <v/>
      </c>
      <c r="H34" s="317">
        <f>IF(VLOOKUP($B34,'Points - Summary'!$A$8:$AE$91,9,FALSE)=0,"",VLOOKUP($B34,'Points - Summary'!$A$8:$AE$91,9,FALSE))</f>
        <v>7</v>
      </c>
      <c r="I34" s="317">
        <f>IF(VLOOKUP($B34,'Points - Summary'!$A$8:$AE$91,10,FALSE)=0,"",VLOOKUP($B34,'Points - Summary'!$A$8:$AE$91,10,FALSE))</f>
        <v>1</v>
      </c>
      <c r="J34" s="317" t="str">
        <f>IF(VLOOKUP($B34,'Points - Summary'!$A$8:$AE$91,11,FALSE)=0,"",VLOOKUP($B34,'Points - Summary'!$A$8:$AE$91,11,FALSE))</f>
        <v/>
      </c>
      <c r="K34" s="317" t="str">
        <f>IF(VLOOKUP($B34,'Points - Summary'!$A$8:$AE$91,12,FALSE)=0,"",VLOOKUP($B34,'Points - Summary'!$A$8:$AE$91,12,FALSE))</f>
        <v/>
      </c>
      <c r="L34" s="317">
        <f>IF(VLOOKUP($B34,'Points - Summary'!$A$8:$AE$91,13,FALSE)=0,"",VLOOKUP($B34,'Points - Summary'!$A$8:$AE$91,13,FALSE))</f>
        <v>1</v>
      </c>
      <c r="M34" s="312">
        <f>IF(VLOOKUP($B34,'Points - Summary'!$A$8:$AE$91,15,FALSE)=0,"",VLOOKUP($B34,'Points - Summary'!$A$8:$AE$91,15,FALSE))</f>
        <v>284</v>
      </c>
      <c r="N34" s="600">
        <f>VLOOKUP(B34,'Points - Summary'!$A$8:$P$91,16,FALSE)</f>
        <v>29</v>
      </c>
      <c r="O34" s="303">
        <v>4.5</v>
      </c>
      <c r="P34" s="279"/>
    </row>
    <row r="35" spans="1:16" ht="18.75" customHeight="1" x14ac:dyDescent="0.25">
      <c r="A35" s="674" t="s">
        <v>406</v>
      </c>
      <c r="B35" s="296" t="s">
        <v>20</v>
      </c>
      <c r="C35" s="297" t="s">
        <v>52</v>
      </c>
      <c r="D35" s="313">
        <f>IF(VLOOKUP($B35,'Points - Summary'!$A$8:$AE$91,5,FALSE)=0,"",VLOOKUP($B35,'Points - Summary'!$A$8:$AE$91,5,FALSE))</f>
        <v>14</v>
      </c>
      <c r="E35" s="318">
        <f>IF(VLOOKUP($B35,'Points - Summary'!$A$8:$AE$91,6,FALSE)=0,"",VLOOKUP($B35,'Points - Summary'!$A$8:$AE$91,6,FALSE))</f>
        <v>170</v>
      </c>
      <c r="F35" s="318">
        <f>IF(VLOOKUP($B35,'Points - Summary'!$A$8:$AE$91,7,FALSE)=0,"",VLOOKUP($B35,'Points - Summary'!$A$8:$AE$91,7,FALSE))</f>
        <v>1</v>
      </c>
      <c r="G35" s="318" t="str">
        <f>IF(VLOOKUP($B35,'Points - Summary'!$A$8:$AE$91,8,FALSE)=0,"",VLOOKUP($B35,'Points - Summary'!$A$8:$AE$91,8,FALSE))</f>
        <v/>
      </c>
      <c r="H35" s="318">
        <f>IF(VLOOKUP($B35,'Points - Summary'!$A$8:$AE$91,9,FALSE)=0,"",VLOOKUP($B35,'Points - Summary'!$A$8:$AE$91,9,FALSE))</f>
        <v>39</v>
      </c>
      <c r="I35" s="318">
        <f>IF(VLOOKUP($B35,'Points - Summary'!$A$8:$AE$91,10,FALSE)=0,"",VLOOKUP($B35,'Points - Summary'!$A$8:$AE$91,10,FALSE))</f>
        <v>4</v>
      </c>
      <c r="J35" s="318" t="str">
        <f>IF(VLOOKUP($B35,'Points - Summary'!$A$8:$AE$91,11,FALSE)=0,"",VLOOKUP($B35,'Points - Summary'!$A$8:$AE$91,11,FALSE))</f>
        <v/>
      </c>
      <c r="K35" s="318" t="str">
        <f>IF(VLOOKUP($B35,'Points - Summary'!$A$8:$AE$91,12,FALSE)=0,"",VLOOKUP($B35,'Points - Summary'!$A$8:$AE$91,12,FALSE))</f>
        <v/>
      </c>
      <c r="L35" s="318">
        <f>IF(VLOOKUP($B35,'Points - Summary'!$A$8:$AE$91,13,FALSE)=0,"",VLOOKUP($B35,'Points - Summary'!$A$8:$AE$91,13,FALSE))</f>
        <v>9</v>
      </c>
      <c r="M35" s="313">
        <f>IF(VLOOKUP($B35,'Points - Summary'!$A$8:$AE$91,15,FALSE)=0,"",VLOOKUP($B35,'Points - Summary'!$A$8:$AE$91,15,FALSE))</f>
        <v>995</v>
      </c>
      <c r="N35" s="596">
        <f>VLOOKUP(B35,'Points - Summary'!$A$8:$P$91,16,FALSE)</f>
        <v>1</v>
      </c>
      <c r="O35" s="304">
        <v>9.5</v>
      </c>
      <c r="P35" s="279"/>
    </row>
    <row r="36" spans="1:16" ht="18.75" customHeight="1" x14ac:dyDescent="0.25">
      <c r="A36" s="671"/>
      <c r="B36" s="282" t="s">
        <v>15</v>
      </c>
      <c r="C36" s="283" t="s">
        <v>54</v>
      </c>
      <c r="D36" s="308">
        <f>IF(VLOOKUP($B36,'Points - Summary'!$A$8:$AE$91,5,FALSE)=0,"",VLOOKUP($B36,'Points - Summary'!$A$8:$AE$91,5,FALSE))</f>
        <v>8</v>
      </c>
      <c r="E36" s="245">
        <f>IF(VLOOKUP($B36,'Points - Summary'!$A$8:$AE$91,6,FALSE)=0,"",VLOOKUP($B36,'Points - Summary'!$A$8:$AE$91,6,FALSE))</f>
        <v>103</v>
      </c>
      <c r="F36" s="245" t="str">
        <f>IF(VLOOKUP($B36,'Points - Summary'!$A$8:$AE$91,7,FALSE)=0,"",VLOOKUP($B36,'Points - Summary'!$A$8:$AE$91,7,FALSE))</f>
        <v/>
      </c>
      <c r="G36" s="245" t="str">
        <f>IF(VLOOKUP($B36,'Points - Summary'!$A$8:$AE$91,8,FALSE)=0,"",VLOOKUP($B36,'Points - Summary'!$A$8:$AE$91,8,FALSE))</f>
        <v/>
      </c>
      <c r="H36" s="245">
        <f>IF(VLOOKUP($B36,'Points - Summary'!$A$8:$AE$91,9,FALSE)=0,"",VLOOKUP($B36,'Points - Summary'!$A$8:$AE$91,9,FALSE))</f>
        <v>15</v>
      </c>
      <c r="I36" s="245" t="str">
        <f>IF(VLOOKUP($B36,'Points - Summary'!$A$8:$AE$91,10,FALSE)=0,"",VLOOKUP($B36,'Points - Summary'!$A$8:$AE$91,10,FALSE))</f>
        <v/>
      </c>
      <c r="J36" s="245" t="str">
        <f>IF(VLOOKUP($B36,'Points - Summary'!$A$8:$AE$91,11,FALSE)=0,"",VLOOKUP($B36,'Points - Summary'!$A$8:$AE$91,11,FALSE))</f>
        <v/>
      </c>
      <c r="K36" s="245" t="str">
        <f>IF(VLOOKUP($B36,'Points - Summary'!$A$8:$AE$91,12,FALSE)=0,"",VLOOKUP($B36,'Points - Summary'!$A$8:$AE$91,12,FALSE))</f>
        <v/>
      </c>
      <c r="L36" s="245">
        <f>IF(VLOOKUP($B36,'Points - Summary'!$A$8:$AE$91,13,FALSE)=0,"",VLOOKUP($B36,'Points - Summary'!$A$8:$AE$91,13,FALSE))</f>
        <v>4</v>
      </c>
      <c r="M36" s="308">
        <f>IF(VLOOKUP($B36,'Points - Summary'!$A$8:$AE$91,15,FALSE)=0,"",VLOOKUP($B36,'Points - Summary'!$A$8:$AE$91,15,FALSE))</f>
        <v>368</v>
      </c>
      <c r="N36" s="597">
        <f>VLOOKUP(B36,'Points - Summary'!$A$8:$P$91,16,FALSE)</f>
        <v>21</v>
      </c>
      <c r="O36" s="246">
        <v>9.5</v>
      </c>
      <c r="P36" s="279"/>
    </row>
    <row r="37" spans="1:16" ht="18.75" customHeight="1" x14ac:dyDescent="0.25">
      <c r="A37" s="671"/>
      <c r="B37" s="284" t="s">
        <v>83</v>
      </c>
      <c r="C37" s="285" t="s">
        <v>52</v>
      </c>
      <c r="D37" s="309">
        <f>IF(VLOOKUP($B37,'Points - Summary'!$A$8:$AE$91,5,FALSE)=0,"",VLOOKUP($B37,'Points - Summary'!$A$8:$AE$91,5,FALSE))</f>
        <v>3</v>
      </c>
      <c r="E37" s="248">
        <f>IF(VLOOKUP($B37,'Points - Summary'!$A$8:$AE$91,6,FALSE)=0,"",VLOOKUP($B37,'Points - Summary'!$A$8:$AE$91,6,FALSE))</f>
        <v>141</v>
      </c>
      <c r="F37" s="248" t="str">
        <f>IF(VLOOKUP($B37,'Points - Summary'!$A$8:$AE$91,7,FALSE)=0,"",VLOOKUP($B37,'Points - Summary'!$A$8:$AE$91,7,FALSE))</f>
        <v/>
      </c>
      <c r="G37" s="248">
        <f>IF(VLOOKUP($B37,'Points - Summary'!$A$8:$AE$91,8,FALSE)=0,"",VLOOKUP($B37,'Points - Summary'!$A$8:$AE$91,8,FALSE))</f>
        <v>1</v>
      </c>
      <c r="H37" s="248">
        <f>IF(VLOOKUP($B37,'Points - Summary'!$A$8:$AE$91,9,FALSE)=0,"",VLOOKUP($B37,'Points - Summary'!$A$8:$AE$91,9,FALSE))</f>
        <v>6</v>
      </c>
      <c r="I37" s="248" t="str">
        <f>IF(VLOOKUP($B37,'Points - Summary'!$A$8:$AE$91,10,FALSE)=0,"",VLOOKUP($B37,'Points - Summary'!$A$8:$AE$91,10,FALSE))</f>
        <v/>
      </c>
      <c r="J37" s="248" t="str">
        <f>IF(VLOOKUP($B37,'Points - Summary'!$A$8:$AE$91,11,FALSE)=0,"",VLOOKUP($B37,'Points - Summary'!$A$8:$AE$91,11,FALSE))</f>
        <v/>
      </c>
      <c r="K37" s="248" t="str">
        <f>IF(VLOOKUP($B37,'Points - Summary'!$A$8:$AE$91,12,FALSE)=0,"",VLOOKUP($B37,'Points - Summary'!$A$8:$AE$91,12,FALSE))</f>
        <v/>
      </c>
      <c r="L37" s="248">
        <f>IF(VLOOKUP($B37,'Points - Summary'!$A$8:$AE$91,13,FALSE)=0,"",VLOOKUP($B37,'Points - Summary'!$A$8:$AE$91,13,FALSE))</f>
        <v>1</v>
      </c>
      <c r="M37" s="309">
        <f>IF(VLOOKUP($B37,'Points - Summary'!$A$8:$AE$91,15,FALSE)=0,"",VLOOKUP($B37,'Points - Summary'!$A$8:$AE$91,15,FALSE))</f>
        <v>291</v>
      </c>
      <c r="N37" s="598">
        <f>VLOOKUP(B37,'Points - Summary'!$A$8:$P$91,16,FALSE)</f>
        <v>27</v>
      </c>
      <c r="O37" s="249">
        <v>8.5</v>
      </c>
      <c r="P37" s="279"/>
    </row>
    <row r="38" spans="1:16" ht="18.75" customHeight="1" x14ac:dyDescent="0.25">
      <c r="A38" s="671"/>
      <c r="B38" s="282" t="s">
        <v>55</v>
      </c>
      <c r="C38" s="283" t="s">
        <v>52</v>
      </c>
      <c r="D38" s="308">
        <f>IF(VLOOKUP($B38,'Points - Summary'!$A$8:$AE$91,5,FALSE)=0,"",VLOOKUP($B38,'Points - Summary'!$A$8:$AE$91,5,FALSE))</f>
        <v>13</v>
      </c>
      <c r="E38" s="245">
        <f>IF(VLOOKUP($B38,'Points - Summary'!$A$8:$AE$91,6,FALSE)=0,"",VLOOKUP($B38,'Points - Summary'!$A$8:$AE$91,6,FALSE))</f>
        <v>173</v>
      </c>
      <c r="F38" s="245" t="str">
        <f>IF(VLOOKUP($B38,'Points - Summary'!$A$8:$AE$91,7,FALSE)=0,"",VLOOKUP($B38,'Points - Summary'!$A$8:$AE$91,7,FALSE))</f>
        <v/>
      </c>
      <c r="G38" s="245" t="str">
        <f>IF(VLOOKUP($B38,'Points - Summary'!$A$8:$AE$91,8,FALSE)=0,"",VLOOKUP($B38,'Points - Summary'!$A$8:$AE$91,8,FALSE))</f>
        <v/>
      </c>
      <c r="H38" s="245">
        <f>IF(VLOOKUP($B38,'Points - Summary'!$A$8:$AE$91,9,FALSE)=0,"",VLOOKUP($B38,'Points - Summary'!$A$8:$AE$91,9,FALSE))</f>
        <v>23</v>
      </c>
      <c r="I38" s="245">
        <f>IF(VLOOKUP($B38,'Points - Summary'!$A$8:$AE$91,10,FALSE)=0,"",VLOOKUP($B38,'Points - Summary'!$A$8:$AE$91,10,FALSE))</f>
        <v>2</v>
      </c>
      <c r="J38" s="245" t="str">
        <f>IF(VLOOKUP($B38,'Points - Summary'!$A$8:$AE$91,11,FALSE)=0,"",VLOOKUP($B38,'Points - Summary'!$A$8:$AE$91,11,FALSE))</f>
        <v/>
      </c>
      <c r="K38" s="245" t="str">
        <f>IF(VLOOKUP($B38,'Points - Summary'!$A$8:$AE$91,12,FALSE)=0,"",VLOOKUP($B38,'Points - Summary'!$A$8:$AE$91,12,FALSE))</f>
        <v/>
      </c>
      <c r="L38" s="245">
        <f>IF(VLOOKUP($B38,'Points - Summary'!$A$8:$AE$91,13,FALSE)=0,"",VLOOKUP($B38,'Points - Summary'!$A$8:$AE$91,13,FALSE))</f>
        <v>5</v>
      </c>
      <c r="M38" s="308">
        <f>IF(VLOOKUP($B38,'Points - Summary'!$A$8:$AE$91,15,FALSE)=0,"",VLOOKUP($B38,'Points - Summary'!$A$8:$AE$91,15,FALSE))</f>
        <v>618</v>
      </c>
      <c r="N38" s="597">
        <f>VLOOKUP(B38,'Points - Summary'!$A$8:$P$91,16,FALSE)</f>
        <v>5</v>
      </c>
      <c r="O38" s="246">
        <v>7</v>
      </c>
      <c r="P38" s="279"/>
    </row>
    <row r="39" spans="1:16" ht="18.75" customHeight="1" x14ac:dyDescent="0.25">
      <c r="A39" s="671"/>
      <c r="B39" s="284" t="s">
        <v>28</v>
      </c>
      <c r="C39" s="285" t="s">
        <v>53</v>
      </c>
      <c r="D39" s="309">
        <f>IF(VLOOKUP($B39,'Points - Summary'!$A$8:$AE$91,5,FALSE)=0,"",VLOOKUP($B39,'Points - Summary'!$A$8:$AE$91,5,FALSE))</f>
        <v>12</v>
      </c>
      <c r="E39" s="248">
        <f>IF(VLOOKUP($B39,'Points - Summary'!$A$8:$AE$91,6,FALSE)=0,"",VLOOKUP($B39,'Points - Summary'!$A$8:$AE$91,6,FALSE))</f>
        <v>244</v>
      </c>
      <c r="F39" s="248">
        <f>IF(VLOOKUP($B39,'Points - Summary'!$A$8:$AE$91,7,FALSE)=0,"",VLOOKUP($B39,'Points - Summary'!$A$8:$AE$91,7,FALSE))</f>
        <v>1</v>
      </c>
      <c r="G39" s="248" t="str">
        <f>IF(VLOOKUP($B39,'Points - Summary'!$A$8:$AE$91,8,FALSE)=0,"",VLOOKUP($B39,'Points - Summary'!$A$8:$AE$91,8,FALSE))</f>
        <v/>
      </c>
      <c r="H39" s="248">
        <f>IF(VLOOKUP($B39,'Points - Summary'!$A$8:$AE$91,9,FALSE)=0,"",VLOOKUP($B39,'Points - Summary'!$A$8:$AE$91,9,FALSE))</f>
        <v>11</v>
      </c>
      <c r="I39" s="248" t="str">
        <f>IF(VLOOKUP($B39,'Points - Summary'!$A$8:$AE$91,10,FALSE)=0,"",VLOOKUP($B39,'Points - Summary'!$A$8:$AE$91,10,FALSE))</f>
        <v/>
      </c>
      <c r="J39" s="248" t="str">
        <f>IF(VLOOKUP($B39,'Points - Summary'!$A$8:$AE$91,11,FALSE)=0,"",VLOOKUP($B39,'Points - Summary'!$A$8:$AE$91,11,FALSE))</f>
        <v/>
      </c>
      <c r="K39" s="248" t="str">
        <f>IF(VLOOKUP($B39,'Points - Summary'!$A$8:$AE$91,12,FALSE)=0,"",VLOOKUP($B39,'Points - Summary'!$A$8:$AE$91,12,FALSE))</f>
        <v/>
      </c>
      <c r="L39" s="248">
        <f>IF(VLOOKUP($B39,'Points - Summary'!$A$8:$AE$91,13,FALSE)=0,"",VLOOKUP($B39,'Points - Summary'!$A$8:$AE$91,13,FALSE))</f>
        <v>2</v>
      </c>
      <c r="M39" s="309">
        <f>IF(VLOOKUP($B39,'Points - Summary'!$A$8:$AE$91,15,FALSE)=0,"",VLOOKUP($B39,'Points - Summary'!$A$8:$AE$91,15,FALSE))</f>
        <v>454</v>
      </c>
      <c r="N39" s="598">
        <f>VLOOKUP(B39,'Points - Summary'!$A$8:$P$91,16,FALSE)</f>
        <v>14</v>
      </c>
      <c r="O39" s="249">
        <v>7</v>
      </c>
      <c r="P39" s="279"/>
    </row>
    <row r="40" spans="1:16" ht="18.75" customHeight="1" x14ac:dyDescent="0.25">
      <c r="A40" s="671"/>
      <c r="B40" s="282" t="s">
        <v>60</v>
      </c>
      <c r="C40" s="283" t="s">
        <v>54</v>
      </c>
      <c r="D40" s="308">
        <f>IF(VLOOKUP($B40,'Points - Summary'!$A$8:$AE$91,5,FALSE)=0,"",VLOOKUP($B40,'Points - Summary'!$A$8:$AE$91,5,FALSE))</f>
        <v>10</v>
      </c>
      <c r="E40" s="245">
        <f>IF(VLOOKUP($B40,'Points - Summary'!$A$8:$AE$91,6,FALSE)=0,"",VLOOKUP($B40,'Points - Summary'!$A$8:$AE$91,6,FALSE))</f>
        <v>38</v>
      </c>
      <c r="F40" s="245" t="str">
        <f>IF(VLOOKUP($B40,'Points - Summary'!$A$8:$AE$91,7,FALSE)=0,"",VLOOKUP($B40,'Points - Summary'!$A$8:$AE$91,7,FALSE))</f>
        <v/>
      </c>
      <c r="G40" s="245" t="str">
        <f>IF(VLOOKUP($B40,'Points - Summary'!$A$8:$AE$91,8,FALSE)=0,"",VLOOKUP($B40,'Points - Summary'!$A$8:$AE$91,8,FALSE))</f>
        <v/>
      </c>
      <c r="H40" s="245">
        <f>IF(VLOOKUP($B40,'Points - Summary'!$A$8:$AE$91,9,FALSE)=0,"",VLOOKUP($B40,'Points - Summary'!$A$8:$AE$91,9,FALSE))</f>
        <v>15</v>
      </c>
      <c r="I40" s="245">
        <f>IF(VLOOKUP($B40,'Points - Summary'!$A$8:$AE$91,10,FALSE)=0,"",VLOOKUP($B40,'Points - Summary'!$A$8:$AE$91,10,FALSE))</f>
        <v>1</v>
      </c>
      <c r="J40" s="245" t="str">
        <f>IF(VLOOKUP($B40,'Points - Summary'!$A$8:$AE$91,11,FALSE)=0,"",VLOOKUP($B40,'Points - Summary'!$A$8:$AE$91,11,FALSE))</f>
        <v/>
      </c>
      <c r="K40" s="245" t="str">
        <f>IF(VLOOKUP($B40,'Points - Summary'!$A$8:$AE$91,12,FALSE)=0,"",VLOOKUP($B40,'Points - Summary'!$A$8:$AE$91,12,FALSE))</f>
        <v/>
      </c>
      <c r="L40" s="245" t="str">
        <f>IF(VLOOKUP($B40,'Points - Summary'!$A$8:$AE$91,13,FALSE)=0,"",VLOOKUP($B40,'Points - Summary'!$A$8:$AE$91,13,FALSE))</f>
        <v/>
      </c>
      <c r="M40" s="308">
        <f>IF(VLOOKUP($B40,'Points - Summary'!$A$8:$AE$91,15,FALSE)=0,"",VLOOKUP($B40,'Points - Summary'!$A$8:$AE$91,15,FALSE))</f>
        <v>288</v>
      </c>
      <c r="N40" s="597">
        <f>VLOOKUP(B40,'Points - Summary'!$A$8:$P$91,16,FALSE)</f>
        <v>28</v>
      </c>
      <c r="O40" s="246">
        <v>6</v>
      </c>
      <c r="P40" s="279"/>
    </row>
    <row r="41" spans="1:16" ht="18.75" customHeight="1" x14ac:dyDescent="0.25">
      <c r="A41" s="671"/>
      <c r="B41" s="284" t="s">
        <v>18</v>
      </c>
      <c r="C41" s="285" t="s">
        <v>54</v>
      </c>
      <c r="D41" s="309">
        <f>IF(VLOOKUP($B41,'Points - Summary'!$A$8:$AE$91,5,FALSE)=0,"",VLOOKUP($B41,'Points - Summary'!$A$8:$AE$91,5,FALSE))</f>
        <v>7</v>
      </c>
      <c r="E41" s="248">
        <f>IF(VLOOKUP($B41,'Points - Summary'!$A$8:$AE$91,6,FALSE)=0,"",VLOOKUP($B41,'Points - Summary'!$A$8:$AE$91,6,FALSE))</f>
        <v>23</v>
      </c>
      <c r="F41" s="248" t="str">
        <f>IF(VLOOKUP($B41,'Points - Summary'!$A$8:$AE$91,7,FALSE)=0,"",VLOOKUP($B41,'Points - Summary'!$A$8:$AE$91,7,FALSE))</f>
        <v/>
      </c>
      <c r="G41" s="248" t="str">
        <f>IF(VLOOKUP($B41,'Points - Summary'!$A$8:$AE$91,8,FALSE)=0,"",VLOOKUP($B41,'Points - Summary'!$A$8:$AE$91,8,FALSE))</f>
        <v/>
      </c>
      <c r="H41" s="248">
        <f>IF(VLOOKUP($B41,'Points - Summary'!$A$8:$AE$91,9,FALSE)=0,"",VLOOKUP($B41,'Points - Summary'!$A$8:$AE$91,9,FALSE))</f>
        <v>1</v>
      </c>
      <c r="I41" s="248" t="str">
        <f>IF(VLOOKUP($B41,'Points - Summary'!$A$8:$AE$91,10,FALSE)=0,"",VLOOKUP($B41,'Points - Summary'!$A$8:$AE$91,10,FALSE))</f>
        <v/>
      </c>
      <c r="J41" s="248" t="str">
        <f>IF(VLOOKUP($B41,'Points - Summary'!$A$8:$AE$91,11,FALSE)=0,"",VLOOKUP($B41,'Points - Summary'!$A$8:$AE$91,11,FALSE))</f>
        <v/>
      </c>
      <c r="K41" s="248" t="str">
        <f>IF(VLOOKUP($B41,'Points - Summary'!$A$8:$AE$91,12,FALSE)=0,"",VLOOKUP($B41,'Points - Summary'!$A$8:$AE$91,12,FALSE))</f>
        <v/>
      </c>
      <c r="L41" s="248" t="str">
        <f>IF(VLOOKUP($B41,'Points - Summary'!$A$8:$AE$91,13,FALSE)=0,"",VLOOKUP($B41,'Points - Summary'!$A$8:$AE$91,13,FALSE))</f>
        <v/>
      </c>
      <c r="M41" s="309">
        <f>IF(VLOOKUP($B41,'Points - Summary'!$A$8:$AE$91,15,FALSE)=0,"",VLOOKUP($B41,'Points - Summary'!$A$8:$AE$91,15,FALSE))</f>
        <v>38</v>
      </c>
      <c r="N41" s="598">
        <f>VLOOKUP(B41,'Points - Summary'!$A$8:$P$91,16,FALSE)</f>
        <v>57</v>
      </c>
      <c r="O41" s="249">
        <v>5.5</v>
      </c>
      <c r="P41" s="279"/>
    </row>
    <row r="42" spans="1:16" ht="18.75" customHeight="1" x14ac:dyDescent="0.25">
      <c r="A42" s="671"/>
      <c r="B42" s="286" t="s">
        <v>409</v>
      </c>
      <c r="C42" s="287" t="s">
        <v>54</v>
      </c>
      <c r="D42" s="310">
        <f>IF(VLOOKUP($B42,'Points - Summary'!$A$8:$AE$91,5,FALSE)=0,"",VLOOKUP($B42,'Points - Summary'!$A$8:$AE$91,5,FALSE))</f>
        <v>11</v>
      </c>
      <c r="E42" s="253">
        <f>IF(VLOOKUP($B42,'Points - Summary'!$A$8:$AE$91,6,FALSE)=0,"",VLOOKUP($B42,'Points - Summary'!$A$8:$AE$91,6,FALSE))</f>
        <v>133</v>
      </c>
      <c r="F42" s="253" t="str">
        <f>IF(VLOOKUP($B42,'Points - Summary'!$A$8:$AE$91,7,FALSE)=0,"",VLOOKUP($B42,'Points - Summary'!$A$8:$AE$91,7,FALSE))</f>
        <v/>
      </c>
      <c r="G42" s="253" t="str">
        <f>IF(VLOOKUP($B42,'Points - Summary'!$A$8:$AE$91,8,FALSE)=0,"",VLOOKUP($B42,'Points - Summary'!$A$8:$AE$91,8,FALSE))</f>
        <v/>
      </c>
      <c r="H42" s="253">
        <f>IF(VLOOKUP($B42,'Points - Summary'!$A$8:$AE$91,9,FALSE)=0,"",VLOOKUP($B42,'Points - Summary'!$A$8:$AE$91,9,FALSE))</f>
        <v>9</v>
      </c>
      <c r="I42" s="253">
        <f>IF(VLOOKUP($B42,'Points - Summary'!$A$8:$AE$91,10,FALSE)=0,"",VLOOKUP($B42,'Points - Summary'!$A$8:$AE$91,10,FALSE))</f>
        <v>1</v>
      </c>
      <c r="J42" s="253" t="str">
        <f>IF(VLOOKUP($B42,'Points - Summary'!$A$8:$AE$91,11,FALSE)=0,"",VLOOKUP($B42,'Points - Summary'!$A$8:$AE$91,11,FALSE))</f>
        <v/>
      </c>
      <c r="K42" s="253" t="str">
        <f>IF(VLOOKUP($B42,'Points - Summary'!$A$8:$AE$91,12,FALSE)=0,"",VLOOKUP($B42,'Points - Summary'!$A$8:$AE$91,12,FALSE))</f>
        <v/>
      </c>
      <c r="L42" s="253">
        <f>IF(VLOOKUP($B42,'Points - Summary'!$A$8:$AE$91,13,FALSE)=0,"",VLOOKUP($B42,'Points - Summary'!$A$8:$AE$91,13,FALSE))</f>
        <v>3</v>
      </c>
      <c r="M42" s="310">
        <f>IF(VLOOKUP($B42,'Points - Summary'!$A$8:$AE$91,15,FALSE)=0,"",VLOOKUP($B42,'Points - Summary'!$A$8:$AE$91,15,FALSE))</f>
        <v>323</v>
      </c>
      <c r="N42" s="599">
        <f>VLOOKUP(B42,'Points - Summary'!$A$8:$P$91,16,FALSE)</f>
        <v>26</v>
      </c>
      <c r="O42" s="254">
        <v>5</v>
      </c>
      <c r="P42" s="279"/>
    </row>
    <row r="43" spans="1:16" ht="18.75" customHeight="1" x14ac:dyDescent="0.25">
      <c r="A43" s="671"/>
      <c r="B43" s="284" t="s">
        <v>22</v>
      </c>
      <c r="C43" s="293" t="s">
        <v>53</v>
      </c>
      <c r="D43" s="309">
        <f>IF(VLOOKUP($B43,'Points - Summary'!$A$8:$AE$91,5,FALSE)=0,"",VLOOKUP($B43,'Points - Summary'!$A$8:$AE$91,5,FALSE))</f>
        <v>9</v>
      </c>
      <c r="E43" s="248">
        <f>IF(VLOOKUP($B43,'Points - Summary'!$A$8:$AE$91,6,FALSE)=0,"",VLOOKUP($B43,'Points - Summary'!$A$8:$AE$91,6,FALSE))</f>
        <v>102</v>
      </c>
      <c r="F43" s="248">
        <f>IF(VLOOKUP($B43,'Points - Summary'!$A$8:$AE$91,7,FALSE)=0,"",VLOOKUP($B43,'Points - Summary'!$A$8:$AE$91,7,FALSE))</f>
        <v>1</v>
      </c>
      <c r="G43" s="248" t="str">
        <f>IF(VLOOKUP($B43,'Points - Summary'!$A$8:$AE$91,8,FALSE)=0,"",VLOOKUP($B43,'Points - Summary'!$A$8:$AE$91,8,FALSE))</f>
        <v/>
      </c>
      <c r="H43" s="248">
        <f>IF(VLOOKUP($B43,'Points - Summary'!$A$8:$AE$91,9,FALSE)=0,"",VLOOKUP($B43,'Points - Summary'!$A$8:$AE$91,9,FALSE))</f>
        <v>2</v>
      </c>
      <c r="I43" s="248" t="str">
        <f>IF(VLOOKUP($B43,'Points - Summary'!$A$8:$AE$91,10,FALSE)=0,"",VLOOKUP($B43,'Points - Summary'!$A$8:$AE$91,10,FALSE))</f>
        <v/>
      </c>
      <c r="J43" s="248" t="str">
        <f>IF(VLOOKUP($B43,'Points - Summary'!$A$8:$AE$91,11,FALSE)=0,"",VLOOKUP($B43,'Points - Summary'!$A$8:$AE$91,11,FALSE))</f>
        <v/>
      </c>
      <c r="K43" s="248" t="str">
        <f>IF(VLOOKUP($B43,'Points - Summary'!$A$8:$AE$91,12,FALSE)=0,"",VLOOKUP($B43,'Points - Summary'!$A$8:$AE$91,12,FALSE))</f>
        <v/>
      </c>
      <c r="L43" s="248">
        <f>IF(VLOOKUP($B43,'Points - Summary'!$A$8:$AE$91,13,FALSE)=0,"",VLOOKUP($B43,'Points - Summary'!$A$8:$AE$91,13,FALSE))</f>
        <v>3</v>
      </c>
      <c r="M43" s="309">
        <f>IF(VLOOKUP($B43,'Points - Summary'!$A$8:$AE$91,15,FALSE)=0,"",VLOOKUP($B43,'Points - Summary'!$A$8:$AE$91,15,FALSE))</f>
        <v>187</v>
      </c>
      <c r="N43" s="598">
        <f>VLOOKUP(B43,'Points - Summary'!$A$8:$P$91,16,FALSE)</f>
        <v>41</v>
      </c>
      <c r="O43" s="249">
        <v>4.5</v>
      </c>
      <c r="P43" s="279"/>
    </row>
    <row r="44" spans="1:16" ht="18.75" customHeight="1" x14ac:dyDescent="0.25">
      <c r="A44" s="671"/>
      <c r="B44" s="282" t="s">
        <v>13</v>
      </c>
      <c r="C44" s="283" t="s">
        <v>54</v>
      </c>
      <c r="D44" s="308">
        <f>IF(VLOOKUP($B44,'Points - Summary'!$A$8:$AE$91,5,FALSE)=0,"",VLOOKUP($B44,'Points - Summary'!$A$8:$AE$91,5,FALSE))</f>
        <v>6</v>
      </c>
      <c r="E44" s="245">
        <f>IF(VLOOKUP($B44,'Points - Summary'!$A$8:$AE$91,6,FALSE)=0,"",VLOOKUP($B44,'Points - Summary'!$A$8:$AE$91,6,FALSE))</f>
        <v>68</v>
      </c>
      <c r="F44" s="245" t="str">
        <f>IF(VLOOKUP($B44,'Points - Summary'!$A$8:$AE$91,7,FALSE)=0,"",VLOOKUP($B44,'Points - Summary'!$A$8:$AE$91,7,FALSE))</f>
        <v/>
      </c>
      <c r="G44" s="245" t="str">
        <f>IF(VLOOKUP($B44,'Points - Summary'!$A$8:$AE$91,8,FALSE)=0,"",VLOOKUP($B44,'Points - Summary'!$A$8:$AE$91,8,FALSE))</f>
        <v/>
      </c>
      <c r="H44" s="245" t="str">
        <f>IF(VLOOKUP($B44,'Points - Summary'!$A$8:$AE$91,9,FALSE)=0,"",VLOOKUP($B44,'Points - Summary'!$A$8:$AE$91,9,FALSE))</f>
        <v/>
      </c>
      <c r="I44" s="245" t="str">
        <f>IF(VLOOKUP($B44,'Points - Summary'!$A$8:$AE$91,10,FALSE)=0,"",VLOOKUP($B44,'Points - Summary'!$A$8:$AE$91,10,FALSE))</f>
        <v/>
      </c>
      <c r="J44" s="245" t="str">
        <f>IF(VLOOKUP($B44,'Points - Summary'!$A$8:$AE$91,11,FALSE)=0,"",VLOOKUP($B44,'Points - Summary'!$A$8:$AE$91,11,FALSE))</f>
        <v/>
      </c>
      <c r="K44" s="245" t="str">
        <f>IF(VLOOKUP($B44,'Points - Summary'!$A$8:$AE$91,12,FALSE)=0,"",VLOOKUP($B44,'Points - Summary'!$A$8:$AE$91,12,FALSE))</f>
        <v/>
      </c>
      <c r="L44" s="245">
        <f>IF(VLOOKUP($B44,'Points - Summary'!$A$8:$AE$91,13,FALSE)=0,"",VLOOKUP($B44,'Points - Summary'!$A$8:$AE$91,13,FALSE))</f>
        <v>1</v>
      </c>
      <c r="M44" s="308">
        <f>IF(VLOOKUP($B44,'Points - Summary'!$A$8:$AE$91,15,FALSE)=0,"",VLOOKUP($B44,'Points - Summary'!$A$8:$AE$91,15,FALSE))</f>
        <v>78</v>
      </c>
      <c r="N44" s="597">
        <f>VLOOKUP(B44,'Points - Summary'!$A$8:$P$91,16,FALSE)</f>
        <v>48</v>
      </c>
      <c r="O44" s="246">
        <v>4.5</v>
      </c>
      <c r="P44" s="279"/>
    </row>
    <row r="45" spans="1:16" ht="18.75" customHeight="1" x14ac:dyDescent="0.25">
      <c r="A45" s="671"/>
      <c r="B45" s="284" t="s">
        <v>204</v>
      </c>
      <c r="C45" s="285" t="s">
        <v>251</v>
      </c>
      <c r="D45" s="309">
        <f>IF(VLOOKUP($B45,'Points - Summary'!$A$8:$AE$91,5,FALSE)=0,"",VLOOKUP($B45,'Points - Summary'!$A$8:$AE$91,5,FALSE))</f>
        <v>10</v>
      </c>
      <c r="E45" s="248">
        <f>IF(VLOOKUP($B45,'Points - Summary'!$A$8:$AE$91,6,FALSE)=0,"",VLOOKUP($B45,'Points - Summary'!$A$8:$AE$91,6,FALSE))</f>
        <v>205</v>
      </c>
      <c r="F45" s="248" t="str">
        <f>IF(VLOOKUP($B45,'Points - Summary'!$A$8:$AE$91,7,FALSE)=0,"",VLOOKUP($B45,'Points - Summary'!$A$8:$AE$91,7,FALSE))</f>
        <v/>
      </c>
      <c r="G45" s="248" t="str">
        <f>IF(VLOOKUP($B45,'Points - Summary'!$A$8:$AE$91,8,FALSE)=0,"",VLOOKUP($B45,'Points - Summary'!$A$8:$AE$91,8,FALSE))</f>
        <v/>
      </c>
      <c r="H45" s="248">
        <f>IF(VLOOKUP($B45,'Points - Summary'!$A$8:$AE$91,9,FALSE)=0,"",VLOOKUP($B45,'Points - Summary'!$A$8:$AE$91,9,FALSE))</f>
        <v>1</v>
      </c>
      <c r="I45" s="248" t="str">
        <f>IF(VLOOKUP($B45,'Points - Summary'!$A$8:$AE$91,10,FALSE)=0,"",VLOOKUP($B45,'Points - Summary'!$A$8:$AE$91,10,FALSE))</f>
        <v/>
      </c>
      <c r="J45" s="248" t="str">
        <f>IF(VLOOKUP($B45,'Points - Summary'!$A$8:$AE$91,11,FALSE)=0,"",VLOOKUP($B45,'Points - Summary'!$A$8:$AE$91,11,FALSE))</f>
        <v/>
      </c>
      <c r="K45" s="248" t="str">
        <f>IF(VLOOKUP($B45,'Points - Summary'!$A$8:$AE$91,12,FALSE)=0,"",VLOOKUP($B45,'Points - Summary'!$A$8:$AE$91,12,FALSE))</f>
        <v/>
      </c>
      <c r="L45" s="248">
        <f>IF(VLOOKUP($B45,'Points - Summary'!$A$8:$AE$91,13,FALSE)=0,"",VLOOKUP($B45,'Points - Summary'!$A$8:$AE$91,13,FALSE))</f>
        <v>4</v>
      </c>
      <c r="M45" s="309">
        <f>IF(VLOOKUP($B45,'Points - Summary'!$A$8:$AE$91,15,FALSE)=0,"",VLOOKUP($B45,'Points - Summary'!$A$8:$AE$91,15,FALSE))</f>
        <v>260</v>
      </c>
      <c r="N45" s="598">
        <f>VLOOKUP(B45,'Points - Summary'!$A$8:$P$91,16,FALSE)</f>
        <v>33</v>
      </c>
      <c r="O45" s="249">
        <v>4.5</v>
      </c>
      <c r="P45" s="279"/>
    </row>
    <row r="46" spans="1:16" ht="18.75" customHeight="1" x14ac:dyDescent="0.25">
      <c r="A46" s="671"/>
      <c r="B46" s="282" t="s">
        <v>272</v>
      </c>
      <c r="C46" s="283" t="s">
        <v>251</v>
      </c>
      <c r="D46" s="308">
        <f>IF(VLOOKUP($B46,'Points - Summary'!$A$8:$AE$91,5,FALSE)=0,"",VLOOKUP($B46,'Points - Summary'!$A$8:$AE$91,5,FALSE))</f>
        <v>10</v>
      </c>
      <c r="E46" s="245">
        <f>IF(VLOOKUP($B46,'Points - Summary'!$A$8:$AE$91,6,FALSE)=0,"",VLOOKUP($B46,'Points - Summary'!$A$8:$AE$91,6,FALSE))</f>
        <v>39</v>
      </c>
      <c r="F46" s="245" t="str">
        <f>IF(VLOOKUP($B46,'Points - Summary'!$A$8:$AE$91,7,FALSE)=0,"",VLOOKUP($B46,'Points - Summary'!$A$8:$AE$91,7,FALSE))</f>
        <v/>
      </c>
      <c r="G46" s="245" t="str">
        <f>IF(VLOOKUP($B46,'Points - Summary'!$A$8:$AE$91,8,FALSE)=0,"",VLOOKUP($B46,'Points - Summary'!$A$8:$AE$91,8,FALSE))</f>
        <v/>
      </c>
      <c r="H46" s="245">
        <f>IF(VLOOKUP($B46,'Points - Summary'!$A$8:$AE$91,9,FALSE)=0,"",VLOOKUP($B46,'Points - Summary'!$A$8:$AE$91,9,FALSE))</f>
        <v>6</v>
      </c>
      <c r="I46" s="245" t="str">
        <f>IF(VLOOKUP($B46,'Points - Summary'!$A$8:$AE$91,10,FALSE)=0,"",VLOOKUP($B46,'Points - Summary'!$A$8:$AE$91,10,FALSE))</f>
        <v/>
      </c>
      <c r="J46" s="245" t="str">
        <f>IF(VLOOKUP($B46,'Points - Summary'!$A$8:$AE$91,11,FALSE)=0,"",VLOOKUP($B46,'Points - Summary'!$A$8:$AE$91,11,FALSE))</f>
        <v/>
      </c>
      <c r="K46" s="245" t="str">
        <f>IF(VLOOKUP($B46,'Points - Summary'!$A$8:$AE$91,12,FALSE)=0,"",VLOOKUP($B46,'Points - Summary'!$A$8:$AE$91,12,FALSE))</f>
        <v/>
      </c>
      <c r="L46" s="245">
        <f>IF(VLOOKUP($B46,'Points - Summary'!$A$8:$AE$91,13,FALSE)=0,"",VLOOKUP($B46,'Points - Summary'!$A$8:$AE$91,13,FALSE))</f>
        <v>6</v>
      </c>
      <c r="M46" s="308">
        <f>IF(VLOOKUP($B46,'Points - Summary'!$A$8:$AE$91,15,FALSE)=0,"",VLOOKUP($B46,'Points - Summary'!$A$8:$AE$91,15,FALSE))</f>
        <v>189</v>
      </c>
      <c r="N46" s="597">
        <f>VLOOKUP(B46,'Points - Summary'!$A$8:$P$91,16,FALSE)</f>
        <v>39</v>
      </c>
      <c r="O46" s="246">
        <v>4.5</v>
      </c>
      <c r="P46" s="279"/>
    </row>
    <row r="47" spans="1:16" ht="18.75" customHeight="1" x14ac:dyDescent="0.25">
      <c r="A47" s="671"/>
      <c r="B47" s="284" t="s">
        <v>37</v>
      </c>
      <c r="C47" s="285" t="s">
        <v>251</v>
      </c>
      <c r="D47" s="309">
        <f>IF(VLOOKUP($B47,'Points - Summary'!$A$8:$AE$91,5,FALSE)=0,"",VLOOKUP($B47,'Points - Summary'!$A$8:$AE$91,5,FALSE))</f>
        <v>5</v>
      </c>
      <c r="E47" s="248">
        <f>IF(VLOOKUP($B47,'Points - Summary'!$A$8:$AE$91,6,FALSE)=0,"",VLOOKUP($B47,'Points - Summary'!$A$8:$AE$91,6,FALSE))</f>
        <v>87</v>
      </c>
      <c r="F47" s="248">
        <f>IF(VLOOKUP($B47,'Points - Summary'!$A$8:$AE$91,7,FALSE)=0,"",VLOOKUP($B47,'Points - Summary'!$A$8:$AE$91,7,FALSE))</f>
        <v>1</v>
      </c>
      <c r="G47" s="248" t="str">
        <f>IF(VLOOKUP($B47,'Points - Summary'!$A$8:$AE$91,8,FALSE)=0,"",VLOOKUP($B47,'Points - Summary'!$A$8:$AE$91,8,FALSE))</f>
        <v/>
      </c>
      <c r="H47" s="248">
        <f>IF(VLOOKUP($B47,'Points - Summary'!$A$8:$AE$91,9,FALSE)=0,"",VLOOKUP($B47,'Points - Summary'!$A$8:$AE$91,9,FALSE))</f>
        <v>3</v>
      </c>
      <c r="I47" s="248" t="str">
        <f>IF(VLOOKUP($B47,'Points - Summary'!$A$8:$AE$91,10,FALSE)=0,"",VLOOKUP($B47,'Points - Summary'!$A$8:$AE$91,10,FALSE))</f>
        <v/>
      </c>
      <c r="J47" s="248" t="str">
        <f>IF(VLOOKUP($B47,'Points - Summary'!$A$8:$AE$91,11,FALSE)=0,"",VLOOKUP($B47,'Points - Summary'!$A$8:$AE$91,11,FALSE))</f>
        <v/>
      </c>
      <c r="K47" s="248" t="str">
        <f>IF(VLOOKUP($B47,'Points - Summary'!$A$8:$AE$91,12,FALSE)=0,"",VLOOKUP($B47,'Points - Summary'!$A$8:$AE$91,12,FALSE))</f>
        <v/>
      </c>
      <c r="L47" s="248">
        <f>IF(VLOOKUP($B47,'Points - Summary'!$A$8:$AE$91,13,FALSE)=0,"",VLOOKUP($B47,'Points - Summary'!$A$8:$AE$91,13,FALSE))</f>
        <v>1</v>
      </c>
      <c r="M47" s="309">
        <f>IF(VLOOKUP($B47,'Points - Summary'!$A$8:$AE$91,15,FALSE)=0,"",VLOOKUP($B47,'Points - Summary'!$A$8:$AE$91,15,FALSE))</f>
        <v>167</v>
      </c>
      <c r="N47" s="598">
        <f>VLOOKUP(B47,'Points - Summary'!$A$8:$P$91,16,FALSE)</f>
        <v>42</v>
      </c>
      <c r="O47" s="249">
        <v>4.5</v>
      </c>
      <c r="P47" s="279"/>
    </row>
    <row r="48" spans="1:16" ht="18.75" customHeight="1" x14ac:dyDescent="0.25">
      <c r="A48" s="671"/>
      <c r="B48" s="282" t="s">
        <v>199</v>
      </c>
      <c r="C48" s="283" t="s">
        <v>251</v>
      </c>
      <c r="D48" s="308">
        <f>IF(VLOOKUP($B48,'Points - Summary'!$A$8:$AE$91,5,FALSE)=0,"",VLOOKUP($B48,'Points - Summary'!$A$8:$AE$91,5,FALSE))</f>
        <v>3</v>
      </c>
      <c r="E48" s="245">
        <f>IF(VLOOKUP($B48,'Points - Summary'!$A$8:$AE$91,6,FALSE)=0,"",VLOOKUP($B48,'Points - Summary'!$A$8:$AE$91,6,FALSE))</f>
        <v>23</v>
      </c>
      <c r="F48" s="245" t="str">
        <f>IF(VLOOKUP($B48,'Points - Summary'!$A$8:$AE$91,7,FALSE)=0,"",VLOOKUP($B48,'Points - Summary'!$A$8:$AE$91,7,FALSE))</f>
        <v/>
      </c>
      <c r="G48" s="245" t="str">
        <f>IF(VLOOKUP($B48,'Points - Summary'!$A$8:$AE$91,8,FALSE)=0,"",VLOOKUP($B48,'Points - Summary'!$A$8:$AE$91,8,FALSE))</f>
        <v/>
      </c>
      <c r="H48" s="245">
        <f>IF(VLOOKUP($B48,'Points - Summary'!$A$8:$AE$91,9,FALSE)=0,"",VLOOKUP($B48,'Points - Summary'!$A$8:$AE$91,9,FALSE))</f>
        <v>1</v>
      </c>
      <c r="I48" s="245" t="str">
        <f>IF(VLOOKUP($B48,'Points - Summary'!$A$8:$AE$91,10,FALSE)=0,"",VLOOKUP($B48,'Points - Summary'!$A$8:$AE$91,10,FALSE))</f>
        <v/>
      </c>
      <c r="J48" s="245" t="str">
        <f>IF(VLOOKUP($B48,'Points - Summary'!$A$8:$AE$91,11,FALSE)=0,"",VLOOKUP($B48,'Points - Summary'!$A$8:$AE$91,11,FALSE))</f>
        <v/>
      </c>
      <c r="K48" s="245" t="str">
        <f>IF(VLOOKUP($B48,'Points - Summary'!$A$8:$AE$91,12,FALSE)=0,"",VLOOKUP($B48,'Points - Summary'!$A$8:$AE$91,12,FALSE))</f>
        <v/>
      </c>
      <c r="L48" s="245" t="str">
        <f>IF(VLOOKUP($B48,'Points - Summary'!$A$8:$AE$91,13,FALSE)=0,"",VLOOKUP($B48,'Points - Summary'!$A$8:$AE$91,13,FALSE))</f>
        <v/>
      </c>
      <c r="M48" s="308">
        <f>IF(VLOOKUP($B48,'Points - Summary'!$A$8:$AE$91,15,FALSE)=0,"",VLOOKUP($B48,'Points - Summary'!$A$8:$AE$91,15,FALSE))</f>
        <v>38</v>
      </c>
      <c r="N48" s="597">
        <f>VLOOKUP(B48,'Points - Summary'!$A$8:$P$91,16,FALSE)</f>
        <v>57</v>
      </c>
      <c r="O48" s="246">
        <v>4.5</v>
      </c>
      <c r="P48" s="279"/>
    </row>
    <row r="49" spans="1:16" ht="18.75" customHeight="1" x14ac:dyDescent="0.25">
      <c r="A49" s="671"/>
      <c r="B49" s="284" t="s">
        <v>232</v>
      </c>
      <c r="C49" s="293" t="s">
        <v>251</v>
      </c>
      <c r="D49" s="309">
        <f>IF(VLOOKUP($B49,'Points - Summary'!$A$8:$AE$91,5,FALSE)=0,"",VLOOKUP($B49,'Points - Summary'!$A$8:$AE$91,5,FALSE))</f>
        <v>10</v>
      </c>
      <c r="E49" s="248">
        <f>IF(VLOOKUP($B49,'Points - Summary'!$A$8:$AE$91,6,FALSE)=0,"",VLOOKUP($B49,'Points - Summary'!$A$8:$AE$91,6,FALSE))</f>
        <v>46</v>
      </c>
      <c r="F49" s="248" t="str">
        <f>IF(VLOOKUP($B49,'Points - Summary'!$A$8:$AE$91,7,FALSE)=0,"",VLOOKUP($B49,'Points - Summary'!$A$8:$AE$91,7,FALSE))</f>
        <v/>
      </c>
      <c r="G49" s="248" t="str">
        <f>IF(VLOOKUP($B49,'Points - Summary'!$A$8:$AE$91,8,FALSE)=0,"",VLOOKUP($B49,'Points - Summary'!$A$8:$AE$91,8,FALSE))</f>
        <v/>
      </c>
      <c r="H49" s="248">
        <f>IF(VLOOKUP($B49,'Points - Summary'!$A$8:$AE$91,9,FALSE)=0,"",VLOOKUP($B49,'Points - Summary'!$A$8:$AE$91,9,FALSE))</f>
        <v>10</v>
      </c>
      <c r="I49" s="248" t="str">
        <f>IF(VLOOKUP($B49,'Points - Summary'!$A$8:$AE$91,10,FALSE)=0,"",VLOOKUP($B49,'Points - Summary'!$A$8:$AE$91,10,FALSE))</f>
        <v/>
      </c>
      <c r="J49" s="248" t="str">
        <f>IF(VLOOKUP($B49,'Points - Summary'!$A$8:$AE$91,11,FALSE)=0,"",VLOOKUP($B49,'Points - Summary'!$A$8:$AE$91,11,FALSE))</f>
        <v/>
      </c>
      <c r="K49" s="248" t="str">
        <f>IF(VLOOKUP($B49,'Points - Summary'!$A$8:$AE$91,12,FALSE)=0,"",VLOOKUP($B49,'Points - Summary'!$A$8:$AE$91,12,FALSE))</f>
        <v/>
      </c>
      <c r="L49" s="248">
        <f>IF(VLOOKUP($B49,'Points - Summary'!$A$8:$AE$91,13,FALSE)=0,"",VLOOKUP($B49,'Points - Summary'!$A$8:$AE$91,13,FALSE))</f>
        <v>1</v>
      </c>
      <c r="M49" s="309">
        <f>IF(VLOOKUP($B49,'Points - Summary'!$A$8:$AE$91,15,FALSE)=0,"",VLOOKUP($B49,'Points - Summary'!$A$8:$AE$91,15,FALSE))</f>
        <v>206</v>
      </c>
      <c r="N49" s="598">
        <f>VLOOKUP(B49,'Points - Summary'!$A$8:$P$91,16,FALSE)</f>
        <v>38</v>
      </c>
      <c r="O49" s="249">
        <v>4.5</v>
      </c>
      <c r="P49" s="279"/>
    </row>
    <row r="50" spans="1:16" ht="18.75" customHeight="1" x14ac:dyDescent="0.25">
      <c r="A50" s="671"/>
      <c r="B50" s="282" t="s">
        <v>271</v>
      </c>
      <c r="C50" s="283" t="s">
        <v>251</v>
      </c>
      <c r="D50" s="308">
        <f>IF(VLOOKUP($B50,'Points - Summary'!$A$8:$AE$91,5,FALSE)=0,"",VLOOKUP($B50,'Points - Summary'!$A$8:$AE$91,5,FALSE))</f>
        <v>11</v>
      </c>
      <c r="E50" s="245">
        <f>IF(VLOOKUP($B50,'Points - Summary'!$A$8:$AE$91,6,FALSE)=0,"",VLOOKUP($B50,'Points - Summary'!$A$8:$AE$91,6,FALSE))</f>
        <v>229</v>
      </c>
      <c r="F50" s="245">
        <f>IF(VLOOKUP($B50,'Points - Summary'!$A$8:$AE$91,7,FALSE)=0,"",VLOOKUP($B50,'Points - Summary'!$A$8:$AE$91,7,FALSE))</f>
        <v>1</v>
      </c>
      <c r="G50" s="245" t="str">
        <f>IF(VLOOKUP($B50,'Points - Summary'!$A$8:$AE$91,8,FALSE)=0,"",VLOOKUP($B50,'Points - Summary'!$A$8:$AE$91,8,FALSE))</f>
        <v/>
      </c>
      <c r="H50" s="245">
        <f>IF(VLOOKUP($B50,'Points - Summary'!$A$8:$AE$91,9,FALSE)=0,"",VLOOKUP($B50,'Points - Summary'!$A$8:$AE$91,9,FALSE))</f>
        <v>12</v>
      </c>
      <c r="I50" s="245">
        <f>IF(VLOOKUP($B50,'Points - Summary'!$A$8:$AE$91,10,FALSE)=0,"",VLOOKUP($B50,'Points - Summary'!$A$8:$AE$91,10,FALSE))</f>
        <v>1</v>
      </c>
      <c r="J50" s="245" t="str">
        <f>IF(VLOOKUP($B50,'Points - Summary'!$A$8:$AE$91,11,FALSE)=0,"",VLOOKUP($B50,'Points - Summary'!$A$8:$AE$91,11,FALSE))</f>
        <v/>
      </c>
      <c r="K50" s="245" t="str">
        <f>IF(VLOOKUP($B50,'Points - Summary'!$A$8:$AE$91,12,FALSE)=0,"",VLOOKUP($B50,'Points - Summary'!$A$8:$AE$91,12,FALSE))</f>
        <v/>
      </c>
      <c r="L50" s="245">
        <f>IF(VLOOKUP($B50,'Points - Summary'!$A$8:$AE$91,13,FALSE)=0,"",VLOOKUP($B50,'Points - Summary'!$A$8:$AE$91,13,FALSE))</f>
        <v>1</v>
      </c>
      <c r="M50" s="308">
        <f>IF(VLOOKUP($B50,'Points - Summary'!$A$8:$AE$91,15,FALSE)=0,"",VLOOKUP($B50,'Points - Summary'!$A$8:$AE$91,15,FALSE))</f>
        <v>469</v>
      </c>
      <c r="N50" s="597">
        <f>VLOOKUP(B50,'Points - Summary'!$A$8:$P$91,16,FALSE)</f>
        <v>13</v>
      </c>
      <c r="O50" s="246">
        <v>4.5</v>
      </c>
      <c r="P50" s="279"/>
    </row>
    <row r="51" spans="1:16" ht="18.75" customHeight="1" x14ac:dyDescent="0.25">
      <c r="A51" s="671"/>
      <c r="B51" s="284" t="s">
        <v>274</v>
      </c>
      <c r="C51" s="285" t="s">
        <v>251</v>
      </c>
      <c r="D51" s="309" t="str">
        <f>IF(VLOOKUP($B51,'Points - Summary'!$A$8:$AE$91,5,FALSE)=0,"",VLOOKUP($B51,'Points - Summary'!$A$8:$AE$91,5,FALSE))</f>
        <v/>
      </c>
      <c r="E51" s="248" t="str">
        <f>IF(VLOOKUP($B51,'Points - Summary'!$A$8:$AE$91,6,FALSE)=0,"",VLOOKUP($B51,'Points - Summary'!$A$8:$AE$91,6,FALSE))</f>
        <v/>
      </c>
      <c r="F51" s="248" t="str">
        <f>IF(VLOOKUP($B51,'Points - Summary'!$A$8:$AE$91,7,FALSE)=0,"",VLOOKUP($B51,'Points - Summary'!$A$8:$AE$91,7,FALSE))</f>
        <v/>
      </c>
      <c r="G51" s="248" t="str">
        <f>IF(VLOOKUP($B51,'Points - Summary'!$A$8:$AE$91,8,FALSE)=0,"",VLOOKUP($B51,'Points - Summary'!$A$8:$AE$91,8,FALSE))</f>
        <v/>
      </c>
      <c r="H51" s="248" t="str">
        <f>IF(VLOOKUP($B51,'Points - Summary'!$A$8:$AE$91,9,FALSE)=0,"",VLOOKUP($B51,'Points - Summary'!$A$8:$AE$91,9,FALSE))</f>
        <v/>
      </c>
      <c r="I51" s="248" t="str">
        <f>IF(VLOOKUP($B51,'Points - Summary'!$A$8:$AE$91,10,FALSE)=0,"",VLOOKUP($B51,'Points - Summary'!$A$8:$AE$91,10,FALSE))</f>
        <v/>
      </c>
      <c r="J51" s="248" t="str">
        <f>IF(VLOOKUP($B51,'Points - Summary'!$A$8:$AE$91,11,FALSE)=0,"",VLOOKUP($B51,'Points - Summary'!$A$8:$AE$91,11,FALSE))</f>
        <v/>
      </c>
      <c r="K51" s="248" t="str">
        <f>IF(VLOOKUP($B51,'Points - Summary'!$A$8:$AE$91,12,FALSE)=0,"",VLOOKUP($B51,'Points - Summary'!$A$8:$AE$91,12,FALSE))</f>
        <v/>
      </c>
      <c r="L51" s="248" t="str">
        <f>IF(VLOOKUP($B51,'Points - Summary'!$A$8:$AE$91,13,FALSE)=0,"",VLOOKUP($B51,'Points - Summary'!$A$8:$AE$91,13,FALSE))</f>
        <v/>
      </c>
      <c r="M51" s="309" t="str">
        <f>IF(VLOOKUP($B51,'Points - Summary'!$A$8:$AE$91,15,FALSE)=0,"",VLOOKUP($B51,'Points - Summary'!$A$8:$AE$91,15,FALSE))</f>
        <v/>
      </c>
      <c r="N51" s="598">
        <f>VLOOKUP(B51,'Points - Summary'!$A$8:$P$91,16,FALSE)</f>
        <v>62</v>
      </c>
      <c r="O51" s="249">
        <v>4.5</v>
      </c>
      <c r="P51" s="279"/>
    </row>
    <row r="52" spans="1:16" ht="18.75" customHeight="1" x14ac:dyDescent="0.25">
      <c r="A52" s="671"/>
      <c r="B52" s="282" t="s">
        <v>203</v>
      </c>
      <c r="C52" s="283" t="s">
        <v>251</v>
      </c>
      <c r="D52" s="308">
        <f>IF(VLOOKUP($B52,'Points - Summary'!$A$8:$AE$91,5,FALSE)=0,"",VLOOKUP($B52,'Points - Summary'!$A$8:$AE$91,5,FALSE))</f>
        <v>10</v>
      </c>
      <c r="E52" s="245">
        <f>IF(VLOOKUP($B52,'Points - Summary'!$A$8:$AE$91,6,FALSE)=0,"",VLOOKUP($B52,'Points - Summary'!$A$8:$AE$91,6,FALSE))</f>
        <v>157</v>
      </c>
      <c r="F52" s="245">
        <f>IF(VLOOKUP($B52,'Points - Summary'!$A$8:$AE$91,7,FALSE)=0,"",VLOOKUP($B52,'Points - Summary'!$A$8:$AE$91,7,FALSE))</f>
        <v>1</v>
      </c>
      <c r="G52" s="245" t="str">
        <f>IF(VLOOKUP($B52,'Points - Summary'!$A$8:$AE$91,8,FALSE)=0,"",VLOOKUP($B52,'Points - Summary'!$A$8:$AE$91,8,FALSE))</f>
        <v/>
      </c>
      <c r="H52" s="245">
        <f>IF(VLOOKUP($B52,'Points - Summary'!$A$8:$AE$91,9,FALSE)=0,"",VLOOKUP($B52,'Points - Summary'!$A$8:$AE$91,9,FALSE))</f>
        <v>5</v>
      </c>
      <c r="I52" s="245" t="str">
        <f>IF(VLOOKUP($B52,'Points - Summary'!$A$8:$AE$91,10,FALSE)=0,"",VLOOKUP($B52,'Points - Summary'!$A$8:$AE$91,10,FALSE))</f>
        <v/>
      </c>
      <c r="J52" s="245" t="str">
        <f>IF(VLOOKUP($B52,'Points - Summary'!$A$8:$AE$91,11,FALSE)=0,"",VLOOKUP($B52,'Points - Summary'!$A$8:$AE$91,11,FALSE))</f>
        <v/>
      </c>
      <c r="K52" s="245" t="str">
        <f>IF(VLOOKUP($B52,'Points - Summary'!$A$8:$AE$91,12,FALSE)=0,"",VLOOKUP($B52,'Points - Summary'!$A$8:$AE$91,12,FALSE))</f>
        <v/>
      </c>
      <c r="L52" s="245">
        <f>IF(VLOOKUP($B52,'Points - Summary'!$A$8:$AE$91,13,FALSE)=0,"",VLOOKUP($B52,'Points - Summary'!$A$8:$AE$91,13,FALSE))</f>
        <v>2</v>
      </c>
      <c r="M52" s="308">
        <f>IF(VLOOKUP($B52,'Points - Summary'!$A$8:$AE$91,15,FALSE)=0,"",VLOOKUP($B52,'Points - Summary'!$A$8:$AE$91,15,FALSE))</f>
        <v>277</v>
      </c>
      <c r="N52" s="597">
        <f>VLOOKUP(B52,'Points - Summary'!$A$8:$P$91,16,FALSE)</f>
        <v>30</v>
      </c>
      <c r="O52" s="246">
        <v>4.5</v>
      </c>
      <c r="P52" s="279"/>
    </row>
    <row r="53" spans="1:16" ht="18.75" customHeight="1" x14ac:dyDescent="0.25">
      <c r="A53" s="671"/>
      <c r="B53" s="284" t="s">
        <v>227</v>
      </c>
      <c r="C53" s="285" t="s">
        <v>251</v>
      </c>
      <c r="D53" s="309">
        <f>IF(VLOOKUP($B53,'Points - Summary'!$A$8:$AE$91,5,FALSE)=0,"",VLOOKUP($B53,'Points - Summary'!$A$8:$AE$91,5,FALSE))</f>
        <v>10</v>
      </c>
      <c r="E53" s="248">
        <f>IF(VLOOKUP($B53,'Points - Summary'!$A$8:$AE$91,6,FALSE)=0,"",VLOOKUP($B53,'Points - Summary'!$A$8:$AE$91,6,FALSE))</f>
        <v>145</v>
      </c>
      <c r="F53" s="248">
        <f>IF(VLOOKUP($B53,'Points - Summary'!$A$8:$AE$91,7,FALSE)=0,"",VLOOKUP($B53,'Points - Summary'!$A$8:$AE$91,7,FALSE))</f>
        <v>1</v>
      </c>
      <c r="G53" s="248" t="str">
        <f>IF(VLOOKUP($B53,'Points - Summary'!$A$8:$AE$91,8,FALSE)=0,"",VLOOKUP($B53,'Points - Summary'!$A$8:$AE$91,8,FALSE))</f>
        <v/>
      </c>
      <c r="H53" s="248">
        <f>IF(VLOOKUP($B53,'Points - Summary'!$A$8:$AE$91,9,FALSE)=0,"",VLOOKUP($B53,'Points - Summary'!$A$8:$AE$91,9,FALSE))</f>
        <v>9</v>
      </c>
      <c r="I53" s="248">
        <f>IF(VLOOKUP($B53,'Points - Summary'!$A$8:$AE$91,10,FALSE)=0,"",VLOOKUP($B53,'Points - Summary'!$A$8:$AE$91,10,FALSE))</f>
        <v>1</v>
      </c>
      <c r="J53" s="248" t="str">
        <f>IF(VLOOKUP($B53,'Points - Summary'!$A$8:$AE$91,11,FALSE)=0,"",VLOOKUP($B53,'Points - Summary'!$A$8:$AE$91,11,FALSE))</f>
        <v/>
      </c>
      <c r="K53" s="248">
        <f>IF(VLOOKUP($B53,'Points - Summary'!$A$8:$AE$91,12,FALSE)=0,"",VLOOKUP($B53,'Points - Summary'!$A$8:$AE$91,12,FALSE))</f>
        <v>1</v>
      </c>
      <c r="L53" s="248" t="str">
        <f>IF(VLOOKUP($B53,'Points - Summary'!$A$8:$AE$91,13,FALSE)=0,"",VLOOKUP($B53,'Points - Summary'!$A$8:$AE$91,13,FALSE))</f>
        <v/>
      </c>
      <c r="M53" s="309">
        <f>IF(VLOOKUP($B53,'Points - Summary'!$A$8:$AE$91,15,FALSE)=0,"",VLOOKUP($B53,'Points - Summary'!$A$8:$AE$91,15,FALSE))</f>
        <v>430</v>
      </c>
      <c r="N53" s="598">
        <f>VLOOKUP(B53,'Points - Summary'!$A$8:$P$91,16,FALSE)</f>
        <v>17</v>
      </c>
      <c r="O53" s="249">
        <v>4.5</v>
      </c>
      <c r="P53" s="279"/>
    </row>
    <row r="54" spans="1:16" ht="18.75" customHeight="1" thickBot="1" x14ac:dyDescent="0.3">
      <c r="A54" s="672"/>
      <c r="B54" s="288" t="s">
        <v>276</v>
      </c>
      <c r="C54" s="289" t="s">
        <v>251</v>
      </c>
      <c r="D54" s="311" t="str">
        <f>IF(VLOOKUP($B54,'Points - Summary'!$A$8:$AE$91,5,FALSE)=0,"",VLOOKUP($B54,'Points - Summary'!$A$8:$AE$91,5,FALSE))</f>
        <v/>
      </c>
      <c r="E54" s="316" t="str">
        <f>IF(VLOOKUP($B54,'Points - Summary'!$A$8:$AE$91,6,FALSE)=0,"",VLOOKUP($B54,'Points - Summary'!$A$8:$AE$91,6,FALSE))</f>
        <v/>
      </c>
      <c r="F54" s="316" t="str">
        <f>IF(VLOOKUP($B54,'Points - Summary'!$A$8:$AE$91,7,FALSE)=0,"",VLOOKUP($B54,'Points - Summary'!$A$8:$AE$91,7,FALSE))</f>
        <v/>
      </c>
      <c r="G54" s="316" t="str">
        <f>IF(VLOOKUP($B54,'Points - Summary'!$A$8:$AE$91,8,FALSE)=0,"",VLOOKUP($B54,'Points - Summary'!$A$8:$AE$91,8,FALSE))</f>
        <v/>
      </c>
      <c r="H54" s="316" t="str">
        <f>IF(VLOOKUP($B54,'Points - Summary'!$A$8:$AE$91,9,FALSE)=0,"",VLOOKUP($B54,'Points - Summary'!$A$8:$AE$91,9,FALSE))</f>
        <v/>
      </c>
      <c r="I54" s="316" t="str">
        <f>IF(VLOOKUP($B54,'Points - Summary'!$A$8:$AE$91,10,FALSE)=0,"",VLOOKUP($B54,'Points - Summary'!$A$8:$AE$91,10,FALSE))</f>
        <v/>
      </c>
      <c r="J54" s="316" t="str">
        <f>IF(VLOOKUP($B54,'Points - Summary'!$A$8:$AE$91,11,FALSE)=0,"",VLOOKUP($B54,'Points - Summary'!$A$8:$AE$91,11,FALSE))</f>
        <v/>
      </c>
      <c r="K54" s="316" t="str">
        <f>IF(VLOOKUP($B54,'Points - Summary'!$A$8:$AE$91,12,FALSE)=0,"",VLOOKUP($B54,'Points - Summary'!$A$8:$AE$91,12,FALSE))</f>
        <v/>
      </c>
      <c r="L54" s="316" t="str">
        <f>IF(VLOOKUP($B54,'Points - Summary'!$A$8:$AE$91,13,FALSE)=0,"",VLOOKUP($B54,'Points - Summary'!$A$8:$AE$91,13,FALSE))</f>
        <v/>
      </c>
      <c r="M54" s="311" t="str">
        <f>IF(VLOOKUP($B54,'Points - Summary'!$A$8:$AE$91,15,FALSE)=0,"",VLOOKUP($B54,'Points - Summary'!$A$8:$AE$91,15,FALSE))</f>
        <v/>
      </c>
      <c r="N54" s="603">
        <f>VLOOKUP(B54,'Points - Summary'!$A$8:$P$91,16,FALSE)</f>
        <v>62</v>
      </c>
      <c r="O54" s="302">
        <v>4.5</v>
      </c>
      <c r="P54" s="279"/>
    </row>
    <row r="55" spans="1:16" ht="18.75" customHeight="1" x14ac:dyDescent="0.25">
      <c r="A55" s="670" t="s">
        <v>76</v>
      </c>
      <c r="B55" s="280" t="s">
        <v>57</v>
      </c>
      <c r="C55" s="281" t="s">
        <v>53</v>
      </c>
      <c r="D55" s="307">
        <f>IF(VLOOKUP($B55,'Points - Summary'!$A$8:$AE$91,5,FALSE)=0,"",VLOOKUP($B55,'Points - Summary'!$A$8:$AE$91,5,FALSE))</f>
        <v>7</v>
      </c>
      <c r="E55" s="315">
        <f>IF(VLOOKUP($B55,'Points - Summary'!$A$8:$AE$91,6,FALSE)=0,"",VLOOKUP($B55,'Points - Summary'!$A$8:$AE$91,6,FALSE))</f>
        <v>36</v>
      </c>
      <c r="F55" s="315" t="str">
        <f>IF(VLOOKUP($B55,'Points - Summary'!$A$8:$AE$91,7,FALSE)=0,"",VLOOKUP($B55,'Points - Summary'!$A$8:$AE$91,7,FALSE))</f>
        <v/>
      </c>
      <c r="G55" s="315" t="str">
        <f>IF(VLOOKUP($B55,'Points - Summary'!$A$8:$AE$91,8,FALSE)=0,"",VLOOKUP($B55,'Points - Summary'!$A$8:$AE$91,8,FALSE))</f>
        <v/>
      </c>
      <c r="H55" s="315">
        <f>IF(VLOOKUP($B55,'Points - Summary'!$A$8:$AE$91,9,FALSE)=0,"",VLOOKUP($B55,'Points - Summary'!$A$8:$AE$91,9,FALSE))</f>
        <v>12</v>
      </c>
      <c r="I55" s="315">
        <f>IF(VLOOKUP($B55,'Points - Summary'!$A$8:$AE$91,10,FALSE)=0,"",VLOOKUP($B55,'Points - Summary'!$A$8:$AE$91,10,FALSE))</f>
        <v>1</v>
      </c>
      <c r="J55" s="315" t="str">
        <f>IF(VLOOKUP($B55,'Points - Summary'!$A$8:$AE$91,11,FALSE)=0,"",VLOOKUP($B55,'Points - Summary'!$A$8:$AE$91,11,FALSE))</f>
        <v/>
      </c>
      <c r="K55" s="315" t="str">
        <f>IF(VLOOKUP($B55,'Points - Summary'!$A$8:$AE$91,12,FALSE)=0,"",VLOOKUP($B55,'Points - Summary'!$A$8:$AE$91,12,FALSE))</f>
        <v/>
      </c>
      <c r="L55" s="315" t="str">
        <f>IF(VLOOKUP($B55,'Points - Summary'!$A$8:$AE$91,13,FALSE)=0,"",VLOOKUP($B55,'Points - Summary'!$A$8:$AE$91,13,FALSE))</f>
        <v/>
      </c>
      <c r="M55" s="307">
        <f>IF(VLOOKUP($B55,'Points - Summary'!$A$8:$AE$91,15,FALSE)=0,"",VLOOKUP($B55,'Points - Summary'!$A$8:$AE$91,15,FALSE))</f>
        <v>241</v>
      </c>
      <c r="N55" s="602">
        <f>VLOOKUP(B55,'Points - Summary'!$A$8:$P$91,16,FALSE)</f>
        <v>34</v>
      </c>
      <c r="O55" s="301">
        <v>9</v>
      </c>
      <c r="P55" s="279"/>
    </row>
    <row r="56" spans="1:16" ht="18.75" customHeight="1" x14ac:dyDescent="0.25">
      <c r="A56" s="671"/>
      <c r="B56" s="282" t="s">
        <v>29</v>
      </c>
      <c r="C56" s="283" t="s">
        <v>53</v>
      </c>
      <c r="D56" s="308">
        <f>IF(VLOOKUP($B56,'Points - Summary'!$A$8:$AE$91,5,FALSE)=0,"",VLOOKUP($B56,'Points - Summary'!$A$8:$AE$91,5,FALSE))</f>
        <v>10</v>
      </c>
      <c r="E56" s="245">
        <f>IF(VLOOKUP($B56,'Points - Summary'!$A$8:$AE$91,6,FALSE)=0,"",VLOOKUP($B56,'Points - Summary'!$A$8:$AE$91,6,FALSE))</f>
        <v>46</v>
      </c>
      <c r="F56" s="245" t="str">
        <f>IF(VLOOKUP($B56,'Points - Summary'!$A$8:$AE$91,7,FALSE)=0,"",VLOOKUP($B56,'Points - Summary'!$A$8:$AE$91,7,FALSE))</f>
        <v/>
      </c>
      <c r="G56" s="245" t="str">
        <f>IF(VLOOKUP($B56,'Points - Summary'!$A$8:$AE$91,8,FALSE)=0,"",VLOOKUP($B56,'Points - Summary'!$A$8:$AE$91,8,FALSE))</f>
        <v/>
      </c>
      <c r="H56" s="245">
        <f>IF(VLOOKUP($B56,'Points - Summary'!$A$8:$AE$91,9,FALSE)=0,"",VLOOKUP($B56,'Points - Summary'!$A$8:$AE$91,9,FALSE))</f>
        <v>27</v>
      </c>
      <c r="I56" s="245">
        <f>IF(VLOOKUP($B56,'Points - Summary'!$A$8:$AE$91,10,FALSE)=0,"",VLOOKUP($B56,'Points - Summary'!$A$8:$AE$91,10,FALSE))</f>
        <v>3</v>
      </c>
      <c r="J56" s="245" t="str">
        <f>IF(VLOOKUP($B56,'Points - Summary'!$A$8:$AE$91,11,FALSE)=0,"",VLOOKUP($B56,'Points - Summary'!$A$8:$AE$91,11,FALSE))</f>
        <v/>
      </c>
      <c r="K56" s="245" t="str">
        <f>IF(VLOOKUP($B56,'Points - Summary'!$A$8:$AE$91,12,FALSE)=0,"",VLOOKUP($B56,'Points - Summary'!$A$8:$AE$91,12,FALSE))</f>
        <v/>
      </c>
      <c r="L56" s="245">
        <f>IF(VLOOKUP($B56,'Points - Summary'!$A$8:$AE$91,13,FALSE)=0,"",VLOOKUP($B56,'Points - Summary'!$A$8:$AE$91,13,FALSE))</f>
        <v>4</v>
      </c>
      <c r="M56" s="308">
        <f>IF(VLOOKUP($B56,'Points - Summary'!$A$8:$AE$91,15,FALSE)=0,"",VLOOKUP($B56,'Points - Summary'!$A$8:$AE$91,15,FALSE))</f>
        <v>566</v>
      </c>
      <c r="N56" s="597">
        <f>VLOOKUP(B56,'Points - Summary'!$A$8:$P$91,16,FALSE)</f>
        <v>9</v>
      </c>
      <c r="O56" s="246">
        <v>9</v>
      </c>
      <c r="P56" s="279"/>
    </row>
    <row r="57" spans="1:16" ht="18.75" customHeight="1" x14ac:dyDescent="0.25">
      <c r="A57" s="671"/>
      <c r="B57" s="284" t="s">
        <v>27</v>
      </c>
      <c r="C57" s="285" t="s">
        <v>54</v>
      </c>
      <c r="D57" s="309">
        <f>IF(VLOOKUP($B57,'Points - Summary'!$A$8:$AE$91,5,FALSE)=0,"",VLOOKUP($B57,'Points - Summary'!$A$8:$AE$91,5,FALSE))</f>
        <v>11</v>
      </c>
      <c r="E57" s="248">
        <f>IF(VLOOKUP($B57,'Points - Summary'!$A$8:$AE$91,6,FALSE)=0,"",VLOOKUP($B57,'Points - Summary'!$A$8:$AE$91,6,FALSE))</f>
        <v>7</v>
      </c>
      <c r="F57" s="248" t="str">
        <f>IF(VLOOKUP($B57,'Points - Summary'!$A$8:$AE$91,7,FALSE)=0,"",VLOOKUP($B57,'Points - Summary'!$A$8:$AE$91,7,FALSE))</f>
        <v/>
      </c>
      <c r="G57" s="248" t="str">
        <f>IF(VLOOKUP($B57,'Points - Summary'!$A$8:$AE$91,8,FALSE)=0,"",VLOOKUP($B57,'Points - Summary'!$A$8:$AE$91,8,FALSE))</f>
        <v/>
      </c>
      <c r="H57" s="248">
        <f>IF(VLOOKUP($B57,'Points - Summary'!$A$8:$AE$91,9,FALSE)=0,"",VLOOKUP($B57,'Points - Summary'!$A$8:$AE$91,9,FALSE))</f>
        <v>18</v>
      </c>
      <c r="I57" s="248">
        <f>IF(VLOOKUP($B57,'Points - Summary'!$A$8:$AE$91,10,FALSE)=0,"",VLOOKUP($B57,'Points - Summary'!$A$8:$AE$91,10,FALSE))</f>
        <v>2</v>
      </c>
      <c r="J57" s="248" t="str">
        <f>IF(VLOOKUP($B57,'Points - Summary'!$A$8:$AE$91,11,FALSE)=0,"",VLOOKUP($B57,'Points - Summary'!$A$8:$AE$91,11,FALSE))</f>
        <v/>
      </c>
      <c r="K57" s="248" t="str">
        <f>IF(VLOOKUP($B57,'Points - Summary'!$A$8:$AE$91,12,FALSE)=0,"",VLOOKUP($B57,'Points - Summary'!$A$8:$AE$91,12,FALSE))</f>
        <v/>
      </c>
      <c r="L57" s="248">
        <f>IF(VLOOKUP($B57,'Points - Summary'!$A$8:$AE$91,13,FALSE)=0,"",VLOOKUP($B57,'Points - Summary'!$A$8:$AE$91,13,FALSE))</f>
        <v>4</v>
      </c>
      <c r="M57" s="309">
        <f>IF(VLOOKUP($B57,'Points - Summary'!$A$8:$AE$91,15,FALSE)=0,"",VLOOKUP($B57,'Points - Summary'!$A$8:$AE$91,15,FALSE))</f>
        <v>367</v>
      </c>
      <c r="N57" s="598">
        <f>VLOOKUP(B57,'Points - Summary'!$A$8:$P$91,16,FALSE)</f>
        <v>22</v>
      </c>
      <c r="O57" s="249">
        <v>8.5</v>
      </c>
      <c r="P57" s="279"/>
    </row>
    <row r="58" spans="1:16" ht="18.75" customHeight="1" x14ac:dyDescent="0.25">
      <c r="A58" s="671"/>
      <c r="B58" s="282" t="s">
        <v>25</v>
      </c>
      <c r="C58" s="283" t="s">
        <v>52</v>
      </c>
      <c r="D58" s="308">
        <f>IF(VLOOKUP($B58,'Points - Summary'!$A$8:$AE$91,5,FALSE)=0,"",VLOOKUP($B58,'Points - Summary'!$A$8:$AE$91,5,FALSE))</f>
        <v>13</v>
      </c>
      <c r="E58" s="245">
        <f>IF(VLOOKUP($B58,'Points - Summary'!$A$8:$AE$91,6,FALSE)=0,"",VLOOKUP($B58,'Points - Summary'!$A$8:$AE$91,6,FALSE))</f>
        <v>64</v>
      </c>
      <c r="F58" s="245">
        <f>IF(VLOOKUP($B58,'Points - Summary'!$A$8:$AE$91,7,FALSE)=0,"",VLOOKUP($B58,'Points - Summary'!$A$8:$AE$91,7,FALSE))</f>
        <v>1</v>
      </c>
      <c r="G58" s="245" t="str">
        <f>IF(VLOOKUP($B58,'Points - Summary'!$A$8:$AE$91,8,FALSE)=0,"",VLOOKUP($B58,'Points - Summary'!$A$8:$AE$91,8,FALSE))</f>
        <v/>
      </c>
      <c r="H58" s="245">
        <f>IF(VLOOKUP($B58,'Points - Summary'!$A$8:$AE$91,9,FALSE)=0,"",VLOOKUP($B58,'Points - Summary'!$A$8:$AE$91,9,FALSE))</f>
        <v>18</v>
      </c>
      <c r="I58" s="245">
        <f>IF(VLOOKUP($B58,'Points - Summary'!$A$8:$AE$91,10,FALSE)=0,"",VLOOKUP($B58,'Points - Summary'!$A$8:$AE$91,10,FALSE))</f>
        <v>1</v>
      </c>
      <c r="J58" s="245" t="str">
        <f>IF(VLOOKUP($B58,'Points - Summary'!$A$8:$AE$91,11,FALSE)=0,"",VLOOKUP($B58,'Points - Summary'!$A$8:$AE$91,11,FALSE))</f>
        <v/>
      </c>
      <c r="K58" s="245" t="str">
        <f>IF(VLOOKUP($B58,'Points - Summary'!$A$8:$AE$91,12,FALSE)=0,"",VLOOKUP($B58,'Points - Summary'!$A$8:$AE$91,12,FALSE))</f>
        <v/>
      </c>
      <c r="L58" s="245">
        <f>IF(VLOOKUP($B58,'Points - Summary'!$A$8:$AE$91,13,FALSE)=0,"",VLOOKUP($B58,'Points - Summary'!$A$8:$AE$91,13,FALSE))</f>
        <v>3</v>
      </c>
      <c r="M58" s="308">
        <f>IF(VLOOKUP($B58,'Points - Summary'!$A$8:$AE$91,15,FALSE)=0,"",VLOOKUP($B58,'Points - Summary'!$A$8:$AE$91,15,FALSE))</f>
        <v>414</v>
      </c>
      <c r="N58" s="597">
        <f>VLOOKUP(B58,'Points - Summary'!$A$8:$P$91,16,FALSE)</f>
        <v>18</v>
      </c>
      <c r="O58" s="246">
        <v>6</v>
      </c>
      <c r="P58" s="279"/>
    </row>
    <row r="59" spans="1:16" ht="18.75" customHeight="1" x14ac:dyDescent="0.25">
      <c r="A59" s="671"/>
      <c r="B59" s="284" t="s">
        <v>58</v>
      </c>
      <c r="C59" s="285" t="s">
        <v>53</v>
      </c>
      <c r="D59" s="309">
        <f>IF(VLOOKUP($B59,'Points - Summary'!$A$8:$AE$91,5,FALSE)=0,"",VLOOKUP($B59,'Points - Summary'!$A$8:$AE$91,5,FALSE))</f>
        <v>14</v>
      </c>
      <c r="E59" s="248">
        <f>IF(VLOOKUP($B59,'Points - Summary'!$A$8:$AE$91,6,FALSE)=0,"",VLOOKUP($B59,'Points - Summary'!$A$8:$AE$91,6,FALSE))</f>
        <v>117</v>
      </c>
      <c r="F59" s="248" t="str">
        <f>IF(VLOOKUP($B59,'Points - Summary'!$A$8:$AE$91,7,FALSE)=0,"",VLOOKUP($B59,'Points - Summary'!$A$8:$AE$91,7,FALSE))</f>
        <v/>
      </c>
      <c r="G59" s="248" t="str">
        <f>IF(VLOOKUP($B59,'Points - Summary'!$A$8:$AE$91,8,FALSE)=0,"",VLOOKUP($B59,'Points - Summary'!$A$8:$AE$91,8,FALSE))</f>
        <v/>
      </c>
      <c r="H59" s="248">
        <f>IF(VLOOKUP($B59,'Points - Summary'!$A$8:$AE$91,9,FALSE)=0,"",VLOOKUP($B59,'Points - Summary'!$A$8:$AE$91,9,FALSE))</f>
        <v>26</v>
      </c>
      <c r="I59" s="248">
        <f>IF(VLOOKUP($B59,'Points - Summary'!$A$8:$AE$91,10,FALSE)=0,"",VLOOKUP($B59,'Points - Summary'!$A$8:$AE$91,10,FALSE))</f>
        <v>2</v>
      </c>
      <c r="J59" s="248" t="str">
        <f>IF(VLOOKUP($B59,'Points - Summary'!$A$8:$AE$91,11,FALSE)=0,"",VLOOKUP($B59,'Points - Summary'!$A$8:$AE$91,11,FALSE))</f>
        <v/>
      </c>
      <c r="K59" s="248" t="str">
        <f>IF(VLOOKUP($B59,'Points - Summary'!$A$8:$AE$91,12,FALSE)=0,"",VLOOKUP($B59,'Points - Summary'!$A$8:$AE$91,12,FALSE))</f>
        <v/>
      </c>
      <c r="L59" s="248">
        <f>IF(VLOOKUP($B59,'Points - Summary'!$A$8:$AE$91,13,FALSE)=0,"",VLOOKUP($B59,'Points - Summary'!$A$8:$AE$91,13,FALSE))</f>
        <v>1</v>
      </c>
      <c r="M59" s="309">
        <f>IF(VLOOKUP($B59,'Points - Summary'!$A$8:$AE$91,15,FALSE)=0,"",VLOOKUP($B59,'Points - Summary'!$A$8:$AE$91,15,FALSE))</f>
        <v>567</v>
      </c>
      <c r="N59" s="598">
        <f>VLOOKUP(B59,'Points - Summary'!$A$8:$P$91,16,FALSE)</f>
        <v>8</v>
      </c>
      <c r="O59" s="249">
        <v>6</v>
      </c>
      <c r="P59" s="279"/>
    </row>
    <row r="60" spans="1:16" ht="18.75" customHeight="1" x14ac:dyDescent="0.25">
      <c r="A60" s="671"/>
      <c r="B60" s="282" t="s">
        <v>59</v>
      </c>
      <c r="C60" s="283" t="s">
        <v>54</v>
      </c>
      <c r="D60" s="308">
        <f>IF(VLOOKUP($B60,'Points - Summary'!$A$8:$AE$91,5,FALSE)=0,"",VLOOKUP($B60,'Points - Summary'!$A$8:$AE$91,5,FALSE))</f>
        <v>14</v>
      </c>
      <c r="E60" s="245">
        <f>IF(VLOOKUP($B60,'Points - Summary'!$A$8:$AE$91,6,FALSE)=0,"",VLOOKUP($B60,'Points - Summary'!$A$8:$AE$91,6,FALSE))</f>
        <v>54</v>
      </c>
      <c r="F60" s="245" t="str">
        <f>IF(VLOOKUP($B60,'Points - Summary'!$A$8:$AE$91,7,FALSE)=0,"",VLOOKUP($B60,'Points - Summary'!$A$8:$AE$91,7,FALSE))</f>
        <v/>
      </c>
      <c r="G60" s="245" t="str">
        <f>IF(VLOOKUP($B60,'Points - Summary'!$A$8:$AE$91,8,FALSE)=0,"",VLOOKUP($B60,'Points - Summary'!$A$8:$AE$91,8,FALSE))</f>
        <v/>
      </c>
      <c r="H60" s="245">
        <f>IF(VLOOKUP($B60,'Points - Summary'!$A$8:$AE$91,9,FALSE)=0,"",VLOOKUP($B60,'Points - Summary'!$A$8:$AE$91,9,FALSE))</f>
        <v>22</v>
      </c>
      <c r="I60" s="245">
        <f>IF(VLOOKUP($B60,'Points - Summary'!$A$8:$AE$91,10,FALSE)=0,"",VLOOKUP($B60,'Points - Summary'!$A$8:$AE$91,10,FALSE))</f>
        <v>1</v>
      </c>
      <c r="J60" s="245" t="str">
        <f>IF(VLOOKUP($B60,'Points - Summary'!$A$8:$AE$91,11,FALSE)=0,"",VLOOKUP($B60,'Points - Summary'!$A$8:$AE$91,11,FALSE))</f>
        <v/>
      </c>
      <c r="K60" s="245" t="str">
        <f>IF(VLOOKUP($B60,'Points - Summary'!$A$8:$AE$91,12,FALSE)=0,"",VLOOKUP($B60,'Points - Summary'!$A$8:$AE$91,12,FALSE))</f>
        <v/>
      </c>
      <c r="L60" s="245">
        <f>IF(VLOOKUP($B60,'Points - Summary'!$A$8:$AE$91,13,FALSE)=0,"",VLOOKUP($B60,'Points - Summary'!$A$8:$AE$91,13,FALSE))</f>
        <v>4</v>
      </c>
      <c r="M60" s="308">
        <f>IF(VLOOKUP($B60,'Points - Summary'!$A$8:$AE$91,15,FALSE)=0,"",VLOOKUP($B60,'Points - Summary'!$A$8:$AE$91,15,FALSE))</f>
        <v>449</v>
      </c>
      <c r="N60" s="597">
        <f>VLOOKUP(B60,'Points - Summary'!$A$8:$P$91,16,FALSE)</f>
        <v>15</v>
      </c>
      <c r="O60" s="246">
        <v>6</v>
      </c>
      <c r="P60" s="279"/>
    </row>
    <row r="61" spans="1:16" ht="18.75" customHeight="1" x14ac:dyDescent="0.25">
      <c r="A61" s="671"/>
      <c r="B61" s="284" t="s">
        <v>408</v>
      </c>
      <c r="C61" s="285" t="s">
        <v>52</v>
      </c>
      <c r="D61" s="309">
        <f>IF(VLOOKUP($B61,'Points - Summary'!$A$8:$AE$91,5,FALSE)=0,"",VLOOKUP($B61,'Points - Summary'!$A$8:$AE$91,5,FALSE))</f>
        <v>13</v>
      </c>
      <c r="E61" s="248">
        <f>IF(VLOOKUP($B61,'Points - Summary'!$A$8:$AE$91,6,FALSE)=0,"",VLOOKUP($B61,'Points - Summary'!$A$8:$AE$91,6,FALSE))</f>
        <v>4</v>
      </c>
      <c r="F61" s="248" t="str">
        <f>IF(VLOOKUP($B61,'Points - Summary'!$A$8:$AE$91,7,FALSE)=0,"",VLOOKUP($B61,'Points - Summary'!$A$8:$AE$91,7,FALSE))</f>
        <v/>
      </c>
      <c r="G61" s="248" t="str">
        <f>IF(VLOOKUP($B61,'Points - Summary'!$A$8:$AE$91,8,FALSE)=0,"",VLOOKUP($B61,'Points - Summary'!$A$8:$AE$91,8,FALSE))</f>
        <v/>
      </c>
      <c r="H61" s="248">
        <f>IF(VLOOKUP($B61,'Points - Summary'!$A$8:$AE$91,9,FALSE)=0,"",VLOOKUP($B61,'Points - Summary'!$A$8:$AE$91,9,FALSE))</f>
        <v>22</v>
      </c>
      <c r="I61" s="248">
        <f>IF(VLOOKUP($B61,'Points - Summary'!$A$8:$AE$91,10,FALSE)=0,"",VLOOKUP($B61,'Points - Summary'!$A$8:$AE$91,10,FALSE))</f>
        <v>2</v>
      </c>
      <c r="J61" s="248">
        <f>IF(VLOOKUP($B61,'Points - Summary'!$A$8:$AE$91,11,FALSE)=0,"",VLOOKUP($B61,'Points - Summary'!$A$8:$AE$91,11,FALSE))</f>
        <v>1</v>
      </c>
      <c r="K61" s="248" t="str">
        <f>IF(VLOOKUP($B61,'Points - Summary'!$A$8:$AE$91,12,FALSE)=0,"",VLOOKUP($B61,'Points - Summary'!$A$8:$AE$91,12,FALSE))</f>
        <v/>
      </c>
      <c r="L61" s="248" t="str">
        <f>IF(VLOOKUP($B61,'Points - Summary'!$A$8:$AE$91,13,FALSE)=0,"",VLOOKUP($B61,'Points - Summary'!$A$8:$AE$91,13,FALSE))</f>
        <v/>
      </c>
      <c r="M61" s="309">
        <f>IF(VLOOKUP($B61,'Points - Summary'!$A$8:$AE$91,15,FALSE)=0,"",VLOOKUP($B61,'Points - Summary'!$A$8:$AE$91,15,FALSE))</f>
        <v>434</v>
      </c>
      <c r="N61" s="598">
        <f>VLOOKUP(B61,'Points - Summary'!$A$8:$P$91,16,FALSE)</f>
        <v>16</v>
      </c>
      <c r="O61" s="249">
        <v>5.5</v>
      </c>
      <c r="P61" s="279"/>
    </row>
    <row r="62" spans="1:16" ht="18.75" customHeight="1" x14ac:dyDescent="0.25">
      <c r="A62" s="671"/>
      <c r="B62" s="282" t="s">
        <v>23</v>
      </c>
      <c r="C62" s="283" t="s">
        <v>52</v>
      </c>
      <c r="D62" s="308">
        <f>IF(VLOOKUP($B62,'Points - Summary'!$A$8:$AE$91,5,FALSE)=0,"",VLOOKUP($B62,'Points - Summary'!$A$8:$AE$91,5,FALSE))</f>
        <v>13</v>
      </c>
      <c r="E62" s="245">
        <f>IF(VLOOKUP($B62,'Points - Summary'!$A$8:$AE$91,6,FALSE)=0,"",VLOOKUP($B62,'Points - Summary'!$A$8:$AE$91,6,FALSE))</f>
        <v>57</v>
      </c>
      <c r="F62" s="245" t="str">
        <f>IF(VLOOKUP($B62,'Points - Summary'!$A$8:$AE$91,7,FALSE)=0,"",VLOOKUP($B62,'Points - Summary'!$A$8:$AE$91,7,FALSE))</f>
        <v/>
      </c>
      <c r="G62" s="245" t="str">
        <f>IF(VLOOKUP($B62,'Points - Summary'!$A$8:$AE$91,8,FALSE)=0,"",VLOOKUP($B62,'Points - Summary'!$A$8:$AE$91,8,FALSE))</f>
        <v/>
      </c>
      <c r="H62" s="245">
        <f>IF(VLOOKUP($B62,'Points - Summary'!$A$8:$AE$91,9,FALSE)=0,"",VLOOKUP($B62,'Points - Summary'!$A$8:$AE$91,9,FALSE))</f>
        <v>19</v>
      </c>
      <c r="I62" s="245" t="str">
        <f>IF(VLOOKUP($B62,'Points - Summary'!$A$8:$AE$91,10,FALSE)=0,"",VLOOKUP($B62,'Points - Summary'!$A$8:$AE$91,10,FALSE))</f>
        <v/>
      </c>
      <c r="J62" s="245" t="str">
        <f>IF(VLOOKUP($B62,'Points - Summary'!$A$8:$AE$91,11,FALSE)=0,"",VLOOKUP($B62,'Points - Summary'!$A$8:$AE$91,11,FALSE))</f>
        <v/>
      </c>
      <c r="K62" s="245" t="str">
        <f>IF(VLOOKUP($B62,'Points - Summary'!$A$8:$AE$91,12,FALSE)=0,"",VLOOKUP($B62,'Points - Summary'!$A$8:$AE$91,12,FALSE))</f>
        <v/>
      </c>
      <c r="L62" s="245">
        <f>IF(VLOOKUP($B62,'Points - Summary'!$A$8:$AE$91,13,FALSE)=0,"",VLOOKUP($B62,'Points - Summary'!$A$8:$AE$91,13,FALSE))</f>
        <v>2</v>
      </c>
      <c r="M62" s="308">
        <f>IF(VLOOKUP($B62,'Points - Summary'!$A$8:$AE$91,15,FALSE)=0,"",VLOOKUP($B62,'Points - Summary'!$A$8:$AE$91,15,FALSE))</f>
        <v>362</v>
      </c>
      <c r="N62" s="597">
        <f>VLOOKUP(B62,'Points - Summary'!$A$8:$P$91,16,FALSE)</f>
        <v>24</v>
      </c>
      <c r="O62" s="246">
        <v>5.5</v>
      </c>
      <c r="P62" s="279"/>
    </row>
    <row r="63" spans="1:16" ht="18.75" customHeight="1" x14ac:dyDescent="0.25">
      <c r="A63" s="671"/>
      <c r="B63" s="284" t="s">
        <v>201</v>
      </c>
      <c r="C63" s="285" t="s">
        <v>52</v>
      </c>
      <c r="D63" s="309">
        <f>IF(VLOOKUP($B63,'Points - Summary'!$A$8:$AE$91,5,FALSE)=0,"",VLOOKUP($B63,'Points - Summary'!$A$8:$AE$91,5,FALSE))</f>
        <v>4</v>
      </c>
      <c r="E63" s="248">
        <f>IF(VLOOKUP($B63,'Points - Summary'!$A$8:$AE$91,6,FALSE)=0,"",VLOOKUP($B63,'Points - Summary'!$A$8:$AE$91,6,FALSE))</f>
        <v>26</v>
      </c>
      <c r="F63" s="248" t="str">
        <f>IF(VLOOKUP($B63,'Points - Summary'!$A$8:$AE$91,7,FALSE)=0,"",VLOOKUP($B63,'Points - Summary'!$A$8:$AE$91,7,FALSE))</f>
        <v/>
      </c>
      <c r="G63" s="248" t="str">
        <f>IF(VLOOKUP($B63,'Points - Summary'!$A$8:$AE$91,8,FALSE)=0,"",VLOOKUP($B63,'Points - Summary'!$A$8:$AE$91,8,FALSE))</f>
        <v/>
      </c>
      <c r="H63" s="248">
        <f>IF(VLOOKUP($B63,'Points - Summary'!$A$8:$AE$91,9,FALSE)=0,"",VLOOKUP($B63,'Points - Summary'!$A$8:$AE$91,9,FALSE))</f>
        <v>1</v>
      </c>
      <c r="I63" s="248" t="str">
        <f>IF(VLOOKUP($B63,'Points - Summary'!$A$8:$AE$91,10,FALSE)=0,"",VLOOKUP($B63,'Points - Summary'!$A$8:$AE$91,10,FALSE))</f>
        <v/>
      </c>
      <c r="J63" s="248" t="str">
        <f>IF(VLOOKUP($B63,'Points - Summary'!$A$8:$AE$91,11,FALSE)=0,"",VLOOKUP($B63,'Points - Summary'!$A$8:$AE$91,11,FALSE))</f>
        <v/>
      </c>
      <c r="K63" s="248" t="str">
        <f>IF(VLOOKUP($B63,'Points - Summary'!$A$8:$AE$91,12,FALSE)=0,"",VLOOKUP($B63,'Points - Summary'!$A$8:$AE$91,12,FALSE))</f>
        <v/>
      </c>
      <c r="L63" s="248" t="str">
        <f>IF(VLOOKUP($B63,'Points - Summary'!$A$8:$AE$91,13,FALSE)=0,"",VLOOKUP($B63,'Points - Summary'!$A$8:$AE$91,13,FALSE))</f>
        <v/>
      </c>
      <c r="M63" s="309">
        <f>IF(VLOOKUP($B63,'Points - Summary'!$A$8:$AE$91,15,FALSE)=0,"",VLOOKUP($B63,'Points - Summary'!$A$8:$AE$91,15,FALSE))</f>
        <v>41</v>
      </c>
      <c r="N63" s="598">
        <f>VLOOKUP(B63,'Points - Summary'!$A$8:$P$91,16,FALSE)</f>
        <v>55</v>
      </c>
      <c r="O63" s="249">
        <v>5</v>
      </c>
      <c r="P63" s="279"/>
    </row>
    <row r="64" spans="1:16" ht="18.75" customHeight="1" x14ac:dyDescent="0.25">
      <c r="A64" s="671"/>
      <c r="B64" s="282" t="s">
        <v>26</v>
      </c>
      <c r="C64" s="283" t="s">
        <v>53</v>
      </c>
      <c r="D64" s="308">
        <f>IF(VLOOKUP($B64,'Points - Summary'!$A$8:$AE$91,5,FALSE)=0,"",VLOOKUP($B64,'Points - Summary'!$A$8:$AE$91,5,FALSE))</f>
        <v>10</v>
      </c>
      <c r="E64" s="245">
        <f>IF(VLOOKUP($B64,'Points - Summary'!$A$8:$AE$91,6,FALSE)=0,"",VLOOKUP($B64,'Points - Summary'!$A$8:$AE$91,6,FALSE))</f>
        <v>52</v>
      </c>
      <c r="F64" s="245" t="str">
        <f>IF(VLOOKUP($B64,'Points - Summary'!$A$8:$AE$91,7,FALSE)=0,"",VLOOKUP($B64,'Points - Summary'!$A$8:$AE$91,7,FALSE))</f>
        <v/>
      </c>
      <c r="G64" s="245" t="str">
        <f>IF(VLOOKUP($B64,'Points - Summary'!$A$8:$AE$91,8,FALSE)=0,"",VLOOKUP($B64,'Points - Summary'!$A$8:$AE$91,8,FALSE))</f>
        <v/>
      </c>
      <c r="H64" s="245">
        <f>IF(VLOOKUP($B64,'Points - Summary'!$A$8:$AE$91,9,FALSE)=0,"",VLOOKUP($B64,'Points - Summary'!$A$8:$AE$91,9,FALSE))</f>
        <v>25</v>
      </c>
      <c r="I64" s="245">
        <f>IF(VLOOKUP($B64,'Points - Summary'!$A$8:$AE$91,10,FALSE)=0,"",VLOOKUP($B64,'Points - Summary'!$A$8:$AE$91,10,FALSE))</f>
        <v>2</v>
      </c>
      <c r="J64" s="245">
        <f>IF(VLOOKUP($B64,'Points - Summary'!$A$8:$AE$91,11,FALSE)=0,"",VLOOKUP($B64,'Points - Summary'!$A$8:$AE$91,11,FALSE))</f>
        <v>1</v>
      </c>
      <c r="K64" s="245" t="str">
        <f>IF(VLOOKUP($B64,'Points - Summary'!$A$8:$AE$91,12,FALSE)=0,"",VLOOKUP($B64,'Points - Summary'!$A$8:$AE$91,12,FALSE))</f>
        <v/>
      </c>
      <c r="L64" s="245">
        <f>IF(VLOOKUP($B64,'Points - Summary'!$A$8:$AE$91,13,FALSE)=0,"",VLOOKUP($B64,'Points - Summary'!$A$8:$AE$91,13,FALSE))</f>
        <v>3</v>
      </c>
      <c r="M64" s="308">
        <f>IF(VLOOKUP($B64,'Points - Summary'!$A$8:$AE$91,15,FALSE)=0,"",VLOOKUP($B64,'Points - Summary'!$A$8:$AE$91,15,FALSE))</f>
        <v>557</v>
      </c>
      <c r="N64" s="597">
        <f>VLOOKUP(B64,'Points - Summary'!$A$8:$P$91,16,FALSE)</f>
        <v>10</v>
      </c>
      <c r="O64" s="246">
        <v>5</v>
      </c>
      <c r="P64" s="279"/>
    </row>
    <row r="65" spans="1:16" ht="18.75" customHeight="1" x14ac:dyDescent="0.25">
      <c r="A65" s="671"/>
      <c r="B65" s="284" t="s">
        <v>40</v>
      </c>
      <c r="C65" s="285" t="s">
        <v>53</v>
      </c>
      <c r="D65" s="309">
        <f>IF(VLOOKUP($B65,'Points - Summary'!$A$8:$AE$91,5,FALSE)=0,"",VLOOKUP($B65,'Points - Summary'!$A$8:$AE$91,5,FALSE))</f>
        <v>13</v>
      </c>
      <c r="E65" s="248" t="str">
        <f>IF(VLOOKUP($B65,'Points - Summary'!$A$8:$AE$91,6,FALSE)=0,"",VLOOKUP($B65,'Points - Summary'!$A$8:$AE$91,6,FALSE))</f>
        <v/>
      </c>
      <c r="F65" s="248" t="str">
        <f>IF(VLOOKUP($B65,'Points - Summary'!$A$8:$AE$91,7,FALSE)=0,"",VLOOKUP($B65,'Points - Summary'!$A$8:$AE$91,7,FALSE))</f>
        <v/>
      </c>
      <c r="G65" s="248" t="str">
        <f>IF(VLOOKUP($B65,'Points - Summary'!$A$8:$AE$91,8,FALSE)=0,"",VLOOKUP($B65,'Points - Summary'!$A$8:$AE$91,8,FALSE))</f>
        <v/>
      </c>
      <c r="H65" s="248">
        <f>IF(VLOOKUP($B65,'Points - Summary'!$A$8:$AE$91,9,FALSE)=0,"",VLOOKUP($B65,'Points - Summary'!$A$8:$AE$91,9,FALSE))</f>
        <v>22</v>
      </c>
      <c r="I65" s="248">
        <f>IF(VLOOKUP($B65,'Points - Summary'!$A$8:$AE$91,10,FALSE)=0,"",VLOOKUP($B65,'Points - Summary'!$A$8:$AE$91,10,FALSE))</f>
        <v>2</v>
      </c>
      <c r="J65" s="248" t="str">
        <f>IF(VLOOKUP($B65,'Points - Summary'!$A$8:$AE$91,11,FALSE)=0,"",VLOOKUP($B65,'Points - Summary'!$A$8:$AE$91,11,FALSE))</f>
        <v/>
      </c>
      <c r="K65" s="248" t="str">
        <f>IF(VLOOKUP($B65,'Points - Summary'!$A$8:$AE$91,12,FALSE)=0,"",VLOOKUP($B65,'Points - Summary'!$A$8:$AE$91,12,FALSE))</f>
        <v/>
      </c>
      <c r="L65" s="248" t="str">
        <f>IF(VLOOKUP($B65,'Points - Summary'!$A$8:$AE$91,13,FALSE)=0,"",VLOOKUP($B65,'Points - Summary'!$A$8:$AE$91,13,FALSE))</f>
        <v/>
      </c>
      <c r="M65" s="309">
        <f>IF(VLOOKUP($B65,'Points - Summary'!$A$8:$AE$91,15,FALSE)=0,"",VLOOKUP($B65,'Points - Summary'!$A$8:$AE$91,15,FALSE))</f>
        <v>380</v>
      </c>
      <c r="N65" s="598">
        <f>VLOOKUP(B65,'Points - Summary'!$A$8:$P$91,16,FALSE)</f>
        <v>20</v>
      </c>
      <c r="O65" s="249">
        <v>4.5</v>
      </c>
      <c r="P65" s="279"/>
    </row>
    <row r="66" spans="1:16" ht="18.75" customHeight="1" x14ac:dyDescent="0.25">
      <c r="A66" s="671"/>
      <c r="B66" s="282" t="s">
        <v>34</v>
      </c>
      <c r="C66" s="283" t="s">
        <v>54</v>
      </c>
      <c r="D66" s="308">
        <f>IF(VLOOKUP($B66,'Points - Summary'!$A$8:$AE$91,5,FALSE)=0,"",VLOOKUP($B66,'Points - Summary'!$A$8:$AE$91,5,FALSE))</f>
        <v>2</v>
      </c>
      <c r="E66" s="245">
        <f>IF(VLOOKUP($B66,'Points - Summary'!$A$8:$AE$91,6,FALSE)=0,"",VLOOKUP($B66,'Points - Summary'!$A$8:$AE$91,6,FALSE))</f>
        <v>1</v>
      </c>
      <c r="F66" s="245" t="str">
        <f>IF(VLOOKUP($B66,'Points - Summary'!$A$8:$AE$91,7,FALSE)=0,"",VLOOKUP($B66,'Points - Summary'!$A$8:$AE$91,7,FALSE))</f>
        <v/>
      </c>
      <c r="G66" s="245" t="str">
        <f>IF(VLOOKUP($B66,'Points - Summary'!$A$8:$AE$91,8,FALSE)=0,"",VLOOKUP($B66,'Points - Summary'!$A$8:$AE$91,8,FALSE))</f>
        <v/>
      </c>
      <c r="H66" s="245" t="str">
        <f>IF(VLOOKUP($B66,'Points - Summary'!$A$8:$AE$91,9,FALSE)=0,"",VLOOKUP($B66,'Points - Summary'!$A$8:$AE$91,9,FALSE))</f>
        <v/>
      </c>
      <c r="I66" s="245" t="str">
        <f>IF(VLOOKUP($B66,'Points - Summary'!$A$8:$AE$91,10,FALSE)=0,"",VLOOKUP($B66,'Points - Summary'!$A$8:$AE$91,10,FALSE))</f>
        <v/>
      </c>
      <c r="J66" s="245" t="str">
        <f>IF(VLOOKUP($B66,'Points - Summary'!$A$8:$AE$91,11,FALSE)=0,"",VLOOKUP($B66,'Points - Summary'!$A$8:$AE$91,11,FALSE))</f>
        <v/>
      </c>
      <c r="K66" s="245" t="str">
        <f>IF(VLOOKUP($B66,'Points - Summary'!$A$8:$AE$91,12,FALSE)=0,"",VLOOKUP($B66,'Points - Summary'!$A$8:$AE$91,12,FALSE))</f>
        <v/>
      </c>
      <c r="L66" s="245" t="str">
        <f>IF(VLOOKUP($B66,'Points - Summary'!$A$8:$AE$91,13,FALSE)=0,"",VLOOKUP($B66,'Points - Summary'!$A$8:$AE$91,13,FALSE))</f>
        <v/>
      </c>
      <c r="M66" s="308">
        <f>IF(VLOOKUP($B66,'Points - Summary'!$A$8:$AE$91,15,FALSE)=0,"",VLOOKUP($B66,'Points - Summary'!$A$8:$AE$91,15,FALSE))</f>
        <v>1</v>
      </c>
      <c r="N66" s="597">
        <f>VLOOKUP(B66,'Points - Summary'!$A$8:$P$91,16,FALSE)</f>
        <v>61</v>
      </c>
      <c r="O66" s="246">
        <v>4.5</v>
      </c>
      <c r="P66" s="279"/>
    </row>
    <row r="67" spans="1:16" ht="18.75" customHeight="1" x14ac:dyDescent="0.25">
      <c r="A67" s="671"/>
      <c r="B67" s="284" t="s">
        <v>31</v>
      </c>
      <c r="C67" s="285" t="s">
        <v>54</v>
      </c>
      <c r="D67" s="309">
        <f>IF(VLOOKUP($B67,'Points - Summary'!$A$8:$AE$91,5,FALSE)=0,"",VLOOKUP($B67,'Points - Summary'!$A$8:$AE$91,5,FALSE))</f>
        <v>13</v>
      </c>
      <c r="E67" s="248">
        <f>IF(VLOOKUP($B67,'Points - Summary'!$A$8:$AE$91,6,FALSE)=0,"",VLOOKUP($B67,'Points - Summary'!$A$8:$AE$91,6,FALSE))</f>
        <v>8</v>
      </c>
      <c r="F67" s="248" t="str">
        <f>IF(VLOOKUP($B67,'Points - Summary'!$A$8:$AE$91,7,FALSE)=0,"",VLOOKUP($B67,'Points - Summary'!$A$8:$AE$91,7,FALSE))</f>
        <v/>
      </c>
      <c r="G67" s="248" t="str">
        <f>IF(VLOOKUP($B67,'Points - Summary'!$A$8:$AE$91,8,FALSE)=0,"",VLOOKUP($B67,'Points - Summary'!$A$8:$AE$91,8,FALSE))</f>
        <v/>
      </c>
      <c r="H67" s="248">
        <f>IF(VLOOKUP($B67,'Points - Summary'!$A$8:$AE$91,9,FALSE)=0,"",VLOOKUP($B67,'Points - Summary'!$A$8:$AE$91,9,FALSE))</f>
        <v>20</v>
      </c>
      <c r="I67" s="248">
        <f>IF(VLOOKUP($B67,'Points - Summary'!$A$8:$AE$91,10,FALSE)=0,"",VLOOKUP($B67,'Points - Summary'!$A$8:$AE$91,10,FALSE))</f>
        <v>1</v>
      </c>
      <c r="J67" s="248" t="str">
        <f>IF(VLOOKUP($B67,'Points - Summary'!$A$8:$AE$91,11,FALSE)=0,"",VLOOKUP($B67,'Points - Summary'!$A$8:$AE$91,11,FALSE))</f>
        <v/>
      </c>
      <c r="K67" s="248" t="str">
        <f>IF(VLOOKUP($B67,'Points - Summary'!$A$8:$AE$91,12,FALSE)=0,"",VLOOKUP($B67,'Points - Summary'!$A$8:$AE$91,12,FALSE))</f>
        <v/>
      </c>
      <c r="L67" s="248">
        <f>IF(VLOOKUP($B67,'Points - Summary'!$A$8:$AE$91,13,FALSE)=0,"",VLOOKUP($B67,'Points - Summary'!$A$8:$AE$91,13,FALSE))</f>
        <v>3</v>
      </c>
      <c r="M67" s="309">
        <f>IF(VLOOKUP($B67,'Points - Summary'!$A$8:$AE$91,15,FALSE)=0,"",VLOOKUP($B67,'Points - Summary'!$A$8:$AE$91,15,FALSE))</f>
        <v>363</v>
      </c>
      <c r="N67" s="598">
        <f>VLOOKUP(B67,'Points - Summary'!$A$8:$P$91,16,FALSE)</f>
        <v>23</v>
      </c>
      <c r="O67" s="249">
        <v>4.5</v>
      </c>
      <c r="P67" s="279"/>
    </row>
    <row r="68" spans="1:16" ht="18.75" customHeight="1" x14ac:dyDescent="0.25">
      <c r="A68" s="671"/>
      <c r="B68" s="282" t="s">
        <v>190</v>
      </c>
      <c r="C68" s="283" t="s">
        <v>251</v>
      </c>
      <c r="D68" s="308">
        <f>IF(VLOOKUP($B68,'Points - Summary'!$A$8:$AE$91,5,FALSE)=0,"",VLOOKUP($B68,'Points - Summary'!$A$8:$AE$91,5,FALSE))</f>
        <v>5</v>
      </c>
      <c r="E68" s="245">
        <f>IF(VLOOKUP($B68,'Points - Summary'!$A$8:$AE$91,6,FALSE)=0,"",VLOOKUP($B68,'Points - Summary'!$A$8:$AE$91,6,FALSE))</f>
        <v>42</v>
      </c>
      <c r="F68" s="245" t="str">
        <f>IF(VLOOKUP($B68,'Points - Summary'!$A$8:$AE$91,7,FALSE)=0,"",VLOOKUP($B68,'Points - Summary'!$A$8:$AE$91,7,FALSE))</f>
        <v/>
      </c>
      <c r="G68" s="245" t="str">
        <f>IF(VLOOKUP($B68,'Points - Summary'!$A$8:$AE$91,8,FALSE)=0,"",VLOOKUP($B68,'Points - Summary'!$A$8:$AE$91,8,FALSE))</f>
        <v/>
      </c>
      <c r="H68" s="245">
        <f>IF(VLOOKUP($B68,'Points - Summary'!$A$8:$AE$91,9,FALSE)=0,"",VLOOKUP($B68,'Points - Summary'!$A$8:$AE$91,9,FALSE))</f>
        <v>2</v>
      </c>
      <c r="I68" s="245" t="str">
        <f>IF(VLOOKUP($B68,'Points - Summary'!$A$8:$AE$91,10,FALSE)=0,"",VLOOKUP($B68,'Points - Summary'!$A$8:$AE$91,10,FALSE))</f>
        <v/>
      </c>
      <c r="J68" s="245" t="str">
        <f>IF(VLOOKUP($B68,'Points - Summary'!$A$8:$AE$91,11,FALSE)=0,"",VLOOKUP($B68,'Points - Summary'!$A$8:$AE$91,11,FALSE))</f>
        <v/>
      </c>
      <c r="K68" s="245" t="str">
        <f>IF(VLOOKUP($B68,'Points - Summary'!$A$8:$AE$91,12,FALSE)=0,"",VLOOKUP($B68,'Points - Summary'!$A$8:$AE$91,12,FALSE))</f>
        <v/>
      </c>
      <c r="L68" s="245" t="str">
        <f>IF(VLOOKUP($B68,'Points - Summary'!$A$8:$AE$91,13,FALSE)=0,"",VLOOKUP($B68,'Points - Summary'!$A$8:$AE$91,13,FALSE))</f>
        <v/>
      </c>
      <c r="M68" s="308">
        <f>IF(VLOOKUP($B68,'Points - Summary'!$A$8:$AE$91,15,FALSE)=0,"",VLOOKUP($B68,'Points - Summary'!$A$8:$AE$91,15,FALSE))</f>
        <v>72</v>
      </c>
      <c r="N68" s="597">
        <f>VLOOKUP(B68,'Points - Summary'!$A$8:$P$91,16,FALSE)</f>
        <v>50</v>
      </c>
      <c r="O68" s="246">
        <v>4.5</v>
      </c>
      <c r="P68" s="279"/>
    </row>
    <row r="69" spans="1:16" ht="18.75" customHeight="1" x14ac:dyDescent="0.25">
      <c r="A69" s="671"/>
      <c r="B69" s="284" t="s">
        <v>39</v>
      </c>
      <c r="C69" s="285" t="s">
        <v>251</v>
      </c>
      <c r="D69" s="309" t="str">
        <f>IF(VLOOKUP($B69,'Points - Summary'!$A$8:$AE$91,5,FALSE)=0,"",VLOOKUP($B69,'Points - Summary'!$A$8:$AE$91,5,FALSE))</f>
        <v/>
      </c>
      <c r="E69" s="248" t="str">
        <f>IF(VLOOKUP($B69,'Points - Summary'!$A$8:$AE$91,6,FALSE)=0,"",VLOOKUP($B69,'Points - Summary'!$A$8:$AE$91,6,FALSE))</f>
        <v/>
      </c>
      <c r="F69" s="248" t="str">
        <f>IF(VLOOKUP($B69,'Points - Summary'!$A$8:$AE$91,7,FALSE)=0,"",VLOOKUP($B69,'Points - Summary'!$A$8:$AE$91,7,FALSE))</f>
        <v/>
      </c>
      <c r="G69" s="248" t="str">
        <f>IF(VLOOKUP($B69,'Points - Summary'!$A$8:$AE$91,8,FALSE)=0,"",VLOOKUP($B69,'Points - Summary'!$A$8:$AE$91,8,FALSE))</f>
        <v/>
      </c>
      <c r="H69" s="248" t="str">
        <f>IF(VLOOKUP($B69,'Points - Summary'!$A$8:$AE$91,9,FALSE)=0,"",VLOOKUP($B69,'Points - Summary'!$A$8:$AE$91,9,FALSE))</f>
        <v/>
      </c>
      <c r="I69" s="248" t="str">
        <f>IF(VLOOKUP($B69,'Points - Summary'!$A$8:$AE$91,10,FALSE)=0,"",VLOOKUP($B69,'Points - Summary'!$A$8:$AE$91,10,FALSE))</f>
        <v/>
      </c>
      <c r="J69" s="248" t="str">
        <f>IF(VLOOKUP($B69,'Points - Summary'!$A$8:$AE$91,11,FALSE)=0,"",VLOOKUP($B69,'Points - Summary'!$A$8:$AE$91,11,FALSE))</f>
        <v/>
      </c>
      <c r="K69" s="248" t="str">
        <f>IF(VLOOKUP($B69,'Points - Summary'!$A$8:$AE$91,12,FALSE)=0,"",VLOOKUP($B69,'Points - Summary'!$A$8:$AE$91,12,FALSE))</f>
        <v/>
      </c>
      <c r="L69" s="248" t="str">
        <f>IF(VLOOKUP($B69,'Points - Summary'!$A$8:$AE$91,13,FALSE)=0,"",VLOOKUP($B69,'Points - Summary'!$A$8:$AE$91,13,FALSE))</f>
        <v/>
      </c>
      <c r="M69" s="309" t="str">
        <f>IF(VLOOKUP($B69,'Points - Summary'!$A$8:$AE$91,15,FALSE)=0,"",VLOOKUP($B69,'Points - Summary'!$A$8:$AE$91,15,FALSE))</f>
        <v/>
      </c>
      <c r="N69" s="598">
        <f>VLOOKUP(B69,'Points - Summary'!$A$8:$P$91,16,FALSE)</f>
        <v>62</v>
      </c>
      <c r="O69" s="249">
        <v>4.5</v>
      </c>
      <c r="P69" s="279"/>
    </row>
    <row r="70" spans="1:16" ht="18.75" customHeight="1" x14ac:dyDescent="0.25">
      <c r="A70" s="671"/>
      <c r="B70" s="282" t="s">
        <v>275</v>
      </c>
      <c r="C70" s="283" t="s">
        <v>251</v>
      </c>
      <c r="D70" s="308">
        <f>IF(VLOOKUP($B70,'Points - Summary'!$A$8:$AE$91,5,FALSE)=0,"",VLOOKUP($B70,'Points - Summary'!$A$8:$AE$91,5,FALSE))</f>
        <v>9</v>
      </c>
      <c r="E70" s="245">
        <f>IF(VLOOKUP($B70,'Points - Summary'!$A$8:$AE$91,6,FALSE)=0,"",VLOOKUP($B70,'Points - Summary'!$A$8:$AE$91,6,FALSE))</f>
        <v>6</v>
      </c>
      <c r="F70" s="245" t="str">
        <f>IF(VLOOKUP($B70,'Points - Summary'!$A$8:$AE$91,7,FALSE)=0,"",VLOOKUP($B70,'Points - Summary'!$A$8:$AE$91,7,FALSE))</f>
        <v/>
      </c>
      <c r="G70" s="245" t="str">
        <f>IF(VLOOKUP($B70,'Points - Summary'!$A$8:$AE$91,8,FALSE)=0,"",VLOOKUP($B70,'Points - Summary'!$A$8:$AE$91,8,FALSE))</f>
        <v/>
      </c>
      <c r="H70" s="245">
        <f>IF(VLOOKUP($B70,'Points - Summary'!$A$8:$AE$91,9,FALSE)=0,"",VLOOKUP($B70,'Points - Summary'!$A$8:$AE$91,9,FALSE))</f>
        <v>3</v>
      </c>
      <c r="I70" s="245" t="str">
        <f>IF(VLOOKUP($B70,'Points - Summary'!$A$8:$AE$91,10,FALSE)=0,"",VLOOKUP($B70,'Points - Summary'!$A$8:$AE$91,10,FALSE))</f>
        <v/>
      </c>
      <c r="J70" s="245" t="str">
        <f>IF(VLOOKUP($B70,'Points - Summary'!$A$8:$AE$91,11,FALSE)=0,"",VLOOKUP($B70,'Points - Summary'!$A$8:$AE$91,11,FALSE))</f>
        <v/>
      </c>
      <c r="K70" s="245" t="str">
        <f>IF(VLOOKUP($B70,'Points - Summary'!$A$8:$AE$91,12,FALSE)=0,"",VLOOKUP($B70,'Points - Summary'!$A$8:$AE$91,12,FALSE))</f>
        <v/>
      </c>
      <c r="L70" s="245">
        <f>IF(VLOOKUP($B70,'Points - Summary'!$A$8:$AE$91,13,FALSE)=0,"",VLOOKUP($B70,'Points - Summary'!$A$8:$AE$91,13,FALSE))</f>
        <v>3</v>
      </c>
      <c r="M70" s="308">
        <f>IF(VLOOKUP($B70,'Points - Summary'!$A$8:$AE$91,15,FALSE)=0,"",VLOOKUP($B70,'Points - Summary'!$A$8:$AE$91,15,FALSE))</f>
        <v>81</v>
      </c>
      <c r="N70" s="597">
        <f>VLOOKUP(B70,'Points - Summary'!$A$8:$P$91,16,FALSE)</f>
        <v>47</v>
      </c>
      <c r="O70" s="246">
        <v>4.5</v>
      </c>
      <c r="P70" s="279"/>
    </row>
    <row r="71" spans="1:16" ht="18.75" customHeight="1" x14ac:dyDescent="0.25">
      <c r="A71" s="671"/>
      <c r="B71" s="284" t="s">
        <v>277</v>
      </c>
      <c r="C71" s="285" t="s">
        <v>251</v>
      </c>
      <c r="D71" s="309">
        <f>IF(VLOOKUP($B71,'Points - Summary'!$A$8:$AE$91,5,FALSE)=0,"",VLOOKUP($B71,'Points - Summary'!$A$8:$AE$91,5,FALSE))</f>
        <v>5</v>
      </c>
      <c r="E71" s="248" t="str">
        <f>IF(VLOOKUP($B71,'Points - Summary'!$A$8:$AE$91,6,FALSE)=0,"",VLOOKUP($B71,'Points - Summary'!$A$8:$AE$91,6,FALSE))</f>
        <v/>
      </c>
      <c r="F71" s="248" t="str">
        <f>IF(VLOOKUP($B71,'Points - Summary'!$A$8:$AE$91,7,FALSE)=0,"",VLOOKUP($B71,'Points - Summary'!$A$8:$AE$91,7,FALSE))</f>
        <v/>
      </c>
      <c r="G71" s="248" t="str">
        <f>IF(VLOOKUP($B71,'Points - Summary'!$A$8:$AE$91,8,FALSE)=0,"",VLOOKUP($B71,'Points - Summary'!$A$8:$AE$91,8,FALSE))</f>
        <v/>
      </c>
      <c r="H71" s="248">
        <f>IF(VLOOKUP($B71,'Points - Summary'!$A$8:$AE$91,9,FALSE)=0,"",VLOOKUP($B71,'Points - Summary'!$A$8:$AE$91,9,FALSE))</f>
        <v>3</v>
      </c>
      <c r="I71" s="248" t="str">
        <f>IF(VLOOKUP($B71,'Points - Summary'!$A$8:$AE$91,10,FALSE)=0,"",VLOOKUP($B71,'Points - Summary'!$A$8:$AE$91,10,FALSE))</f>
        <v/>
      </c>
      <c r="J71" s="248" t="str">
        <f>IF(VLOOKUP($B71,'Points - Summary'!$A$8:$AE$91,11,FALSE)=0,"",VLOOKUP($B71,'Points - Summary'!$A$8:$AE$91,11,FALSE))</f>
        <v/>
      </c>
      <c r="K71" s="248" t="str">
        <f>IF(VLOOKUP($B71,'Points - Summary'!$A$8:$AE$91,12,FALSE)=0,"",VLOOKUP($B71,'Points - Summary'!$A$8:$AE$91,12,FALSE))</f>
        <v/>
      </c>
      <c r="L71" s="248" t="str">
        <f>IF(VLOOKUP($B71,'Points - Summary'!$A$8:$AE$91,13,FALSE)=0,"",VLOOKUP($B71,'Points - Summary'!$A$8:$AE$91,13,FALSE))</f>
        <v/>
      </c>
      <c r="M71" s="309">
        <f>IF(VLOOKUP($B71,'Points - Summary'!$A$8:$AE$91,15,FALSE)=0,"",VLOOKUP($B71,'Points - Summary'!$A$8:$AE$91,15,FALSE))</f>
        <v>45</v>
      </c>
      <c r="N71" s="598">
        <f>VLOOKUP(B71,'Points - Summary'!$A$8:$P$91,16,FALSE)</f>
        <v>53</v>
      </c>
      <c r="O71" s="249">
        <v>4.5</v>
      </c>
      <c r="P71" s="279"/>
    </row>
    <row r="72" spans="1:16" ht="18.75" customHeight="1" x14ac:dyDescent="0.25">
      <c r="A72" s="671"/>
      <c r="B72" s="282" t="s">
        <v>228</v>
      </c>
      <c r="C72" s="298" t="s">
        <v>251</v>
      </c>
      <c r="D72" s="308">
        <f>IF(VLOOKUP($B72,'Points - Summary'!$A$8:$AE$91,5,FALSE)=0,"",VLOOKUP($B72,'Points - Summary'!$A$8:$AE$91,5,FALSE))</f>
        <v>3</v>
      </c>
      <c r="E72" s="245">
        <f>IF(VLOOKUP($B72,'Points - Summary'!$A$8:$AE$91,6,FALSE)=0,"",VLOOKUP($B72,'Points - Summary'!$A$8:$AE$91,6,FALSE))</f>
        <v>8</v>
      </c>
      <c r="F72" s="245" t="str">
        <f>IF(VLOOKUP($B72,'Points - Summary'!$A$8:$AE$91,7,FALSE)=0,"",VLOOKUP($B72,'Points - Summary'!$A$8:$AE$91,7,FALSE))</f>
        <v/>
      </c>
      <c r="G72" s="245" t="str">
        <f>IF(VLOOKUP($B72,'Points - Summary'!$A$8:$AE$91,8,FALSE)=0,"",VLOOKUP($B72,'Points - Summary'!$A$8:$AE$91,8,FALSE))</f>
        <v/>
      </c>
      <c r="H72" s="245" t="str">
        <f>IF(VLOOKUP($B72,'Points - Summary'!$A$8:$AE$91,9,FALSE)=0,"",VLOOKUP($B72,'Points - Summary'!$A$8:$AE$91,9,FALSE))</f>
        <v/>
      </c>
      <c r="I72" s="245" t="str">
        <f>IF(VLOOKUP($B72,'Points - Summary'!$A$8:$AE$91,10,FALSE)=0,"",VLOOKUP($B72,'Points - Summary'!$A$8:$AE$91,10,FALSE))</f>
        <v/>
      </c>
      <c r="J72" s="245" t="str">
        <f>IF(VLOOKUP($B72,'Points - Summary'!$A$8:$AE$91,11,FALSE)=0,"",VLOOKUP($B72,'Points - Summary'!$A$8:$AE$91,11,FALSE))</f>
        <v/>
      </c>
      <c r="K72" s="245" t="str">
        <f>IF(VLOOKUP($B72,'Points - Summary'!$A$8:$AE$91,12,FALSE)=0,"",VLOOKUP($B72,'Points - Summary'!$A$8:$AE$91,12,FALSE))</f>
        <v/>
      </c>
      <c r="L72" s="245" t="str">
        <f>IF(VLOOKUP($B72,'Points - Summary'!$A$8:$AE$91,13,FALSE)=0,"",VLOOKUP($B72,'Points - Summary'!$A$8:$AE$91,13,FALSE))</f>
        <v/>
      </c>
      <c r="M72" s="308">
        <f>IF(VLOOKUP($B72,'Points - Summary'!$A$8:$AE$91,15,FALSE)=0,"",VLOOKUP($B72,'Points - Summary'!$A$8:$AE$91,15,FALSE))</f>
        <v>8</v>
      </c>
      <c r="N72" s="597">
        <f>VLOOKUP(B72,'Points - Summary'!$A$8:$P$91,16,FALSE)</f>
        <v>60</v>
      </c>
      <c r="O72" s="247">
        <v>4.5</v>
      </c>
      <c r="P72" s="279"/>
    </row>
    <row r="73" spans="1:16" ht="18.75" customHeight="1" x14ac:dyDescent="0.25">
      <c r="A73" s="671"/>
      <c r="B73" s="284" t="s">
        <v>280</v>
      </c>
      <c r="C73" s="293" t="s">
        <v>251</v>
      </c>
      <c r="D73" s="309" t="str">
        <f>IF(VLOOKUP($B73,'Points - Summary'!$A$8:$AE$91,5,FALSE)=0,"",VLOOKUP($B73,'Points - Summary'!$A$8:$AE$91,5,FALSE))</f>
        <v/>
      </c>
      <c r="E73" s="248" t="str">
        <f>IF(VLOOKUP($B73,'Points - Summary'!$A$8:$AE$91,6,FALSE)=0,"",VLOOKUP($B73,'Points - Summary'!$A$8:$AE$91,6,FALSE))</f>
        <v/>
      </c>
      <c r="F73" s="248" t="str">
        <f>IF(VLOOKUP($B73,'Points - Summary'!$A$8:$AE$91,7,FALSE)=0,"",VLOOKUP($B73,'Points - Summary'!$A$8:$AE$91,7,FALSE))</f>
        <v/>
      </c>
      <c r="G73" s="248" t="str">
        <f>IF(VLOOKUP($B73,'Points - Summary'!$A$8:$AE$91,8,FALSE)=0,"",VLOOKUP($B73,'Points - Summary'!$A$8:$AE$91,8,FALSE))</f>
        <v/>
      </c>
      <c r="H73" s="248" t="str">
        <f>IF(VLOOKUP($B73,'Points - Summary'!$A$8:$AE$91,9,FALSE)=0,"",VLOOKUP($B73,'Points - Summary'!$A$8:$AE$91,9,FALSE))</f>
        <v/>
      </c>
      <c r="I73" s="248" t="str">
        <f>IF(VLOOKUP($B73,'Points - Summary'!$A$8:$AE$91,10,FALSE)=0,"",VLOOKUP($B73,'Points - Summary'!$A$8:$AE$91,10,FALSE))</f>
        <v/>
      </c>
      <c r="J73" s="248" t="str">
        <f>IF(VLOOKUP($B73,'Points - Summary'!$A$8:$AE$91,11,FALSE)=0,"",VLOOKUP($B73,'Points - Summary'!$A$8:$AE$91,11,FALSE))</f>
        <v/>
      </c>
      <c r="K73" s="248" t="str">
        <f>IF(VLOOKUP($B73,'Points - Summary'!$A$8:$AE$91,12,FALSE)=0,"",VLOOKUP($B73,'Points - Summary'!$A$8:$AE$91,12,FALSE))</f>
        <v/>
      </c>
      <c r="L73" s="248" t="str">
        <f>IF(VLOOKUP($B73,'Points - Summary'!$A$8:$AE$91,13,FALSE)=0,"",VLOOKUP($B73,'Points - Summary'!$A$8:$AE$91,13,FALSE))</f>
        <v/>
      </c>
      <c r="M73" s="309" t="str">
        <f>IF(VLOOKUP($B73,'Points - Summary'!$A$8:$AE$91,15,FALSE)=0,"",VLOOKUP($B73,'Points - Summary'!$A$8:$AE$91,15,FALSE))</f>
        <v/>
      </c>
      <c r="N73" s="598">
        <f>VLOOKUP(B73,'Points - Summary'!$A$8:$P$91,16,FALSE)</f>
        <v>62</v>
      </c>
      <c r="O73" s="250">
        <v>4.5</v>
      </c>
      <c r="P73" s="279"/>
    </row>
    <row r="74" spans="1:16" ht="18.75" customHeight="1" x14ac:dyDescent="0.25">
      <c r="A74" s="671"/>
      <c r="B74" s="282" t="s">
        <v>278</v>
      </c>
      <c r="C74" s="298" t="s">
        <v>251</v>
      </c>
      <c r="D74" s="308">
        <f>IF(VLOOKUP($B74,'Points - Summary'!$A$8:$AE$91,5,FALSE)=0,"",VLOOKUP($B74,'Points - Summary'!$A$8:$AE$91,5,FALSE))</f>
        <v>3</v>
      </c>
      <c r="E74" s="245">
        <f>IF(VLOOKUP($B74,'Points - Summary'!$A$8:$AE$91,6,FALSE)=0,"",VLOOKUP($B74,'Points - Summary'!$A$8:$AE$91,6,FALSE))</f>
        <v>46</v>
      </c>
      <c r="F74" s="245" t="str">
        <f>IF(VLOOKUP($B74,'Points - Summary'!$A$8:$AE$91,7,FALSE)=0,"",VLOOKUP($B74,'Points - Summary'!$A$8:$AE$91,7,FALSE))</f>
        <v/>
      </c>
      <c r="G74" s="245" t="str">
        <f>IF(VLOOKUP($B74,'Points - Summary'!$A$8:$AE$91,8,FALSE)=0,"",VLOOKUP($B74,'Points - Summary'!$A$8:$AE$91,8,FALSE))</f>
        <v/>
      </c>
      <c r="H74" s="245" t="str">
        <f>IF(VLOOKUP($B74,'Points - Summary'!$A$8:$AE$91,9,FALSE)=0,"",VLOOKUP($B74,'Points - Summary'!$A$8:$AE$91,9,FALSE))</f>
        <v/>
      </c>
      <c r="I74" s="245" t="str">
        <f>IF(VLOOKUP($B74,'Points - Summary'!$A$8:$AE$91,10,FALSE)=0,"",VLOOKUP($B74,'Points - Summary'!$A$8:$AE$91,10,FALSE))</f>
        <v/>
      </c>
      <c r="J74" s="245" t="str">
        <f>IF(VLOOKUP($B74,'Points - Summary'!$A$8:$AE$91,11,FALSE)=0,"",VLOOKUP($B74,'Points - Summary'!$A$8:$AE$91,11,FALSE))</f>
        <v/>
      </c>
      <c r="K74" s="245" t="str">
        <f>IF(VLOOKUP($B74,'Points - Summary'!$A$8:$AE$91,12,FALSE)=0,"",VLOOKUP($B74,'Points - Summary'!$A$8:$AE$91,12,FALSE))</f>
        <v/>
      </c>
      <c r="L74" s="245" t="str">
        <f>IF(VLOOKUP($B74,'Points - Summary'!$A$8:$AE$91,13,FALSE)=0,"",VLOOKUP($B74,'Points - Summary'!$A$8:$AE$91,13,FALSE))</f>
        <v/>
      </c>
      <c r="M74" s="308">
        <f>IF(VLOOKUP($B74,'Points - Summary'!$A$8:$AE$91,15,FALSE)=0,"",VLOOKUP($B74,'Points - Summary'!$A$8:$AE$91,15,FALSE))</f>
        <v>46</v>
      </c>
      <c r="N74" s="597">
        <f>VLOOKUP(B74,'Points - Summary'!$A$8:$P$91,16,FALSE)</f>
        <v>52</v>
      </c>
      <c r="O74" s="247">
        <v>4.5</v>
      </c>
      <c r="P74" s="279"/>
    </row>
    <row r="75" spans="1:16" ht="18.75" customHeight="1" x14ac:dyDescent="0.25">
      <c r="A75" s="671"/>
      <c r="B75" s="284" t="s">
        <v>36</v>
      </c>
      <c r="C75" s="293" t="s">
        <v>251</v>
      </c>
      <c r="D75" s="309">
        <f>IF(VLOOKUP($B75,'Points - Summary'!$A$8:$AE$91,5,FALSE)=0,"",VLOOKUP($B75,'Points - Summary'!$A$8:$AE$91,5,FALSE))</f>
        <v>6</v>
      </c>
      <c r="E75" s="248">
        <f>IF(VLOOKUP($B75,'Points - Summary'!$A$8:$AE$91,6,FALSE)=0,"",VLOOKUP($B75,'Points - Summary'!$A$8:$AE$91,6,FALSE))</f>
        <v>24</v>
      </c>
      <c r="F75" s="248" t="str">
        <f>IF(VLOOKUP($B75,'Points - Summary'!$A$8:$AE$91,7,FALSE)=0,"",VLOOKUP($B75,'Points - Summary'!$A$8:$AE$91,7,FALSE))</f>
        <v/>
      </c>
      <c r="G75" s="248" t="str">
        <f>IF(VLOOKUP($B75,'Points - Summary'!$A$8:$AE$91,8,FALSE)=0,"",VLOOKUP($B75,'Points - Summary'!$A$8:$AE$91,8,FALSE))</f>
        <v/>
      </c>
      <c r="H75" s="248">
        <f>IF(VLOOKUP($B75,'Points - Summary'!$A$8:$AE$91,9,FALSE)=0,"",VLOOKUP($B75,'Points - Summary'!$A$8:$AE$91,9,FALSE))</f>
        <v>1</v>
      </c>
      <c r="I75" s="248" t="str">
        <f>IF(VLOOKUP($B75,'Points - Summary'!$A$8:$AE$91,10,FALSE)=0,"",VLOOKUP($B75,'Points - Summary'!$A$8:$AE$91,10,FALSE))</f>
        <v/>
      </c>
      <c r="J75" s="248" t="str">
        <f>IF(VLOOKUP($B75,'Points - Summary'!$A$8:$AE$91,11,FALSE)=0,"",VLOOKUP($B75,'Points - Summary'!$A$8:$AE$91,11,FALSE))</f>
        <v/>
      </c>
      <c r="K75" s="248" t="str">
        <f>IF(VLOOKUP($B75,'Points - Summary'!$A$8:$AE$91,12,FALSE)=0,"",VLOOKUP($B75,'Points - Summary'!$A$8:$AE$91,12,FALSE))</f>
        <v/>
      </c>
      <c r="L75" s="248" t="str">
        <f>IF(VLOOKUP($B75,'Points - Summary'!$A$8:$AE$91,13,FALSE)=0,"",VLOOKUP($B75,'Points - Summary'!$A$8:$AE$91,13,FALSE))</f>
        <v/>
      </c>
      <c r="M75" s="309">
        <f>IF(VLOOKUP($B75,'Points - Summary'!$A$8:$AE$91,15,FALSE)=0,"",VLOOKUP($B75,'Points - Summary'!$A$8:$AE$91,15,FALSE))</f>
        <v>39</v>
      </c>
      <c r="N75" s="598">
        <f>VLOOKUP(B75,'Points - Summary'!$A$8:$P$91,16,FALSE)</f>
        <v>56</v>
      </c>
      <c r="O75" s="250">
        <v>4.5</v>
      </c>
      <c r="P75" s="279"/>
    </row>
    <row r="76" spans="1:16" ht="18.75" customHeight="1" x14ac:dyDescent="0.25">
      <c r="A76" s="671"/>
      <c r="B76" s="282" t="s">
        <v>35</v>
      </c>
      <c r="C76" s="298" t="s">
        <v>251</v>
      </c>
      <c r="D76" s="308" t="str">
        <f>IF(VLOOKUP($B76,'Points - Summary'!$A$8:$AE$91,5,FALSE)=0,"",VLOOKUP($B76,'Points - Summary'!$A$8:$AE$91,5,FALSE))</f>
        <v/>
      </c>
      <c r="E76" s="245" t="str">
        <f>IF(VLOOKUP($B76,'Points - Summary'!$A$8:$AE$91,6,FALSE)=0,"",VLOOKUP($B76,'Points - Summary'!$A$8:$AE$91,6,FALSE))</f>
        <v/>
      </c>
      <c r="F76" s="245" t="str">
        <f>IF(VLOOKUP($B76,'Points - Summary'!$A$8:$AE$91,7,FALSE)=0,"",VLOOKUP($B76,'Points - Summary'!$A$8:$AE$91,7,FALSE))</f>
        <v/>
      </c>
      <c r="G76" s="245" t="str">
        <f>IF(VLOOKUP($B76,'Points - Summary'!$A$8:$AE$91,8,FALSE)=0,"",VLOOKUP($B76,'Points - Summary'!$A$8:$AE$91,8,FALSE))</f>
        <v/>
      </c>
      <c r="H76" s="245" t="str">
        <f>IF(VLOOKUP($B76,'Points - Summary'!$A$8:$AE$91,9,FALSE)=0,"",VLOOKUP($B76,'Points - Summary'!$A$8:$AE$91,9,FALSE))</f>
        <v/>
      </c>
      <c r="I76" s="245" t="str">
        <f>IF(VLOOKUP($B76,'Points - Summary'!$A$8:$AE$91,10,FALSE)=0,"",VLOOKUP($B76,'Points - Summary'!$A$8:$AE$91,10,FALSE))</f>
        <v/>
      </c>
      <c r="J76" s="245" t="str">
        <f>IF(VLOOKUP($B76,'Points - Summary'!$A$8:$AE$91,11,FALSE)=0,"",VLOOKUP($B76,'Points - Summary'!$A$8:$AE$91,11,FALSE))</f>
        <v/>
      </c>
      <c r="K76" s="245" t="str">
        <f>IF(VLOOKUP($B76,'Points - Summary'!$A$8:$AE$91,12,FALSE)=0,"",VLOOKUP($B76,'Points - Summary'!$A$8:$AE$91,12,FALSE))</f>
        <v/>
      </c>
      <c r="L76" s="245" t="str">
        <f>IF(VLOOKUP($B76,'Points - Summary'!$A$8:$AE$91,13,FALSE)=0,"",VLOOKUP($B76,'Points - Summary'!$A$8:$AE$91,13,FALSE))</f>
        <v/>
      </c>
      <c r="M76" s="308" t="str">
        <f>IF(VLOOKUP($B76,'Points - Summary'!$A$8:$AE$91,15,FALSE)=0,"",VLOOKUP($B76,'Points - Summary'!$A$8:$AE$91,15,FALSE))</f>
        <v/>
      </c>
      <c r="N76" s="597">
        <f>VLOOKUP(B76,'Points - Summary'!$A$8:$P$91,16,FALSE)</f>
        <v>62</v>
      </c>
      <c r="O76" s="247">
        <v>4.5</v>
      </c>
      <c r="P76" s="279"/>
    </row>
    <row r="77" spans="1:16" ht="18.75" customHeight="1" thickBot="1" x14ac:dyDescent="0.3">
      <c r="A77" s="672"/>
      <c r="B77" s="299" t="s">
        <v>141</v>
      </c>
      <c r="C77" s="300" t="s">
        <v>251</v>
      </c>
      <c r="D77" s="314" t="str">
        <f>IF(VLOOKUP($B77,'Points - Summary'!$A$8:$AE$91,5,FALSE)=0,"",VLOOKUP($B77,'Points - Summary'!$A$8:$AE$91,5,FALSE))</f>
        <v/>
      </c>
      <c r="E77" s="319" t="str">
        <f>IF(VLOOKUP($B77,'Points - Summary'!$A$8:$AE$91,6,FALSE)=0,"",VLOOKUP($B77,'Points - Summary'!$A$8:$AE$91,6,FALSE))</f>
        <v/>
      </c>
      <c r="F77" s="319" t="str">
        <f>IF(VLOOKUP($B77,'Points - Summary'!$A$8:$AE$91,7,FALSE)=0,"",VLOOKUP($B77,'Points - Summary'!$A$8:$AE$91,7,FALSE))</f>
        <v/>
      </c>
      <c r="G77" s="319" t="str">
        <f>IF(VLOOKUP($B77,'Points - Summary'!$A$8:$AE$91,8,FALSE)=0,"",VLOOKUP($B77,'Points - Summary'!$A$8:$AE$91,8,FALSE))</f>
        <v/>
      </c>
      <c r="H77" s="319" t="str">
        <f>IF(VLOOKUP($B77,'Points - Summary'!$A$8:$AE$91,9,FALSE)=0,"",VLOOKUP($B77,'Points - Summary'!$A$8:$AE$91,9,FALSE))</f>
        <v/>
      </c>
      <c r="I77" s="319" t="str">
        <f>IF(VLOOKUP($B77,'Points - Summary'!$A$8:$AE$91,10,FALSE)=0,"",VLOOKUP($B77,'Points - Summary'!$A$8:$AE$91,10,FALSE))</f>
        <v/>
      </c>
      <c r="J77" s="319" t="str">
        <f>IF(VLOOKUP($B77,'Points - Summary'!$A$8:$AE$91,11,FALSE)=0,"",VLOOKUP($B77,'Points - Summary'!$A$8:$AE$91,11,FALSE))</f>
        <v/>
      </c>
      <c r="K77" s="319" t="str">
        <f>IF(VLOOKUP($B77,'Points - Summary'!$A$8:$AE$91,12,FALSE)=0,"",VLOOKUP($B77,'Points - Summary'!$A$8:$AE$91,12,FALSE))</f>
        <v/>
      </c>
      <c r="L77" s="319" t="str">
        <f>IF(VLOOKUP($B77,'Points - Summary'!$A$8:$AE$91,13,FALSE)=0,"",VLOOKUP($B77,'Points - Summary'!$A$8:$AE$91,13,FALSE))</f>
        <v/>
      </c>
      <c r="M77" s="314" t="str">
        <f>IF(VLOOKUP($B77,'Points - Summary'!$A$8:$AE$91,15,FALSE)=0,"",VLOOKUP($B77,'Points - Summary'!$A$8:$AE$91,15,FALSE))</f>
        <v/>
      </c>
      <c r="N77" s="604">
        <f>VLOOKUP(B77,'Points - Summary'!$A$8:$P$91,16,FALSE)</f>
        <v>62</v>
      </c>
      <c r="O77" s="305">
        <v>4.5</v>
      </c>
      <c r="P77" s="279"/>
    </row>
    <row r="78" spans="1:16" x14ac:dyDescent="0.25">
      <c r="A78" s="51"/>
      <c r="B78" s="51"/>
      <c r="C78" s="51"/>
      <c r="D78" s="51"/>
      <c r="E78" s="51"/>
      <c r="F78" s="51"/>
      <c r="G78" s="51"/>
      <c r="H78" s="51"/>
      <c r="I78" s="51"/>
      <c r="J78" s="51"/>
      <c r="K78" s="51"/>
      <c r="L78" s="51"/>
      <c r="M78" s="51"/>
      <c r="N78" s="51"/>
      <c r="O78" s="51"/>
    </row>
  </sheetData>
  <sortState xmlns:xlrd2="http://schemas.microsoft.com/office/spreadsheetml/2017/richdata2" ref="B55:O77">
    <sortCondition descending="1" ref="O55:O77"/>
    <sortCondition ref="C55:C77"/>
    <sortCondition ref="B55:B77"/>
  </sortState>
  <mergeCells count="11">
    <mergeCell ref="A55:A77"/>
    <mergeCell ref="A27:A34"/>
    <mergeCell ref="A35:A54"/>
    <mergeCell ref="A1:O5"/>
    <mergeCell ref="A6:A7"/>
    <mergeCell ref="B6:B7"/>
    <mergeCell ref="C6:C7"/>
    <mergeCell ref="O6:O7"/>
    <mergeCell ref="D6:M6"/>
    <mergeCell ref="A8:A26"/>
    <mergeCell ref="N6:N7"/>
  </mergeCells>
  <pageMargins left="0" right="0" top="0" bottom="0"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76C30-7DBF-491B-9674-A8BE039D24BA}">
  <sheetPr>
    <tabColor theme="0" tint="-0.14999847407452621"/>
  </sheetPr>
  <dimension ref="A1:Q117"/>
  <sheetViews>
    <sheetView zoomScale="85" zoomScaleNormal="85" workbookViewId="0">
      <pane ySplit="4" topLeftCell="A5" activePane="bottomLeft" state="frozen"/>
      <selection pane="bottomLeft" activeCell="K107" sqref="K107"/>
    </sheetView>
  </sheetViews>
  <sheetFormatPr defaultRowHeight="15" x14ac:dyDescent="0.25"/>
  <cols>
    <col min="1" max="1" width="23.7109375" customWidth="1"/>
    <col min="2" max="3" width="13.85546875" bestFit="1" customWidth="1"/>
    <col min="4" max="4" width="10.42578125" bestFit="1" customWidth="1"/>
    <col min="5" max="5" width="10.42578125" customWidth="1"/>
    <col min="6" max="6" width="11" bestFit="1" customWidth="1"/>
    <col min="7" max="7" width="15.7109375" bestFit="1" customWidth="1"/>
    <col min="8" max="9" width="9.85546875" bestFit="1" customWidth="1"/>
    <col min="10" max="10" width="69.7109375" customWidth="1"/>
    <col min="13" max="13" width="24" bestFit="1" customWidth="1"/>
  </cols>
  <sheetData>
    <row r="1" spans="1:17" x14ac:dyDescent="0.25">
      <c r="A1" s="34" t="s">
        <v>239</v>
      </c>
      <c r="B1" s="34"/>
      <c r="C1" s="34"/>
    </row>
    <row r="2" spans="1:17" x14ac:dyDescent="0.25">
      <c r="A2" s="34" t="s">
        <v>240</v>
      </c>
      <c r="B2" s="34"/>
      <c r="C2" s="34"/>
    </row>
    <row r="3" spans="1:17" x14ac:dyDescent="0.25">
      <c r="C3" s="215" t="s">
        <v>268</v>
      </c>
      <c r="E3" s="206" t="s">
        <v>268</v>
      </c>
      <c r="I3" s="206" t="s">
        <v>268</v>
      </c>
    </row>
    <row r="4" spans="1:17" x14ac:dyDescent="0.25">
      <c r="A4" s="3" t="s">
        <v>44</v>
      </c>
      <c r="B4" s="208" t="s">
        <v>243</v>
      </c>
      <c r="C4" s="207" t="s">
        <v>246</v>
      </c>
      <c r="D4" s="208" t="s">
        <v>244</v>
      </c>
      <c r="E4" s="207" t="s">
        <v>245</v>
      </c>
      <c r="F4" s="208" t="s">
        <v>237</v>
      </c>
      <c r="G4" s="208" t="s">
        <v>266</v>
      </c>
      <c r="H4" s="208" t="s">
        <v>238</v>
      </c>
      <c r="I4" s="207" t="s">
        <v>241</v>
      </c>
      <c r="J4" s="3" t="s">
        <v>242</v>
      </c>
    </row>
    <row r="5" spans="1:17" x14ac:dyDescent="0.25">
      <c r="A5" s="80" t="s">
        <v>264</v>
      </c>
      <c r="B5" s="209"/>
      <c r="C5" s="219" t="s">
        <v>68</v>
      </c>
      <c r="D5" s="211"/>
      <c r="E5" s="216" t="s">
        <v>52</v>
      </c>
      <c r="F5" s="211">
        <f>936+(7*25)+(2*50)+60+75</f>
        <v>1346</v>
      </c>
      <c r="G5" s="211">
        <f>IFERROR(VLOOKUP(A5,'Points - Summary'!$A$8:$AF$67,30,FALSE),F5)</f>
        <v>1346</v>
      </c>
      <c r="H5" s="213"/>
      <c r="I5" s="220">
        <v>9.5</v>
      </c>
      <c r="J5" s="80" t="s">
        <v>250</v>
      </c>
      <c r="K5" s="228">
        <f>G5/I5</f>
        <v>141.68421052631578</v>
      </c>
      <c r="M5" t="s">
        <v>15</v>
      </c>
      <c r="N5">
        <v>1591</v>
      </c>
      <c r="O5">
        <f>VLOOKUP($M5,'Player Price List'!$B$8:$O$77,13,FALSE)</f>
        <v>21</v>
      </c>
      <c r="Q5" s="252">
        <f>IF(P5="",O5,P5)</f>
        <v>21</v>
      </c>
    </row>
    <row r="6" spans="1:17" x14ac:dyDescent="0.25">
      <c r="A6" s="80" t="s">
        <v>11</v>
      </c>
      <c r="B6" s="209" t="s">
        <v>68</v>
      </c>
      <c r="C6" s="219" t="s">
        <v>68</v>
      </c>
      <c r="D6" s="211" t="s">
        <v>52</v>
      </c>
      <c r="E6" s="216" t="s">
        <v>52</v>
      </c>
      <c r="F6" s="211">
        <v>1053</v>
      </c>
      <c r="G6" s="211">
        <f>IFERROR(VLOOKUP(A6,'Points - Summary'!$A$8:$AF$67,30,FALSE),F6)</f>
        <v>0</v>
      </c>
      <c r="H6" s="213">
        <v>7</v>
      </c>
      <c r="I6" s="220">
        <v>8.5</v>
      </c>
      <c r="J6" s="80"/>
      <c r="K6" s="228">
        <f t="shared" ref="K6:K27" si="0">G6/I6</f>
        <v>0</v>
      </c>
      <c r="M6" t="s">
        <v>20</v>
      </c>
      <c r="N6">
        <v>1400</v>
      </c>
      <c r="O6" s="252">
        <f>VLOOKUP($M6,'Player Price List'!$B$8:$O$77,13,FALSE)</f>
        <v>1</v>
      </c>
      <c r="Q6" s="252">
        <f t="shared" ref="Q6:Q51" si="1">IF(P6="",O6,P6)</f>
        <v>1</v>
      </c>
    </row>
    <row r="7" spans="1:17" x14ac:dyDescent="0.25">
      <c r="A7" s="80" t="s">
        <v>8</v>
      </c>
      <c r="B7" s="209" t="s">
        <v>247</v>
      </c>
      <c r="C7" s="219" t="s">
        <v>68</v>
      </c>
      <c r="D7" s="211" t="s">
        <v>53</v>
      </c>
      <c r="E7" s="216" t="s">
        <v>52</v>
      </c>
      <c r="F7" s="211">
        <v>1195</v>
      </c>
      <c r="G7" s="211">
        <f>IFERROR(VLOOKUP(A7,'Points - Summary'!$A$8:$AF$67,30,FALSE),F7)</f>
        <v>0</v>
      </c>
      <c r="H7" s="213">
        <v>5</v>
      </c>
      <c r="I7" s="220">
        <v>6.5</v>
      </c>
      <c r="J7" s="80" t="s">
        <v>265</v>
      </c>
      <c r="K7" s="228">
        <f>G7/I7</f>
        <v>0</v>
      </c>
      <c r="M7" t="s">
        <v>419</v>
      </c>
      <c r="N7">
        <v>1346</v>
      </c>
      <c r="O7" s="252" t="e">
        <f>VLOOKUP($M7,'Player Price List'!$B$8:$O$77,13,FALSE)</f>
        <v>#N/A</v>
      </c>
      <c r="Q7" s="252" t="e">
        <f t="shared" si="1"/>
        <v>#N/A</v>
      </c>
    </row>
    <row r="8" spans="1:17" x14ac:dyDescent="0.25">
      <c r="A8" s="80" t="s">
        <v>12</v>
      </c>
      <c r="B8" s="209" t="s">
        <v>68</v>
      </c>
      <c r="C8" s="219" t="s">
        <v>68</v>
      </c>
      <c r="D8" s="211" t="s">
        <v>53</v>
      </c>
      <c r="E8" s="216" t="s">
        <v>53</v>
      </c>
      <c r="F8" s="211">
        <v>808</v>
      </c>
      <c r="G8" s="211">
        <f>IFERROR(VLOOKUP(A8,'Points - Summary'!$A$8:$AF$67,30,FALSE),F8)</f>
        <v>0</v>
      </c>
      <c r="H8" s="213">
        <v>5</v>
      </c>
      <c r="I8" s="220">
        <v>7.5</v>
      </c>
      <c r="J8" s="80"/>
      <c r="K8" s="228">
        <f t="shared" si="0"/>
        <v>0</v>
      </c>
      <c r="M8" t="s">
        <v>8</v>
      </c>
      <c r="N8">
        <v>1250</v>
      </c>
      <c r="O8" s="252">
        <f>VLOOKUP($M8,'Player Price List'!$B$8:$O$77,13,FALSE)</f>
        <v>25</v>
      </c>
      <c r="P8">
        <v>7.5</v>
      </c>
      <c r="Q8" s="252">
        <f t="shared" si="1"/>
        <v>7.5</v>
      </c>
    </row>
    <row r="9" spans="1:17" x14ac:dyDescent="0.25">
      <c r="A9" s="80" t="s">
        <v>16</v>
      </c>
      <c r="B9" s="209" t="s">
        <v>68</v>
      </c>
      <c r="C9" s="219" t="s">
        <v>68</v>
      </c>
      <c r="D9" s="211" t="s">
        <v>54</v>
      </c>
      <c r="E9" s="216" t="s">
        <v>54</v>
      </c>
      <c r="F9" s="211">
        <v>727</v>
      </c>
      <c r="G9" s="211">
        <f>IFERROR(VLOOKUP(A9,'Points - Summary'!$A$8:$AF$67,30,FALSE),F9)</f>
        <v>0</v>
      </c>
      <c r="H9" s="213">
        <v>4.5</v>
      </c>
      <c r="I9" s="220">
        <v>7</v>
      </c>
      <c r="J9" s="80"/>
      <c r="K9" s="228">
        <f t="shared" si="0"/>
        <v>0</v>
      </c>
      <c r="M9" t="s">
        <v>29</v>
      </c>
      <c r="N9">
        <v>1241</v>
      </c>
      <c r="O9" s="252">
        <f>VLOOKUP($M9,'Player Price List'!$B$8:$O$77,13,FALSE)</f>
        <v>9</v>
      </c>
      <c r="P9" s="252">
        <v>9</v>
      </c>
      <c r="Q9" s="252">
        <f t="shared" si="1"/>
        <v>9</v>
      </c>
    </row>
    <row r="10" spans="1:17" x14ac:dyDescent="0.25">
      <c r="A10" s="80" t="s">
        <v>5</v>
      </c>
      <c r="B10" s="209" t="s">
        <v>68</v>
      </c>
      <c r="C10" s="219" t="s">
        <v>68</v>
      </c>
      <c r="D10" s="211" t="s">
        <v>52</v>
      </c>
      <c r="E10" s="216" t="s">
        <v>52</v>
      </c>
      <c r="F10" s="211">
        <v>597</v>
      </c>
      <c r="G10" s="211">
        <f>IFERROR(VLOOKUP(A10,'Points - Summary'!$A$8:$AF$67,30,FALSE),F10)</f>
        <v>0</v>
      </c>
      <c r="H10" s="213">
        <v>7</v>
      </c>
      <c r="I10" s="220">
        <v>6</v>
      </c>
      <c r="J10" s="80"/>
      <c r="K10" s="228">
        <f t="shared" si="0"/>
        <v>0</v>
      </c>
      <c r="M10" t="s">
        <v>57</v>
      </c>
      <c r="N10">
        <v>1210</v>
      </c>
      <c r="O10" s="252">
        <f>VLOOKUP($M10,'Player Price List'!$B$8:$O$77,13,FALSE)</f>
        <v>34</v>
      </c>
      <c r="P10" s="252">
        <v>9</v>
      </c>
      <c r="Q10" s="252">
        <f t="shared" si="1"/>
        <v>9</v>
      </c>
    </row>
    <row r="11" spans="1:17" x14ac:dyDescent="0.25">
      <c r="A11" s="80" t="s">
        <v>0</v>
      </c>
      <c r="B11" s="209" t="s">
        <v>68</v>
      </c>
      <c r="C11" s="219" t="s">
        <v>68</v>
      </c>
      <c r="D11" s="211" t="s">
        <v>52</v>
      </c>
      <c r="E11" s="216" t="s">
        <v>52</v>
      </c>
      <c r="F11" s="211">
        <v>568</v>
      </c>
      <c r="G11" s="211">
        <f>IFERROR(VLOOKUP(A11,'Points - Summary'!$A$8:$AF$67,30,FALSE),F11)</f>
        <v>0</v>
      </c>
      <c r="H11" s="213">
        <v>5.5</v>
      </c>
      <c r="I11" s="220">
        <v>6</v>
      </c>
      <c r="J11" s="80"/>
      <c r="K11" s="228">
        <f t="shared" si="0"/>
        <v>0</v>
      </c>
      <c r="M11" t="s">
        <v>11</v>
      </c>
      <c r="N11">
        <v>1053</v>
      </c>
      <c r="O11" s="252">
        <f>VLOOKUP($M11,'Player Price List'!$B$8:$O$77,13,FALSE)</f>
        <v>44</v>
      </c>
      <c r="P11">
        <v>8.5</v>
      </c>
      <c r="Q11" s="252">
        <f t="shared" si="1"/>
        <v>8.5</v>
      </c>
    </row>
    <row r="12" spans="1:17" x14ac:dyDescent="0.25">
      <c r="A12" s="80" t="s">
        <v>74</v>
      </c>
      <c r="B12" s="209" t="s">
        <v>68</v>
      </c>
      <c r="C12" s="219" t="s">
        <v>68</v>
      </c>
      <c r="D12" s="211" t="s">
        <v>53</v>
      </c>
      <c r="E12" s="216" t="s">
        <v>53</v>
      </c>
      <c r="F12" s="211">
        <v>612</v>
      </c>
      <c r="G12" s="211">
        <f>IFERROR(VLOOKUP(A12,'Points - Summary'!$A$8:$AF$67,30,FALSE),F12)</f>
        <v>0</v>
      </c>
      <c r="H12" s="213">
        <v>5.5</v>
      </c>
      <c r="I12" s="220">
        <v>6</v>
      </c>
      <c r="J12" s="80"/>
      <c r="K12" s="228">
        <f t="shared" si="0"/>
        <v>0</v>
      </c>
      <c r="M12" t="s">
        <v>27</v>
      </c>
      <c r="N12">
        <v>1023</v>
      </c>
      <c r="O12" s="252">
        <f>VLOOKUP($M12,'Player Price List'!$B$8:$O$77,13,FALSE)</f>
        <v>22</v>
      </c>
      <c r="P12">
        <v>8.5</v>
      </c>
      <c r="Q12" s="252">
        <f t="shared" si="1"/>
        <v>8.5</v>
      </c>
    </row>
    <row r="13" spans="1:17" x14ac:dyDescent="0.25">
      <c r="A13" s="80" t="s">
        <v>2</v>
      </c>
      <c r="B13" s="209" t="s">
        <v>64</v>
      </c>
      <c r="C13" s="219" t="s">
        <v>68</v>
      </c>
      <c r="D13" s="211" t="s">
        <v>53</v>
      </c>
      <c r="E13" s="216" t="s">
        <v>53</v>
      </c>
      <c r="F13" s="211">
        <v>549</v>
      </c>
      <c r="G13" s="211">
        <f>IFERROR(VLOOKUP(A13,'Points - Summary'!$A$8:$AF$67,30,FALSE),F13)</f>
        <v>0</v>
      </c>
      <c r="H13" s="213">
        <v>7.5</v>
      </c>
      <c r="I13" s="220">
        <v>6</v>
      </c>
      <c r="J13" s="80"/>
      <c r="K13" s="228">
        <f t="shared" si="0"/>
        <v>0</v>
      </c>
      <c r="M13" t="s">
        <v>4</v>
      </c>
      <c r="N13">
        <v>943</v>
      </c>
      <c r="O13" s="252">
        <f>VLOOKUP($M13,'Player Price List'!$B$8:$O$77,13,FALSE)</f>
        <v>4</v>
      </c>
      <c r="P13">
        <v>8.5</v>
      </c>
      <c r="Q13" s="252">
        <f t="shared" si="1"/>
        <v>8.5</v>
      </c>
    </row>
    <row r="14" spans="1:17" x14ac:dyDescent="0.25">
      <c r="A14" s="80" t="s">
        <v>6</v>
      </c>
      <c r="B14" s="209" t="s">
        <v>64</v>
      </c>
      <c r="C14" s="219" t="s">
        <v>68</v>
      </c>
      <c r="D14" s="211" t="s">
        <v>54</v>
      </c>
      <c r="E14" s="216" t="s">
        <v>53</v>
      </c>
      <c r="F14" s="211">
        <v>550</v>
      </c>
      <c r="G14" s="211">
        <f>IFERROR(VLOOKUP(A14,'Points - Summary'!$A$8:$AF$67,30,FALSE),F14)</f>
        <v>0</v>
      </c>
      <c r="H14" s="213">
        <v>5</v>
      </c>
      <c r="I14" s="220">
        <v>6</v>
      </c>
      <c r="J14" s="80"/>
      <c r="K14" s="228">
        <f t="shared" si="0"/>
        <v>0</v>
      </c>
      <c r="M14" t="s">
        <v>83</v>
      </c>
      <c r="N14">
        <v>838</v>
      </c>
      <c r="O14" s="252">
        <f>VLOOKUP($M14,'Player Price List'!$B$8:$O$77,13,FALSE)</f>
        <v>27</v>
      </c>
      <c r="P14">
        <v>8.5</v>
      </c>
      <c r="Q14" s="252">
        <f t="shared" si="1"/>
        <v>8.5</v>
      </c>
    </row>
    <row r="15" spans="1:17" x14ac:dyDescent="0.25">
      <c r="A15" s="80" t="s">
        <v>263</v>
      </c>
      <c r="B15" s="209"/>
      <c r="C15" s="219" t="s">
        <v>68</v>
      </c>
      <c r="D15" s="211"/>
      <c r="E15" s="216" t="s">
        <v>53</v>
      </c>
      <c r="F15" s="211"/>
      <c r="G15" s="211"/>
      <c r="H15" s="213"/>
      <c r="I15" s="220">
        <v>6</v>
      </c>
      <c r="J15" s="80"/>
      <c r="K15" s="228">
        <f t="shared" si="0"/>
        <v>0</v>
      </c>
      <c r="M15" t="s">
        <v>12</v>
      </c>
      <c r="N15">
        <v>833</v>
      </c>
      <c r="O15" s="252">
        <f>VLOOKUP($M15,'Player Price List'!$B$8:$O$77,13,FALSE)</f>
        <v>51</v>
      </c>
      <c r="Q15" s="252">
        <f t="shared" si="1"/>
        <v>51</v>
      </c>
    </row>
    <row r="16" spans="1:17" x14ac:dyDescent="0.25">
      <c r="A16" s="203" t="s">
        <v>17</v>
      </c>
      <c r="B16" s="203" t="s">
        <v>68</v>
      </c>
      <c r="C16" s="225" t="s">
        <v>68</v>
      </c>
      <c r="D16" s="204" t="s">
        <v>53</v>
      </c>
      <c r="E16" s="226" t="s">
        <v>53</v>
      </c>
      <c r="F16" s="204">
        <v>547</v>
      </c>
      <c r="G16" s="204">
        <f>IFERROR(VLOOKUP(A16,'Points - Summary'!$A$8:$AF$67,30,FALSE),F16)</f>
        <v>547</v>
      </c>
      <c r="H16" s="205">
        <v>5</v>
      </c>
      <c r="I16" s="227">
        <v>5</v>
      </c>
      <c r="J16" s="80"/>
      <c r="K16" s="228">
        <f t="shared" si="0"/>
        <v>109.4</v>
      </c>
      <c r="M16" t="s">
        <v>28</v>
      </c>
      <c r="N16">
        <v>732</v>
      </c>
      <c r="O16" s="252">
        <f>VLOOKUP($M16,'Player Price List'!$B$8:$O$77,13,FALSE)</f>
        <v>14</v>
      </c>
      <c r="P16" s="252">
        <v>7</v>
      </c>
      <c r="Q16" s="252">
        <f t="shared" si="1"/>
        <v>7</v>
      </c>
    </row>
    <row r="17" spans="1:17" x14ac:dyDescent="0.25">
      <c r="A17" s="203" t="s">
        <v>7</v>
      </c>
      <c r="B17" s="203" t="s">
        <v>68</v>
      </c>
      <c r="C17" s="225" t="s">
        <v>68</v>
      </c>
      <c r="D17" s="204" t="s">
        <v>54</v>
      </c>
      <c r="E17" s="226" t="s">
        <v>54</v>
      </c>
      <c r="F17" s="204">
        <v>350</v>
      </c>
      <c r="G17" s="204">
        <f>IFERROR(VLOOKUP(A17,'Points - Summary'!$A$8:$AF$67,30,FALSE),F17)</f>
        <v>350</v>
      </c>
      <c r="H17" s="205">
        <v>5.5</v>
      </c>
      <c r="I17" s="227">
        <v>5</v>
      </c>
      <c r="J17" s="80"/>
      <c r="K17" s="228">
        <f t="shared" si="0"/>
        <v>70</v>
      </c>
      <c r="M17" t="s">
        <v>16</v>
      </c>
      <c r="N17">
        <v>727</v>
      </c>
      <c r="O17" s="252">
        <f>VLOOKUP($M17,'Player Price List'!$B$8:$O$77,13,FALSE)</f>
        <v>31</v>
      </c>
      <c r="Q17" s="252">
        <f t="shared" si="1"/>
        <v>31</v>
      </c>
    </row>
    <row r="18" spans="1:17" x14ac:dyDescent="0.25">
      <c r="A18" s="80" t="s">
        <v>14</v>
      </c>
      <c r="B18" s="209" t="s">
        <v>68</v>
      </c>
      <c r="C18" s="219" t="s">
        <v>68</v>
      </c>
      <c r="D18" s="211" t="s">
        <v>53</v>
      </c>
      <c r="E18" s="216" t="s">
        <v>53</v>
      </c>
      <c r="F18" s="211">
        <v>433</v>
      </c>
      <c r="G18" s="211">
        <f>IFERROR(VLOOKUP(A18,'Points - Summary'!$A$8:$AF$67,30,FALSE),F18)</f>
        <v>0</v>
      </c>
      <c r="H18" s="213">
        <v>5</v>
      </c>
      <c r="I18" s="220">
        <v>5</v>
      </c>
      <c r="J18" s="80"/>
      <c r="K18" s="228">
        <f t="shared" si="0"/>
        <v>0</v>
      </c>
      <c r="M18" t="s">
        <v>55</v>
      </c>
      <c r="N18">
        <v>701</v>
      </c>
      <c r="O18" s="252">
        <f>VLOOKUP($M18,'Player Price List'!$B$8:$O$77,13,FALSE)</f>
        <v>5</v>
      </c>
      <c r="P18" s="252">
        <v>7</v>
      </c>
      <c r="Q18" s="252">
        <f t="shared" si="1"/>
        <v>7</v>
      </c>
    </row>
    <row r="19" spans="1:17" x14ac:dyDescent="0.25">
      <c r="A19" s="80" t="s">
        <v>10</v>
      </c>
      <c r="B19" s="209" t="s">
        <v>68</v>
      </c>
      <c r="C19" s="219" t="s">
        <v>68</v>
      </c>
      <c r="D19" s="211" t="s">
        <v>54</v>
      </c>
      <c r="E19" s="216" t="s">
        <v>54</v>
      </c>
      <c r="F19" s="211">
        <v>169</v>
      </c>
      <c r="G19" s="211">
        <f>IFERROR(VLOOKUP(A19,'Points - Summary'!$A$8:$AF$67,30,FALSE),F19)</f>
        <v>0</v>
      </c>
      <c r="H19" s="213">
        <v>5.5</v>
      </c>
      <c r="I19" s="220">
        <v>4.5</v>
      </c>
      <c r="J19" s="80"/>
      <c r="K19" s="228">
        <f t="shared" si="0"/>
        <v>0</v>
      </c>
      <c r="M19" t="s">
        <v>5</v>
      </c>
      <c r="N19">
        <v>612</v>
      </c>
      <c r="O19" s="252">
        <f>VLOOKUP($M19,'Player Price List'!$B$8:$O$77,13,FALSE)</f>
        <v>3</v>
      </c>
      <c r="Q19" s="252">
        <f t="shared" si="1"/>
        <v>3</v>
      </c>
    </row>
    <row r="20" spans="1:17" x14ac:dyDescent="0.25">
      <c r="A20" s="80" t="s">
        <v>24</v>
      </c>
      <c r="B20" s="209" t="s">
        <v>68</v>
      </c>
      <c r="C20" s="219" t="s">
        <v>68</v>
      </c>
      <c r="D20" s="211" t="s">
        <v>54</v>
      </c>
      <c r="E20" s="216" t="s">
        <v>251</v>
      </c>
      <c r="F20" s="211">
        <v>29</v>
      </c>
      <c r="G20" s="211">
        <f>IFERROR(VLOOKUP(A20,'Points - Summary'!$A$8:$AF$67,30,FALSE),F20)</f>
        <v>0</v>
      </c>
      <c r="H20" s="213">
        <v>4.5</v>
      </c>
      <c r="I20" s="220">
        <v>4.5</v>
      </c>
      <c r="J20" s="80"/>
      <c r="K20" s="228">
        <f t="shared" si="0"/>
        <v>0</v>
      </c>
      <c r="M20" t="s">
        <v>74</v>
      </c>
      <c r="N20">
        <v>612</v>
      </c>
      <c r="O20" s="252">
        <f>VLOOKUP($M20,'Player Price List'!$B$8:$O$77,13,FALSE)</f>
        <v>40</v>
      </c>
      <c r="Q20" s="252">
        <f t="shared" si="1"/>
        <v>40</v>
      </c>
    </row>
    <row r="21" spans="1:17" x14ac:dyDescent="0.25">
      <c r="A21" s="80" t="s">
        <v>203</v>
      </c>
      <c r="B21" s="209" t="s">
        <v>68</v>
      </c>
      <c r="C21" s="219" t="s">
        <v>247</v>
      </c>
      <c r="D21" s="211" t="s">
        <v>54</v>
      </c>
      <c r="E21" s="216" t="s">
        <v>251</v>
      </c>
      <c r="F21" s="211">
        <v>14</v>
      </c>
      <c r="G21" s="211">
        <f>IFERROR(VLOOKUP(A21,'Points - Summary'!$A$8:$AF$67,30,FALSE),F21)</f>
        <v>0</v>
      </c>
      <c r="H21" s="213">
        <v>4.5</v>
      </c>
      <c r="I21" s="220">
        <v>4.5</v>
      </c>
      <c r="J21" s="80"/>
      <c r="K21" s="228">
        <f t="shared" si="0"/>
        <v>0</v>
      </c>
      <c r="M21" t="s">
        <v>25</v>
      </c>
      <c r="N21">
        <v>599</v>
      </c>
      <c r="O21" s="252">
        <f>VLOOKUP($M21,'Player Price List'!$B$8:$O$77,13,FALSE)</f>
        <v>18</v>
      </c>
      <c r="Q21" s="252">
        <f t="shared" si="1"/>
        <v>18</v>
      </c>
    </row>
    <row r="22" spans="1:17" x14ac:dyDescent="0.25">
      <c r="A22" s="80" t="s">
        <v>204</v>
      </c>
      <c r="B22" s="209" t="s">
        <v>68</v>
      </c>
      <c r="C22" s="219" t="s">
        <v>247</v>
      </c>
      <c r="D22" s="211" t="s">
        <v>54</v>
      </c>
      <c r="E22" s="216" t="s">
        <v>251</v>
      </c>
      <c r="F22" s="211">
        <v>13</v>
      </c>
      <c r="G22" s="211">
        <f>IFERROR(VLOOKUP(A22,'Points - Summary'!$A$8:$AF$67,30,FALSE),F22)</f>
        <v>0</v>
      </c>
      <c r="H22" s="213">
        <v>4.5</v>
      </c>
      <c r="I22" s="220">
        <v>4.5</v>
      </c>
      <c r="J22" s="80"/>
      <c r="K22" s="228">
        <f t="shared" si="0"/>
        <v>0</v>
      </c>
      <c r="M22" t="s">
        <v>60</v>
      </c>
      <c r="N22">
        <v>586</v>
      </c>
      <c r="O22" s="252">
        <f>VLOOKUP($M22,'Player Price List'!$B$8:$O$77,13,FALSE)</f>
        <v>28</v>
      </c>
      <c r="P22" s="252">
        <v>6</v>
      </c>
      <c r="Q22" s="252">
        <f t="shared" si="1"/>
        <v>6</v>
      </c>
    </row>
    <row r="23" spans="1:17" x14ac:dyDescent="0.25">
      <c r="A23" s="80" t="s">
        <v>215</v>
      </c>
      <c r="B23" s="209" t="s">
        <v>68</v>
      </c>
      <c r="C23" s="219" t="s">
        <v>68</v>
      </c>
      <c r="D23" s="211" t="s">
        <v>54</v>
      </c>
      <c r="E23" s="216" t="s">
        <v>251</v>
      </c>
      <c r="F23" s="211">
        <v>98</v>
      </c>
      <c r="G23" s="211">
        <f>IFERROR(VLOOKUP(A23,'Points - Summary'!$A$8:$AF$67,30,FALSE),F23)</f>
        <v>0</v>
      </c>
      <c r="H23" s="213">
        <v>4.5</v>
      </c>
      <c r="I23" s="220">
        <v>4.5</v>
      </c>
      <c r="J23" s="80"/>
      <c r="K23" s="228">
        <f t="shared" si="0"/>
        <v>0</v>
      </c>
      <c r="M23" t="s">
        <v>3</v>
      </c>
      <c r="N23">
        <v>584</v>
      </c>
      <c r="O23" s="252">
        <f>VLOOKUP($M23,'Player Price List'!$B$8:$O$77,13,FALSE)</f>
        <v>2</v>
      </c>
      <c r="Q23" s="252">
        <f t="shared" si="1"/>
        <v>2</v>
      </c>
    </row>
    <row r="24" spans="1:17" x14ac:dyDescent="0.25">
      <c r="A24" s="80" t="s">
        <v>231</v>
      </c>
      <c r="B24" s="209" t="s">
        <v>68</v>
      </c>
      <c r="C24" s="219" t="s">
        <v>68</v>
      </c>
      <c r="D24" s="211" t="s">
        <v>54</v>
      </c>
      <c r="E24" s="216" t="s">
        <v>54</v>
      </c>
      <c r="F24" s="211">
        <v>33</v>
      </c>
      <c r="G24" s="211">
        <f>IFERROR(VLOOKUP(A24,'Points - Summary'!$A$8:$AF$67,30,FALSE),F24)</f>
        <v>0</v>
      </c>
      <c r="H24" s="213">
        <v>4.5</v>
      </c>
      <c r="I24" s="220">
        <v>4.5</v>
      </c>
      <c r="J24" s="80"/>
      <c r="K24" s="228">
        <f t="shared" si="0"/>
        <v>0</v>
      </c>
      <c r="M24" t="s">
        <v>0</v>
      </c>
      <c r="N24">
        <v>573</v>
      </c>
      <c r="O24" s="252">
        <f>VLOOKUP($M24,'Player Price List'!$B$8:$O$77,13,FALSE)</f>
        <v>11</v>
      </c>
      <c r="Q24" s="252">
        <f t="shared" si="1"/>
        <v>11</v>
      </c>
    </row>
    <row r="25" spans="1:17" x14ac:dyDescent="0.25">
      <c r="A25" s="203" t="s">
        <v>191</v>
      </c>
      <c r="B25" s="203" t="s">
        <v>68</v>
      </c>
      <c r="C25" s="225" t="s">
        <v>68</v>
      </c>
      <c r="D25" s="204" t="s">
        <v>54</v>
      </c>
      <c r="E25" s="226" t="s">
        <v>251</v>
      </c>
      <c r="F25" s="204">
        <v>0</v>
      </c>
      <c r="G25" s="204"/>
      <c r="H25" s="205">
        <v>4.5</v>
      </c>
      <c r="I25" s="227">
        <v>4.5</v>
      </c>
      <c r="J25" s="80"/>
      <c r="K25" s="228">
        <f t="shared" si="0"/>
        <v>0</v>
      </c>
      <c r="M25" t="s">
        <v>58</v>
      </c>
      <c r="N25">
        <v>565</v>
      </c>
      <c r="O25" s="252">
        <f>VLOOKUP($M25,'Player Price List'!$B$8:$O$77,13,FALSE)</f>
        <v>8</v>
      </c>
      <c r="Q25" s="252">
        <f t="shared" si="1"/>
        <v>8</v>
      </c>
    </row>
    <row r="26" spans="1:17" x14ac:dyDescent="0.25">
      <c r="A26" s="80" t="s">
        <v>232</v>
      </c>
      <c r="B26" s="209" t="s">
        <v>68</v>
      </c>
      <c r="C26" s="219" t="s">
        <v>247</v>
      </c>
      <c r="D26" s="211" t="s">
        <v>54</v>
      </c>
      <c r="E26" s="216" t="s">
        <v>251</v>
      </c>
      <c r="F26" s="211">
        <v>0</v>
      </c>
      <c r="G26" s="211"/>
      <c r="H26" s="213">
        <v>4.5</v>
      </c>
      <c r="I26" s="220">
        <v>4.5</v>
      </c>
      <c r="J26" s="80"/>
      <c r="K26" s="228">
        <f t="shared" si="0"/>
        <v>0</v>
      </c>
      <c r="M26" t="s">
        <v>6</v>
      </c>
      <c r="N26">
        <v>550</v>
      </c>
      <c r="O26" s="252">
        <f>VLOOKUP($M26,'Player Price List'!$B$8:$O$77,13,FALSE)</f>
        <v>19</v>
      </c>
      <c r="Q26" s="252">
        <f t="shared" si="1"/>
        <v>19</v>
      </c>
    </row>
    <row r="27" spans="1:17" x14ac:dyDescent="0.25">
      <c r="A27" s="80" t="s">
        <v>230</v>
      </c>
      <c r="B27" s="209" t="s">
        <v>68</v>
      </c>
      <c r="C27" s="219" t="s">
        <v>68</v>
      </c>
      <c r="D27" s="211" t="s">
        <v>233</v>
      </c>
      <c r="E27" s="216" t="s">
        <v>251</v>
      </c>
      <c r="F27" s="211">
        <v>0</v>
      </c>
      <c r="G27" s="211"/>
      <c r="H27" s="213">
        <v>4.5</v>
      </c>
      <c r="I27" s="220">
        <v>4.5</v>
      </c>
      <c r="J27" s="80"/>
      <c r="K27" s="228">
        <f t="shared" si="0"/>
        <v>0</v>
      </c>
      <c r="M27" t="s">
        <v>2</v>
      </c>
      <c r="N27">
        <v>549</v>
      </c>
      <c r="O27" s="252">
        <f>VLOOKUP($M27,'Player Price List'!$B$8:$O$77,13,FALSE)</f>
        <v>36</v>
      </c>
      <c r="Q27" s="252">
        <f t="shared" si="1"/>
        <v>36</v>
      </c>
    </row>
    <row r="28" spans="1:17" x14ac:dyDescent="0.25">
      <c r="A28" s="80" t="s">
        <v>38</v>
      </c>
      <c r="B28" s="209"/>
      <c r="C28" s="219" t="s">
        <v>68</v>
      </c>
      <c r="D28" s="211"/>
      <c r="E28" s="216" t="s">
        <v>251</v>
      </c>
      <c r="F28" s="211"/>
      <c r="G28" s="211"/>
      <c r="H28" s="213"/>
      <c r="I28" s="220">
        <v>4.5</v>
      </c>
      <c r="J28" s="80"/>
      <c r="K28" s="228"/>
      <c r="M28" t="s">
        <v>59</v>
      </c>
      <c r="N28">
        <v>542</v>
      </c>
      <c r="O28" s="252">
        <f>VLOOKUP($M28,'Player Price List'!$B$8:$O$77,13,FALSE)</f>
        <v>15</v>
      </c>
      <c r="Q28" s="252">
        <f t="shared" si="1"/>
        <v>15</v>
      </c>
    </row>
    <row r="29" spans="1:17" x14ac:dyDescent="0.25">
      <c r="A29" s="80" t="s">
        <v>272</v>
      </c>
      <c r="B29" s="209"/>
      <c r="C29" s="219" t="s">
        <v>247</v>
      </c>
      <c r="D29" s="211"/>
      <c r="E29" s="216" t="s">
        <v>251</v>
      </c>
      <c r="F29" s="211"/>
      <c r="G29" s="211"/>
      <c r="H29" s="213"/>
      <c r="I29" s="220">
        <v>4.5</v>
      </c>
      <c r="J29" s="80"/>
      <c r="K29" s="228"/>
      <c r="M29" t="s">
        <v>18</v>
      </c>
      <c r="N29">
        <v>515</v>
      </c>
      <c r="O29" s="252">
        <f>VLOOKUP($M29,'Player Price List'!$B$8:$O$77,13,FALSE)</f>
        <v>57</v>
      </c>
      <c r="P29" s="252"/>
      <c r="Q29" s="252">
        <f t="shared" si="1"/>
        <v>57</v>
      </c>
    </row>
    <row r="30" spans="1:17" x14ac:dyDescent="0.25">
      <c r="A30" s="203" t="s">
        <v>1</v>
      </c>
      <c r="B30" s="203" t="s">
        <v>68</v>
      </c>
      <c r="C30" s="203"/>
      <c r="D30" s="204" t="s">
        <v>52</v>
      </c>
      <c r="E30" s="204"/>
      <c r="F30" s="204">
        <v>599</v>
      </c>
      <c r="G30" s="204">
        <f>IFERROR(VLOOKUP(A30,'Points - Summary'!$A$8:$AF$67,30,FALSE),F30)</f>
        <v>599</v>
      </c>
      <c r="H30" s="205">
        <v>8.5</v>
      </c>
      <c r="I30" s="220"/>
      <c r="J30" s="80" t="s">
        <v>248</v>
      </c>
      <c r="M30" t="s">
        <v>26</v>
      </c>
      <c r="N30">
        <v>503</v>
      </c>
      <c r="O30" s="252">
        <f>VLOOKUP($M30,'Player Price List'!$B$8:$O$77,13,FALSE)</f>
        <v>10</v>
      </c>
      <c r="Q30" s="252">
        <f t="shared" si="1"/>
        <v>10</v>
      </c>
    </row>
    <row r="31" spans="1:17" x14ac:dyDescent="0.25">
      <c r="A31" s="203" t="s">
        <v>56</v>
      </c>
      <c r="B31" s="203" t="s">
        <v>68</v>
      </c>
      <c r="C31" s="203"/>
      <c r="D31" s="204" t="s">
        <v>53</v>
      </c>
      <c r="E31" s="204"/>
      <c r="F31" s="204">
        <v>547</v>
      </c>
      <c r="G31" s="204">
        <f>IFERROR(VLOOKUP(A31,'Points - Summary'!$A$8:$AF$67,30,FALSE),F31)</f>
        <v>547</v>
      </c>
      <c r="H31" s="205">
        <v>6.5</v>
      </c>
      <c r="I31" s="220"/>
      <c r="J31" s="80" t="s">
        <v>248</v>
      </c>
      <c r="M31" t="s">
        <v>14</v>
      </c>
      <c r="N31">
        <v>483</v>
      </c>
      <c r="O31" s="252">
        <f>VLOOKUP($M31,'Player Price List'!$B$8:$O$77,13,FALSE)</f>
        <v>62</v>
      </c>
      <c r="Q31" s="252">
        <f t="shared" si="1"/>
        <v>62</v>
      </c>
    </row>
    <row r="32" spans="1:17" x14ac:dyDescent="0.25">
      <c r="A32" s="203" t="s">
        <v>33</v>
      </c>
      <c r="B32" s="203" t="s">
        <v>68</v>
      </c>
      <c r="C32" s="203"/>
      <c r="D32" s="204" t="s">
        <v>54</v>
      </c>
      <c r="E32" s="204"/>
      <c r="F32" s="204">
        <v>0</v>
      </c>
      <c r="G32" s="204"/>
      <c r="H32" s="205">
        <v>4.5</v>
      </c>
      <c r="I32" s="220"/>
      <c r="J32" s="80" t="s">
        <v>248</v>
      </c>
      <c r="M32" t="s">
        <v>23</v>
      </c>
      <c r="N32">
        <v>385</v>
      </c>
      <c r="O32" s="252">
        <f>VLOOKUP($M32,'Player Price List'!$B$8:$O$77,13,FALSE)</f>
        <v>24</v>
      </c>
      <c r="P32" s="252"/>
      <c r="Q32" s="252">
        <f t="shared" si="1"/>
        <v>24</v>
      </c>
    </row>
    <row r="33" spans="1:17" x14ac:dyDescent="0.25">
      <c r="A33" s="80" t="s">
        <v>253</v>
      </c>
      <c r="B33" s="209"/>
      <c r="C33" s="219"/>
      <c r="D33" s="211"/>
      <c r="E33" s="216"/>
      <c r="F33" s="211"/>
      <c r="G33" s="211"/>
      <c r="H33" s="213"/>
      <c r="I33" s="220"/>
      <c r="J33" s="80"/>
      <c r="M33" t="s">
        <v>9</v>
      </c>
      <c r="N33">
        <v>354</v>
      </c>
      <c r="O33" s="252">
        <f>VLOOKUP($M33,'Player Price List'!$B$8:$O$77,13,FALSE)</f>
        <v>43</v>
      </c>
      <c r="Q33" s="252">
        <f t="shared" si="1"/>
        <v>43</v>
      </c>
    </row>
    <row r="34" spans="1:17" x14ac:dyDescent="0.25">
      <c r="A34" s="80" t="s">
        <v>254</v>
      </c>
      <c r="B34" s="209"/>
      <c r="C34" s="219"/>
      <c r="D34" s="211"/>
      <c r="E34" s="216"/>
      <c r="F34" s="211"/>
      <c r="G34" s="211"/>
      <c r="H34" s="213"/>
      <c r="I34" s="220"/>
      <c r="J34" s="80"/>
      <c r="M34" t="s">
        <v>21</v>
      </c>
      <c r="N34">
        <v>264</v>
      </c>
      <c r="O34" s="252">
        <f>VLOOKUP($M34,'Player Price List'!$B$8:$O$77,13,FALSE)</f>
        <v>12</v>
      </c>
      <c r="P34">
        <v>5.5</v>
      </c>
      <c r="Q34" s="252">
        <f t="shared" si="1"/>
        <v>5.5</v>
      </c>
    </row>
    <row r="35" spans="1:17" x14ac:dyDescent="0.25">
      <c r="A35" s="80" t="s">
        <v>255</v>
      </c>
      <c r="B35" s="209"/>
      <c r="C35" s="219"/>
      <c r="D35" s="211"/>
      <c r="E35" s="216"/>
      <c r="F35" s="211"/>
      <c r="G35" s="211"/>
      <c r="H35" s="213"/>
      <c r="I35" s="220"/>
      <c r="J35" s="80"/>
      <c r="M35" t="s">
        <v>22</v>
      </c>
      <c r="N35">
        <v>220</v>
      </c>
      <c r="O35" s="252">
        <f>VLOOKUP($M35,'Player Price List'!$B$8:$O$77,13,FALSE)</f>
        <v>41</v>
      </c>
      <c r="Q35" s="252">
        <f t="shared" si="1"/>
        <v>41</v>
      </c>
    </row>
    <row r="36" spans="1:17" x14ac:dyDescent="0.25">
      <c r="A36" s="80" t="s">
        <v>256</v>
      </c>
      <c r="B36" s="209"/>
      <c r="C36" s="219"/>
      <c r="D36" s="211"/>
      <c r="E36" s="216"/>
      <c r="F36" s="211"/>
      <c r="G36" s="211"/>
      <c r="H36" s="213"/>
      <c r="I36" s="220"/>
      <c r="J36" s="80"/>
      <c r="M36" t="s">
        <v>13</v>
      </c>
      <c r="N36">
        <v>178</v>
      </c>
      <c r="O36" s="252">
        <f>VLOOKUP($M36,'Player Price List'!$B$8:$O$77,13,FALSE)</f>
        <v>48</v>
      </c>
      <c r="Q36" s="252">
        <f t="shared" si="1"/>
        <v>48</v>
      </c>
    </row>
    <row r="37" spans="1:17" x14ac:dyDescent="0.25">
      <c r="A37" s="80" t="s">
        <v>257</v>
      </c>
      <c r="B37" s="209"/>
      <c r="C37" s="219"/>
      <c r="D37" s="211"/>
      <c r="E37" s="216"/>
      <c r="F37" s="211"/>
      <c r="G37" s="211"/>
      <c r="H37" s="213"/>
      <c r="I37" s="220"/>
      <c r="J37" s="80"/>
      <c r="M37" t="s">
        <v>10</v>
      </c>
      <c r="N37">
        <v>169</v>
      </c>
      <c r="O37" s="252">
        <f>VLOOKUP($M37,'Player Price List'!$B$8:$O$77,13,FALSE)</f>
        <v>53</v>
      </c>
      <c r="P37" s="252">
        <v>5</v>
      </c>
      <c r="Q37" s="252">
        <f t="shared" si="1"/>
        <v>5</v>
      </c>
    </row>
    <row r="38" spans="1:17" x14ac:dyDescent="0.25">
      <c r="A38" s="80" t="s">
        <v>258</v>
      </c>
      <c r="B38" s="209"/>
      <c r="C38" s="219"/>
      <c r="D38" s="211"/>
      <c r="E38" s="216"/>
      <c r="F38" s="211"/>
      <c r="G38" s="211"/>
      <c r="H38" s="213"/>
      <c r="I38" s="220"/>
      <c r="J38" s="80"/>
      <c r="M38" t="s">
        <v>34</v>
      </c>
      <c r="N38">
        <v>169</v>
      </c>
      <c r="O38" s="252">
        <f>VLOOKUP($M38,'Player Price List'!$B$8:$O$77,13,FALSE)</f>
        <v>61</v>
      </c>
      <c r="Q38" s="252">
        <f t="shared" si="1"/>
        <v>61</v>
      </c>
    </row>
    <row r="39" spans="1:17" x14ac:dyDescent="0.25">
      <c r="A39" s="80" t="s">
        <v>259</v>
      </c>
      <c r="B39" s="209"/>
      <c r="C39" s="219"/>
      <c r="D39" s="211"/>
      <c r="E39" s="216"/>
      <c r="F39" s="211"/>
      <c r="G39" s="211"/>
      <c r="H39" s="213"/>
      <c r="I39" s="220"/>
      <c r="J39" s="80"/>
      <c r="M39" t="s">
        <v>201</v>
      </c>
      <c r="N39">
        <v>137</v>
      </c>
      <c r="O39" s="252">
        <f>VLOOKUP($M39,'Player Price List'!$B$8:$O$77,13,FALSE)</f>
        <v>55</v>
      </c>
      <c r="Q39" s="252">
        <f t="shared" si="1"/>
        <v>55</v>
      </c>
    </row>
    <row r="40" spans="1:17" x14ac:dyDescent="0.25">
      <c r="A40" s="80" t="s">
        <v>260</v>
      </c>
      <c r="B40" s="209"/>
      <c r="C40" s="219"/>
      <c r="D40" s="211"/>
      <c r="E40" s="216"/>
      <c r="F40" s="211"/>
      <c r="G40" s="211"/>
      <c r="H40" s="213"/>
      <c r="I40" s="220"/>
      <c r="J40" s="80"/>
      <c r="M40" t="s">
        <v>229</v>
      </c>
      <c r="N40">
        <v>122</v>
      </c>
      <c r="O40" s="252">
        <f>VLOOKUP($M40,'Player Price List'!$B$8:$O$77,13,FALSE)</f>
        <v>35</v>
      </c>
      <c r="Q40" s="252">
        <f t="shared" si="1"/>
        <v>35</v>
      </c>
    </row>
    <row r="41" spans="1:17" x14ac:dyDescent="0.25">
      <c r="A41" s="80" t="s">
        <v>261</v>
      </c>
      <c r="B41" s="209"/>
      <c r="C41" s="219"/>
      <c r="D41" s="211"/>
      <c r="E41" s="216"/>
      <c r="F41" s="211"/>
      <c r="G41" s="211"/>
      <c r="H41" s="213"/>
      <c r="I41" s="220"/>
      <c r="J41" s="80"/>
      <c r="M41" t="s">
        <v>215</v>
      </c>
      <c r="N41">
        <v>98</v>
      </c>
      <c r="O41" s="252">
        <f>VLOOKUP($M41,'Player Price List'!$B$8:$O$77,13,FALSE)</f>
        <v>32</v>
      </c>
      <c r="Q41" s="252">
        <f t="shared" si="1"/>
        <v>32</v>
      </c>
    </row>
    <row r="42" spans="1:17" x14ac:dyDescent="0.25">
      <c r="A42" s="80" t="s">
        <v>262</v>
      </c>
      <c r="B42" s="209"/>
      <c r="C42" s="219"/>
      <c r="D42" s="211"/>
      <c r="E42" s="216"/>
      <c r="F42" s="211"/>
      <c r="G42" s="211"/>
      <c r="H42" s="213"/>
      <c r="I42" s="220"/>
      <c r="J42" s="80"/>
      <c r="M42" t="s">
        <v>31</v>
      </c>
      <c r="N42">
        <v>97</v>
      </c>
      <c r="O42" s="252">
        <f>VLOOKUP($M42,'Player Price List'!$B$8:$O$77,13,FALSE)</f>
        <v>23</v>
      </c>
      <c r="Q42" s="252">
        <f t="shared" si="1"/>
        <v>23</v>
      </c>
    </row>
    <row r="43" spans="1:17" x14ac:dyDescent="0.25">
      <c r="A43" s="202" t="s">
        <v>29</v>
      </c>
      <c r="B43" s="210" t="s">
        <v>247</v>
      </c>
      <c r="C43" s="218" t="s">
        <v>63</v>
      </c>
      <c r="D43" s="212" t="s">
        <v>53</v>
      </c>
      <c r="E43" s="217" t="s">
        <v>53</v>
      </c>
      <c r="F43" s="212">
        <v>916</v>
      </c>
      <c r="G43" s="212">
        <f>IFERROR(VLOOKUP(A43,'Points - Summary'!$A$8:$AF$67,30,FALSE),F43)</f>
        <v>916</v>
      </c>
      <c r="H43" s="214">
        <v>8.5</v>
      </c>
      <c r="I43" s="221">
        <v>8.5</v>
      </c>
      <c r="J43" s="202" t="s">
        <v>265</v>
      </c>
      <c r="K43" s="228">
        <f t="shared" ref="K43:K61" si="2">G43/I43</f>
        <v>107.76470588235294</v>
      </c>
      <c r="M43" t="s">
        <v>200</v>
      </c>
      <c r="N43">
        <v>85</v>
      </c>
      <c r="O43" s="252">
        <f>VLOOKUP($M43,'Player Price List'!$B$8:$O$77,13,FALSE)</f>
        <v>29</v>
      </c>
      <c r="Q43" s="252">
        <f t="shared" si="1"/>
        <v>29</v>
      </c>
    </row>
    <row r="44" spans="1:17" x14ac:dyDescent="0.25">
      <c r="A44" s="202" t="s">
        <v>57</v>
      </c>
      <c r="B44" s="210" t="s">
        <v>247</v>
      </c>
      <c r="C44" s="218" t="s">
        <v>63</v>
      </c>
      <c r="D44" s="212" t="s">
        <v>53</v>
      </c>
      <c r="E44" s="217" t="s">
        <v>53</v>
      </c>
      <c r="F44" s="212">
        <v>880</v>
      </c>
      <c r="G44" s="212">
        <f>IFERROR(VLOOKUP(A44,'Points - Summary'!$A$8:$AF$67,30,FALSE),F44)</f>
        <v>880</v>
      </c>
      <c r="H44" s="214">
        <v>6</v>
      </c>
      <c r="I44" s="221">
        <v>9</v>
      </c>
      <c r="J44" s="202" t="s">
        <v>265</v>
      </c>
      <c r="K44" s="228">
        <f t="shared" si="2"/>
        <v>97.777777777777771</v>
      </c>
      <c r="M44" t="s">
        <v>35</v>
      </c>
      <c r="N44">
        <v>46</v>
      </c>
      <c r="O44" s="252">
        <f>VLOOKUP($M44,'Player Price List'!$B$8:$O$77,13,FALSE)</f>
        <v>62</v>
      </c>
      <c r="Q44" s="252">
        <f t="shared" si="1"/>
        <v>62</v>
      </c>
    </row>
    <row r="45" spans="1:17" x14ac:dyDescent="0.25">
      <c r="A45" s="202" t="s">
        <v>27</v>
      </c>
      <c r="B45" s="210" t="s">
        <v>63</v>
      </c>
      <c r="C45" s="218" t="s">
        <v>63</v>
      </c>
      <c r="D45" s="212" t="s">
        <v>54</v>
      </c>
      <c r="E45" s="217" t="s">
        <v>54</v>
      </c>
      <c r="F45" s="212">
        <v>748</v>
      </c>
      <c r="G45" s="212">
        <f>IFERROR(VLOOKUP(A45,'Points - Summary'!$A$8:$AF$67,30,FALSE),F45)</f>
        <v>748</v>
      </c>
      <c r="H45" s="214">
        <v>6</v>
      </c>
      <c r="I45" s="221">
        <v>8.5</v>
      </c>
      <c r="J45" s="202"/>
      <c r="K45" s="228">
        <f t="shared" si="2"/>
        <v>88</v>
      </c>
      <c r="M45" t="s">
        <v>40</v>
      </c>
      <c r="N45">
        <v>45</v>
      </c>
      <c r="O45" s="252">
        <f>VLOOKUP($M45,'Player Price List'!$B$8:$O$77,13,FALSE)</f>
        <v>20</v>
      </c>
      <c r="Q45" s="252">
        <f t="shared" si="1"/>
        <v>20</v>
      </c>
    </row>
    <row r="46" spans="1:17" x14ac:dyDescent="0.25">
      <c r="A46" s="202" t="s">
        <v>25</v>
      </c>
      <c r="B46" s="210" t="s">
        <v>63</v>
      </c>
      <c r="C46" s="218" t="s">
        <v>63</v>
      </c>
      <c r="D46" s="212" t="s">
        <v>52</v>
      </c>
      <c r="E46" s="217" t="s">
        <v>52</v>
      </c>
      <c r="F46" s="212">
        <v>364</v>
      </c>
      <c r="G46" s="212">
        <f>IFERROR(VLOOKUP(A46,'Points - Summary'!$A$8:$AF$67,30,FALSE),F46)</f>
        <v>364</v>
      </c>
      <c r="H46" s="214">
        <v>8</v>
      </c>
      <c r="I46" s="221">
        <v>6</v>
      </c>
      <c r="J46" s="202"/>
      <c r="K46" s="228">
        <f t="shared" si="2"/>
        <v>60.666666666666664</v>
      </c>
      <c r="M46" t="s">
        <v>199</v>
      </c>
      <c r="N46">
        <v>35</v>
      </c>
      <c r="O46" s="252">
        <f>VLOOKUP($M46,'Player Price List'!$B$8:$O$77,13,FALSE)</f>
        <v>57</v>
      </c>
      <c r="Q46" s="252">
        <f t="shared" si="1"/>
        <v>57</v>
      </c>
    </row>
    <row r="47" spans="1:17" x14ac:dyDescent="0.25">
      <c r="A47" s="202" t="s">
        <v>58</v>
      </c>
      <c r="B47" s="210" t="s">
        <v>247</v>
      </c>
      <c r="C47" s="218" t="s">
        <v>63</v>
      </c>
      <c r="D47" s="212" t="s">
        <v>53</v>
      </c>
      <c r="E47" s="217" t="s">
        <v>53</v>
      </c>
      <c r="F47" s="212">
        <v>415</v>
      </c>
      <c r="G47" s="212">
        <f>IFERROR(VLOOKUP(A47,'Points - Summary'!$A$8:$AF$67,30,FALSE),F47)</f>
        <v>415</v>
      </c>
      <c r="H47" s="214">
        <v>6</v>
      </c>
      <c r="I47" s="221">
        <v>6</v>
      </c>
      <c r="J47" s="202" t="s">
        <v>265</v>
      </c>
      <c r="K47" s="228">
        <f t="shared" si="2"/>
        <v>69.166666666666671</v>
      </c>
      <c r="M47" t="s">
        <v>231</v>
      </c>
      <c r="N47">
        <v>33</v>
      </c>
      <c r="O47" s="252">
        <f>VLOOKUP($M47,'Player Price List'!$B$8:$O$77,13,FALSE)</f>
        <v>37</v>
      </c>
      <c r="P47" s="252">
        <v>5</v>
      </c>
      <c r="Q47" s="252">
        <f t="shared" si="1"/>
        <v>5</v>
      </c>
    </row>
    <row r="48" spans="1:17" x14ac:dyDescent="0.25">
      <c r="A48" s="202" t="s">
        <v>59</v>
      </c>
      <c r="B48" s="210" t="s">
        <v>63</v>
      </c>
      <c r="C48" s="218" t="s">
        <v>63</v>
      </c>
      <c r="D48" s="212" t="s">
        <v>54</v>
      </c>
      <c r="E48" s="217" t="s">
        <v>54</v>
      </c>
      <c r="F48" s="212">
        <v>422</v>
      </c>
      <c r="G48" s="212">
        <f>IFERROR(VLOOKUP(A48,'Points - Summary'!$A$8:$AF$67,30,FALSE),F48)</f>
        <v>422</v>
      </c>
      <c r="H48" s="214">
        <v>5</v>
      </c>
      <c r="I48" s="221">
        <v>6</v>
      </c>
      <c r="J48" s="202"/>
      <c r="K48" s="228">
        <f t="shared" si="2"/>
        <v>70.333333333333329</v>
      </c>
      <c r="M48" t="s">
        <v>24</v>
      </c>
      <c r="N48">
        <v>29</v>
      </c>
      <c r="O48" s="252">
        <f>VLOOKUP($M48,'Player Price List'!$B$8:$O$77,13,FALSE)</f>
        <v>62</v>
      </c>
      <c r="Q48" s="252">
        <f t="shared" si="1"/>
        <v>62</v>
      </c>
    </row>
    <row r="49" spans="1:17" x14ac:dyDescent="0.25">
      <c r="A49" s="202" t="s">
        <v>23</v>
      </c>
      <c r="B49" s="210" t="s">
        <v>63</v>
      </c>
      <c r="C49" s="218" t="s">
        <v>63</v>
      </c>
      <c r="D49" s="212" t="s">
        <v>52</v>
      </c>
      <c r="E49" s="217" t="s">
        <v>52</v>
      </c>
      <c r="F49" s="212">
        <v>305</v>
      </c>
      <c r="G49" s="212">
        <f>IFERROR(VLOOKUP(A49,'Points - Summary'!$A$8:$AF$67,30,FALSE),F49)</f>
        <v>305</v>
      </c>
      <c r="H49" s="214">
        <v>6.5</v>
      </c>
      <c r="I49" s="221">
        <v>5.5</v>
      </c>
      <c r="J49" s="202"/>
      <c r="K49" s="228">
        <f t="shared" si="2"/>
        <v>55.454545454545453</v>
      </c>
      <c r="M49" t="s">
        <v>37</v>
      </c>
      <c r="N49">
        <v>20</v>
      </c>
      <c r="O49" s="252">
        <f>VLOOKUP($M49,'Player Price List'!$B$8:$O$77,13,FALSE)</f>
        <v>42</v>
      </c>
      <c r="Q49" s="252">
        <f t="shared" si="1"/>
        <v>42</v>
      </c>
    </row>
    <row r="50" spans="1:17" x14ac:dyDescent="0.25">
      <c r="A50" s="202" t="s">
        <v>269</v>
      </c>
      <c r="B50" s="210"/>
      <c r="C50" s="218" t="s">
        <v>63</v>
      </c>
      <c r="D50" s="212" t="s">
        <v>52</v>
      </c>
      <c r="E50" s="217" t="s">
        <v>52</v>
      </c>
      <c r="F50" s="212"/>
      <c r="G50" s="212"/>
      <c r="H50" s="214"/>
      <c r="I50" s="221">
        <v>5.5</v>
      </c>
      <c r="J50" s="202"/>
      <c r="K50" s="228">
        <f t="shared" si="2"/>
        <v>0</v>
      </c>
      <c r="M50" t="s">
        <v>203</v>
      </c>
      <c r="N50">
        <v>14</v>
      </c>
      <c r="O50" s="252">
        <f>VLOOKUP($M50,'Player Price List'!$B$8:$O$77,13,FALSE)</f>
        <v>30</v>
      </c>
      <c r="Q50" s="252">
        <f t="shared" si="1"/>
        <v>30</v>
      </c>
    </row>
    <row r="51" spans="1:17" x14ac:dyDescent="0.25">
      <c r="A51" s="202" t="s">
        <v>201</v>
      </c>
      <c r="B51" s="210" t="s">
        <v>63</v>
      </c>
      <c r="C51" s="218" t="s">
        <v>63</v>
      </c>
      <c r="D51" s="212" t="s">
        <v>52</v>
      </c>
      <c r="E51" s="217" t="s">
        <v>52</v>
      </c>
      <c r="F51" s="212">
        <v>107</v>
      </c>
      <c r="G51" s="212">
        <f>IFERROR(VLOOKUP(A51,'Points - Summary'!$A$8:$AF$67,30,FALSE),F51)</f>
        <v>107</v>
      </c>
      <c r="H51" s="214">
        <v>5</v>
      </c>
      <c r="I51" s="221">
        <v>5</v>
      </c>
      <c r="J51" s="202"/>
      <c r="K51" s="228">
        <f t="shared" si="2"/>
        <v>21.4</v>
      </c>
      <c r="M51" t="s">
        <v>204</v>
      </c>
      <c r="N51">
        <v>13</v>
      </c>
      <c r="O51" s="252">
        <f>VLOOKUP($M51,'Player Price List'!$B$8:$O$77,13,FALSE)</f>
        <v>33</v>
      </c>
      <c r="Q51" s="252">
        <f t="shared" si="1"/>
        <v>33</v>
      </c>
    </row>
    <row r="52" spans="1:17" x14ac:dyDescent="0.25">
      <c r="A52" s="202" t="s">
        <v>40</v>
      </c>
      <c r="B52" s="210" t="s">
        <v>63</v>
      </c>
      <c r="C52" s="218" t="s">
        <v>63</v>
      </c>
      <c r="D52" s="212" t="s">
        <v>53</v>
      </c>
      <c r="E52" s="217" t="s">
        <v>53</v>
      </c>
      <c r="F52" s="212">
        <v>30</v>
      </c>
      <c r="G52" s="212">
        <f>IFERROR(VLOOKUP(A52,'Points - Summary'!$A$8:$AF$67,30,FALSE),F52)</f>
        <v>30</v>
      </c>
      <c r="H52" s="214">
        <v>5</v>
      </c>
      <c r="I52" s="221">
        <v>5</v>
      </c>
      <c r="J52" s="202"/>
      <c r="K52" s="228">
        <f t="shared" si="2"/>
        <v>6</v>
      </c>
      <c r="M52" t="s">
        <v>230</v>
      </c>
    </row>
    <row r="53" spans="1:17" x14ac:dyDescent="0.25">
      <c r="A53" s="202" t="s">
        <v>26</v>
      </c>
      <c r="B53" s="210" t="s">
        <v>247</v>
      </c>
      <c r="C53" s="218" t="s">
        <v>63</v>
      </c>
      <c r="D53" s="212" t="s">
        <v>53</v>
      </c>
      <c r="E53" s="217" t="s">
        <v>53</v>
      </c>
      <c r="F53" s="212">
        <v>343</v>
      </c>
      <c r="G53" s="212">
        <f>IFERROR(VLOOKUP(A53,'Points - Summary'!$A$8:$AF$67,30,FALSE),F53)</f>
        <v>343</v>
      </c>
      <c r="H53" s="214">
        <v>5</v>
      </c>
      <c r="I53" s="221">
        <v>5</v>
      </c>
      <c r="J53" s="202" t="s">
        <v>265</v>
      </c>
      <c r="K53" s="228">
        <f t="shared" si="2"/>
        <v>68.599999999999994</v>
      </c>
      <c r="M53" t="s">
        <v>232</v>
      </c>
    </row>
    <row r="54" spans="1:17" x14ac:dyDescent="0.25">
      <c r="A54" s="202" t="s">
        <v>34</v>
      </c>
      <c r="B54" s="210" t="s">
        <v>63</v>
      </c>
      <c r="C54" s="218" t="s">
        <v>63</v>
      </c>
      <c r="D54" s="212" t="s">
        <v>54</v>
      </c>
      <c r="E54" s="217" t="s">
        <v>54</v>
      </c>
      <c r="F54" s="212">
        <v>124</v>
      </c>
      <c r="G54" s="212">
        <f>IFERROR(VLOOKUP(A54,'Points - Summary'!$A$8:$AF$67,30,FALSE),F54)</f>
        <v>124</v>
      </c>
      <c r="H54" s="214">
        <v>4.5</v>
      </c>
      <c r="I54" s="221">
        <v>5</v>
      </c>
      <c r="J54" s="202"/>
      <c r="K54" s="228">
        <f t="shared" si="2"/>
        <v>24.8</v>
      </c>
      <c r="M54" t="s">
        <v>227</v>
      </c>
    </row>
    <row r="55" spans="1:17" x14ac:dyDescent="0.25">
      <c r="A55" s="202" t="s">
        <v>31</v>
      </c>
      <c r="B55" s="210" t="s">
        <v>63</v>
      </c>
      <c r="C55" s="218" t="s">
        <v>63</v>
      </c>
      <c r="D55" s="212" t="s">
        <v>54</v>
      </c>
      <c r="E55" s="217" t="s">
        <v>54</v>
      </c>
      <c r="F55" s="212">
        <v>72</v>
      </c>
      <c r="G55" s="212">
        <f>IFERROR(VLOOKUP(A55,'Points - Summary'!$A$8:$AF$67,30,FALSE),F55)</f>
        <v>72</v>
      </c>
      <c r="H55" s="214">
        <v>4.5</v>
      </c>
      <c r="I55" s="221">
        <v>5</v>
      </c>
      <c r="J55" s="202"/>
      <c r="K55" s="228">
        <f t="shared" si="2"/>
        <v>14.4</v>
      </c>
      <c r="M55" t="s">
        <v>190</v>
      </c>
    </row>
    <row r="56" spans="1:17" x14ac:dyDescent="0.25">
      <c r="A56" s="202" t="s">
        <v>35</v>
      </c>
      <c r="B56" s="210" t="s">
        <v>63</v>
      </c>
      <c r="C56" s="218" t="s">
        <v>63</v>
      </c>
      <c r="D56" s="212" t="s">
        <v>54</v>
      </c>
      <c r="E56" s="217" t="s">
        <v>251</v>
      </c>
      <c r="F56" s="212">
        <v>36</v>
      </c>
      <c r="G56" s="212">
        <f>IFERROR(VLOOKUP(A56,'Points - Summary'!$A$8:$AF$67,30,FALSE),F56)</f>
        <v>36</v>
      </c>
      <c r="H56" s="214">
        <v>5</v>
      </c>
      <c r="I56" s="221">
        <v>4.5</v>
      </c>
      <c r="J56" s="202"/>
      <c r="K56" s="228">
        <f t="shared" si="2"/>
        <v>8</v>
      </c>
      <c r="M56" t="s">
        <v>228</v>
      </c>
    </row>
    <row r="57" spans="1:17" x14ac:dyDescent="0.25">
      <c r="A57" s="202" t="s">
        <v>190</v>
      </c>
      <c r="B57" s="210" t="s">
        <v>63</v>
      </c>
      <c r="C57" s="218" t="s">
        <v>63</v>
      </c>
      <c r="D57" s="212" t="s">
        <v>54</v>
      </c>
      <c r="E57" s="217" t="s">
        <v>251</v>
      </c>
      <c r="F57" s="212">
        <v>0</v>
      </c>
      <c r="G57" s="212"/>
      <c r="H57" s="214">
        <v>4.5</v>
      </c>
      <c r="I57" s="221">
        <v>4.5</v>
      </c>
      <c r="J57" s="202" t="s">
        <v>252</v>
      </c>
      <c r="K57" s="228">
        <f t="shared" si="2"/>
        <v>0</v>
      </c>
    </row>
    <row r="58" spans="1:17" x14ac:dyDescent="0.25">
      <c r="A58" s="202" t="s">
        <v>228</v>
      </c>
      <c r="B58" s="210" t="s">
        <v>63</v>
      </c>
      <c r="C58" s="218" t="s">
        <v>63</v>
      </c>
      <c r="D58" s="212" t="s">
        <v>54</v>
      </c>
      <c r="E58" s="217" t="s">
        <v>251</v>
      </c>
      <c r="F58" s="212">
        <v>0</v>
      </c>
      <c r="G58" s="212"/>
      <c r="H58" s="214">
        <v>4.5</v>
      </c>
      <c r="I58" s="221">
        <v>4.5</v>
      </c>
      <c r="J58" s="202" t="s">
        <v>252</v>
      </c>
      <c r="K58" s="228">
        <f t="shared" si="2"/>
        <v>0</v>
      </c>
    </row>
    <row r="59" spans="1:17" x14ac:dyDescent="0.25">
      <c r="A59" s="202" t="s">
        <v>36</v>
      </c>
      <c r="B59" s="210"/>
      <c r="C59" s="218" t="s">
        <v>63</v>
      </c>
      <c r="D59" s="212"/>
      <c r="E59" s="217" t="s">
        <v>251</v>
      </c>
      <c r="F59" s="212"/>
      <c r="G59" s="212"/>
      <c r="H59" s="214"/>
      <c r="I59" s="221">
        <v>4.5</v>
      </c>
      <c r="J59" s="202"/>
      <c r="K59" s="228"/>
    </row>
    <row r="60" spans="1:17" x14ac:dyDescent="0.25">
      <c r="A60" s="202" t="s">
        <v>141</v>
      </c>
      <c r="B60" s="210"/>
      <c r="C60" s="218" t="s">
        <v>63</v>
      </c>
      <c r="D60" s="212"/>
      <c r="E60" s="217" t="s">
        <v>251</v>
      </c>
      <c r="F60" s="212"/>
      <c r="G60" s="212"/>
      <c r="H60" s="214"/>
      <c r="I60" s="221">
        <v>4.5</v>
      </c>
      <c r="J60" s="202"/>
      <c r="K60" s="228"/>
    </row>
    <row r="61" spans="1:17" x14ac:dyDescent="0.25">
      <c r="A61" s="199" t="s">
        <v>32</v>
      </c>
      <c r="B61" s="199" t="s">
        <v>63</v>
      </c>
      <c r="C61" s="222"/>
      <c r="D61" s="200" t="s">
        <v>52</v>
      </c>
      <c r="E61" s="223"/>
      <c r="F61" s="200">
        <v>352</v>
      </c>
      <c r="G61" s="200">
        <f>IFERROR(VLOOKUP(A61,'Points - Summary'!$A$8:$AF$67,30,FALSE),F61)</f>
        <v>352</v>
      </c>
      <c r="H61" s="201">
        <v>5.5</v>
      </c>
      <c r="I61" s="224"/>
      <c r="J61" s="202" t="s">
        <v>248</v>
      </c>
      <c r="K61" s="228" t="e">
        <f t="shared" si="2"/>
        <v>#DIV/0!</v>
      </c>
    </row>
    <row r="62" spans="1:17" x14ac:dyDescent="0.25">
      <c r="A62" s="202" t="s">
        <v>253</v>
      </c>
      <c r="B62" s="210"/>
      <c r="C62" s="218"/>
      <c r="D62" s="212"/>
      <c r="E62" s="217"/>
      <c r="F62" s="212"/>
      <c r="G62" s="212"/>
      <c r="H62" s="214"/>
      <c r="I62" s="221"/>
      <c r="J62" s="202"/>
    </row>
    <row r="63" spans="1:17" x14ac:dyDescent="0.25">
      <c r="A63" s="202" t="s">
        <v>254</v>
      </c>
      <c r="B63" s="210"/>
      <c r="C63" s="218"/>
      <c r="D63" s="212"/>
      <c r="E63" s="217"/>
      <c r="F63" s="212"/>
      <c r="G63" s="212"/>
      <c r="H63" s="214"/>
      <c r="I63" s="221"/>
      <c r="J63" s="202"/>
    </row>
    <row r="64" spans="1:17" x14ac:dyDescent="0.25">
      <c r="A64" s="202" t="s">
        <v>255</v>
      </c>
      <c r="B64" s="210"/>
      <c r="C64" s="218"/>
      <c r="D64" s="212"/>
      <c r="E64" s="217"/>
      <c r="F64" s="212"/>
      <c r="G64" s="212"/>
      <c r="H64" s="214"/>
      <c r="I64" s="221"/>
      <c r="J64" s="202"/>
    </row>
    <row r="65" spans="1:11" x14ac:dyDescent="0.25">
      <c r="A65" s="202" t="s">
        <v>256</v>
      </c>
      <c r="B65" s="210"/>
      <c r="C65" s="218"/>
      <c r="D65" s="212"/>
      <c r="E65" s="217"/>
      <c r="F65" s="212"/>
      <c r="G65" s="212"/>
      <c r="H65" s="214"/>
      <c r="I65" s="221"/>
      <c r="J65" s="202"/>
    </row>
    <row r="66" spans="1:11" x14ac:dyDescent="0.25">
      <c r="A66" s="202" t="s">
        <v>257</v>
      </c>
      <c r="B66" s="210"/>
      <c r="C66" s="218"/>
      <c r="D66" s="212"/>
      <c r="E66" s="217"/>
      <c r="F66" s="212"/>
      <c r="G66" s="212"/>
      <c r="H66" s="214"/>
      <c r="I66" s="221"/>
      <c r="J66" s="202"/>
    </row>
    <row r="67" spans="1:11" x14ac:dyDescent="0.25">
      <c r="A67" s="202" t="s">
        <v>258</v>
      </c>
      <c r="B67" s="210"/>
      <c r="C67" s="218"/>
      <c r="D67" s="212"/>
      <c r="E67" s="217"/>
      <c r="F67" s="212"/>
      <c r="G67" s="212"/>
      <c r="H67" s="214"/>
      <c r="I67" s="221"/>
      <c r="J67" s="202"/>
    </row>
    <row r="68" spans="1:11" x14ac:dyDescent="0.25">
      <c r="A68" s="202" t="s">
        <v>259</v>
      </c>
      <c r="B68" s="210"/>
      <c r="C68" s="218"/>
      <c r="D68" s="212"/>
      <c r="E68" s="217"/>
      <c r="F68" s="212"/>
      <c r="G68" s="212"/>
      <c r="H68" s="214"/>
      <c r="I68" s="221"/>
      <c r="J68" s="202"/>
    </row>
    <row r="69" spans="1:11" x14ac:dyDescent="0.25">
      <c r="A69" s="202" t="s">
        <v>260</v>
      </c>
      <c r="B69" s="210"/>
      <c r="C69" s="218"/>
      <c r="D69" s="212"/>
      <c r="E69" s="217"/>
      <c r="F69" s="212"/>
      <c r="G69" s="212"/>
      <c r="H69" s="214"/>
      <c r="I69" s="221"/>
      <c r="J69" s="202"/>
    </row>
    <row r="70" spans="1:11" x14ac:dyDescent="0.25">
      <c r="A70" s="202" t="s">
        <v>261</v>
      </c>
      <c r="B70" s="210"/>
      <c r="C70" s="218"/>
      <c r="D70" s="212"/>
      <c r="E70" s="217"/>
      <c r="F70" s="212"/>
      <c r="G70" s="212"/>
      <c r="H70" s="214"/>
      <c r="I70" s="221"/>
      <c r="J70" s="202"/>
    </row>
    <row r="71" spans="1:11" x14ac:dyDescent="0.25">
      <c r="A71" s="202" t="s">
        <v>262</v>
      </c>
      <c r="B71" s="210"/>
      <c r="C71" s="218"/>
      <c r="D71" s="212"/>
      <c r="E71" s="217"/>
      <c r="F71" s="212"/>
      <c r="G71" s="212"/>
      <c r="H71" s="214"/>
      <c r="I71" s="221"/>
      <c r="J71" s="202"/>
    </row>
    <row r="72" spans="1:11" x14ac:dyDescent="0.25">
      <c r="A72" s="80" t="s">
        <v>20</v>
      </c>
      <c r="B72" s="209" t="s">
        <v>247</v>
      </c>
      <c r="C72" s="219" t="s">
        <v>247</v>
      </c>
      <c r="D72" s="211" t="s">
        <v>52</v>
      </c>
      <c r="E72" s="216" t="s">
        <v>52</v>
      </c>
      <c r="F72" s="211">
        <v>1160</v>
      </c>
      <c r="G72" s="211">
        <f>IFERROR(VLOOKUP(A72,'Points - Summary'!$A$8:$AF$67,30,FALSE),F72)</f>
        <v>0</v>
      </c>
      <c r="H72" s="213">
        <v>7</v>
      </c>
      <c r="I72" s="220">
        <v>9.5</v>
      </c>
      <c r="J72" s="80"/>
      <c r="K72" s="228">
        <f t="shared" ref="K72:K96" si="3">G72/I72</f>
        <v>0</v>
      </c>
    </row>
    <row r="73" spans="1:11" x14ac:dyDescent="0.25">
      <c r="A73" s="80" t="s">
        <v>15</v>
      </c>
      <c r="B73" s="209" t="s">
        <v>247</v>
      </c>
      <c r="C73" s="219" t="s">
        <v>247</v>
      </c>
      <c r="D73" s="211" t="s">
        <v>54</v>
      </c>
      <c r="E73" s="216" t="s">
        <v>54</v>
      </c>
      <c r="F73" s="211">
        <v>1131</v>
      </c>
      <c r="G73" s="211">
        <f>IFERROR(VLOOKUP(A73,'Points - Summary'!$A$8:$AF$67,30,FALSE),F73)</f>
        <v>0</v>
      </c>
      <c r="H73" s="213">
        <v>7.5</v>
      </c>
      <c r="I73" s="220">
        <v>9.5</v>
      </c>
      <c r="J73" s="80"/>
      <c r="K73" s="228">
        <f t="shared" si="3"/>
        <v>0</v>
      </c>
    </row>
    <row r="74" spans="1:11" x14ac:dyDescent="0.25">
      <c r="A74" s="80" t="s">
        <v>83</v>
      </c>
      <c r="B74" s="209" t="s">
        <v>247</v>
      </c>
      <c r="C74" s="219" t="s">
        <v>247</v>
      </c>
      <c r="D74" s="211" t="s">
        <v>52</v>
      </c>
      <c r="E74" s="216" t="s">
        <v>52</v>
      </c>
      <c r="F74" s="211">
        <v>803</v>
      </c>
      <c r="G74" s="211">
        <f>IFERROR(VLOOKUP(A74,'Points - Summary'!$A$8:$AF$67,30,FALSE),F74)</f>
        <v>0</v>
      </c>
      <c r="H74" s="213">
        <v>10</v>
      </c>
      <c r="I74" s="220">
        <v>8.5</v>
      </c>
      <c r="J74" s="80"/>
      <c r="K74" s="228">
        <f t="shared" si="3"/>
        <v>0</v>
      </c>
    </row>
    <row r="75" spans="1:11" x14ac:dyDescent="0.25">
      <c r="A75" s="80" t="s">
        <v>55</v>
      </c>
      <c r="B75" s="209" t="s">
        <v>247</v>
      </c>
      <c r="C75" s="219" t="s">
        <v>247</v>
      </c>
      <c r="D75" s="211" t="s">
        <v>52</v>
      </c>
      <c r="E75" s="216" t="s">
        <v>52</v>
      </c>
      <c r="F75" s="211">
        <v>506</v>
      </c>
      <c r="G75" s="211">
        <f>IFERROR(VLOOKUP(A75,'Points - Summary'!$A$8:$AF$67,30,FALSE),F75)</f>
        <v>0</v>
      </c>
      <c r="H75" s="213">
        <v>7.5</v>
      </c>
      <c r="I75" s="220">
        <v>6.5</v>
      </c>
      <c r="J75" s="80"/>
      <c r="K75" s="228">
        <f t="shared" si="3"/>
        <v>0</v>
      </c>
    </row>
    <row r="76" spans="1:11" x14ac:dyDescent="0.25">
      <c r="A76" s="80" t="s">
        <v>28</v>
      </c>
      <c r="B76" s="209" t="s">
        <v>247</v>
      </c>
      <c r="C76" s="219" t="s">
        <v>247</v>
      </c>
      <c r="D76" s="211" t="s">
        <v>53</v>
      </c>
      <c r="E76" s="216" t="s">
        <v>53</v>
      </c>
      <c r="F76" s="211">
        <v>572</v>
      </c>
      <c r="G76" s="211">
        <f>IFERROR(VLOOKUP(A76,'Points - Summary'!$A$8:$AF$67,30,FALSE),F76)</f>
        <v>0</v>
      </c>
      <c r="H76" s="213">
        <v>5</v>
      </c>
      <c r="I76" s="220">
        <v>6.5</v>
      </c>
      <c r="J76" s="80"/>
      <c r="K76" s="228">
        <f t="shared" si="3"/>
        <v>0</v>
      </c>
    </row>
    <row r="77" spans="1:11" x14ac:dyDescent="0.25">
      <c r="A77" s="80" t="s">
        <v>18</v>
      </c>
      <c r="B77" s="209" t="s">
        <v>247</v>
      </c>
      <c r="C77" s="219" t="s">
        <v>247</v>
      </c>
      <c r="D77" s="211" t="s">
        <v>54</v>
      </c>
      <c r="E77" s="216" t="s">
        <v>54</v>
      </c>
      <c r="F77" s="211">
        <v>475</v>
      </c>
      <c r="G77" s="211">
        <f>IFERROR(VLOOKUP(A77,'Points - Summary'!$A$8:$AF$67,30,FALSE),F77)</f>
        <v>0</v>
      </c>
      <c r="H77" s="213">
        <v>5</v>
      </c>
      <c r="I77" s="220">
        <v>5.5</v>
      </c>
      <c r="J77" s="80"/>
      <c r="K77" s="228">
        <f t="shared" si="3"/>
        <v>0</v>
      </c>
    </row>
    <row r="78" spans="1:11" x14ac:dyDescent="0.25">
      <c r="A78" s="80" t="s">
        <v>60</v>
      </c>
      <c r="B78" s="209" t="s">
        <v>247</v>
      </c>
      <c r="C78" s="219" t="s">
        <v>247</v>
      </c>
      <c r="D78" s="211" t="s">
        <v>54</v>
      </c>
      <c r="E78" s="216" t="s">
        <v>54</v>
      </c>
      <c r="F78" s="211">
        <v>416</v>
      </c>
      <c r="G78" s="211">
        <f>IFERROR(VLOOKUP(A78,'Points - Summary'!$A$8:$AF$67,30,FALSE),F78)</f>
        <v>0</v>
      </c>
      <c r="H78" s="213">
        <v>6.5</v>
      </c>
      <c r="I78" s="220">
        <v>5.5</v>
      </c>
      <c r="J78" s="80"/>
      <c r="K78" s="228">
        <f t="shared" si="3"/>
        <v>0</v>
      </c>
    </row>
    <row r="79" spans="1:11" x14ac:dyDescent="0.25">
      <c r="A79" s="80" t="s">
        <v>270</v>
      </c>
      <c r="B79" s="209"/>
      <c r="C79" s="219" t="s">
        <v>247</v>
      </c>
      <c r="D79" s="211"/>
      <c r="E79" s="216" t="s">
        <v>54</v>
      </c>
      <c r="F79" s="211"/>
      <c r="G79" s="211"/>
      <c r="H79" s="213"/>
      <c r="I79" s="220">
        <v>5</v>
      </c>
      <c r="J79" s="80"/>
      <c r="K79" s="228">
        <f t="shared" si="3"/>
        <v>0</v>
      </c>
    </row>
    <row r="80" spans="1:11" x14ac:dyDescent="0.25">
      <c r="A80" s="80" t="s">
        <v>22</v>
      </c>
      <c r="B80" s="209" t="s">
        <v>247</v>
      </c>
      <c r="C80" s="219" t="s">
        <v>247</v>
      </c>
      <c r="D80" s="211" t="s">
        <v>54</v>
      </c>
      <c r="E80" s="216" t="s">
        <v>53</v>
      </c>
      <c r="F80" s="211">
        <v>185</v>
      </c>
      <c r="G80" s="211">
        <f>IFERROR(VLOOKUP(A80,'Points - Summary'!$A$8:$AF$67,30,FALSE),F80)</f>
        <v>0</v>
      </c>
      <c r="H80" s="213">
        <v>6.5</v>
      </c>
      <c r="I80" s="220">
        <v>5</v>
      </c>
      <c r="J80" s="80"/>
      <c r="K80" s="228">
        <f t="shared" si="3"/>
        <v>0</v>
      </c>
    </row>
    <row r="81" spans="1:11" x14ac:dyDescent="0.25">
      <c r="A81" s="80" t="s">
        <v>13</v>
      </c>
      <c r="B81" s="209" t="s">
        <v>247</v>
      </c>
      <c r="C81" s="219" t="s">
        <v>247</v>
      </c>
      <c r="D81" s="211" t="s">
        <v>54</v>
      </c>
      <c r="E81" s="216" t="s">
        <v>54</v>
      </c>
      <c r="F81" s="211">
        <v>178</v>
      </c>
      <c r="G81" s="211">
        <f>IFERROR(VLOOKUP(A81,'Points - Summary'!$A$8:$AF$67,30,FALSE),F81)</f>
        <v>0</v>
      </c>
      <c r="H81" s="213">
        <v>4.5</v>
      </c>
      <c r="I81" s="220">
        <v>5</v>
      </c>
      <c r="J81" s="80"/>
      <c r="K81" s="228">
        <f t="shared" si="3"/>
        <v>0</v>
      </c>
    </row>
    <row r="82" spans="1:11" x14ac:dyDescent="0.25">
      <c r="A82" s="80" t="s">
        <v>199</v>
      </c>
      <c r="B82" s="209" t="s">
        <v>247</v>
      </c>
      <c r="C82" s="219" t="s">
        <v>247</v>
      </c>
      <c r="D82" s="211" t="s">
        <v>54</v>
      </c>
      <c r="E82" s="216" t="s">
        <v>251</v>
      </c>
      <c r="F82" s="211">
        <v>35</v>
      </c>
      <c r="G82" s="211">
        <f>IFERROR(VLOOKUP(A82,'Points - Summary'!$A$8:$AF$67,30,FALSE),F82)</f>
        <v>0</v>
      </c>
      <c r="H82" s="213">
        <v>4.5</v>
      </c>
      <c r="I82" s="220">
        <v>4.5</v>
      </c>
      <c r="J82" s="80"/>
      <c r="K82" s="228">
        <f t="shared" si="3"/>
        <v>0</v>
      </c>
    </row>
    <row r="83" spans="1:11" x14ac:dyDescent="0.25">
      <c r="A83" s="80" t="s">
        <v>37</v>
      </c>
      <c r="B83" s="209" t="s">
        <v>247</v>
      </c>
      <c r="C83" s="219" t="s">
        <v>247</v>
      </c>
      <c r="D83" s="211" t="s">
        <v>54</v>
      </c>
      <c r="E83" s="216" t="s">
        <v>251</v>
      </c>
      <c r="F83" s="211">
        <v>20</v>
      </c>
      <c r="G83" s="211">
        <f>IFERROR(VLOOKUP(A83,'Points - Summary'!$A$8:$AF$67,30,FALSE),F83)</f>
        <v>0</v>
      </c>
      <c r="H83" s="213">
        <v>4.5</v>
      </c>
      <c r="I83" s="220">
        <v>4.5</v>
      </c>
      <c r="J83" s="80"/>
      <c r="K83" s="228">
        <f t="shared" si="3"/>
        <v>0</v>
      </c>
    </row>
    <row r="84" spans="1:11" x14ac:dyDescent="0.25">
      <c r="A84" s="80" t="s">
        <v>227</v>
      </c>
      <c r="B84" s="209" t="s">
        <v>247</v>
      </c>
      <c r="C84" s="219" t="s">
        <v>247</v>
      </c>
      <c r="D84" s="211" t="s">
        <v>54</v>
      </c>
      <c r="E84" s="216" t="s">
        <v>251</v>
      </c>
      <c r="F84" s="211">
        <v>0</v>
      </c>
      <c r="G84" s="211"/>
      <c r="H84" s="213">
        <v>4.5</v>
      </c>
      <c r="I84" s="220">
        <v>4.5</v>
      </c>
      <c r="J84" s="80"/>
      <c r="K84" s="228">
        <f t="shared" si="3"/>
        <v>0</v>
      </c>
    </row>
    <row r="85" spans="1:11" x14ac:dyDescent="0.25">
      <c r="A85" s="80" t="s">
        <v>271</v>
      </c>
      <c r="B85" s="209"/>
      <c r="C85" s="219" t="s">
        <v>247</v>
      </c>
      <c r="D85" s="211"/>
      <c r="E85" s="216" t="s">
        <v>251</v>
      </c>
      <c r="F85" s="211"/>
      <c r="G85" s="211"/>
      <c r="H85" s="213"/>
      <c r="I85" s="220">
        <v>4.5</v>
      </c>
      <c r="J85" s="80"/>
      <c r="K85" s="228">
        <f t="shared" si="3"/>
        <v>0</v>
      </c>
    </row>
    <row r="86" spans="1:11" x14ac:dyDescent="0.25">
      <c r="A86" s="80" t="s">
        <v>273</v>
      </c>
      <c r="B86" s="209"/>
      <c r="C86" s="219" t="s">
        <v>64</v>
      </c>
      <c r="D86" s="211"/>
      <c r="E86" s="216" t="s">
        <v>251</v>
      </c>
      <c r="F86" s="211"/>
      <c r="G86" s="211"/>
      <c r="H86" s="213"/>
      <c r="I86" s="220">
        <v>4.5</v>
      </c>
      <c r="J86" s="80"/>
      <c r="K86" s="228">
        <f t="shared" si="3"/>
        <v>0</v>
      </c>
    </row>
    <row r="87" spans="1:11" x14ac:dyDescent="0.25">
      <c r="A87" s="80" t="s">
        <v>274</v>
      </c>
      <c r="B87" s="209"/>
      <c r="C87" s="219" t="s">
        <v>247</v>
      </c>
      <c r="D87" s="211"/>
      <c r="E87" s="216" t="s">
        <v>251</v>
      </c>
      <c r="F87" s="211"/>
      <c r="G87" s="211"/>
      <c r="H87" s="213"/>
      <c r="I87" s="220">
        <v>4.5</v>
      </c>
      <c r="J87" s="80"/>
      <c r="K87" s="228">
        <f t="shared" si="3"/>
        <v>0</v>
      </c>
    </row>
    <row r="88" spans="1:11" x14ac:dyDescent="0.25">
      <c r="A88" s="80" t="s">
        <v>39</v>
      </c>
      <c r="B88" s="209"/>
      <c r="C88" s="219" t="s">
        <v>63</v>
      </c>
      <c r="D88" s="211"/>
      <c r="E88" s="216" t="s">
        <v>251</v>
      </c>
      <c r="F88" s="211"/>
      <c r="G88" s="211"/>
      <c r="H88" s="213"/>
      <c r="I88" s="220">
        <v>4.5</v>
      </c>
      <c r="J88" s="80"/>
      <c r="K88" s="228">
        <f t="shared" si="3"/>
        <v>0</v>
      </c>
    </row>
    <row r="89" spans="1:11" x14ac:dyDescent="0.25">
      <c r="A89" s="80" t="s">
        <v>275</v>
      </c>
      <c r="B89" s="209"/>
      <c r="C89" s="219" t="s">
        <v>63</v>
      </c>
      <c r="D89" s="211"/>
      <c r="E89" s="216" t="s">
        <v>251</v>
      </c>
      <c r="F89" s="211"/>
      <c r="G89" s="211"/>
      <c r="H89" s="213"/>
      <c r="I89" s="220">
        <v>4.5</v>
      </c>
      <c r="J89" s="80"/>
      <c r="K89" s="228">
        <f t="shared" si="3"/>
        <v>0</v>
      </c>
    </row>
    <row r="90" spans="1:11" x14ac:dyDescent="0.25">
      <c r="A90" s="80" t="s">
        <v>276</v>
      </c>
      <c r="B90" s="209"/>
      <c r="C90" s="219" t="s">
        <v>247</v>
      </c>
      <c r="D90" s="211"/>
      <c r="E90" s="216" t="s">
        <v>251</v>
      </c>
      <c r="F90" s="211"/>
      <c r="G90" s="211"/>
      <c r="H90" s="213"/>
      <c r="I90" s="220">
        <v>4.5</v>
      </c>
      <c r="J90" s="80"/>
      <c r="K90" s="228">
        <f t="shared" si="3"/>
        <v>0</v>
      </c>
    </row>
    <row r="91" spans="1:11" x14ac:dyDescent="0.25">
      <c r="A91" s="80" t="s">
        <v>277</v>
      </c>
      <c r="B91" s="209"/>
      <c r="C91" s="219" t="s">
        <v>63</v>
      </c>
      <c r="D91" s="211"/>
      <c r="E91" s="216" t="s">
        <v>251</v>
      </c>
      <c r="F91" s="211"/>
      <c r="G91" s="211"/>
      <c r="H91" s="213"/>
      <c r="I91" s="220">
        <v>4.5</v>
      </c>
      <c r="J91" s="80"/>
      <c r="K91" s="228">
        <f t="shared" si="3"/>
        <v>0</v>
      </c>
    </row>
    <row r="92" spans="1:11" x14ac:dyDescent="0.25">
      <c r="A92" s="80" t="s">
        <v>278</v>
      </c>
      <c r="B92" s="209"/>
      <c r="C92" s="219" t="s">
        <v>63</v>
      </c>
      <c r="D92" s="211"/>
      <c r="E92" s="216" t="s">
        <v>251</v>
      </c>
      <c r="F92" s="211"/>
      <c r="G92" s="211"/>
      <c r="H92" s="213"/>
      <c r="I92" s="220">
        <v>4.5</v>
      </c>
      <c r="J92" s="80"/>
      <c r="K92" s="228">
        <f t="shared" si="3"/>
        <v>0</v>
      </c>
    </row>
    <row r="93" spans="1:11" x14ac:dyDescent="0.25">
      <c r="A93" s="80" t="s">
        <v>279</v>
      </c>
      <c r="B93" s="209"/>
      <c r="C93" s="219" t="s">
        <v>64</v>
      </c>
      <c r="D93" s="211"/>
      <c r="E93" s="216" t="s">
        <v>251</v>
      </c>
      <c r="F93" s="211"/>
      <c r="G93" s="211"/>
      <c r="H93" s="213"/>
      <c r="I93" s="220">
        <v>4.5</v>
      </c>
      <c r="J93" s="80"/>
      <c r="K93" s="228">
        <f t="shared" si="3"/>
        <v>0</v>
      </c>
    </row>
    <row r="94" spans="1:11" x14ac:dyDescent="0.25">
      <c r="A94" s="80" t="s">
        <v>280</v>
      </c>
      <c r="B94" s="209"/>
      <c r="C94" s="219" t="s">
        <v>63</v>
      </c>
      <c r="D94" s="211"/>
      <c r="E94" s="216" t="s">
        <v>251</v>
      </c>
      <c r="F94" s="211"/>
      <c r="G94" s="211"/>
      <c r="H94" s="213"/>
      <c r="I94" s="220">
        <v>4.5</v>
      </c>
      <c r="J94" s="80"/>
      <c r="K94" s="228">
        <f t="shared" si="3"/>
        <v>0</v>
      </c>
    </row>
    <row r="95" spans="1:11" x14ac:dyDescent="0.25">
      <c r="A95" s="203" t="s">
        <v>19</v>
      </c>
      <c r="B95" s="203" t="s">
        <v>247</v>
      </c>
      <c r="C95" s="225"/>
      <c r="D95" s="204" t="s">
        <v>54</v>
      </c>
      <c r="E95" s="226"/>
      <c r="F95" s="204">
        <v>0</v>
      </c>
      <c r="G95" s="204"/>
      <c r="H95" s="205">
        <v>4.5</v>
      </c>
      <c r="I95" s="227"/>
      <c r="J95" s="80"/>
      <c r="K95" s="228" t="e">
        <f t="shared" si="3"/>
        <v>#DIV/0!</v>
      </c>
    </row>
    <row r="96" spans="1:11" x14ac:dyDescent="0.25">
      <c r="A96" s="203" t="s">
        <v>30</v>
      </c>
      <c r="B96" s="203" t="s">
        <v>247</v>
      </c>
      <c r="C96" s="225"/>
      <c r="D96" s="204" t="s">
        <v>54</v>
      </c>
      <c r="E96" s="226"/>
      <c r="F96" s="204">
        <v>0</v>
      </c>
      <c r="G96" s="204"/>
      <c r="H96" s="205">
        <v>4.5</v>
      </c>
      <c r="I96" s="227"/>
      <c r="J96" s="80"/>
      <c r="K96" s="228" t="e">
        <f t="shared" si="3"/>
        <v>#DIV/0!</v>
      </c>
    </row>
    <row r="97" spans="1:11" x14ac:dyDescent="0.25">
      <c r="A97" s="80" t="s">
        <v>253</v>
      </c>
      <c r="B97" s="209"/>
      <c r="C97" s="219"/>
      <c r="D97" s="211"/>
      <c r="E97" s="216"/>
      <c r="F97" s="211"/>
      <c r="G97" s="211"/>
      <c r="H97" s="213"/>
      <c r="I97" s="220"/>
      <c r="J97" s="80"/>
    </row>
    <row r="98" spans="1:11" x14ac:dyDescent="0.25">
      <c r="A98" s="80" t="s">
        <v>254</v>
      </c>
      <c r="B98" s="209"/>
      <c r="C98" s="219"/>
      <c r="D98" s="211"/>
      <c r="E98" s="216"/>
      <c r="F98" s="211"/>
      <c r="G98" s="211"/>
      <c r="H98" s="213"/>
      <c r="I98" s="220"/>
      <c r="J98" s="80"/>
    </row>
    <row r="99" spans="1:11" x14ac:dyDescent="0.25">
      <c r="A99" s="80" t="s">
        <v>255</v>
      </c>
      <c r="B99" s="209"/>
      <c r="C99" s="219"/>
      <c r="D99" s="211"/>
      <c r="E99" s="216"/>
      <c r="F99" s="211"/>
      <c r="G99" s="211"/>
      <c r="H99" s="213"/>
      <c r="I99" s="220"/>
      <c r="J99" s="80"/>
    </row>
    <row r="100" spans="1:11" x14ac:dyDescent="0.25">
      <c r="A100" s="80" t="s">
        <v>256</v>
      </c>
      <c r="B100" s="209"/>
      <c r="C100" s="219"/>
      <c r="D100" s="211"/>
      <c r="E100" s="216"/>
      <c r="F100" s="211"/>
      <c r="G100" s="211"/>
      <c r="H100" s="213"/>
      <c r="I100" s="220"/>
      <c r="J100" s="80"/>
    </row>
    <row r="101" spans="1:11" x14ac:dyDescent="0.25">
      <c r="A101" s="80" t="s">
        <v>257</v>
      </c>
      <c r="B101" s="209"/>
      <c r="C101" s="219"/>
      <c r="D101" s="211"/>
      <c r="E101" s="216"/>
      <c r="F101" s="211"/>
      <c r="G101" s="211"/>
      <c r="H101" s="213"/>
      <c r="I101" s="220"/>
      <c r="J101" s="80"/>
    </row>
    <row r="102" spans="1:11" x14ac:dyDescent="0.25">
      <c r="A102" s="80" t="s">
        <v>258</v>
      </c>
      <c r="B102" s="209"/>
      <c r="C102" s="219"/>
      <c r="D102" s="211"/>
      <c r="E102" s="216"/>
      <c r="F102" s="211"/>
      <c r="G102" s="211"/>
      <c r="H102" s="213"/>
      <c r="I102" s="220"/>
      <c r="J102" s="80"/>
    </row>
    <row r="103" spans="1:11" x14ac:dyDescent="0.25">
      <c r="A103" s="80" t="s">
        <v>259</v>
      </c>
      <c r="B103" s="209"/>
      <c r="C103" s="219"/>
      <c r="D103" s="211"/>
      <c r="E103" s="216"/>
      <c r="F103" s="211"/>
      <c r="G103" s="211"/>
      <c r="H103" s="213"/>
      <c r="I103" s="220"/>
      <c r="J103" s="80"/>
    </row>
    <row r="104" spans="1:11" x14ac:dyDescent="0.25">
      <c r="A104" s="80" t="s">
        <v>260</v>
      </c>
      <c r="B104" s="209"/>
      <c r="C104" s="219"/>
      <c r="D104" s="211"/>
      <c r="E104" s="216"/>
      <c r="F104" s="211"/>
      <c r="G104" s="211"/>
      <c r="H104" s="213"/>
      <c r="I104" s="220"/>
      <c r="J104" s="80"/>
    </row>
    <row r="105" spans="1:11" x14ac:dyDescent="0.25">
      <c r="A105" s="80" t="s">
        <v>261</v>
      </c>
      <c r="B105" s="209"/>
      <c r="C105" s="219"/>
      <c r="D105" s="211"/>
      <c r="E105" s="216"/>
      <c r="F105" s="211"/>
      <c r="G105" s="211"/>
      <c r="H105" s="213"/>
      <c r="I105" s="220"/>
      <c r="J105" s="80"/>
    </row>
    <row r="106" spans="1:11" x14ac:dyDescent="0.25">
      <c r="A106" s="80" t="s">
        <v>262</v>
      </c>
      <c r="B106" s="209"/>
      <c r="C106" s="219"/>
      <c r="D106" s="211"/>
      <c r="E106" s="216"/>
      <c r="F106" s="211"/>
      <c r="G106" s="211"/>
      <c r="H106" s="213"/>
      <c r="I106" s="220"/>
      <c r="J106" s="80"/>
    </row>
    <row r="107" spans="1:11" x14ac:dyDescent="0.25">
      <c r="A107" s="202" t="s">
        <v>4</v>
      </c>
      <c r="B107" s="210" t="s">
        <v>64</v>
      </c>
      <c r="C107" s="218" t="s">
        <v>64</v>
      </c>
      <c r="D107" s="212" t="s">
        <v>52</v>
      </c>
      <c r="E107" s="217" t="s">
        <v>52</v>
      </c>
      <c r="F107" s="212">
        <v>868</v>
      </c>
      <c r="G107" s="212">
        <f>IFERROR(VLOOKUP(A107,'Points - Summary'!$A$8:$AF$67,30,FALSE),F107)</f>
        <v>0</v>
      </c>
      <c r="H107" s="214">
        <v>8</v>
      </c>
      <c r="I107" s="221">
        <v>9</v>
      </c>
      <c r="J107" s="202"/>
      <c r="K107" s="228">
        <f>G107/I107</f>
        <v>0</v>
      </c>
    </row>
    <row r="108" spans="1:11" x14ac:dyDescent="0.25">
      <c r="A108" s="202" t="s">
        <v>3</v>
      </c>
      <c r="B108" s="210" t="s">
        <v>64</v>
      </c>
      <c r="C108" s="218" t="s">
        <v>64</v>
      </c>
      <c r="D108" s="212" t="s">
        <v>52</v>
      </c>
      <c r="E108" s="217" t="s">
        <v>52</v>
      </c>
      <c r="F108" s="212">
        <v>559</v>
      </c>
      <c r="G108" s="212">
        <f>IFERROR(VLOOKUP(A108,'Points - Summary'!$A$8:$AF$67,30,FALSE),F108)</f>
        <v>0</v>
      </c>
      <c r="H108" s="214">
        <v>7.5</v>
      </c>
      <c r="I108" s="221">
        <v>6.5</v>
      </c>
      <c r="J108" s="202"/>
      <c r="K108" s="228">
        <f t="shared" ref="K108:K112" si="4">G108/I108</f>
        <v>0</v>
      </c>
    </row>
    <row r="109" spans="1:11" x14ac:dyDescent="0.25">
      <c r="A109" s="202" t="s">
        <v>21</v>
      </c>
      <c r="B109" s="210" t="s">
        <v>64</v>
      </c>
      <c r="C109" s="218" t="s">
        <v>64</v>
      </c>
      <c r="D109" s="212" t="s">
        <v>53</v>
      </c>
      <c r="E109" s="217" t="s">
        <v>53</v>
      </c>
      <c r="F109" s="212">
        <v>239</v>
      </c>
      <c r="G109" s="212">
        <f>IFERROR(VLOOKUP(A109,'Points - Summary'!$A$8:$AF$67,30,FALSE),F109)</f>
        <v>0</v>
      </c>
      <c r="H109" s="214">
        <v>4.5</v>
      </c>
      <c r="I109" s="221">
        <v>5.5</v>
      </c>
      <c r="J109" s="202"/>
      <c r="K109" s="228">
        <f t="shared" si="4"/>
        <v>0</v>
      </c>
    </row>
    <row r="110" spans="1:11" x14ac:dyDescent="0.25">
      <c r="A110" s="202" t="s">
        <v>229</v>
      </c>
      <c r="B110" s="210" t="s">
        <v>64</v>
      </c>
      <c r="C110" s="218" t="s">
        <v>64</v>
      </c>
      <c r="D110" s="212" t="s">
        <v>54</v>
      </c>
      <c r="E110" s="217" t="s">
        <v>54</v>
      </c>
      <c r="F110" s="212">
        <v>122</v>
      </c>
      <c r="G110" s="212">
        <f>IFERROR(VLOOKUP(A110,'Points - Summary'!$A$8:$AF$67,30,FALSE),F110)</f>
        <v>0</v>
      </c>
      <c r="H110" s="214">
        <v>4.5</v>
      </c>
      <c r="I110" s="221">
        <v>6</v>
      </c>
      <c r="J110" s="202"/>
      <c r="K110" s="228">
        <f t="shared" si="4"/>
        <v>0</v>
      </c>
    </row>
    <row r="111" spans="1:11" x14ac:dyDescent="0.25">
      <c r="A111" s="202" t="s">
        <v>9</v>
      </c>
      <c r="B111" s="210" t="s">
        <v>64</v>
      </c>
      <c r="C111" s="218" t="s">
        <v>64</v>
      </c>
      <c r="D111" s="212" t="s">
        <v>54</v>
      </c>
      <c r="E111" s="217" t="s">
        <v>54</v>
      </c>
      <c r="F111" s="212">
        <v>354</v>
      </c>
      <c r="G111" s="212">
        <f>IFERROR(VLOOKUP(A111,'Points - Summary'!$A$8:$AF$67,30,FALSE),F111)</f>
        <v>0</v>
      </c>
      <c r="H111" s="214">
        <v>6</v>
      </c>
      <c r="I111" s="221">
        <v>5</v>
      </c>
      <c r="J111" s="202"/>
      <c r="K111" s="228"/>
    </row>
    <row r="112" spans="1:11" x14ac:dyDescent="0.25">
      <c r="A112" s="202" t="s">
        <v>200</v>
      </c>
      <c r="B112" s="210" t="s">
        <v>64</v>
      </c>
      <c r="C112" s="218" t="s">
        <v>64</v>
      </c>
      <c r="D112" s="212" t="s">
        <v>54</v>
      </c>
      <c r="E112" s="217" t="s">
        <v>251</v>
      </c>
      <c r="F112" s="212">
        <v>85</v>
      </c>
      <c r="G112" s="212">
        <f>IFERROR(VLOOKUP(A112,'Points - Summary'!$A$8:$AF$67,30,FALSE),F112)</f>
        <v>0</v>
      </c>
      <c r="H112" s="214">
        <v>4.5</v>
      </c>
      <c r="I112" s="221">
        <v>4.5</v>
      </c>
      <c r="J112" s="202"/>
      <c r="K112" s="228">
        <f t="shared" si="4"/>
        <v>0</v>
      </c>
    </row>
    <row r="113" spans="1:10" x14ac:dyDescent="0.25">
      <c r="A113" s="202" t="s">
        <v>253</v>
      </c>
      <c r="B113" s="210"/>
      <c r="C113" s="218"/>
      <c r="D113" s="210"/>
      <c r="E113" s="218"/>
      <c r="F113" s="210"/>
      <c r="G113" s="210"/>
      <c r="H113" s="210"/>
      <c r="I113" s="218"/>
      <c r="J113" s="202"/>
    </row>
    <row r="114" spans="1:10" x14ac:dyDescent="0.25">
      <c r="A114" s="202" t="s">
        <v>254</v>
      </c>
      <c r="B114" s="210"/>
      <c r="C114" s="218"/>
      <c r="D114" s="210"/>
      <c r="E114" s="218"/>
      <c r="F114" s="210"/>
      <c r="G114" s="210"/>
      <c r="H114" s="210"/>
      <c r="I114" s="218"/>
      <c r="J114" s="202"/>
    </row>
    <row r="115" spans="1:10" x14ac:dyDescent="0.25">
      <c r="A115" s="202" t="s">
        <v>255</v>
      </c>
      <c r="B115" s="210"/>
      <c r="C115" s="218"/>
      <c r="D115" s="210"/>
      <c r="E115" s="218"/>
      <c r="F115" s="210"/>
      <c r="G115" s="210"/>
      <c r="H115" s="210"/>
      <c r="I115" s="218"/>
      <c r="J115" s="202"/>
    </row>
    <row r="116" spans="1:10" x14ac:dyDescent="0.25">
      <c r="A116" s="202" t="s">
        <v>256</v>
      </c>
      <c r="B116" s="210"/>
      <c r="C116" s="218"/>
      <c r="D116" s="210"/>
      <c r="E116" s="218"/>
      <c r="F116" s="210"/>
      <c r="G116" s="210"/>
      <c r="H116" s="210"/>
      <c r="I116" s="218"/>
      <c r="J116" s="202"/>
    </row>
    <row r="117" spans="1:10" x14ac:dyDescent="0.25">
      <c r="A117" s="202" t="s">
        <v>257</v>
      </c>
      <c r="B117" s="210"/>
      <c r="C117" s="218"/>
      <c r="D117" s="210"/>
      <c r="E117" s="218"/>
      <c r="F117" s="210"/>
      <c r="G117" s="210"/>
      <c r="H117" s="210"/>
      <c r="I117" s="218"/>
      <c r="J117" s="202"/>
    </row>
  </sheetData>
  <autoFilter ref="A4:J4" xr:uid="{05678671-12AE-4C7D-98E3-758CA48E1EA8}"/>
  <sortState xmlns:xlrd2="http://schemas.microsoft.com/office/spreadsheetml/2017/richdata2" ref="M5:N56">
    <sortCondition descending="1" ref="N5:N56"/>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K42"/>
  <sheetViews>
    <sheetView zoomScale="80" zoomScaleNormal="80" workbookViewId="0">
      <selection activeCell="C41" sqref="C41"/>
    </sheetView>
  </sheetViews>
  <sheetFormatPr defaultRowHeight="15" x14ac:dyDescent="0.25"/>
  <cols>
    <col min="1" max="1" width="51.28515625" style="50" customWidth="1"/>
    <col min="2" max="8" width="9.140625" style="50"/>
    <col min="9" max="9" width="9.140625" style="50" customWidth="1"/>
    <col min="10" max="10" width="2.85546875" style="50" customWidth="1"/>
    <col min="11" max="16384" width="9.140625" style="50"/>
  </cols>
  <sheetData>
    <row r="1" spans="1:11" x14ac:dyDescent="0.25">
      <c r="A1" s="703" t="s">
        <v>283</v>
      </c>
      <c r="B1" s="704"/>
      <c r="C1" s="704"/>
      <c r="D1" s="704"/>
      <c r="E1" s="704"/>
      <c r="F1" s="704"/>
      <c r="G1" s="704"/>
      <c r="H1" s="704"/>
      <c r="I1" s="704"/>
      <c r="J1" s="705"/>
      <c r="K1" s="48"/>
    </row>
    <row r="2" spans="1:11" x14ac:dyDescent="0.25">
      <c r="A2" s="706"/>
      <c r="B2" s="707"/>
      <c r="C2" s="707"/>
      <c r="D2" s="707"/>
      <c r="E2" s="707"/>
      <c r="F2" s="707"/>
      <c r="G2" s="707"/>
      <c r="H2" s="707"/>
      <c r="I2" s="707"/>
      <c r="J2" s="708"/>
      <c r="K2" s="48"/>
    </row>
    <row r="3" spans="1:11" x14ac:dyDescent="0.25">
      <c r="A3" s="706"/>
      <c r="B3" s="707"/>
      <c r="C3" s="707"/>
      <c r="D3" s="707"/>
      <c r="E3" s="707"/>
      <c r="F3" s="707"/>
      <c r="G3" s="707"/>
      <c r="H3" s="707"/>
      <c r="I3" s="707"/>
      <c r="J3" s="708"/>
      <c r="K3" s="48"/>
    </row>
    <row r="4" spans="1:11" x14ac:dyDescent="0.25">
      <c r="A4" s="706"/>
      <c r="B4" s="707"/>
      <c r="C4" s="707"/>
      <c r="D4" s="707"/>
      <c r="E4" s="707"/>
      <c r="F4" s="707"/>
      <c r="G4" s="707"/>
      <c r="H4" s="707"/>
      <c r="I4" s="707"/>
      <c r="J4" s="708"/>
      <c r="K4" s="48"/>
    </row>
    <row r="5" spans="1:11" ht="15.75" thickBot="1" x14ac:dyDescent="0.3">
      <c r="A5" s="709"/>
      <c r="B5" s="710"/>
      <c r="C5" s="710"/>
      <c r="D5" s="710"/>
      <c r="E5" s="710"/>
      <c r="F5" s="710"/>
      <c r="G5" s="710"/>
      <c r="H5" s="710"/>
      <c r="I5" s="710"/>
      <c r="J5" s="711"/>
      <c r="K5" s="48"/>
    </row>
    <row r="6" spans="1:11" ht="21" x14ac:dyDescent="0.35">
      <c r="A6" s="276"/>
      <c r="B6" s="264"/>
      <c r="C6" s="277"/>
      <c r="D6" s="277"/>
      <c r="E6" s="277"/>
      <c r="F6" s="277"/>
      <c r="G6" s="277"/>
      <c r="H6" s="277"/>
      <c r="I6" s="341"/>
      <c r="J6" s="347"/>
      <c r="K6" s="48"/>
    </row>
    <row r="7" spans="1:11" ht="23.25" x14ac:dyDescent="0.35">
      <c r="A7" s="333" t="s">
        <v>455</v>
      </c>
      <c r="B7" s="32"/>
      <c r="C7" s="26"/>
      <c r="D7" s="26"/>
      <c r="E7" s="26"/>
      <c r="F7" s="26"/>
      <c r="G7" s="26"/>
      <c r="H7" s="26"/>
      <c r="I7" s="342"/>
      <c r="J7" s="278"/>
      <c r="K7" s="48"/>
    </row>
    <row r="8" spans="1:11" ht="7.5" customHeight="1" x14ac:dyDescent="0.35">
      <c r="A8" s="333"/>
      <c r="B8" s="32"/>
      <c r="C8" s="26"/>
      <c r="D8" s="26"/>
      <c r="E8" s="26"/>
      <c r="F8" s="26"/>
      <c r="G8" s="26"/>
      <c r="H8" s="26"/>
      <c r="I8" s="342"/>
      <c r="J8" s="278"/>
      <c r="K8" s="48"/>
    </row>
    <row r="9" spans="1:11" ht="15.75" customHeight="1" x14ac:dyDescent="0.25">
      <c r="A9" s="334" t="s">
        <v>456</v>
      </c>
      <c r="B9" s="330"/>
      <c r="C9" s="330"/>
      <c r="D9" s="330"/>
      <c r="E9" s="330"/>
      <c r="F9" s="330"/>
      <c r="G9" s="330"/>
      <c r="H9" s="330"/>
      <c r="I9" s="343"/>
      <c r="J9" s="278"/>
      <c r="K9" s="48"/>
    </row>
    <row r="10" spans="1:11" ht="30" customHeight="1" x14ac:dyDescent="0.25">
      <c r="A10" s="267"/>
      <c r="B10" s="32"/>
      <c r="C10" s="26"/>
      <c r="D10" s="26"/>
      <c r="E10" s="26"/>
      <c r="F10" s="26"/>
      <c r="G10" s="26"/>
      <c r="H10" s="26"/>
      <c r="I10" s="342"/>
      <c r="J10" s="278"/>
      <c r="K10" s="48"/>
    </row>
    <row r="11" spans="1:11" ht="15.75" customHeight="1" x14ac:dyDescent="0.35">
      <c r="A11" s="335" t="s">
        <v>457</v>
      </c>
      <c r="B11" s="32"/>
      <c r="C11" s="26"/>
      <c r="D11" s="26"/>
      <c r="E11" s="26"/>
      <c r="F11" s="26"/>
      <c r="G11" s="26"/>
      <c r="H11" s="26"/>
      <c r="I11" s="342"/>
      <c r="J11" s="278"/>
      <c r="K11" s="48"/>
    </row>
    <row r="12" spans="1:11" ht="7.5" customHeight="1" x14ac:dyDescent="0.25">
      <c r="A12" s="267"/>
      <c r="B12" s="32"/>
      <c r="C12" s="26"/>
      <c r="D12" s="26"/>
      <c r="E12" s="26"/>
      <c r="F12" s="26"/>
      <c r="G12" s="26"/>
      <c r="H12" s="26"/>
      <c r="I12" s="342"/>
      <c r="J12" s="278"/>
      <c r="K12" s="48"/>
    </row>
    <row r="13" spans="1:11" ht="18.75" customHeight="1" x14ac:dyDescent="0.25">
      <c r="A13" s="718" t="s">
        <v>462</v>
      </c>
      <c r="B13" s="719"/>
      <c r="C13" s="719"/>
      <c r="D13" s="719"/>
      <c r="E13" s="719"/>
      <c r="F13" s="719"/>
      <c r="G13" s="719"/>
      <c r="H13" s="719"/>
      <c r="I13" s="719"/>
      <c r="J13" s="278"/>
      <c r="K13" s="48"/>
    </row>
    <row r="14" spans="1:11" ht="18.75" customHeight="1" x14ac:dyDescent="0.25">
      <c r="A14" s="720"/>
      <c r="B14" s="721"/>
      <c r="C14" s="721"/>
      <c r="D14" s="721"/>
      <c r="E14" s="721"/>
      <c r="F14" s="721"/>
      <c r="G14" s="721"/>
      <c r="H14" s="721"/>
      <c r="I14" s="721"/>
      <c r="J14" s="278"/>
      <c r="K14" s="48"/>
    </row>
    <row r="15" spans="1:11" ht="18.75" customHeight="1" x14ac:dyDescent="0.25">
      <c r="A15" s="720"/>
      <c r="B15" s="721"/>
      <c r="C15" s="721"/>
      <c r="D15" s="721"/>
      <c r="E15" s="721"/>
      <c r="F15" s="721"/>
      <c r="G15" s="721"/>
      <c r="H15" s="721"/>
      <c r="I15" s="721"/>
      <c r="J15" s="278"/>
      <c r="K15" s="48"/>
    </row>
    <row r="16" spans="1:11" ht="18.75" customHeight="1" x14ac:dyDescent="0.25">
      <c r="A16" s="722"/>
      <c r="B16" s="723"/>
      <c r="C16" s="723"/>
      <c r="D16" s="723"/>
      <c r="E16" s="723"/>
      <c r="F16" s="723"/>
      <c r="G16" s="723"/>
      <c r="H16" s="723"/>
      <c r="I16" s="723"/>
      <c r="J16" s="278"/>
      <c r="K16" s="48"/>
    </row>
    <row r="17" spans="1:11" ht="26.25" customHeight="1" x14ac:dyDescent="0.25">
      <c r="A17" s="336"/>
      <c r="B17" s="329"/>
      <c r="C17" s="329"/>
      <c r="D17" s="329"/>
      <c r="E17" s="329"/>
      <c r="F17" s="329"/>
      <c r="G17" s="329"/>
      <c r="H17" s="329"/>
      <c r="I17" s="344"/>
      <c r="J17" s="278"/>
      <c r="K17" s="48"/>
    </row>
    <row r="18" spans="1:11" ht="21" x14ac:dyDescent="0.35">
      <c r="A18" s="337" t="s">
        <v>458</v>
      </c>
      <c r="B18" s="32"/>
      <c r="C18" s="26"/>
      <c r="D18" s="26"/>
      <c r="E18" s="26"/>
      <c r="F18" s="26"/>
      <c r="G18" s="26"/>
      <c r="H18" s="26"/>
      <c r="I18" s="342"/>
      <c r="J18" s="278"/>
      <c r="K18" s="48"/>
    </row>
    <row r="19" spans="1:11" ht="7.5" customHeight="1" x14ac:dyDescent="0.35">
      <c r="A19" s="337"/>
      <c r="B19" s="32"/>
      <c r="C19" s="26"/>
      <c r="D19" s="26"/>
      <c r="E19" s="26"/>
      <c r="F19" s="26"/>
      <c r="G19" s="26"/>
      <c r="H19" s="26"/>
      <c r="I19" s="342"/>
      <c r="J19" s="278"/>
      <c r="K19" s="48"/>
    </row>
    <row r="20" spans="1:11" ht="18.75" customHeight="1" x14ac:dyDescent="0.25">
      <c r="A20" s="724" t="s">
        <v>463</v>
      </c>
      <c r="B20" s="725"/>
      <c r="C20" s="725"/>
      <c r="D20" s="725"/>
      <c r="E20" s="725"/>
      <c r="F20" s="725"/>
      <c r="G20" s="725"/>
      <c r="H20" s="725"/>
      <c r="I20" s="725"/>
      <c r="J20" s="278"/>
      <c r="K20" s="48"/>
    </row>
    <row r="21" spans="1:11" ht="18.75" customHeight="1" x14ac:dyDescent="0.25">
      <c r="A21" s="726"/>
      <c r="B21" s="727"/>
      <c r="C21" s="727"/>
      <c r="D21" s="727"/>
      <c r="E21" s="727"/>
      <c r="F21" s="727"/>
      <c r="G21" s="727"/>
      <c r="H21" s="727"/>
      <c r="I21" s="727"/>
      <c r="J21" s="278"/>
      <c r="K21" s="48"/>
    </row>
    <row r="22" spans="1:11" ht="18.75" customHeight="1" x14ac:dyDescent="0.25">
      <c r="A22" s="726"/>
      <c r="B22" s="727"/>
      <c r="C22" s="727"/>
      <c r="D22" s="727"/>
      <c r="E22" s="727"/>
      <c r="F22" s="727"/>
      <c r="G22" s="727"/>
      <c r="H22" s="727"/>
      <c r="I22" s="727"/>
      <c r="J22" s="278"/>
      <c r="K22" s="48"/>
    </row>
    <row r="23" spans="1:11" ht="18.75" customHeight="1" x14ac:dyDescent="0.25">
      <c r="A23" s="728"/>
      <c r="B23" s="729"/>
      <c r="C23" s="729"/>
      <c r="D23" s="729"/>
      <c r="E23" s="729"/>
      <c r="F23" s="729"/>
      <c r="G23" s="729"/>
      <c r="H23" s="729"/>
      <c r="I23" s="729"/>
      <c r="J23" s="278"/>
      <c r="K23" s="48"/>
    </row>
    <row r="24" spans="1:11" ht="27" customHeight="1" x14ac:dyDescent="0.25">
      <c r="A24" s="334"/>
      <c r="B24" s="330"/>
      <c r="C24" s="330"/>
      <c r="D24" s="330"/>
      <c r="E24" s="330"/>
      <c r="F24" s="330"/>
      <c r="G24" s="330"/>
      <c r="H24" s="330"/>
      <c r="I24" s="343"/>
      <c r="J24" s="278"/>
      <c r="K24" s="48"/>
    </row>
    <row r="25" spans="1:11" ht="21" x14ac:dyDescent="0.35">
      <c r="A25" s="265" t="s">
        <v>459</v>
      </c>
      <c r="B25" s="32"/>
      <c r="C25" s="26"/>
      <c r="D25" s="26"/>
      <c r="E25" s="26"/>
      <c r="F25" s="26"/>
      <c r="G25" s="26"/>
      <c r="H25" s="26"/>
      <c r="I25" s="342"/>
      <c r="J25" s="278"/>
      <c r="K25" s="48"/>
    </row>
    <row r="26" spans="1:11" ht="7.5" customHeight="1" x14ac:dyDescent="0.25">
      <c r="A26" s="334"/>
      <c r="B26" s="330"/>
      <c r="C26" s="330"/>
      <c r="D26" s="330"/>
      <c r="E26" s="330"/>
      <c r="F26" s="330"/>
      <c r="G26" s="330"/>
      <c r="H26" s="330"/>
      <c r="I26" s="343"/>
      <c r="J26" s="278"/>
      <c r="K26" s="48"/>
    </row>
    <row r="27" spans="1:11" ht="18.75" customHeight="1" x14ac:dyDescent="0.25">
      <c r="A27" s="724" t="s">
        <v>464</v>
      </c>
      <c r="B27" s="725"/>
      <c r="C27" s="725"/>
      <c r="D27" s="725"/>
      <c r="E27" s="725"/>
      <c r="F27" s="725"/>
      <c r="G27" s="725"/>
      <c r="H27" s="725"/>
      <c r="I27" s="725"/>
      <c r="J27" s="278"/>
      <c r="K27" s="48"/>
    </row>
    <row r="28" spans="1:11" ht="18.75" customHeight="1" x14ac:dyDescent="0.25">
      <c r="A28" s="726"/>
      <c r="B28" s="727"/>
      <c r="C28" s="727"/>
      <c r="D28" s="727"/>
      <c r="E28" s="727"/>
      <c r="F28" s="727"/>
      <c r="G28" s="727"/>
      <c r="H28" s="727"/>
      <c r="I28" s="727"/>
      <c r="J28" s="278"/>
      <c r="K28" s="48"/>
    </row>
    <row r="29" spans="1:11" ht="18.75" customHeight="1" x14ac:dyDescent="0.25">
      <c r="A29" s="726"/>
      <c r="B29" s="727"/>
      <c r="C29" s="727"/>
      <c r="D29" s="727"/>
      <c r="E29" s="727"/>
      <c r="F29" s="727"/>
      <c r="G29" s="727"/>
      <c r="H29" s="727"/>
      <c r="I29" s="727"/>
      <c r="J29" s="278"/>
      <c r="K29" s="48"/>
    </row>
    <row r="30" spans="1:11" ht="15" customHeight="1" x14ac:dyDescent="0.25">
      <c r="A30" s="728"/>
      <c r="B30" s="729"/>
      <c r="C30" s="729"/>
      <c r="D30" s="729"/>
      <c r="E30" s="729"/>
      <c r="F30" s="729"/>
      <c r="G30" s="729"/>
      <c r="H30" s="729"/>
      <c r="I30" s="729"/>
      <c r="J30" s="278"/>
      <c r="K30" s="48"/>
    </row>
    <row r="31" spans="1:11" ht="26.25" customHeight="1" x14ac:dyDescent="0.25">
      <c r="A31" s="272"/>
      <c r="B31" s="31"/>
      <c r="C31" s="26"/>
      <c r="D31" s="26"/>
      <c r="E31" s="26"/>
      <c r="F31" s="26"/>
      <c r="G31" s="26"/>
      <c r="H31" s="26"/>
      <c r="I31" s="342"/>
      <c r="J31" s="278"/>
      <c r="K31" s="48"/>
    </row>
    <row r="32" spans="1:11" ht="21" x14ac:dyDescent="0.35">
      <c r="A32" s="265" t="s">
        <v>460</v>
      </c>
      <c r="B32" s="31"/>
      <c r="C32" s="26"/>
      <c r="D32" s="26"/>
      <c r="E32" s="26"/>
      <c r="F32" s="26"/>
      <c r="G32" s="26"/>
      <c r="H32" s="26"/>
      <c r="I32" s="342"/>
      <c r="J32" s="278"/>
      <c r="K32" s="48"/>
    </row>
    <row r="33" spans="1:11" ht="7.5" customHeight="1" x14ac:dyDescent="0.3">
      <c r="A33" s="338"/>
      <c r="B33" s="331"/>
      <c r="C33" s="331"/>
      <c r="D33" s="331"/>
      <c r="E33" s="331"/>
      <c r="F33" s="331"/>
      <c r="G33" s="331"/>
      <c r="H33" s="331"/>
      <c r="I33" s="345"/>
      <c r="J33" s="278"/>
      <c r="K33" s="48"/>
    </row>
    <row r="34" spans="1:11" ht="18.75" customHeight="1" x14ac:dyDescent="0.25">
      <c r="A34" s="724" t="s">
        <v>465</v>
      </c>
      <c r="B34" s="725"/>
      <c r="C34" s="725"/>
      <c r="D34" s="725"/>
      <c r="E34" s="725"/>
      <c r="F34" s="725"/>
      <c r="G34" s="725"/>
      <c r="H34" s="725"/>
      <c r="I34" s="725"/>
      <c r="J34" s="278"/>
      <c r="K34" s="48"/>
    </row>
    <row r="35" spans="1:11" ht="18.75" customHeight="1" x14ac:dyDescent="0.25">
      <c r="A35" s="726"/>
      <c r="B35" s="727"/>
      <c r="C35" s="727"/>
      <c r="D35" s="727"/>
      <c r="E35" s="727"/>
      <c r="F35" s="727"/>
      <c r="G35" s="727"/>
      <c r="H35" s="727"/>
      <c r="I35" s="727"/>
      <c r="J35" s="278"/>
      <c r="K35" s="48"/>
    </row>
    <row r="36" spans="1:11" ht="18.75" customHeight="1" x14ac:dyDescent="0.25">
      <c r="A36" s="726"/>
      <c r="B36" s="727"/>
      <c r="C36" s="727"/>
      <c r="D36" s="727"/>
      <c r="E36" s="727"/>
      <c r="F36" s="727"/>
      <c r="G36" s="727"/>
      <c r="H36" s="727"/>
      <c r="I36" s="727"/>
      <c r="J36" s="278"/>
      <c r="K36" s="48"/>
    </row>
    <row r="37" spans="1:11" ht="18.75" customHeight="1" x14ac:dyDescent="0.25">
      <c r="A37" s="728"/>
      <c r="B37" s="729"/>
      <c r="C37" s="729"/>
      <c r="D37" s="729"/>
      <c r="E37" s="729"/>
      <c r="F37" s="729"/>
      <c r="G37" s="729"/>
      <c r="H37" s="729"/>
      <c r="I37" s="729"/>
      <c r="J37" s="278"/>
      <c r="K37" s="48"/>
    </row>
    <row r="38" spans="1:11" ht="18.75" customHeight="1" x14ac:dyDescent="0.25">
      <c r="A38" s="272"/>
      <c r="B38" s="31"/>
      <c r="C38" s="26"/>
      <c r="D38" s="26"/>
      <c r="E38" s="26"/>
      <c r="F38" s="26"/>
      <c r="G38" s="26"/>
      <c r="H38" s="26"/>
      <c r="I38" s="342"/>
      <c r="J38" s="278"/>
      <c r="K38" s="48"/>
    </row>
    <row r="39" spans="1:11" ht="18.75" customHeight="1" x14ac:dyDescent="0.25">
      <c r="A39" s="712" t="s">
        <v>461</v>
      </c>
      <c r="B39" s="713"/>
      <c r="C39" s="713"/>
      <c r="D39" s="713"/>
      <c r="E39" s="713"/>
      <c r="F39" s="713"/>
      <c r="G39" s="713"/>
      <c r="H39" s="713"/>
      <c r="I39" s="714"/>
      <c r="J39" s="278"/>
      <c r="K39" s="48"/>
    </row>
    <row r="40" spans="1:11" ht="18.75" customHeight="1" x14ac:dyDescent="0.25">
      <c r="A40" s="715"/>
      <c r="B40" s="716"/>
      <c r="C40" s="716"/>
      <c r="D40" s="716"/>
      <c r="E40" s="716"/>
      <c r="F40" s="716"/>
      <c r="G40" s="716"/>
      <c r="H40" s="716"/>
      <c r="I40" s="717"/>
      <c r="J40" s="278"/>
      <c r="K40" s="48"/>
    </row>
    <row r="41" spans="1:11" ht="15" customHeight="1" thickBot="1" x14ac:dyDescent="0.35">
      <c r="A41" s="339"/>
      <c r="B41" s="340"/>
      <c r="C41" s="340"/>
      <c r="D41" s="340"/>
      <c r="E41" s="340"/>
      <c r="F41" s="340"/>
      <c r="G41" s="340"/>
      <c r="H41" s="340"/>
      <c r="I41" s="346"/>
      <c r="J41" s="348"/>
      <c r="K41" s="48"/>
    </row>
    <row r="42" spans="1:11" ht="15.75" x14ac:dyDescent="0.25">
      <c r="A42" s="332"/>
      <c r="B42" s="332"/>
      <c r="C42" s="277"/>
      <c r="D42" s="277"/>
      <c r="E42" s="277"/>
      <c r="F42" s="277"/>
      <c r="G42" s="277"/>
      <c r="H42" s="277"/>
      <c r="I42" s="277"/>
      <c r="J42" s="277"/>
    </row>
  </sheetData>
  <mergeCells count="6">
    <mergeCell ref="A1:J5"/>
    <mergeCell ref="A39:I40"/>
    <mergeCell ref="A13:I16"/>
    <mergeCell ref="A20:I23"/>
    <mergeCell ref="A27:I30"/>
    <mergeCell ref="A34:I37"/>
  </mergeCells>
  <pageMargins left="0.19685039370078741" right="0.19685039370078741" top="0.19685039370078741" bottom="0.19685039370078741"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A1:J47"/>
  <sheetViews>
    <sheetView topLeftCell="A7" zoomScale="80" zoomScaleNormal="80" workbookViewId="0">
      <selection activeCell="A32" sqref="A32:I32"/>
    </sheetView>
  </sheetViews>
  <sheetFormatPr defaultRowHeight="15" x14ac:dyDescent="0.25"/>
  <cols>
    <col min="1" max="1" width="5.7109375" style="50" customWidth="1"/>
    <col min="2" max="2" width="51.28515625" style="32" customWidth="1"/>
    <col min="3" max="16384" width="9.140625" style="50"/>
  </cols>
  <sheetData>
    <row r="1" spans="1:10" ht="15" customHeight="1" x14ac:dyDescent="0.25">
      <c r="A1" s="732" t="s">
        <v>283</v>
      </c>
      <c r="B1" s="733"/>
      <c r="C1" s="733"/>
      <c r="D1" s="733"/>
      <c r="E1" s="733"/>
      <c r="F1" s="733"/>
      <c r="G1" s="733"/>
      <c r="H1" s="733"/>
      <c r="I1" s="734"/>
      <c r="J1" s="48"/>
    </row>
    <row r="2" spans="1:10" ht="15" customHeight="1" x14ac:dyDescent="0.25">
      <c r="A2" s="735"/>
      <c r="B2" s="736"/>
      <c r="C2" s="736"/>
      <c r="D2" s="736"/>
      <c r="E2" s="736"/>
      <c r="F2" s="736"/>
      <c r="G2" s="736"/>
      <c r="H2" s="736"/>
      <c r="I2" s="737"/>
      <c r="J2" s="48"/>
    </row>
    <row r="3" spans="1:10" ht="15" customHeight="1" x14ac:dyDescent="0.25">
      <c r="A3" s="735"/>
      <c r="B3" s="736"/>
      <c r="C3" s="736"/>
      <c r="D3" s="736"/>
      <c r="E3" s="736"/>
      <c r="F3" s="736"/>
      <c r="G3" s="736"/>
      <c r="H3" s="736"/>
      <c r="I3" s="737"/>
      <c r="J3" s="48"/>
    </row>
    <row r="4" spans="1:10" ht="15" customHeight="1" x14ac:dyDescent="0.25">
      <c r="A4" s="735"/>
      <c r="B4" s="736"/>
      <c r="C4" s="736"/>
      <c r="D4" s="736"/>
      <c r="E4" s="736"/>
      <c r="F4" s="736"/>
      <c r="G4" s="736"/>
      <c r="H4" s="736"/>
      <c r="I4" s="737"/>
      <c r="J4" s="48"/>
    </row>
    <row r="5" spans="1:10" ht="15.75" customHeight="1" thickBot="1" x14ac:dyDescent="0.3">
      <c r="A5" s="738"/>
      <c r="B5" s="739"/>
      <c r="C5" s="739"/>
      <c r="D5" s="739"/>
      <c r="E5" s="739"/>
      <c r="F5" s="739"/>
      <c r="G5" s="739"/>
      <c r="H5" s="739"/>
      <c r="I5" s="740"/>
      <c r="J5" s="48"/>
    </row>
    <row r="6" spans="1:10" ht="21" x14ac:dyDescent="0.35">
      <c r="A6" s="276"/>
      <c r="B6" s="264"/>
      <c r="C6" s="277"/>
      <c r="D6" s="277"/>
      <c r="E6" s="277"/>
      <c r="F6" s="277"/>
      <c r="G6" s="277"/>
      <c r="H6" s="277"/>
      <c r="I6" s="278"/>
      <c r="J6" s="48"/>
    </row>
    <row r="7" spans="1:10" ht="23.25" x14ac:dyDescent="0.35">
      <c r="A7" s="741" t="s">
        <v>61</v>
      </c>
      <c r="B7" s="742"/>
      <c r="C7" s="742"/>
      <c r="D7" s="742"/>
      <c r="E7" s="742"/>
      <c r="F7" s="742"/>
      <c r="G7" s="742"/>
      <c r="H7" s="742"/>
      <c r="I7" s="743"/>
      <c r="J7" s="48"/>
    </row>
    <row r="8" spans="1:10" x14ac:dyDescent="0.25">
      <c r="A8" s="9"/>
      <c r="C8" s="26"/>
      <c r="D8" s="26"/>
      <c r="E8" s="26"/>
      <c r="F8" s="26"/>
      <c r="G8" s="26"/>
      <c r="H8" s="26"/>
      <c r="I8" s="266"/>
      <c r="J8" s="48"/>
    </row>
    <row r="9" spans="1:10" ht="15.75" x14ac:dyDescent="0.25">
      <c r="A9" s="267" t="s">
        <v>433</v>
      </c>
      <c r="C9" s="26"/>
      <c r="D9" s="26"/>
      <c r="E9" s="26"/>
      <c r="F9" s="26"/>
      <c r="G9" s="26"/>
      <c r="H9" s="26"/>
      <c r="I9" s="266"/>
      <c r="J9" s="48"/>
    </row>
    <row r="10" spans="1:10" ht="15" customHeight="1" x14ac:dyDescent="0.25">
      <c r="A10" s="267"/>
      <c r="C10" s="26"/>
      <c r="D10" s="26"/>
      <c r="E10" s="26"/>
      <c r="F10" s="26"/>
      <c r="G10" s="26"/>
      <c r="H10" s="26"/>
      <c r="I10" s="266"/>
      <c r="J10" s="48"/>
    </row>
    <row r="11" spans="1:10" ht="15.75" x14ac:dyDescent="0.25">
      <c r="A11" s="267" t="s">
        <v>434</v>
      </c>
      <c r="C11" s="26"/>
      <c r="D11" s="26"/>
      <c r="E11" s="26"/>
      <c r="F11" s="26"/>
      <c r="G11" s="26"/>
      <c r="H11" s="26"/>
      <c r="I11" s="266"/>
      <c r="J11" s="48"/>
    </row>
    <row r="12" spans="1:10" ht="15.75" x14ac:dyDescent="0.25">
      <c r="A12" s="268"/>
      <c r="B12" s="29" t="s">
        <v>428</v>
      </c>
      <c r="C12" s="26"/>
      <c r="D12" s="26"/>
      <c r="E12" s="26"/>
      <c r="F12" s="26"/>
      <c r="G12" s="26"/>
      <c r="H12" s="26"/>
      <c r="I12" s="266"/>
      <c r="J12" s="48"/>
    </row>
    <row r="13" spans="1:10" ht="15.75" x14ac:dyDescent="0.25">
      <c r="A13" s="268"/>
      <c r="B13" s="29" t="s">
        <v>429</v>
      </c>
      <c r="C13" s="26"/>
      <c r="D13" s="26"/>
      <c r="E13" s="26"/>
      <c r="F13" s="26"/>
      <c r="G13" s="26"/>
      <c r="H13" s="26"/>
      <c r="I13" s="266"/>
      <c r="J13" s="48"/>
    </row>
    <row r="14" spans="1:10" ht="15.75" x14ac:dyDescent="0.25">
      <c r="A14" s="268"/>
      <c r="B14" s="29" t="s">
        <v>430</v>
      </c>
      <c r="C14" s="26"/>
      <c r="D14" s="26"/>
      <c r="E14" s="26"/>
      <c r="F14" s="26"/>
      <c r="G14" s="26"/>
      <c r="H14" s="26"/>
      <c r="I14" s="266"/>
      <c r="J14" s="48"/>
    </row>
    <row r="15" spans="1:10" ht="15.75" x14ac:dyDescent="0.25">
      <c r="A15" s="268"/>
      <c r="B15" s="29" t="s">
        <v>431</v>
      </c>
      <c r="C15" s="26"/>
      <c r="D15" s="26"/>
      <c r="E15" s="26"/>
      <c r="F15" s="26"/>
      <c r="G15" s="26"/>
      <c r="H15" s="26"/>
      <c r="I15" s="266"/>
      <c r="J15" s="48"/>
    </row>
    <row r="16" spans="1:10" ht="15.75" x14ac:dyDescent="0.25">
      <c r="A16" s="268"/>
      <c r="B16" s="29" t="s">
        <v>432</v>
      </c>
      <c r="C16" s="26"/>
      <c r="D16" s="26"/>
      <c r="E16" s="26"/>
      <c r="F16" s="26"/>
      <c r="G16" s="26"/>
      <c r="H16" s="26"/>
      <c r="I16" s="266"/>
      <c r="J16" s="48"/>
    </row>
    <row r="17" spans="1:10" ht="15" customHeight="1" x14ac:dyDescent="0.25">
      <c r="A17" s="268"/>
      <c r="C17" s="26"/>
      <c r="D17" s="26"/>
      <c r="E17" s="26"/>
      <c r="F17" s="26"/>
      <c r="G17" s="26"/>
      <c r="H17" s="26"/>
      <c r="I17" s="266"/>
      <c r="J17" s="48"/>
    </row>
    <row r="18" spans="1:10" ht="15.75" customHeight="1" x14ac:dyDescent="0.25">
      <c r="A18" s="269" t="s">
        <v>435</v>
      </c>
      <c r="C18" s="26"/>
      <c r="D18" s="26"/>
      <c r="E18" s="26"/>
      <c r="F18" s="26"/>
      <c r="G18" s="26"/>
      <c r="H18" s="26"/>
      <c r="I18" s="266"/>
      <c r="J18" s="48"/>
    </row>
    <row r="19" spans="1:10" ht="15" customHeight="1" x14ac:dyDescent="0.25">
      <c r="A19" s="268"/>
      <c r="C19" s="26"/>
      <c r="D19" s="26"/>
      <c r="E19" s="26"/>
      <c r="F19" s="26"/>
      <c r="G19" s="26"/>
      <c r="H19" s="26"/>
      <c r="I19" s="266"/>
      <c r="J19" s="48"/>
    </row>
    <row r="20" spans="1:10" ht="15" customHeight="1" x14ac:dyDescent="0.25">
      <c r="A20" s="730" t="s">
        <v>436</v>
      </c>
      <c r="B20" s="731"/>
      <c r="C20" s="731"/>
      <c r="D20" s="731"/>
      <c r="E20" s="731"/>
      <c r="F20" s="731"/>
      <c r="G20" s="731"/>
      <c r="H20" s="731"/>
      <c r="I20" s="266"/>
      <c r="J20" s="48"/>
    </row>
    <row r="21" spans="1:10" x14ac:dyDescent="0.25">
      <c r="A21" s="730"/>
      <c r="B21" s="731"/>
      <c r="C21" s="731"/>
      <c r="D21" s="731"/>
      <c r="E21" s="731"/>
      <c r="F21" s="731"/>
      <c r="G21" s="731"/>
      <c r="H21" s="731"/>
      <c r="I21" s="266"/>
      <c r="J21" s="48"/>
    </row>
    <row r="22" spans="1:10" ht="15" customHeight="1" x14ac:dyDescent="0.25">
      <c r="A22" s="268"/>
      <c r="C22" s="26"/>
      <c r="D22" s="26"/>
      <c r="E22" s="26"/>
      <c r="F22" s="26"/>
      <c r="G22" s="26"/>
      <c r="H22" s="26"/>
      <c r="I22" s="266"/>
      <c r="J22" s="48"/>
    </row>
    <row r="23" spans="1:10" ht="15" customHeight="1" x14ac:dyDescent="0.25">
      <c r="A23" s="744" t="s">
        <v>438</v>
      </c>
      <c r="B23" s="745"/>
      <c r="C23" s="745"/>
      <c r="D23" s="745"/>
      <c r="E23" s="745"/>
      <c r="F23" s="745"/>
      <c r="G23" s="745"/>
      <c r="H23" s="745"/>
      <c r="I23" s="667"/>
      <c r="J23" s="48"/>
    </row>
    <row r="24" spans="1:10" ht="15" customHeight="1" x14ac:dyDescent="0.25">
      <c r="A24" s="744"/>
      <c r="B24" s="745"/>
      <c r="C24" s="745"/>
      <c r="D24" s="745"/>
      <c r="E24" s="745"/>
      <c r="F24" s="745"/>
      <c r="G24" s="745"/>
      <c r="H24" s="745"/>
      <c r="I24" s="667"/>
      <c r="J24" s="48"/>
    </row>
    <row r="25" spans="1:10" ht="15.75" customHeight="1" x14ac:dyDescent="0.25">
      <c r="A25" s="744"/>
      <c r="B25" s="745"/>
      <c r="C25" s="745"/>
      <c r="D25" s="745"/>
      <c r="E25" s="745"/>
      <c r="F25" s="745"/>
      <c r="G25" s="745"/>
      <c r="H25" s="745"/>
      <c r="I25" s="667"/>
      <c r="J25" s="48"/>
    </row>
    <row r="26" spans="1:10" ht="15.75" customHeight="1" x14ac:dyDescent="0.25">
      <c r="A26" s="744"/>
      <c r="B26" s="745"/>
      <c r="C26" s="745"/>
      <c r="D26" s="745"/>
      <c r="E26" s="745"/>
      <c r="F26" s="745"/>
      <c r="G26" s="745"/>
      <c r="H26" s="745"/>
      <c r="I26" s="667"/>
      <c r="J26" s="48"/>
    </row>
    <row r="27" spans="1:10" ht="22.5" customHeight="1" x14ac:dyDescent="0.25">
      <c r="A27" s="744"/>
      <c r="B27" s="745"/>
      <c r="C27" s="745"/>
      <c r="D27" s="745"/>
      <c r="E27" s="745"/>
      <c r="F27" s="745"/>
      <c r="G27" s="745"/>
      <c r="H27" s="745"/>
      <c r="I27" s="667"/>
      <c r="J27" s="48"/>
    </row>
    <row r="28" spans="1:10" ht="23.25" customHeight="1" x14ac:dyDescent="0.25">
      <c r="A28" s="744"/>
      <c r="B28" s="745"/>
      <c r="C28" s="745"/>
      <c r="D28" s="745"/>
      <c r="E28" s="745"/>
      <c r="F28" s="745"/>
      <c r="G28" s="745"/>
      <c r="H28" s="745"/>
      <c r="I28" s="667"/>
      <c r="J28" s="48"/>
    </row>
    <row r="29" spans="1:10" ht="15.75" x14ac:dyDescent="0.25">
      <c r="A29" s="267" t="s">
        <v>437</v>
      </c>
      <c r="C29" s="26"/>
      <c r="D29" s="26"/>
      <c r="E29" s="26"/>
      <c r="F29" s="26"/>
      <c r="G29" s="26"/>
      <c r="H29" s="26"/>
      <c r="I29" s="266"/>
      <c r="J29" s="48"/>
    </row>
    <row r="30" spans="1:10" x14ac:dyDescent="0.25">
      <c r="A30" s="9"/>
      <c r="C30" s="26"/>
      <c r="D30" s="26"/>
      <c r="E30" s="26"/>
      <c r="F30" s="26"/>
      <c r="G30" s="26"/>
      <c r="H30" s="26"/>
      <c r="I30" s="266"/>
      <c r="J30" s="48"/>
    </row>
    <row r="31" spans="1:10" ht="15.75" customHeight="1" x14ac:dyDescent="0.25">
      <c r="A31" s="9"/>
      <c r="C31" s="26"/>
      <c r="D31" s="26"/>
      <c r="E31" s="26"/>
      <c r="F31" s="26"/>
      <c r="G31" s="26"/>
      <c r="H31" s="26"/>
      <c r="I31" s="266"/>
      <c r="J31" s="48"/>
    </row>
    <row r="32" spans="1:10" ht="23.25" x14ac:dyDescent="0.35">
      <c r="A32" s="741" t="s">
        <v>84</v>
      </c>
      <c r="B32" s="742"/>
      <c r="C32" s="742"/>
      <c r="D32" s="742"/>
      <c r="E32" s="742"/>
      <c r="F32" s="742"/>
      <c r="G32" s="742"/>
      <c r="H32" s="742"/>
      <c r="I32" s="743"/>
      <c r="J32" s="48"/>
    </row>
    <row r="33" spans="1:10" x14ac:dyDescent="0.25">
      <c r="A33" s="9"/>
      <c r="C33" s="26"/>
      <c r="D33" s="26"/>
      <c r="E33" s="26"/>
      <c r="F33" s="26"/>
      <c r="G33" s="26"/>
      <c r="H33" s="26"/>
      <c r="I33" s="266"/>
      <c r="J33" s="48"/>
    </row>
    <row r="34" spans="1:10" x14ac:dyDescent="0.25">
      <c r="A34" s="9"/>
      <c r="C34" s="26"/>
      <c r="D34" s="26"/>
      <c r="E34" s="26"/>
      <c r="F34" s="26"/>
      <c r="G34" s="26"/>
      <c r="H34" s="26"/>
      <c r="I34" s="266"/>
      <c r="J34" s="48"/>
    </row>
    <row r="35" spans="1:10" ht="15" customHeight="1" x14ac:dyDescent="0.25">
      <c r="A35" s="730" t="s">
        <v>249</v>
      </c>
      <c r="B35" s="731"/>
      <c r="C35" s="731"/>
      <c r="D35" s="731"/>
      <c r="E35" s="731"/>
      <c r="F35" s="731"/>
      <c r="G35" s="731"/>
      <c r="H35" s="731"/>
      <c r="I35" s="638"/>
      <c r="J35" s="48"/>
    </row>
    <row r="36" spans="1:10" ht="15" customHeight="1" x14ac:dyDescent="0.25">
      <c r="A36" s="730"/>
      <c r="B36" s="731"/>
      <c r="C36" s="731"/>
      <c r="D36" s="731"/>
      <c r="E36" s="731"/>
      <c r="F36" s="731"/>
      <c r="G36" s="731"/>
      <c r="H36" s="731"/>
      <c r="I36" s="638"/>
      <c r="J36" s="48"/>
    </row>
    <row r="37" spans="1:10" ht="15.75" x14ac:dyDescent="0.25">
      <c r="A37" s="267" t="s">
        <v>421</v>
      </c>
      <c r="C37" s="26"/>
      <c r="D37" s="26"/>
      <c r="E37" s="26"/>
      <c r="F37" s="26"/>
      <c r="G37" s="26"/>
      <c r="H37" s="26"/>
      <c r="I37" s="266"/>
      <c r="J37" s="48"/>
    </row>
    <row r="38" spans="1:10" ht="15" customHeight="1" x14ac:dyDescent="0.25">
      <c r="A38" s="270" t="s">
        <v>62</v>
      </c>
      <c r="B38" s="263"/>
      <c r="C38" s="263"/>
      <c r="D38" s="263"/>
      <c r="E38" s="263"/>
      <c r="F38" s="263"/>
      <c r="G38" s="263"/>
      <c r="H38" s="263"/>
      <c r="I38" s="271"/>
      <c r="J38" s="48"/>
    </row>
    <row r="39" spans="1:10" ht="15.75" x14ac:dyDescent="0.25">
      <c r="A39" s="267" t="s">
        <v>88</v>
      </c>
      <c r="C39" s="26"/>
      <c r="D39" s="26"/>
      <c r="E39" s="26"/>
      <c r="F39" s="26"/>
      <c r="G39" s="26"/>
      <c r="H39" s="26"/>
      <c r="I39" s="266"/>
      <c r="J39" s="48"/>
    </row>
    <row r="40" spans="1:10" ht="15.75" x14ac:dyDescent="0.25">
      <c r="A40" s="267"/>
      <c r="C40" s="26"/>
      <c r="D40" s="26"/>
      <c r="E40" s="26"/>
      <c r="F40" s="26"/>
      <c r="G40" s="26"/>
      <c r="H40" s="26"/>
      <c r="I40" s="266"/>
      <c r="J40" s="48"/>
    </row>
    <row r="41" spans="1:10" ht="15.75" x14ac:dyDescent="0.25">
      <c r="A41" s="272" t="s">
        <v>85</v>
      </c>
      <c r="B41" s="31"/>
      <c r="C41" s="31" t="s">
        <v>425</v>
      </c>
      <c r="D41" s="26"/>
      <c r="E41" s="26"/>
      <c r="F41" s="26"/>
      <c r="G41" s="26"/>
      <c r="H41" s="26"/>
      <c r="I41" s="266"/>
      <c r="J41" s="48"/>
    </row>
    <row r="42" spans="1:10" ht="15.75" x14ac:dyDescent="0.25">
      <c r="A42" s="272"/>
      <c r="B42" s="31"/>
      <c r="C42" s="31"/>
      <c r="D42" s="26"/>
      <c r="E42" s="26"/>
      <c r="F42" s="26"/>
      <c r="G42" s="26"/>
      <c r="H42" s="26"/>
      <c r="I42" s="266"/>
      <c r="J42" s="48"/>
    </row>
    <row r="43" spans="1:10" ht="15.75" x14ac:dyDescent="0.25">
      <c r="A43" s="267" t="s">
        <v>500</v>
      </c>
      <c r="B43" s="30"/>
      <c r="C43" s="30" t="s">
        <v>422</v>
      </c>
      <c r="D43" s="26"/>
      <c r="E43" s="26"/>
      <c r="F43" s="26"/>
      <c r="G43" s="26"/>
      <c r="H43" s="26"/>
      <c r="I43" s="266"/>
      <c r="J43" s="48"/>
    </row>
    <row r="44" spans="1:10" ht="15.75" x14ac:dyDescent="0.25">
      <c r="A44" s="267" t="s">
        <v>281</v>
      </c>
      <c r="B44" s="30"/>
      <c r="C44" s="30" t="s">
        <v>423</v>
      </c>
      <c r="D44" s="26"/>
      <c r="E44" s="26"/>
      <c r="F44" s="26"/>
      <c r="G44" s="26"/>
      <c r="H44" s="26"/>
      <c r="I44" s="266"/>
      <c r="J44" s="48"/>
    </row>
    <row r="45" spans="1:10" ht="15.75" x14ac:dyDescent="0.25">
      <c r="A45" s="267" t="s">
        <v>282</v>
      </c>
      <c r="B45" s="30"/>
      <c r="C45" s="30" t="s">
        <v>424</v>
      </c>
      <c r="D45" s="26"/>
      <c r="E45" s="26"/>
      <c r="F45" s="26"/>
      <c r="G45" s="26"/>
      <c r="H45" s="26"/>
      <c r="I45" s="266"/>
      <c r="J45" s="48"/>
    </row>
    <row r="46" spans="1:10" ht="15.75" thickBot="1" x14ac:dyDescent="0.3">
      <c r="A46" s="12"/>
      <c r="B46" s="273"/>
      <c r="C46" s="274"/>
      <c r="D46" s="274"/>
      <c r="E46" s="274"/>
      <c r="F46" s="274"/>
      <c r="G46" s="274"/>
      <c r="H46" s="274"/>
      <c r="I46" s="275"/>
      <c r="J46" s="48"/>
    </row>
    <row r="47" spans="1:10" x14ac:dyDescent="0.25">
      <c r="A47" s="51"/>
      <c r="B47" s="264"/>
      <c r="C47" s="51"/>
      <c r="D47" s="51"/>
      <c r="E47" s="51"/>
      <c r="F47" s="51"/>
      <c r="G47" s="51"/>
      <c r="H47" s="51"/>
      <c r="I47" s="51"/>
    </row>
  </sheetData>
  <sheetProtection algorithmName="SHA-512" hashValue="JO/JFaxIOQzB0H5jj+Mg3DLEoP5UBAxu9Pzd2aNl3wTeFYRhcJUzTnPLoePVj1B2LuYMc324rkvd6GjRqB0yhw==" saltValue="ApqnbMkgMsyDGKc1MTdHEQ==" spinCount="100000" sheet="1" objects="1" scenarios="1"/>
  <mergeCells count="6">
    <mergeCell ref="A35:I36"/>
    <mergeCell ref="A20:H21"/>
    <mergeCell ref="A1:I5"/>
    <mergeCell ref="A7:I7"/>
    <mergeCell ref="A32:I32"/>
    <mergeCell ref="A23:I28"/>
  </mergeCells>
  <pageMargins left="0.19685039370078741" right="0.19685039370078741" top="0.19685039370078741" bottom="0.19685039370078741" header="0.31496062992125984" footer="0.31496062992125984"/>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L34"/>
  <sheetViews>
    <sheetView zoomScale="80" zoomScaleNormal="80" workbookViewId="0">
      <selection activeCell="L27" sqref="L27"/>
    </sheetView>
  </sheetViews>
  <sheetFormatPr defaultRowHeight="15" x14ac:dyDescent="0.25"/>
  <cols>
    <col min="1" max="1" width="4.42578125" customWidth="1"/>
    <col min="2" max="2" width="28.7109375" customWidth="1"/>
    <col min="3" max="3" width="17.140625" customWidth="1"/>
    <col min="4" max="5" width="12.85546875" customWidth="1"/>
    <col min="6" max="6" width="28.7109375" customWidth="1"/>
    <col min="7" max="7" width="17.140625" customWidth="1"/>
    <col min="8" max="9" width="12.85546875" customWidth="1"/>
  </cols>
  <sheetData>
    <row r="1" spans="1:12" ht="21.75" thickBot="1" x14ac:dyDescent="0.4">
      <c r="A1" s="763" t="s">
        <v>573</v>
      </c>
      <c r="B1" s="764"/>
      <c r="C1" s="764"/>
      <c r="D1" s="764"/>
      <c r="E1" s="764"/>
      <c r="F1" s="764"/>
      <c r="G1" s="764"/>
      <c r="H1" s="764"/>
      <c r="I1" s="765"/>
    </row>
    <row r="2" spans="1:12" ht="21" customHeight="1" x14ac:dyDescent="0.35">
      <c r="A2" s="766" t="s">
        <v>196</v>
      </c>
      <c r="B2" s="767"/>
      <c r="C2" s="767"/>
      <c r="D2" s="767"/>
      <c r="E2" s="767"/>
      <c r="F2" s="767"/>
      <c r="G2" s="767"/>
      <c r="H2" s="767"/>
      <c r="I2" s="768"/>
    </row>
    <row r="3" spans="1:12" ht="19.5" thickBot="1" x14ac:dyDescent="0.35">
      <c r="A3" s="20"/>
      <c r="B3" s="17"/>
      <c r="C3" s="17"/>
      <c r="D3" s="17"/>
      <c r="E3" s="17"/>
      <c r="F3" s="17"/>
      <c r="G3" s="46"/>
      <c r="H3" s="46"/>
      <c r="I3" s="21"/>
    </row>
    <row r="4" spans="1:12" ht="30" customHeight="1" thickBot="1" x14ac:dyDescent="0.35">
      <c r="A4" s="22"/>
      <c r="B4" s="68"/>
      <c r="C4" s="89"/>
      <c r="D4" s="89"/>
      <c r="E4" s="19" t="s">
        <v>82</v>
      </c>
      <c r="F4" s="779" t="str">
        <f>IFERROR(VLOOKUP(F5,Data!$H$3:$I$44,2,FALSE),"")</f>
        <v/>
      </c>
      <c r="G4" s="779"/>
      <c r="H4" s="779"/>
      <c r="I4" s="780"/>
    </row>
    <row r="5" spans="1:12" ht="30" customHeight="1" thickBot="1" x14ac:dyDescent="0.3">
      <c r="A5" s="23"/>
      <c r="B5" s="87"/>
      <c r="C5" s="88"/>
      <c r="D5" s="88"/>
      <c r="E5" s="18" t="s">
        <v>81</v>
      </c>
      <c r="F5" s="781"/>
      <c r="G5" s="781"/>
      <c r="H5" s="781"/>
      <c r="I5" s="782"/>
      <c r="J5" s="593" t="s">
        <v>586</v>
      </c>
      <c r="K5" s="594" t="s">
        <v>585</v>
      </c>
      <c r="L5" s="595"/>
    </row>
    <row r="6" spans="1:12" x14ac:dyDescent="0.25">
      <c r="A6" s="769"/>
      <c r="B6" s="771" t="s">
        <v>197</v>
      </c>
      <c r="C6" s="771" t="s">
        <v>67</v>
      </c>
      <c r="D6" s="771" t="s">
        <v>71</v>
      </c>
      <c r="E6" s="814" t="s">
        <v>70</v>
      </c>
      <c r="F6" s="773" t="s">
        <v>198</v>
      </c>
      <c r="G6" s="775" t="s">
        <v>67</v>
      </c>
      <c r="H6" s="775" t="s">
        <v>71</v>
      </c>
      <c r="I6" s="777" t="s">
        <v>70</v>
      </c>
    </row>
    <row r="7" spans="1:12" x14ac:dyDescent="0.25">
      <c r="A7" s="770"/>
      <c r="B7" s="772"/>
      <c r="C7" s="772"/>
      <c r="D7" s="772"/>
      <c r="E7" s="815"/>
      <c r="F7" s="774"/>
      <c r="G7" s="776"/>
      <c r="H7" s="776"/>
      <c r="I7" s="778"/>
    </row>
    <row r="8" spans="1:12" x14ac:dyDescent="0.25">
      <c r="A8" s="788">
        <v>1</v>
      </c>
      <c r="B8" s="790"/>
      <c r="C8" s="792" t="str">
        <f>IFERROR(VLOOKUP($B8,Data!$A$4:$D$76,3,FALSE),"")</f>
        <v/>
      </c>
      <c r="D8" s="792" t="str">
        <f>IFERROR(VLOOKUP($B8,Data!$A$4:$D$76,2,FALSE),"")</f>
        <v/>
      </c>
      <c r="E8" s="816" t="str">
        <f>IFERROR(VLOOKUP($B8,Data!$A$4:$D$76,4,FALSE),"")</f>
        <v/>
      </c>
      <c r="F8" s="794"/>
      <c r="G8" s="783" t="str">
        <f>IFERROR(VLOOKUP($F8,Data!$A$4:$D$76,3,FALSE),"")</f>
        <v/>
      </c>
      <c r="H8" s="783" t="str">
        <f>IFERROR(VLOOKUP($F8,Data!$A$4:$D$76,2,FALSE),"")</f>
        <v/>
      </c>
      <c r="I8" s="786" t="str">
        <f>IFERROR(VLOOKUP($F8,Data!$A$4:$D$76,4,FALSE),"")</f>
        <v/>
      </c>
    </row>
    <row r="9" spans="1:12" x14ac:dyDescent="0.25">
      <c r="A9" s="789"/>
      <c r="B9" s="791"/>
      <c r="C9" s="793"/>
      <c r="D9" s="793"/>
      <c r="E9" s="817"/>
      <c r="F9" s="795"/>
      <c r="G9" s="785"/>
      <c r="H9" s="785"/>
      <c r="I9" s="819"/>
    </row>
    <row r="10" spans="1:12" x14ac:dyDescent="0.25">
      <c r="A10" s="788">
        <v>2</v>
      </c>
      <c r="B10" s="790"/>
      <c r="C10" s="792" t="str">
        <f>IFERROR(VLOOKUP($B10,Data!$A$4:$D$76,3,FALSE),"")</f>
        <v/>
      </c>
      <c r="D10" s="801" t="str">
        <f>IFERROR(VLOOKUP($B10,Data!$A$4:$D$76,2,FALSE),"")</f>
        <v/>
      </c>
      <c r="E10" s="803" t="str">
        <f>IFERROR(VLOOKUP($B10,Data!$A$4:$D$76,4,FALSE),"")</f>
        <v/>
      </c>
      <c r="F10" s="799"/>
      <c r="G10" s="783" t="str">
        <f>IFERROR(VLOOKUP($F10,Data!$A$4:$D$76,3,FALSE),"")</f>
        <v/>
      </c>
      <c r="H10" s="783" t="str">
        <f>IFERROR(VLOOKUP($F10,Data!$A$4:$D$76,2,FALSE),"")</f>
        <v/>
      </c>
      <c r="I10" s="786" t="str">
        <f>IFERROR(VLOOKUP($F10,Data!$A$4:$D$76,4,FALSE),"")</f>
        <v/>
      </c>
    </row>
    <row r="11" spans="1:12" x14ac:dyDescent="0.25">
      <c r="A11" s="770"/>
      <c r="B11" s="796"/>
      <c r="C11" s="797"/>
      <c r="D11" s="802"/>
      <c r="E11" s="804"/>
      <c r="F11" s="800"/>
      <c r="G11" s="784"/>
      <c r="H11" s="784"/>
      <c r="I11" s="787"/>
    </row>
    <row r="12" spans="1:12" x14ac:dyDescent="0.25">
      <c r="A12" s="789">
        <v>3</v>
      </c>
      <c r="B12" s="790"/>
      <c r="C12" s="792" t="str">
        <f>IFERROR(VLOOKUP($B12,Data!$A$4:$D$76,3,FALSE),"")</f>
        <v/>
      </c>
      <c r="D12" s="798" t="str">
        <f>IFERROR(VLOOKUP($B12,Data!$A$4:$D$76,2,FALSE),"")</f>
        <v/>
      </c>
      <c r="E12" s="818" t="str">
        <f>IFERROR(VLOOKUP($B12,Data!$A$4:$D$76,4,FALSE),"")</f>
        <v/>
      </c>
      <c r="F12" s="799"/>
      <c r="G12" s="785" t="str">
        <f>IFERROR(VLOOKUP($F12,Data!$A$4:$D$76,3,FALSE),"")</f>
        <v/>
      </c>
      <c r="H12" s="785" t="str">
        <f>IFERROR(VLOOKUP($F12,Data!$A$4:$D$76,2,FALSE),"")</f>
        <v/>
      </c>
      <c r="I12" s="786" t="str">
        <f>IFERROR(VLOOKUP($F12,Data!$A$4:$D$76,4,FALSE),"")</f>
        <v/>
      </c>
    </row>
    <row r="13" spans="1:12" x14ac:dyDescent="0.25">
      <c r="A13" s="789"/>
      <c r="B13" s="796"/>
      <c r="C13" s="797"/>
      <c r="D13" s="798"/>
      <c r="E13" s="818"/>
      <c r="F13" s="800"/>
      <c r="G13" s="785"/>
      <c r="H13" s="785"/>
      <c r="I13" s="787"/>
    </row>
    <row r="14" spans="1:12" x14ac:dyDescent="0.25">
      <c r="A14" s="788">
        <v>4</v>
      </c>
      <c r="B14" s="790"/>
      <c r="C14" s="792" t="str">
        <f>IFERROR(VLOOKUP($B14,Data!$A$4:$D$76,3,FALSE),"")</f>
        <v/>
      </c>
      <c r="D14" s="801" t="str">
        <f>IFERROR(VLOOKUP($B14,Data!$A$4:$D$76,2,FALSE),"")</f>
        <v/>
      </c>
      <c r="E14" s="803" t="str">
        <f>IFERROR(VLOOKUP($B14,Data!$A$4:$D$76,4,FALSE),"")</f>
        <v/>
      </c>
      <c r="F14" s="799"/>
      <c r="G14" s="783" t="str">
        <f>IFERROR(VLOOKUP($F14,Data!$A$4:$D$76,3,FALSE),"")</f>
        <v/>
      </c>
      <c r="H14" s="783" t="str">
        <f>IFERROR(VLOOKUP($F14,Data!$A$4:$D$76,2,FALSE),"")</f>
        <v/>
      </c>
      <c r="I14" s="786" t="str">
        <f>IFERROR(VLOOKUP($F14,Data!$A$4:$D$76,4,FALSE),"")</f>
        <v/>
      </c>
    </row>
    <row r="15" spans="1:12" x14ac:dyDescent="0.25">
      <c r="A15" s="770"/>
      <c r="B15" s="796"/>
      <c r="C15" s="797"/>
      <c r="D15" s="802"/>
      <c r="E15" s="804"/>
      <c r="F15" s="800"/>
      <c r="G15" s="784"/>
      <c r="H15" s="784"/>
      <c r="I15" s="787"/>
    </row>
    <row r="16" spans="1:12" x14ac:dyDescent="0.25">
      <c r="A16" s="788">
        <v>5</v>
      </c>
      <c r="B16" s="790"/>
      <c r="C16" s="792" t="str">
        <f>IFERROR(VLOOKUP($B16,Data!$A$4:$D$76,3,FALSE),"")</f>
        <v/>
      </c>
      <c r="D16" s="801" t="str">
        <f>IFERROR(VLOOKUP($B16,Data!$A$4:$D$76,2,FALSE),"")</f>
        <v/>
      </c>
      <c r="E16" s="803" t="str">
        <f>IFERROR(VLOOKUP($B16,Data!$A$4:$D$76,4,FALSE),"")</f>
        <v/>
      </c>
      <c r="F16" s="799"/>
      <c r="G16" s="812" t="str">
        <f>IFERROR(VLOOKUP($F16,Data!$A$4:$D$76,3,FALSE),"")</f>
        <v/>
      </c>
      <c r="H16" s="812" t="str">
        <f>IFERROR(VLOOKUP($F16,Data!$A$4:$D$76,2,FALSE),"")</f>
        <v/>
      </c>
      <c r="I16" s="786" t="str">
        <f>IFERROR(VLOOKUP($F16,Data!$A$4:$D$76,4,FALSE),"")</f>
        <v/>
      </c>
    </row>
    <row r="17" spans="1:9" ht="15.75" thickBot="1" x14ac:dyDescent="0.3">
      <c r="A17" s="805"/>
      <c r="B17" s="806"/>
      <c r="C17" s="807"/>
      <c r="D17" s="808"/>
      <c r="E17" s="810"/>
      <c r="F17" s="809"/>
      <c r="G17" s="813"/>
      <c r="H17" s="813"/>
      <c r="I17" s="811"/>
    </row>
    <row r="18" spans="1:9" ht="15.75" thickBot="1" x14ac:dyDescent="0.3">
      <c r="A18" s="452"/>
      <c r="B18" s="545"/>
      <c r="C18" s="546"/>
      <c r="D18" s="547"/>
      <c r="E18" s="540"/>
      <c r="F18" s="552"/>
      <c r="G18" s="538"/>
      <c r="H18" s="538"/>
      <c r="I18" s="539"/>
    </row>
    <row r="19" spans="1:9" ht="15.75" thickBot="1" x14ac:dyDescent="0.3">
      <c r="A19" s="544"/>
      <c r="B19" s="541"/>
      <c r="C19" s="542"/>
      <c r="D19" s="543"/>
      <c r="E19" s="551"/>
      <c r="F19" s="757" t="s">
        <v>578</v>
      </c>
      <c r="G19" s="749"/>
      <c r="H19" s="750"/>
      <c r="I19" s="539"/>
    </row>
    <row r="20" spans="1:9" ht="15.75" thickBot="1" x14ac:dyDescent="0.3">
      <c r="A20" s="544"/>
      <c r="B20" s="541"/>
      <c r="C20" s="542"/>
      <c r="D20" s="543"/>
      <c r="E20" s="551"/>
      <c r="F20" s="757"/>
      <c r="G20" s="751"/>
      <c r="H20" s="752"/>
      <c r="I20" s="539"/>
    </row>
    <row r="21" spans="1:9" ht="15.75" thickBot="1" x14ac:dyDescent="0.3">
      <c r="A21" s="544"/>
      <c r="B21" s="541"/>
      <c r="C21" s="542"/>
      <c r="D21" s="543"/>
      <c r="E21" s="551"/>
      <c r="F21" s="757" t="s">
        <v>579</v>
      </c>
      <c r="G21" s="753"/>
      <c r="H21" s="754"/>
      <c r="I21" s="539"/>
    </row>
    <row r="22" spans="1:9" ht="15.75" thickBot="1" x14ac:dyDescent="0.3">
      <c r="A22" s="544"/>
      <c r="B22" s="541"/>
      <c r="C22" s="542"/>
      <c r="D22" s="543"/>
      <c r="E22" s="551"/>
      <c r="F22" s="757"/>
      <c r="G22" s="755"/>
      <c r="H22" s="756"/>
      <c r="I22" s="539"/>
    </row>
    <row r="23" spans="1:9" ht="15.75" thickBot="1" x14ac:dyDescent="0.3">
      <c r="A23" s="544"/>
      <c r="B23" s="541"/>
      <c r="C23" s="542"/>
      <c r="D23" s="543"/>
      <c r="E23" s="551"/>
      <c r="F23" s="553"/>
      <c r="G23" s="538"/>
      <c r="H23" s="538"/>
      <c r="I23" s="539"/>
    </row>
    <row r="24" spans="1:9" ht="15.75" thickBot="1" x14ac:dyDescent="0.3">
      <c r="A24" s="452"/>
      <c r="B24" s="548"/>
      <c r="C24" s="549"/>
      <c r="D24" s="550"/>
      <c r="E24" s="540"/>
      <c r="F24" s="554"/>
      <c r="G24" s="538"/>
      <c r="H24" s="538"/>
      <c r="I24" s="539"/>
    </row>
    <row r="25" spans="1:9" x14ac:dyDescent="0.25">
      <c r="A25" s="527"/>
      <c r="B25" s="526"/>
      <c r="C25" s="526"/>
      <c r="D25" s="526"/>
      <c r="E25" s="526"/>
      <c r="F25" s="526"/>
      <c r="G25" s="526"/>
      <c r="H25" s="526"/>
      <c r="I25" s="528"/>
    </row>
    <row r="26" spans="1:9" s="522" customFormat="1" ht="22.5" customHeight="1" x14ac:dyDescent="0.3">
      <c r="A26" s="531" t="s">
        <v>206</v>
      </c>
      <c r="B26" s="525"/>
      <c r="C26" s="525"/>
      <c r="D26" s="525"/>
      <c r="E26" s="525"/>
      <c r="F26" s="525"/>
      <c r="G26" s="525"/>
      <c r="H26" s="525"/>
      <c r="I26" s="532"/>
    </row>
    <row r="27" spans="1:9" x14ac:dyDescent="0.25">
      <c r="A27" s="529"/>
      <c r="B27" s="50"/>
      <c r="C27" s="50"/>
      <c r="D27" s="50"/>
      <c r="E27" s="50"/>
      <c r="F27" s="50"/>
      <c r="G27" s="50"/>
      <c r="H27" s="50"/>
      <c r="I27" s="530"/>
    </row>
    <row r="28" spans="1:9" s="523" customFormat="1" ht="22.5" customHeight="1" x14ac:dyDescent="0.25">
      <c r="A28" s="533" t="s">
        <v>207</v>
      </c>
      <c r="B28" s="758" t="s">
        <v>572</v>
      </c>
      <c r="C28" s="758"/>
      <c r="D28" s="758"/>
      <c r="E28" s="758"/>
      <c r="F28" s="758"/>
      <c r="G28" s="758"/>
      <c r="H28" s="758"/>
      <c r="I28" s="759"/>
    </row>
    <row r="29" spans="1:9" s="523" customFormat="1" ht="22.5" customHeight="1" x14ac:dyDescent="0.25">
      <c r="A29" s="533" t="s">
        <v>208</v>
      </c>
      <c r="B29" s="758" t="s">
        <v>574</v>
      </c>
      <c r="C29" s="758"/>
      <c r="D29" s="758"/>
      <c r="E29" s="758"/>
      <c r="F29" s="758"/>
      <c r="G29" s="758"/>
      <c r="H29" s="758"/>
      <c r="I29" s="759"/>
    </row>
    <row r="30" spans="1:9" s="523" customFormat="1" ht="22.5" customHeight="1" x14ac:dyDescent="0.25">
      <c r="A30" s="762" t="s">
        <v>575</v>
      </c>
      <c r="B30" s="760" t="s">
        <v>587</v>
      </c>
      <c r="C30" s="760"/>
      <c r="D30" s="760"/>
      <c r="E30" s="760"/>
      <c r="F30" s="760"/>
      <c r="G30" s="760"/>
      <c r="H30" s="760"/>
      <c r="I30" s="761"/>
    </row>
    <row r="31" spans="1:9" s="524" customFormat="1" ht="22.5" customHeight="1" x14ac:dyDescent="0.25">
      <c r="A31" s="762"/>
      <c r="B31" s="760"/>
      <c r="C31" s="760"/>
      <c r="D31" s="760"/>
      <c r="E31" s="760"/>
      <c r="F31" s="760"/>
      <c r="G31" s="760"/>
      <c r="H31" s="760"/>
      <c r="I31" s="761"/>
    </row>
    <row r="32" spans="1:9" s="524" customFormat="1" ht="22.5" customHeight="1" x14ac:dyDescent="0.25">
      <c r="A32" s="537" t="s">
        <v>576</v>
      </c>
      <c r="B32" s="746" t="s">
        <v>581</v>
      </c>
      <c r="C32" s="747"/>
      <c r="D32" s="747"/>
      <c r="E32" s="747"/>
      <c r="F32" s="747"/>
      <c r="G32" s="747"/>
      <c r="H32" s="747"/>
      <c r="I32" s="748"/>
    </row>
    <row r="33" spans="1:9" s="524" customFormat="1" ht="22.5" customHeight="1" x14ac:dyDescent="0.25">
      <c r="A33" s="537" t="s">
        <v>580</v>
      </c>
      <c r="B33" s="746" t="s">
        <v>577</v>
      </c>
      <c r="C33" s="747"/>
      <c r="D33" s="747"/>
      <c r="E33" s="747"/>
      <c r="F33" s="747"/>
      <c r="G33" s="747"/>
      <c r="H33" s="747"/>
      <c r="I33" s="748"/>
    </row>
    <row r="34" spans="1:9" ht="15.75" thickBot="1" x14ac:dyDescent="0.3">
      <c r="A34" s="534"/>
      <c r="B34" s="535"/>
      <c r="C34" s="535"/>
      <c r="D34" s="535"/>
      <c r="E34" s="535"/>
      <c r="F34" s="535"/>
      <c r="G34" s="535"/>
      <c r="H34" s="535"/>
      <c r="I34" s="536"/>
    </row>
  </sheetData>
  <sheetProtection algorithmName="SHA-512" hashValue="UJ1CDqdqvrGBhketH2Rn7CrZfn6F5uW1EFJ48yz7Tz0uzCnOkpKycUFZuW9JQBY+pZIWPvPSjXBv73fEe3R37A==" saltValue="58rnKbTOpR4Zhia9yAc3gg==" spinCount="100000" sheet="1" objects="1" scenarios="1"/>
  <mergeCells count="68">
    <mergeCell ref="I16:I17"/>
    <mergeCell ref="H16:H17"/>
    <mergeCell ref="H6:H7"/>
    <mergeCell ref="E6:E7"/>
    <mergeCell ref="E8:E9"/>
    <mergeCell ref="E10:E11"/>
    <mergeCell ref="E12:E13"/>
    <mergeCell ref="G16:G17"/>
    <mergeCell ref="G8:G9"/>
    <mergeCell ref="I8:I9"/>
    <mergeCell ref="G14:G15"/>
    <mergeCell ref="I10:I11"/>
    <mergeCell ref="G12:G13"/>
    <mergeCell ref="I12:I13"/>
    <mergeCell ref="G10:G11"/>
    <mergeCell ref="H8:H9"/>
    <mergeCell ref="A16:A17"/>
    <mergeCell ref="B16:B17"/>
    <mergeCell ref="C16:C17"/>
    <mergeCell ref="D16:D17"/>
    <mergeCell ref="F16:F17"/>
    <mergeCell ref="E16:E17"/>
    <mergeCell ref="A14:A15"/>
    <mergeCell ref="B14:B15"/>
    <mergeCell ref="C14:C15"/>
    <mergeCell ref="D14:D15"/>
    <mergeCell ref="F14:F15"/>
    <mergeCell ref="E14:E15"/>
    <mergeCell ref="A10:A11"/>
    <mergeCell ref="B10:B11"/>
    <mergeCell ref="C10:C11"/>
    <mergeCell ref="D10:D11"/>
    <mergeCell ref="F10:F11"/>
    <mergeCell ref="A12:A13"/>
    <mergeCell ref="B12:B13"/>
    <mergeCell ref="C12:C13"/>
    <mergeCell ref="D12:D13"/>
    <mergeCell ref="F12:F13"/>
    <mergeCell ref="A8:A9"/>
    <mergeCell ref="B8:B9"/>
    <mergeCell ref="C8:C9"/>
    <mergeCell ref="D8:D9"/>
    <mergeCell ref="F8:F9"/>
    <mergeCell ref="A30:A31"/>
    <mergeCell ref="A1:I1"/>
    <mergeCell ref="A2:I2"/>
    <mergeCell ref="A6:A7"/>
    <mergeCell ref="B6:B7"/>
    <mergeCell ref="C6:C7"/>
    <mergeCell ref="D6:D7"/>
    <mergeCell ref="F6:F7"/>
    <mergeCell ref="G6:G7"/>
    <mergeCell ref="I6:I7"/>
    <mergeCell ref="F4:I4"/>
    <mergeCell ref="F5:I5"/>
    <mergeCell ref="H10:H11"/>
    <mergeCell ref="H12:H13"/>
    <mergeCell ref="H14:H15"/>
    <mergeCell ref="I14:I15"/>
    <mergeCell ref="B33:I33"/>
    <mergeCell ref="G19:H20"/>
    <mergeCell ref="G21:H22"/>
    <mergeCell ref="F19:F20"/>
    <mergeCell ref="F21:F22"/>
    <mergeCell ref="B32:I32"/>
    <mergeCell ref="B28:I28"/>
    <mergeCell ref="B29:I29"/>
    <mergeCell ref="B30:I31"/>
  </mergeCells>
  <pageMargins left="0.70866141732283472" right="0.70866141732283472" top="0.74803149606299213" bottom="0.74803149606299213" header="0.31496062992125984" footer="0.31496062992125984"/>
  <pageSetup paperSize="9" scale="88"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elect Manager from the drop-down list" xr:uid="{88B3D1EF-6C51-465E-93A1-595948CD0B67}">
          <x14:formula1>
            <xm:f>Data!$H$4:$H$44</xm:f>
          </x14:formula1>
          <xm:sqref>F5:I5</xm:sqref>
        </x14:dataValidation>
        <x14:dataValidation type="list" allowBlank="1" showInputMessage="1" showErrorMessage="1" xr:uid="{7A68992D-23AD-4EE7-999F-A81CBDE7CAD0}">
          <x14:formula1>
            <xm:f>Data!$L$3:$L$55</xm:f>
          </x14:formula1>
          <xm:sqref>C4:D4</xm:sqref>
        </x14:dataValidation>
        <x14:dataValidation type="list" allowBlank="1" showInputMessage="1" showErrorMessage="1" xr:uid="{C56CDE36-E3BD-48F7-AC58-BC5FF071910F}">
          <x14:formula1>
            <xm:f>'Player Price List'!$B$8:$B$77</xm:f>
          </x14:formula1>
          <xm:sqref>G19:H22 F8:F17 B8:B17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BK127"/>
  <sheetViews>
    <sheetView zoomScale="85" zoomScaleNormal="85" workbookViewId="0">
      <pane xSplit="3" ySplit="5" topLeftCell="D6" activePane="bottomRight" state="frozen"/>
      <selection pane="topRight" activeCell="D1" sqref="D1"/>
      <selection pane="bottomLeft" activeCell="A6" sqref="A6"/>
      <selection pane="bottomRight" activeCell="B25" sqref="B25"/>
    </sheetView>
  </sheetViews>
  <sheetFormatPr defaultRowHeight="15" x14ac:dyDescent="0.25"/>
  <cols>
    <col min="1" max="1" width="25.85546875" customWidth="1"/>
    <col min="3" max="3" width="13.85546875" bestFit="1" customWidth="1"/>
    <col min="4" max="63" width="11" customWidth="1"/>
  </cols>
  <sheetData>
    <row r="1" spans="1:63" x14ac:dyDescent="0.25">
      <c r="A1" s="34" t="s">
        <v>506</v>
      </c>
      <c r="J1" s="4"/>
      <c r="M1" s="4"/>
      <c r="V1" s="4"/>
      <c r="AD1" s="4"/>
      <c r="AJ1" s="4"/>
      <c r="AN1" s="4"/>
      <c r="AP1" s="4"/>
      <c r="AQ1" s="4"/>
      <c r="AX1" s="4"/>
    </row>
    <row r="2" spans="1:63" x14ac:dyDescent="0.25">
      <c r="A2" s="34" t="s">
        <v>510</v>
      </c>
    </row>
    <row r="3" spans="1:63" x14ac:dyDescent="0.25">
      <c r="D3" s="820" t="s">
        <v>122</v>
      </c>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c r="AG3" s="820"/>
      <c r="AH3" s="820"/>
      <c r="AI3" s="820"/>
      <c r="AJ3" s="820"/>
      <c r="AK3" s="820"/>
      <c r="AL3" s="820"/>
      <c r="AM3" s="820"/>
      <c r="AN3" s="820"/>
      <c r="AO3" s="820"/>
      <c r="AP3" s="820"/>
      <c r="AQ3" s="820"/>
      <c r="AR3" s="820"/>
      <c r="AS3" s="820"/>
      <c r="AT3" s="820"/>
      <c r="AU3" s="820"/>
      <c r="AV3" s="820"/>
      <c r="AW3" s="820"/>
      <c r="AX3" s="820"/>
      <c r="AY3" s="820"/>
      <c r="AZ3" s="349"/>
      <c r="BA3" s="349"/>
      <c r="BB3" s="349"/>
      <c r="BC3" s="349"/>
      <c r="BD3" s="349"/>
      <c r="BE3" s="349"/>
    </row>
    <row r="4" spans="1:63" ht="30" customHeight="1" x14ac:dyDescent="0.25">
      <c r="A4" s="821"/>
      <c r="B4" s="821"/>
      <c r="C4" s="821"/>
      <c r="D4" s="349" t="s">
        <v>344</v>
      </c>
      <c r="E4" s="349" t="s">
        <v>345</v>
      </c>
      <c r="F4" s="349" t="s">
        <v>346</v>
      </c>
      <c r="G4" s="349" t="s">
        <v>347</v>
      </c>
      <c r="H4" s="349" t="s">
        <v>348</v>
      </c>
      <c r="I4" s="349" t="s">
        <v>349</v>
      </c>
      <c r="J4" s="349" t="s">
        <v>350</v>
      </c>
      <c r="K4" s="349" t="s">
        <v>351</v>
      </c>
      <c r="L4" s="349" t="s">
        <v>352</v>
      </c>
      <c r="M4" s="349" t="s">
        <v>353</v>
      </c>
      <c r="N4" s="349" t="s">
        <v>354</v>
      </c>
      <c r="O4" s="349" t="s">
        <v>355</v>
      </c>
      <c r="P4" s="349" t="s">
        <v>356</v>
      </c>
      <c r="Q4" s="349" t="s">
        <v>357</v>
      </c>
      <c r="R4" s="349" t="s">
        <v>358</v>
      </c>
      <c r="S4" s="349" t="s">
        <v>359</v>
      </c>
      <c r="T4" s="349" t="s">
        <v>360</v>
      </c>
      <c r="U4" s="349" t="s">
        <v>361</v>
      </c>
      <c r="V4" s="349" t="s">
        <v>362</v>
      </c>
      <c r="W4" s="349" t="s">
        <v>363</v>
      </c>
      <c r="X4" s="349" t="s">
        <v>364</v>
      </c>
      <c r="Y4" s="349" t="s">
        <v>365</v>
      </c>
      <c r="Z4" s="349" t="s">
        <v>366</v>
      </c>
      <c r="AA4" s="349" t="s">
        <v>367</v>
      </c>
      <c r="AB4" s="349" t="s">
        <v>368</v>
      </c>
      <c r="AC4" s="349" t="s">
        <v>369</v>
      </c>
      <c r="AD4" s="349" t="s">
        <v>370</v>
      </c>
      <c r="AE4" s="349" t="s">
        <v>371</v>
      </c>
      <c r="AF4" s="349" t="s">
        <v>372</v>
      </c>
      <c r="AG4" s="349" t="s">
        <v>373</v>
      </c>
      <c r="AH4" s="349" t="s">
        <v>374</v>
      </c>
      <c r="AI4" s="349" t="s">
        <v>375</v>
      </c>
      <c r="AJ4" s="349" t="s">
        <v>376</v>
      </c>
      <c r="AK4" s="349" t="s">
        <v>377</v>
      </c>
      <c r="AL4" s="349" t="s">
        <v>378</v>
      </c>
      <c r="AM4" s="349" t="s">
        <v>379</v>
      </c>
      <c r="AN4" s="349" t="s">
        <v>380</v>
      </c>
      <c r="AO4" s="349" t="s">
        <v>381</v>
      </c>
      <c r="AP4" s="349" t="s">
        <v>382</v>
      </c>
      <c r="AQ4" s="349" t="s">
        <v>383</v>
      </c>
      <c r="AR4" s="349" t="s">
        <v>384</v>
      </c>
      <c r="AS4" s="349" t="s">
        <v>385</v>
      </c>
      <c r="AT4" s="349" t="s">
        <v>386</v>
      </c>
      <c r="AU4" s="349" t="s">
        <v>387</v>
      </c>
      <c r="AV4" s="349" t="s">
        <v>388</v>
      </c>
      <c r="AW4" s="349" t="s">
        <v>389</v>
      </c>
      <c r="AX4" s="349" t="s">
        <v>390</v>
      </c>
      <c r="AY4" s="349" t="s">
        <v>391</v>
      </c>
      <c r="AZ4" s="349" t="s">
        <v>392</v>
      </c>
      <c r="BA4" s="349" t="s">
        <v>393</v>
      </c>
      <c r="BB4" s="349" t="s">
        <v>394</v>
      </c>
      <c r="BC4" s="349" t="s">
        <v>395</v>
      </c>
      <c r="BD4" s="349" t="s">
        <v>396</v>
      </c>
      <c r="BE4" s="349" t="s">
        <v>397</v>
      </c>
      <c r="BF4" s="349" t="s">
        <v>398</v>
      </c>
      <c r="BG4" s="349" t="s">
        <v>399</v>
      </c>
      <c r="BH4" s="349" t="s">
        <v>400</v>
      </c>
      <c r="BI4" s="349" t="s">
        <v>401</v>
      </c>
      <c r="BJ4" s="349" t="s">
        <v>402</v>
      </c>
      <c r="BK4" s="349" t="s">
        <v>403</v>
      </c>
    </row>
    <row r="5" spans="1:63" ht="30" customHeight="1" x14ac:dyDescent="0.25">
      <c r="A5" s="45" t="s">
        <v>44</v>
      </c>
      <c r="B5" s="86" t="s">
        <v>51</v>
      </c>
      <c r="C5" s="45" t="s">
        <v>67</v>
      </c>
      <c r="D5" s="349" t="s">
        <v>284</v>
      </c>
      <c r="E5" s="349" t="s">
        <v>285</v>
      </c>
      <c r="F5" s="349" t="s">
        <v>286</v>
      </c>
      <c r="G5" s="349" t="s">
        <v>287</v>
      </c>
      <c r="H5" s="349" t="s">
        <v>288</v>
      </c>
      <c r="I5" s="349" t="s">
        <v>289</v>
      </c>
      <c r="J5" s="349" t="s">
        <v>290</v>
      </c>
      <c r="K5" s="349" t="s">
        <v>291</v>
      </c>
      <c r="L5" s="349" t="s">
        <v>292</v>
      </c>
      <c r="M5" s="349" t="s">
        <v>293</v>
      </c>
      <c r="N5" s="349" t="s">
        <v>294</v>
      </c>
      <c r="O5" s="349" t="s">
        <v>295</v>
      </c>
      <c r="P5" s="349" t="s">
        <v>296</v>
      </c>
      <c r="Q5" s="349" t="s">
        <v>297</v>
      </c>
      <c r="R5" s="349" t="s">
        <v>298</v>
      </c>
      <c r="S5" s="349" t="s">
        <v>299</v>
      </c>
      <c r="T5" s="349" t="s">
        <v>300</v>
      </c>
      <c r="U5" s="349" t="s">
        <v>301</v>
      </c>
      <c r="V5" s="349" t="s">
        <v>302</v>
      </c>
      <c r="W5" s="349" t="s">
        <v>303</v>
      </c>
      <c r="X5" s="349" t="s">
        <v>304</v>
      </c>
      <c r="Y5" s="349" t="s">
        <v>305</v>
      </c>
      <c r="Z5" s="349" t="s">
        <v>306</v>
      </c>
      <c r="AA5" s="349" t="s">
        <v>307</v>
      </c>
      <c r="AB5" s="349" t="s">
        <v>308</v>
      </c>
      <c r="AC5" s="349" t="s">
        <v>309</v>
      </c>
      <c r="AD5" s="349" t="s">
        <v>310</v>
      </c>
      <c r="AE5" s="349" t="s">
        <v>311</v>
      </c>
      <c r="AF5" s="349" t="s">
        <v>312</v>
      </c>
      <c r="AG5" s="349" t="s">
        <v>313</v>
      </c>
      <c r="AH5" s="349" t="s">
        <v>314</v>
      </c>
      <c r="AI5" s="349" t="s">
        <v>315</v>
      </c>
      <c r="AJ5" s="349" t="s">
        <v>316</v>
      </c>
      <c r="AK5" s="349" t="s">
        <v>317</v>
      </c>
      <c r="AL5" s="349" t="s">
        <v>318</v>
      </c>
      <c r="AM5" s="349" t="s">
        <v>319</v>
      </c>
      <c r="AN5" s="349" t="s">
        <v>320</v>
      </c>
      <c r="AO5" s="349" t="s">
        <v>321</v>
      </c>
      <c r="AP5" s="349" t="s">
        <v>322</v>
      </c>
      <c r="AQ5" s="349" t="s">
        <v>323</v>
      </c>
      <c r="AR5" s="349" t="s">
        <v>324</v>
      </c>
      <c r="AS5" s="349" t="s">
        <v>325</v>
      </c>
      <c r="AT5" s="349" t="s">
        <v>326</v>
      </c>
      <c r="AU5" s="349" t="s">
        <v>327</v>
      </c>
      <c r="AV5" s="349" t="s">
        <v>328</v>
      </c>
      <c r="AW5" s="349" t="s">
        <v>329</v>
      </c>
      <c r="AX5" s="349" t="s">
        <v>330</v>
      </c>
      <c r="AY5" s="349" t="s">
        <v>331</v>
      </c>
      <c r="AZ5" s="349" t="s">
        <v>332</v>
      </c>
      <c r="BA5" s="349" t="s">
        <v>333</v>
      </c>
      <c r="BB5" s="349" t="s">
        <v>334</v>
      </c>
      <c r="BC5" s="349" t="s">
        <v>335</v>
      </c>
      <c r="BD5" s="349" t="s">
        <v>336</v>
      </c>
      <c r="BE5" s="349" t="s">
        <v>337</v>
      </c>
      <c r="BF5" s="349" t="s">
        <v>338</v>
      </c>
      <c r="BG5" s="349" t="s">
        <v>339</v>
      </c>
      <c r="BH5" s="349" t="s">
        <v>340</v>
      </c>
      <c r="BI5" s="349" t="s">
        <v>341</v>
      </c>
      <c r="BJ5" s="349" t="s">
        <v>342</v>
      </c>
      <c r="BK5" s="349" t="s">
        <v>343</v>
      </c>
    </row>
    <row r="6" spans="1:63" x14ac:dyDescent="0.25">
      <c r="A6" t="s">
        <v>404</v>
      </c>
      <c r="B6" s="6" t="s">
        <v>52</v>
      </c>
      <c r="C6" t="s">
        <v>68</v>
      </c>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row>
    <row r="7" spans="1:63" x14ac:dyDescent="0.25">
      <c r="A7" t="s">
        <v>11</v>
      </c>
      <c r="B7" s="6" t="s">
        <v>52</v>
      </c>
      <c r="C7" t="s">
        <v>68</v>
      </c>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row>
    <row r="8" spans="1:63" x14ac:dyDescent="0.25">
      <c r="A8" t="s">
        <v>8</v>
      </c>
      <c r="B8" s="6" t="s">
        <v>52</v>
      </c>
      <c r="C8" t="s">
        <v>68</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row>
    <row r="9" spans="1:63" x14ac:dyDescent="0.25">
      <c r="A9" t="s">
        <v>12</v>
      </c>
      <c r="B9" s="6" t="s">
        <v>53</v>
      </c>
      <c r="C9" t="s">
        <v>68</v>
      </c>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row>
    <row r="10" spans="1:63" x14ac:dyDescent="0.25">
      <c r="A10" t="s">
        <v>16</v>
      </c>
      <c r="B10" s="6" t="s">
        <v>54</v>
      </c>
      <c r="C10" t="s">
        <v>68</v>
      </c>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row>
    <row r="11" spans="1:63" x14ac:dyDescent="0.25">
      <c r="A11" t="s">
        <v>0</v>
      </c>
      <c r="B11" s="6" t="s">
        <v>52</v>
      </c>
      <c r="C11" t="s">
        <v>68</v>
      </c>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row>
    <row r="12" spans="1:63" x14ac:dyDescent="0.25">
      <c r="A12" t="s">
        <v>5</v>
      </c>
      <c r="B12" s="6" t="s">
        <v>52</v>
      </c>
      <c r="C12" t="s">
        <v>68</v>
      </c>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row>
    <row r="13" spans="1:63" x14ac:dyDescent="0.25">
      <c r="A13" t="s">
        <v>74</v>
      </c>
      <c r="B13" s="6" t="s">
        <v>53</v>
      </c>
      <c r="C13" t="s">
        <v>68</v>
      </c>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row>
    <row r="14" spans="1:63" x14ac:dyDescent="0.25">
      <c r="A14" t="s">
        <v>405</v>
      </c>
      <c r="B14" s="6" t="s">
        <v>53</v>
      </c>
      <c r="C14" t="s">
        <v>68</v>
      </c>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row>
    <row r="15" spans="1:63" x14ac:dyDescent="0.25">
      <c r="A15" t="s">
        <v>2</v>
      </c>
      <c r="B15" s="6" t="s">
        <v>53</v>
      </c>
      <c r="C15" t="s">
        <v>68</v>
      </c>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row>
    <row r="16" spans="1:63" x14ac:dyDescent="0.25">
      <c r="A16" t="s">
        <v>6</v>
      </c>
      <c r="B16" s="6" t="s">
        <v>53</v>
      </c>
      <c r="C16" t="s">
        <v>68</v>
      </c>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row>
    <row r="17" spans="1:57" x14ac:dyDescent="0.25">
      <c r="A17" t="s">
        <v>14</v>
      </c>
      <c r="B17" s="6" t="s">
        <v>53</v>
      </c>
      <c r="C17" t="s">
        <v>68</v>
      </c>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row>
    <row r="18" spans="1:57" x14ac:dyDescent="0.25">
      <c r="A18" t="s">
        <v>231</v>
      </c>
      <c r="B18" s="6" t="s">
        <v>54</v>
      </c>
      <c r="C18" t="s">
        <v>68</v>
      </c>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row>
    <row r="19" spans="1:57" x14ac:dyDescent="0.25">
      <c r="A19" t="s">
        <v>10</v>
      </c>
      <c r="B19" s="6" t="s">
        <v>54</v>
      </c>
      <c r="C19" t="s">
        <v>68</v>
      </c>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row>
    <row r="20" spans="1:57" x14ac:dyDescent="0.25">
      <c r="A20" t="s">
        <v>230</v>
      </c>
      <c r="B20" s="6" t="s">
        <v>251</v>
      </c>
      <c r="C20" t="s">
        <v>68</v>
      </c>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row>
    <row r="21" spans="1:57" x14ac:dyDescent="0.25">
      <c r="A21" t="s">
        <v>38</v>
      </c>
      <c r="B21" s="6" t="s">
        <v>251</v>
      </c>
      <c r="C21" t="s">
        <v>68</v>
      </c>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row>
    <row r="22" spans="1:57" x14ac:dyDescent="0.25">
      <c r="A22" t="s">
        <v>215</v>
      </c>
      <c r="B22" s="6" t="s">
        <v>251</v>
      </c>
      <c r="C22" t="s">
        <v>68</v>
      </c>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row>
    <row r="23" spans="1:57" x14ac:dyDescent="0.25">
      <c r="A23" t="s">
        <v>24</v>
      </c>
      <c r="B23" s="6" t="s">
        <v>251</v>
      </c>
      <c r="C23" t="s">
        <v>68</v>
      </c>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row>
    <row r="24" spans="1:57" x14ac:dyDescent="0.25">
      <c r="A24" t="s">
        <v>582</v>
      </c>
      <c r="B24" s="6" t="s">
        <v>251</v>
      </c>
      <c r="C24" t="s">
        <v>68</v>
      </c>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row>
    <row r="25" spans="1:57" x14ac:dyDescent="0.25">
      <c r="A25" t="s">
        <v>254</v>
      </c>
      <c r="B25" s="6"/>
      <c r="C25" t="s">
        <v>68</v>
      </c>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row>
    <row r="26" spans="1:57" x14ac:dyDescent="0.25">
      <c r="A26" t="s">
        <v>255</v>
      </c>
      <c r="B26" s="6"/>
      <c r="C26" t="s">
        <v>68</v>
      </c>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row>
    <row r="27" spans="1:57" x14ac:dyDescent="0.25">
      <c r="A27" t="s">
        <v>256</v>
      </c>
      <c r="B27" s="6"/>
      <c r="C27" t="s">
        <v>68</v>
      </c>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row>
    <row r="28" spans="1:57" x14ac:dyDescent="0.25">
      <c r="A28" t="s">
        <v>257</v>
      </c>
      <c r="B28" s="6"/>
      <c r="C28" t="s">
        <v>68</v>
      </c>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row>
    <row r="29" spans="1:57" x14ac:dyDescent="0.25">
      <c r="A29" t="s">
        <v>4</v>
      </c>
      <c r="B29" s="6" t="s">
        <v>52</v>
      </c>
      <c r="C29" t="s">
        <v>64</v>
      </c>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row>
    <row r="30" spans="1:57" x14ac:dyDescent="0.25">
      <c r="A30" t="s">
        <v>3</v>
      </c>
      <c r="B30" s="6" t="s">
        <v>52</v>
      </c>
      <c r="C30" t="s">
        <v>64</v>
      </c>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row>
    <row r="31" spans="1:57" x14ac:dyDescent="0.25">
      <c r="A31" t="s">
        <v>229</v>
      </c>
      <c r="B31" s="6" t="s">
        <v>54</v>
      </c>
      <c r="C31" t="s">
        <v>64</v>
      </c>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row>
    <row r="32" spans="1:57" x14ac:dyDescent="0.25">
      <c r="A32" t="s">
        <v>21</v>
      </c>
      <c r="B32" s="6" t="s">
        <v>53</v>
      </c>
      <c r="C32" t="s">
        <v>64</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row>
    <row r="33" spans="1:57" x14ac:dyDescent="0.25">
      <c r="A33" t="s">
        <v>9</v>
      </c>
      <c r="B33" s="6" t="s">
        <v>54</v>
      </c>
      <c r="C33" t="s">
        <v>64</v>
      </c>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row>
    <row r="34" spans="1:57" x14ac:dyDescent="0.25">
      <c r="A34" t="s">
        <v>279</v>
      </c>
      <c r="B34" s="6" t="s">
        <v>251</v>
      </c>
      <c r="C34" t="s">
        <v>64</v>
      </c>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row>
    <row r="35" spans="1:57" x14ac:dyDescent="0.25">
      <c r="A35" t="s">
        <v>273</v>
      </c>
      <c r="B35" s="6" t="s">
        <v>251</v>
      </c>
      <c r="C35" t="s">
        <v>64</v>
      </c>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row>
    <row r="36" spans="1:57" x14ac:dyDescent="0.25">
      <c r="A36" t="s">
        <v>200</v>
      </c>
      <c r="B36" s="6" t="s">
        <v>251</v>
      </c>
      <c r="C36" t="s">
        <v>64</v>
      </c>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row>
    <row r="37" spans="1:57" x14ac:dyDescent="0.25">
      <c r="A37" t="s">
        <v>253</v>
      </c>
      <c r="B37" s="6"/>
      <c r="C37" t="s">
        <v>64</v>
      </c>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row>
    <row r="38" spans="1:57" x14ac:dyDescent="0.25">
      <c r="A38" t="s">
        <v>254</v>
      </c>
      <c r="B38" s="6"/>
      <c r="C38" t="s">
        <v>64</v>
      </c>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row>
    <row r="39" spans="1:57" x14ac:dyDescent="0.25">
      <c r="A39" t="s">
        <v>255</v>
      </c>
      <c r="B39" s="6"/>
      <c r="C39" t="s">
        <v>64</v>
      </c>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row>
    <row r="40" spans="1:57" x14ac:dyDescent="0.25">
      <c r="A40" t="s">
        <v>256</v>
      </c>
      <c r="B40" s="6"/>
      <c r="C40" t="s">
        <v>64</v>
      </c>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row>
    <row r="41" spans="1:57" x14ac:dyDescent="0.25">
      <c r="A41" t="s">
        <v>257</v>
      </c>
      <c r="B41" s="6"/>
      <c r="C41" t="s">
        <v>64</v>
      </c>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row>
    <row r="42" spans="1:57" x14ac:dyDescent="0.25">
      <c r="A42" t="s">
        <v>20</v>
      </c>
      <c r="B42" s="6" t="s">
        <v>52</v>
      </c>
      <c r="C42" t="s">
        <v>69</v>
      </c>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row>
    <row r="43" spans="1:57" x14ac:dyDescent="0.25">
      <c r="A43" t="s">
        <v>15</v>
      </c>
      <c r="B43" s="6" t="s">
        <v>54</v>
      </c>
      <c r="C43" t="s">
        <v>69</v>
      </c>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row>
    <row r="44" spans="1:57" x14ac:dyDescent="0.25">
      <c r="A44" t="s">
        <v>83</v>
      </c>
      <c r="B44" s="6" t="s">
        <v>52</v>
      </c>
      <c r="C44" t="s">
        <v>69</v>
      </c>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row>
    <row r="45" spans="1:57" x14ac:dyDescent="0.25">
      <c r="A45" t="s">
        <v>55</v>
      </c>
      <c r="B45" s="6" t="s">
        <v>52</v>
      </c>
      <c r="C45" t="s">
        <v>69</v>
      </c>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row>
    <row r="46" spans="1:57" x14ac:dyDescent="0.25">
      <c r="A46" t="s">
        <v>28</v>
      </c>
      <c r="B46" s="6" t="s">
        <v>53</v>
      </c>
      <c r="C46" t="s">
        <v>69</v>
      </c>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row>
    <row r="47" spans="1:57" x14ac:dyDescent="0.25">
      <c r="A47" t="s">
        <v>60</v>
      </c>
      <c r="B47" s="6" t="s">
        <v>54</v>
      </c>
      <c r="C47" t="s">
        <v>69</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row>
    <row r="48" spans="1:57" x14ac:dyDescent="0.25">
      <c r="A48" t="s">
        <v>18</v>
      </c>
      <c r="B48" s="6" t="s">
        <v>54</v>
      </c>
      <c r="C48" t="s">
        <v>69</v>
      </c>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row>
    <row r="49" spans="1:57" x14ac:dyDescent="0.25">
      <c r="A49" t="s">
        <v>409</v>
      </c>
      <c r="B49" s="6" t="s">
        <v>54</v>
      </c>
      <c r="C49" t="s">
        <v>69</v>
      </c>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row>
    <row r="50" spans="1:57" x14ac:dyDescent="0.25">
      <c r="A50" t="s">
        <v>22</v>
      </c>
      <c r="B50" s="6" t="s">
        <v>53</v>
      </c>
      <c r="C50" t="s">
        <v>69</v>
      </c>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row>
    <row r="51" spans="1:57" x14ac:dyDescent="0.25">
      <c r="A51" t="s">
        <v>13</v>
      </c>
      <c r="B51" s="6" t="s">
        <v>54</v>
      </c>
      <c r="C51" t="s">
        <v>69</v>
      </c>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row>
    <row r="52" spans="1:57" x14ac:dyDescent="0.25">
      <c r="A52" t="s">
        <v>204</v>
      </c>
      <c r="B52" s="6" t="s">
        <v>251</v>
      </c>
      <c r="C52" t="s">
        <v>69</v>
      </c>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row>
    <row r="53" spans="1:57" x14ac:dyDescent="0.25">
      <c r="A53" t="s">
        <v>272</v>
      </c>
      <c r="B53" s="6" t="s">
        <v>251</v>
      </c>
      <c r="C53" t="s">
        <v>69</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row>
    <row r="54" spans="1:57" x14ac:dyDescent="0.25">
      <c r="A54" t="s">
        <v>37</v>
      </c>
      <c r="B54" s="6" t="s">
        <v>251</v>
      </c>
      <c r="C54" t="s">
        <v>69</v>
      </c>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row>
    <row r="55" spans="1:57" x14ac:dyDescent="0.25">
      <c r="A55" t="s">
        <v>199</v>
      </c>
      <c r="B55" s="6" t="s">
        <v>251</v>
      </c>
      <c r="C55" t="s">
        <v>69</v>
      </c>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row>
    <row r="56" spans="1:57" x14ac:dyDescent="0.25">
      <c r="A56" t="s">
        <v>232</v>
      </c>
      <c r="B56" s="6" t="s">
        <v>251</v>
      </c>
      <c r="C56" t="s">
        <v>69</v>
      </c>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row>
    <row r="57" spans="1:57" x14ac:dyDescent="0.25">
      <c r="A57" t="s">
        <v>271</v>
      </c>
      <c r="B57" s="6" t="s">
        <v>251</v>
      </c>
      <c r="C57" t="s">
        <v>69</v>
      </c>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row>
    <row r="58" spans="1:57" x14ac:dyDescent="0.25">
      <c r="A58" t="s">
        <v>274</v>
      </c>
      <c r="B58" s="6" t="s">
        <v>251</v>
      </c>
      <c r="C58" t="s">
        <v>69</v>
      </c>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row>
    <row r="59" spans="1:57" x14ac:dyDescent="0.25">
      <c r="A59" t="s">
        <v>203</v>
      </c>
      <c r="B59" s="6" t="s">
        <v>251</v>
      </c>
      <c r="C59" t="s">
        <v>69</v>
      </c>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row>
    <row r="60" spans="1:57" x14ac:dyDescent="0.25">
      <c r="A60" t="s">
        <v>227</v>
      </c>
      <c r="B60" s="6" t="s">
        <v>251</v>
      </c>
      <c r="C60" t="s">
        <v>69</v>
      </c>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row>
    <row r="61" spans="1:57" x14ac:dyDescent="0.25">
      <c r="A61" t="s">
        <v>276</v>
      </c>
      <c r="B61" s="6" t="s">
        <v>251</v>
      </c>
      <c r="C61" t="s">
        <v>69</v>
      </c>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row>
    <row r="62" spans="1:57" x14ac:dyDescent="0.25">
      <c r="A62" t="s">
        <v>253</v>
      </c>
      <c r="B62" s="6"/>
      <c r="C62" t="s">
        <v>69</v>
      </c>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row>
    <row r="63" spans="1:57" x14ac:dyDescent="0.25">
      <c r="A63" t="s">
        <v>254</v>
      </c>
      <c r="B63" s="6"/>
      <c r="C63" t="s">
        <v>69</v>
      </c>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row>
    <row r="64" spans="1:57" x14ac:dyDescent="0.25">
      <c r="A64" t="s">
        <v>255</v>
      </c>
      <c r="B64" s="6"/>
      <c r="C64" t="s">
        <v>69</v>
      </c>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row>
    <row r="65" spans="1:57" x14ac:dyDescent="0.25">
      <c r="A65" t="s">
        <v>256</v>
      </c>
      <c r="B65" s="6"/>
      <c r="C65" t="s">
        <v>69</v>
      </c>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row>
    <row r="66" spans="1:57" x14ac:dyDescent="0.25">
      <c r="A66" t="s">
        <v>257</v>
      </c>
      <c r="B66" s="6"/>
      <c r="C66" t="s">
        <v>69</v>
      </c>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row>
    <row r="67" spans="1:57" x14ac:dyDescent="0.25">
      <c r="A67" t="s">
        <v>57</v>
      </c>
      <c r="B67" s="6" t="s">
        <v>53</v>
      </c>
      <c r="C67" t="s">
        <v>63</v>
      </c>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row>
    <row r="68" spans="1:57" x14ac:dyDescent="0.25">
      <c r="A68" t="s">
        <v>29</v>
      </c>
      <c r="B68" s="6" t="s">
        <v>53</v>
      </c>
      <c r="C68" t="s">
        <v>63</v>
      </c>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row>
    <row r="69" spans="1:57" x14ac:dyDescent="0.25">
      <c r="A69" t="s">
        <v>27</v>
      </c>
      <c r="B69" s="6" t="s">
        <v>54</v>
      </c>
      <c r="C69" t="s">
        <v>63</v>
      </c>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row>
    <row r="70" spans="1:57" x14ac:dyDescent="0.25">
      <c r="A70" t="s">
        <v>25</v>
      </c>
      <c r="B70" s="6" t="s">
        <v>52</v>
      </c>
      <c r="C70" t="s">
        <v>63</v>
      </c>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row>
    <row r="71" spans="1:57" x14ac:dyDescent="0.25">
      <c r="A71" t="s">
        <v>58</v>
      </c>
      <c r="B71" s="6" t="s">
        <v>53</v>
      </c>
      <c r="C71" t="s">
        <v>63</v>
      </c>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row>
    <row r="72" spans="1:57" x14ac:dyDescent="0.25">
      <c r="A72" t="s">
        <v>59</v>
      </c>
      <c r="B72" s="6" t="s">
        <v>54</v>
      </c>
      <c r="C72" t="s">
        <v>63</v>
      </c>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row>
    <row r="73" spans="1:57" x14ac:dyDescent="0.25">
      <c r="A73" t="s">
        <v>408</v>
      </c>
      <c r="B73" s="6" t="s">
        <v>52</v>
      </c>
      <c r="C73" t="s">
        <v>63</v>
      </c>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row>
    <row r="74" spans="1:57" x14ac:dyDescent="0.25">
      <c r="A74" t="s">
        <v>23</v>
      </c>
      <c r="B74" s="6" t="s">
        <v>52</v>
      </c>
      <c r="C74" t="s">
        <v>63</v>
      </c>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row>
    <row r="75" spans="1:57" x14ac:dyDescent="0.25">
      <c r="A75" t="s">
        <v>201</v>
      </c>
      <c r="B75" s="6" t="s">
        <v>52</v>
      </c>
      <c r="C75" t="s">
        <v>63</v>
      </c>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row>
    <row r="76" spans="1:57" x14ac:dyDescent="0.25">
      <c r="A76" t="s">
        <v>26</v>
      </c>
      <c r="B76" s="6" t="s">
        <v>53</v>
      </c>
      <c r="C76" t="s">
        <v>63</v>
      </c>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row>
    <row r="77" spans="1:57" x14ac:dyDescent="0.25">
      <c r="A77" t="s">
        <v>40</v>
      </c>
      <c r="B77" s="6" t="s">
        <v>53</v>
      </c>
      <c r="C77" t="s">
        <v>63</v>
      </c>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row>
    <row r="78" spans="1:57" x14ac:dyDescent="0.25">
      <c r="A78" t="s">
        <v>34</v>
      </c>
      <c r="B78" s="6" t="s">
        <v>54</v>
      </c>
      <c r="C78" t="s">
        <v>63</v>
      </c>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row>
    <row r="79" spans="1:57" x14ac:dyDescent="0.25">
      <c r="A79" t="s">
        <v>31</v>
      </c>
      <c r="B79" s="6" t="s">
        <v>54</v>
      </c>
      <c r="C79" t="s">
        <v>63</v>
      </c>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row>
    <row r="80" spans="1:57" x14ac:dyDescent="0.25">
      <c r="A80" t="s">
        <v>190</v>
      </c>
      <c r="B80" s="6" t="s">
        <v>251</v>
      </c>
      <c r="C80" t="s">
        <v>63</v>
      </c>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row>
    <row r="81" spans="1:63" x14ac:dyDescent="0.25">
      <c r="A81" t="s">
        <v>39</v>
      </c>
      <c r="B81" s="6" t="s">
        <v>251</v>
      </c>
      <c r="C81" t="s">
        <v>63</v>
      </c>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row>
    <row r="82" spans="1:63" x14ac:dyDescent="0.25">
      <c r="A82" t="s">
        <v>275</v>
      </c>
      <c r="B82" s="6" t="s">
        <v>251</v>
      </c>
      <c r="C82" t="s">
        <v>63</v>
      </c>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row>
    <row r="83" spans="1:63" x14ac:dyDescent="0.25">
      <c r="A83" t="s">
        <v>277</v>
      </c>
      <c r="B83" s="6" t="s">
        <v>251</v>
      </c>
      <c r="C83" t="s">
        <v>63</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row>
    <row r="84" spans="1:63" x14ac:dyDescent="0.25">
      <c r="A84" t="s">
        <v>228</v>
      </c>
      <c r="B84" s="6" t="s">
        <v>251</v>
      </c>
      <c r="C84" t="s">
        <v>63</v>
      </c>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row>
    <row r="85" spans="1:63" x14ac:dyDescent="0.25">
      <c r="A85" t="s">
        <v>280</v>
      </c>
      <c r="B85" s="6" t="s">
        <v>251</v>
      </c>
      <c r="C85" t="s">
        <v>63</v>
      </c>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row>
    <row r="86" spans="1:63" x14ac:dyDescent="0.25">
      <c r="A86" t="s">
        <v>278</v>
      </c>
      <c r="B86" s="36" t="s">
        <v>251</v>
      </c>
      <c r="C86" t="s">
        <v>63</v>
      </c>
    </row>
    <row r="87" spans="1:63" x14ac:dyDescent="0.25">
      <c r="A87" t="s">
        <v>36</v>
      </c>
      <c r="B87" s="36" t="s">
        <v>251</v>
      </c>
      <c r="C87" t="s">
        <v>63</v>
      </c>
    </row>
    <row r="88" spans="1:63" x14ac:dyDescent="0.25">
      <c r="A88" t="s">
        <v>35</v>
      </c>
      <c r="B88" s="36" t="s">
        <v>251</v>
      </c>
      <c r="C88" t="s">
        <v>63</v>
      </c>
      <c r="BE88" s="25"/>
    </row>
    <row r="89" spans="1:63" x14ac:dyDescent="0.25">
      <c r="A89" t="s">
        <v>141</v>
      </c>
      <c r="B89" s="36" t="s">
        <v>251</v>
      </c>
      <c r="C89" t="s">
        <v>63</v>
      </c>
    </row>
    <row r="90" spans="1:63" x14ac:dyDescent="0.25">
      <c r="A90" t="s">
        <v>253</v>
      </c>
      <c r="B90" s="36"/>
      <c r="C90" t="s">
        <v>63</v>
      </c>
    </row>
    <row r="91" spans="1:63" x14ac:dyDescent="0.25">
      <c r="A91" t="s">
        <v>254</v>
      </c>
      <c r="B91" s="36"/>
      <c r="C91" t="s">
        <v>63</v>
      </c>
      <c r="BE91" s="36"/>
    </row>
    <row r="92" spans="1:63" x14ac:dyDescent="0.25">
      <c r="A92" t="s">
        <v>255</v>
      </c>
      <c r="B92" s="36"/>
      <c r="C92" t="s">
        <v>63</v>
      </c>
      <c r="BE92" s="36"/>
    </row>
    <row r="93" spans="1:63" x14ac:dyDescent="0.25">
      <c r="A93" t="s">
        <v>256</v>
      </c>
      <c r="B93" s="36"/>
      <c r="C93" t="s">
        <v>63</v>
      </c>
    </row>
    <row r="94" spans="1:63" x14ac:dyDescent="0.25">
      <c r="A94" t="s">
        <v>257</v>
      </c>
      <c r="B94" s="36"/>
      <c r="C94" t="s">
        <v>63</v>
      </c>
    </row>
    <row r="96" spans="1:63" x14ac:dyDescent="0.25">
      <c r="D96" s="37">
        <f>SUM(D6:D94)</f>
        <v>0</v>
      </c>
      <c r="E96" s="37">
        <f t="shared" ref="E96:BK96" si="0">SUM(E6:E94)</f>
        <v>0</v>
      </c>
      <c r="F96" s="37">
        <f t="shared" si="0"/>
        <v>0</v>
      </c>
      <c r="G96" s="37">
        <f t="shared" si="0"/>
        <v>0</v>
      </c>
      <c r="H96" s="37">
        <f t="shared" si="0"/>
        <v>0</v>
      </c>
      <c r="I96" s="37">
        <f t="shared" si="0"/>
        <v>0</v>
      </c>
      <c r="J96" s="37">
        <f t="shared" si="0"/>
        <v>0</v>
      </c>
      <c r="K96" s="37">
        <f t="shared" si="0"/>
        <v>0</v>
      </c>
      <c r="L96" s="37">
        <f t="shared" si="0"/>
        <v>0</v>
      </c>
      <c r="M96" s="37">
        <f t="shared" si="0"/>
        <v>0</v>
      </c>
      <c r="N96" s="37">
        <f t="shared" si="0"/>
        <v>0</v>
      </c>
      <c r="O96" s="37">
        <f t="shared" si="0"/>
        <v>0</v>
      </c>
      <c r="P96" s="37">
        <f t="shared" si="0"/>
        <v>0</v>
      </c>
      <c r="Q96" s="37">
        <f t="shared" si="0"/>
        <v>0</v>
      </c>
      <c r="R96" s="37">
        <f t="shared" si="0"/>
        <v>0</v>
      </c>
      <c r="S96" s="37">
        <f t="shared" si="0"/>
        <v>0</v>
      </c>
      <c r="T96" s="37">
        <f t="shared" si="0"/>
        <v>0</v>
      </c>
      <c r="U96" s="37">
        <f t="shared" si="0"/>
        <v>0</v>
      </c>
      <c r="V96" s="37">
        <f t="shared" si="0"/>
        <v>0</v>
      </c>
      <c r="W96" s="37">
        <f t="shared" si="0"/>
        <v>0</v>
      </c>
      <c r="X96" s="37">
        <f t="shared" si="0"/>
        <v>0</v>
      </c>
      <c r="Y96" s="37">
        <f t="shared" si="0"/>
        <v>0</v>
      </c>
      <c r="Z96" s="37">
        <f t="shared" si="0"/>
        <v>0</v>
      </c>
      <c r="AA96" s="37">
        <f t="shared" si="0"/>
        <v>0</v>
      </c>
      <c r="AB96" s="37">
        <f t="shared" si="0"/>
        <v>0</v>
      </c>
      <c r="AC96" s="37">
        <f t="shared" si="0"/>
        <v>0</v>
      </c>
      <c r="AD96" s="37">
        <f t="shared" si="0"/>
        <v>0</v>
      </c>
      <c r="AE96" s="37">
        <f t="shared" si="0"/>
        <v>0</v>
      </c>
      <c r="AF96" s="37">
        <f t="shared" si="0"/>
        <v>0</v>
      </c>
      <c r="AG96" s="37">
        <f t="shared" si="0"/>
        <v>0</v>
      </c>
      <c r="AH96" s="37">
        <f t="shared" si="0"/>
        <v>0</v>
      </c>
      <c r="AI96" s="37">
        <f t="shared" si="0"/>
        <v>0</v>
      </c>
      <c r="AJ96" s="37">
        <f t="shared" si="0"/>
        <v>0</v>
      </c>
      <c r="AK96" s="37">
        <f t="shared" si="0"/>
        <v>0</v>
      </c>
      <c r="AL96" s="37">
        <f t="shared" si="0"/>
        <v>0</v>
      </c>
      <c r="AM96" s="37">
        <f t="shared" si="0"/>
        <v>0</v>
      </c>
      <c r="AN96" s="37">
        <f t="shared" si="0"/>
        <v>0</v>
      </c>
      <c r="AO96" s="37">
        <f t="shared" si="0"/>
        <v>0</v>
      </c>
      <c r="AP96" s="37">
        <f t="shared" si="0"/>
        <v>0</v>
      </c>
      <c r="AQ96" s="37">
        <f t="shared" si="0"/>
        <v>0</v>
      </c>
      <c r="AR96" s="37">
        <f t="shared" si="0"/>
        <v>0</v>
      </c>
      <c r="AS96" s="37">
        <f t="shared" si="0"/>
        <v>0</v>
      </c>
      <c r="AT96" s="37">
        <f t="shared" si="0"/>
        <v>0</v>
      </c>
      <c r="AU96" s="37">
        <f t="shared" si="0"/>
        <v>0</v>
      </c>
      <c r="AV96" s="37">
        <f t="shared" si="0"/>
        <v>0</v>
      </c>
      <c r="AW96" s="37">
        <f t="shared" si="0"/>
        <v>0</v>
      </c>
      <c r="AX96" s="37">
        <f t="shared" si="0"/>
        <v>0</v>
      </c>
      <c r="AY96" s="37">
        <f t="shared" si="0"/>
        <v>0</v>
      </c>
      <c r="AZ96" s="37">
        <f t="shared" si="0"/>
        <v>0</v>
      </c>
      <c r="BA96" s="37">
        <f t="shared" si="0"/>
        <v>0</v>
      </c>
      <c r="BB96" s="37">
        <f t="shared" si="0"/>
        <v>0</v>
      </c>
      <c r="BC96" s="37">
        <f t="shared" si="0"/>
        <v>0</v>
      </c>
      <c r="BD96" s="37">
        <f t="shared" si="0"/>
        <v>0</v>
      </c>
      <c r="BE96" s="37">
        <f t="shared" si="0"/>
        <v>0</v>
      </c>
      <c r="BF96" s="37">
        <f t="shared" si="0"/>
        <v>0</v>
      </c>
      <c r="BG96" s="37">
        <f t="shared" si="0"/>
        <v>0</v>
      </c>
      <c r="BH96" s="37">
        <f t="shared" si="0"/>
        <v>0</v>
      </c>
      <c r="BI96" s="37">
        <f t="shared" si="0"/>
        <v>0</v>
      </c>
      <c r="BJ96" s="37">
        <f t="shared" si="0"/>
        <v>0</v>
      </c>
      <c r="BK96" s="37">
        <f t="shared" si="0"/>
        <v>0</v>
      </c>
    </row>
    <row r="98" spans="3:63" x14ac:dyDescent="0.25">
      <c r="C98" t="s">
        <v>512</v>
      </c>
    </row>
    <row r="99" spans="3:63" x14ac:dyDescent="0.25">
      <c r="C99" t="s">
        <v>511</v>
      </c>
    </row>
    <row r="101" spans="3:63" x14ac:dyDescent="0.25">
      <c r="D101" s="37">
        <f>SUM(D96:D98)</f>
        <v>0</v>
      </c>
      <c r="E101" s="37">
        <f t="shared" ref="E101:BK101" si="1">SUM(E96:E98)</f>
        <v>0</v>
      </c>
      <c r="F101" s="37">
        <f t="shared" si="1"/>
        <v>0</v>
      </c>
      <c r="G101" s="37">
        <f t="shared" si="1"/>
        <v>0</v>
      </c>
      <c r="H101" s="37">
        <f t="shared" si="1"/>
        <v>0</v>
      </c>
      <c r="I101" s="37">
        <f t="shared" si="1"/>
        <v>0</v>
      </c>
      <c r="J101" s="37">
        <f t="shared" si="1"/>
        <v>0</v>
      </c>
      <c r="K101" s="37">
        <f t="shared" si="1"/>
        <v>0</v>
      </c>
      <c r="L101" s="37">
        <f t="shared" si="1"/>
        <v>0</v>
      </c>
      <c r="M101" s="37">
        <f t="shared" si="1"/>
        <v>0</v>
      </c>
      <c r="N101" s="37">
        <f t="shared" si="1"/>
        <v>0</v>
      </c>
      <c r="O101" s="37">
        <f t="shared" si="1"/>
        <v>0</v>
      </c>
      <c r="P101" s="37">
        <f t="shared" si="1"/>
        <v>0</v>
      </c>
      <c r="Q101" s="37">
        <f t="shared" si="1"/>
        <v>0</v>
      </c>
      <c r="R101" s="37">
        <f t="shared" si="1"/>
        <v>0</v>
      </c>
      <c r="S101" s="37">
        <f t="shared" si="1"/>
        <v>0</v>
      </c>
      <c r="T101" s="37">
        <f t="shared" si="1"/>
        <v>0</v>
      </c>
      <c r="U101" s="37">
        <f t="shared" si="1"/>
        <v>0</v>
      </c>
      <c r="V101" s="37">
        <f t="shared" si="1"/>
        <v>0</v>
      </c>
      <c r="W101" s="37">
        <f t="shared" si="1"/>
        <v>0</v>
      </c>
      <c r="X101" s="37">
        <f t="shared" si="1"/>
        <v>0</v>
      </c>
      <c r="Y101" s="37">
        <f t="shared" si="1"/>
        <v>0</v>
      </c>
      <c r="Z101" s="37">
        <f t="shared" si="1"/>
        <v>0</v>
      </c>
      <c r="AA101" s="37">
        <f t="shared" si="1"/>
        <v>0</v>
      </c>
      <c r="AB101" s="37">
        <f t="shared" si="1"/>
        <v>0</v>
      </c>
      <c r="AC101" s="37">
        <f t="shared" si="1"/>
        <v>0</v>
      </c>
      <c r="AD101" s="37">
        <f t="shared" si="1"/>
        <v>0</v>
      </c>
      <c r="AE101" s="37">
        <f t="shared" si="1"/>
        <v>0</v>
      </c>
      <c r="AF101" s="37">
        <f t="shared" si="1"/>
        <v>0</v>
      </c>
      <c r="AG101" s="37">
        <f t="shared" si="1"/>
        <v>0</v>
      </c>
      <c r="AH101" s="37">
        <f t="shared" si="1"/>
        <v>0</v>
      </c>
      <c r="AI101" s="37">
        <f t="shared" si="1"/>
        <v>0</v>
      </c>
      <c r="AJ101" s="37">
        <f t="shared" si="1"/>
        <v>0</v>
      </c>
      <c r="AK101" s="37">
        <f t="shared" si="1"/>
        <v>0</v>
      </c>
      <c r="AL101" s="37">
        <f t="shared" si="1"/>
        <v>0</v>
      </c>
      <c r="AM101" s="37">
        <f t="shared" si="1"/>
        <v>0</v>
      </c>
      <c r="AN101" s="37">
        <f t="shared" si="1"/>
        <v>0</v>
      </c>
      <c r="AO101" s="37">
        <f t="shared" si="1"/>
        <v>0</v>
      </c>
      <c r="AP101" s="37">
        <f t="shared" si="1"/>
        <v>0</v>
      </c>
      <c r="AQ101" s="37">
        <f t="shared" si="1"/>
        <v>0</v>
      </c>
      <c r="AR101" s="37">
        <f t="shared" si="1"/>
        <v>0</v>
      </c>
      <c r="AS101" s="37">
        <f t="shared" si="1"/>
        <v>0</v>
      </c>
      <c r="AT101" s="37">
        <f t="shared" si="1"/>
        <v>0</v>
      </c>
      <c r="AU101" s="37">
        <f t="shared" si="1"/>
        <v>0</v>
      </c>
      <c r="AV101" s="37">
        <f t="shared" si="1"/>
        <v>0</v>
      </c>
      <c r="AW101" s="37">
        <f t="shared" si="1"/>
        <v>0</v>
      </c>
      <c r="AX101" s="37">
        <f t="shared" si="1"/>
        <v>0</v>
      </c>
      <c r="AY101" s="37">
        <f t="shared" si="1"/>
        <v>0</v>
      </c>
      <c r="AZ101" s="37">
        <f t="shared" si="1"/>
        <v>0</v>
      </c>
      <c r="BA101" s="37">
        <f t="shared" si="1"/>
        <v>0</v>
      </c>
      <c r="BB101" s="37">
        <f t="shared" si="1"/>
        <v>0</v>
      </c>
      <c r="BC101" s="37">
        <f t="shared" si="1"/>
        <v>0</v>
      </c>
      <c r="BD101" s="37">
        <f t="shared" si="1"/>
        <v>0</v>
      </c>
      <c r="BE101" s="37">
        <f t="shared" si="1"/>
        <v>0</v>
      </c>
      <c r="BF101" s="37">
        <f t="shared" si="1"/>
        <v>0</v>
      </c>
      <c r="BG101" s="37">
        <f t="shared" si="1"/>
        <v>0</v>
      </c>
      <c r="BH101" s="37">
        <f t="shared" si="1"/>
        <v>0</v>
      </c>
      <c r="BI101" s="37">
        <f t="shared" si="1"/>
        <v>0</v>
      </c>
      <c r="BJ101" s="37">
        <f t="shared" si="1"/>
        <v>0</v>
      </c>
      <c r="BK101" s="37">
        <f t="shared" si="1"/>
        <v>0</v>
      </c>
    </row>
    <row r="102" spans="3:63" x14ac:dyDescent="0.25">
      <c r="D102" s="352"/>
      <c r="E102" s="352"/>
      <c r="F102" s="352"/>
      <c r="G102" s="352"/>
      <c r="H102" s="352"/>
      <c r="I102" s="352"/>
      <c r="J102" s="352"/>
      <c r="K102" s="352"/>
      <c r="L102" s="352"/>
      <c r="M102" s="352"/>
      <c r="N102" s="352"/>
      <c r="O102" s="352"/>
      <c r="P102" s="352"/>
      <c r="Q102" s="352"/>
      <c r="R102" s="352"/>
      <c r="S102" s="352"/>
      <c r="T102" s="352"/>
      <c r="U102" s="352"/>
      <c r="V102" s="352"/>
      <c r="W102" s="352"/>
      <c r="X102" s="352"/>
      <c r="Y102" s="352"/>
      <c r="Z102" s="352"/>
      <c r="AA102" s="352"/>
      <c r="AB102" s="352"/>
      <c r="AC102" s="352"/>
      <c r="AD102" s="352"/>
      <c r="AE102" s="352"/>
      <c r="AF102" s="352"/>
      <c r="AG102" s="352"/>
      <c r="AH102" s="352"/>
      <c r="AI102" s="352"/>
      <c r="AJ102" s="352"/>
      <c r="AK102" s="352"/>
      <c r="AL102" s="352"/>
      <c r="AM102" s="352"/>
      <c r="AN102" s="352"/>
      <c r="AO102" s="352"/>
      <c r="AP102" s="352"/>
      <c r="AQ102" s="352"/>
      <c r="AR102" s="352"/>
      <c r="AS102" s="352"/>
      <c r="AT102" s="352"/>
      <c r="AU102" s="352"/>
      <c r="AV102" s="352"/>
      <c r="AW102" s="352"/>
      <c r="AX102" s="352"/>
      <c r="AY102" s="352"/>
      <c r="AZ102" s="352"/>
      <c r="BA102" s="352"/>
      <c r="BB102" s="352"/>
      <c r="BC102" s="352"/>
      <c r="BD102" s="352"/>
      <c r="BE102" s="352"/>
      <c r="BF102" s="352"/>
      <c r="BG102" s="352"/>
      <c r="BH102" s="352"/>
      <c r="BI102" s="352"/>
      <c r="BJ102" s="352"/>
      <c r="BK102" s="352"/>
    </row>
    <row r="104" spans="3:63" ht="30" customHeight="1" x14ac:dyDescent="0.25">
      <c r="D104" s="349" t="str">
        <f>D4</f>
        <v>Manager 1</v>
      </c>
      <c r="E104" s="349" t="str">
        <f t="shared" ref="E104:BK104" si="2">E4</f>
        <v>Manager 2</v>
      </c>
      <c r="F104" s="349" t="str">
        <f t="shared" si="2"/>
        <v>Manager 3</v>
      </c>
      <c r="G104" s="349" t="str">
        <f t="shared" si="2"/>
        <v>Manager 4</v>
      </c>
      <c r="H104" s="349" t="str">
        <f t="shared" si="2"/>
        <v>Manager 5</v>
      </c>
      <c r="I104" s="349" t="str">
        <f t="shared" si="2"/>
        <v>Manager 6</v>
      </c>
      <c r="J104" s="349" t="str">
        <f t="shared" si="2"/>
        <v>Manager 7</v>
      </c>
      <c r="K104" s="349" t="str">
        <f t="shared" si="2"/>
        <v>Manager 8</v>
      </c>
      <c r="L104" s="349" t="str">
        <f t="shared" si="2"/>
        <v>Manager 9</v>
      </c>
      <c r="M104" s="349" t="str">
        <f t="shared" si="2"/>
        <v>Manager 10</v>
      </c>
      <c r="N104" s="349" t="str">
        <f t="shared" si="2"/>
        <v>Manager 11</v>
      </c>
      <c r="O104" s="349" t="str">
        <f t="shared" si="2"/>
        <v>Manager 12</v>
      </c>
      <c r="P104" s="349" t="str">
        <f t="shared" si="2"/>
        <v>Manager 13</v>
      </c>
      <c r="Q104" s="349" t="str">
        <f t="shared" si="2"/>
        <v>Manager 14</v>
      </c>
      <c r="R104" s="349" t="str">
        <f t="shared" si="2"/>
        <v>Manager 15</v>
      </c>
      <c r="S104" s="349" t="str">
        <f t="shared" si="2"/>
        <v>Manager 16</v>
      </c>
      <c r="T104" s="349" t="str">
        <f t="shared" si="2"/>
        <v>Manager 17</v>
      </c>
      <c r="U104" s="349" t="str">
        <f t="shared" si="2"/>
        <v>Manager 18</v>
      </c>
      <c r="V104" s="349" t="str">
        <f t="shared" si="2"/>
        <v>Manager 19</v>
      </c>
      <c r="W104" s="349" t="str">
        <f t="shared" si="2"/>
        <v>Manager 20</v>
      </c>
      <c r="X104" s="349" t="str">
        <f t="shared" si="2"/>
        <v>Manager 21</v>
      </c>
      <c r="Y104" s="349" t="str">
        <f t="shared" si="2"/>
        <v>Manager 22</v>
      </c>
      <c r="Z104" s="349" t="str">
        <f t="shared" si="2"/>
        <v>Manager 23</v>
      </c>
      <c r="AA104" s="349" t="str">
        <f t="shared" si="2"/>
        <v>Manager 24</v>
      </c>
      <c r="AB104" s="349" t="str">
        <f t="shared" si="2"/>
        <v>Manager 25</v>
      </c>
      <c r="AC104" s="349" t="str">
        <f t="shared" si="2"/>
        <v>Manager 26</v>
      </c>
      <c r="AD104" s="349" t="str">
        <f t="shared" si="2"/>
        <v>Manager 27</v>
      </c>
      <c r="AE104" s="349" t="str">
        <f t="shared" si="2"/>
        <v>Manager 28</v>
      </c>
      <c r="AF104" s="349" t="str">
        <f t="shared" si="2"/>
        <v>Manager 29</v>
      </c>
      <c r="AG104" s="349" t="str">
        <f t="shared" si="2"/>
        <v>Manager 30</v>
      </c>
      <c r="AH104" s="349" t="str">
        <f t="shared" si="2"/>
        <v>Manager 31</v>
      </c>
      <c r="AI104" s="349" t="str">
        <f t="shared" si="2"/>
        <v>Manager 32</v>
      </c>
      <c r="AJ104" s="349" t="str">
        <f t="shared" si="2"/>
        <v>Manager 33</v>
      </c>
      <c r="AK104" s="349" t="str">
        <f t="shared" si="2"/>
        <v>Manager 34</v>
      </c>
      <c r="AL104" s="349" t="str">
        <f t="shared" si="2"/>
        <v>Manager 35</v>
      </c>
      <c r="AM104" s="349" t="str">
        <f t="shared" si="2"/>
        <v>Manager 36</v>
      </c>
      <c r="AN104" s="349" t="str">
        <f t="shared" si="2"/>
        <v>Manager 37</v>
      </c>
      <c r="AO104" s="349" t="str">
        <f t="shared" si="2"/>
        <v>Manager 38</v>
      </c>
      <c r="AP104" s="349" t="str">
        <f t="shared" si="2"/>
        <v>Manager 39</v>
      </c>
      <c r="AQ104" s="349" t="str">
        <f t="shared" si="2"/>
        <v>Manager 40</v>
      </c>
      <c r="AR104" s="349" t="str">
        <f t="shared" si="2"/>
        <v>Manager 41</v>
      </c>
      <c r="AS104" s="349" t="str">
        <f t="shared" si="2"/>
        <v>Manager 42</v>
      </c>
      <c r="AT104" s="349" t="str">
        <f t="shared" si="2"/>
        <v>Manager 43</v>
      </c>
      <c r="AU104" s="349" t="str">
        <f t="shared" si="2"/>
        <v>Manager 44</v>
      </c>
      <c r="AV104" s="349" t="str">
        <f t="shared" si="2"/>
        <v>Manager 45</v>
      </c>
      <c r="AW104" s="349" t="str">
        <f t="shared" si="2"/>
        <v>Manager 46</v>
      </c>
      <c r="AX104" s="349" t="str">
        <f t="shared" si="2"/>
        <v>Manager 47</v>
      </c>
      <c r="AY104" s="349" t="str">
        <f t="shared" si="2"/>
        <v>Manager 48</v>
      </c>
      <c r="AZ104" s="349" t="str">
        <f t="shared" si="2"/>
        <v>Manager 49</v>
      </c>
      <c r="BA104" s="349" t="str">
        <f t="shared" si="2"/>
        <v>Manager 50</v>
      </c>
      <c r="BB104" s="349" t="str">
        <f t="shared" si="2"/>
        <v>Manager 51</v>
      </c>
      <c r="BC104" s="349" t="str">
        <f t="shared" si="2"/>
        <v>Manager 52</v>
      </c>
      <c r="BD104" s="349" t="str">
        <f t="shared" si="2"/>
        <v>Manager 53</v>
      </c>
      <c r="BE104" s="349" t="str">
        <f t="shared" si="2"/>
        <v>Manager 54</v>
      </c>
      <c r="BF104" s="349" t="str">
        <f t="shared" si="2"/>
        <v>Manager 55</v>
      </c>
      <c r="BG104" s="349" t="str">
        <f t="shared" si="2"/>
        <v>Manager 56</v>
      </c>
      <c r="BH104" s="349" t="str">
        <f t="shared" si="2"/>
        <v>Manager 57</v>
      </c>
      <c r="BI104" s="349" t="str">
        <f t="shared" si="2"/>
        <v>Manager 58</v>
      </c>
      <c r="BJ104" s="349" t="str">
        <f t="shared" si="2"/>
        <v>Manager 59</v>
      </c>
      <c r="BK104" s="349" t="str">
        <f t="shared" si="2"/>
        <v>Manager 60</v>
      </c>
    </row>
    <row r="105" spans="3:63" x14ac:dyDescent="0.25">
      <c r="C105" s="383" t="s">
        <v>169</v>
      </c>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row>
    <row r="106" spans="3:63" x14ac:dyDescent="0.25">
      <c r="C106" s="383" t="s">
        <v>170</v>
      </c>
      <c r="D106" s="384"/>
      <c r="E106" s="384"/>
      <c r="F106" s="384"/>
      <c r="G106" s="384"/>
      <c r="H106" s="384"/>
      <c r="I106" s="384"/>
      <c r="J106" s="384"/>
      <c r="K106" s="384"/>
      <c r="L106" s="384"/>
      <c r="M106" s="384"/>
      <c r="N106" s="384"/>
      <c r="O106" s="384"/>
      <c r="P106" s="384"/>
      <c r="Q106" s="384"/>
      <c r="R106" s="384"/>
      <c r="S106" s="384"/>
      <c r="T106" s="384"/>
      <c r="U106" s="384"/>
      <c r="V106" s="384"/>
      <c r="W106" s="384"/>
      <c r="X106" s="384"/>
      <c r="Y106" s="384"/>
      <c r="Z106" s="384"/>
      <c r="AA106" s="384"/>
      <c r="AB106" s="384"/>
      <c r="AC106" s="384"/>
      <c r="AD106" s="384"/>
      <c r="AE106" s="384"/>
      <c r="AF106" s="384"/>
      <c r="AG106" s="384"/>
      <c r="AH106" s="384"/>
      <c r="AI106" s="384"/>
      <c r="AJ106" s="384"/>
      <c r="AK106" s="384"/>
      <c r="AL106" s="384"/>
      <c r="AM106" s="384"/>
      <c r="AN106" s="384"/>
      <c r="AO106" s="384"/>
      <c r="AP106" s="384"/>
      <c r="AQ106" s="384"/>
      <c r="AR106" s="384"/>
      <c r="AS106" s="384"/>
      <c r="AT106" s="384"/>
      <c r="AU106" s="384"/>
      <c r="AV106" s="384"/>
      <c r="AW106" s="384"/>
      <c r="AX106" s="384"/>
      <c r="AY106" s="384"/>
      <c r="AZ106" s="384"/>
      <c r="BA106" s="384"/>
      <c r="BB106" s="384"/>
      <c r="BC106" s="384"/>
      <c r="BD106" s="384"/>
      <c r="BE106" s="384"/>
      <c r="BF106" s="384"/>
      <c r="BG106" s="384"/>
      <c r="BH106" s="384"/>
      <c r="BI106" s="384"/>
      <c r="BJ106" s="384"/>
      <c r="BK106" s="384"/>
    </row>
    <row r="107" spans="3:63" x14ac:dyDescent="0.25">
      <c r="C107" s="383" t="s">
        <v>180</v>
      </c>
      <c r="D107" s="384"/>
      <c r="E107" s="384"/>
      <c r="F107" s="384"/>
      <c r="G107" s="384"/>
      <c r="H107" s="384"/>
      <c r="I107" s="384"/>
      <c r="J107" s="384"/>
      <c r="K107" s="384"/>
      <c r="L107" s="384"/>
      <c r="M107" s="384"/>
      <c r="N107" s="384"/>
      <c r="O107" s="384"/>
      <c r="P107" s="384"/>
      <c r="Q107" s="384"/>
      <c r="R107" s="384"/>
      <c r="S107" s="384"/>
      <c r="T107" s="384"/>
      <c r="U107" s="384"/>
      <c r="V107" s="384"/>
      <c r="W107" s="384"/>
      <c r="X107" s="384"/>
      <c r="Y107" s="384"/>
      <c r="Z107" s="384"/>
      <c r="AA107" s="384"/>
      <c r="AB107" s="384"/>
      <c r="AC107" s="384"/>
      <c r="AD107" s="384"/>
      <c r="AE107" s="384"/>
      <c r="AF107" s="384"/>
      <c r="AG107" s="384"/>
      <c r="AH107" s="384"/>
      <c r="AI107" s="384"/>
      <c r="AJ107" s="384"/>
      <c r="AK107" s="384"/>
      <c r="AL107" s="384"/>
      <c r="AM107" s="384"/>
      <c r="AN107" s="384"/>
      <c r="AO107" s="384"/>
      <c r="AP107" s="384"/>
      <c r="AQ107" s="384"/>
      <c r="AR107" s="384"/>
      <c r="AS107" s="384"/>
      <c r="AT107" s="384"/>
      <c r="AU107" s="384"/>
      <c r="AV107" s="384"/>
      <c r="AW107" s="384"/>
      <c r="AX107" s="384"/>
      <c r="AY107" s="384"/>
      <c r="AZ107" s="384"/>
      <c r="BA107" s="384"/>
      <c r="BB107" s="384"/>
      <c r="BC107" s="384"/>
      <c r="BD107" s="384"/>
      <c r="BE107" s="384"/>
      <c r="BF107" s="384"/>
      <c r="BG107" s="384"/>
      <c r="BH107" s="384"/>
      <c r="BI107" s="384"/>
      <c r="BJ107" s="384"/>
      <c r="BK107" s="384"/>
    </row>
    <row r="108" spans="3:63" x14ac:dyDescent="0.25">
      <c r="C108" s="383" t="s">
        <v>181</v>
      </c>
      <c r="D108" s="384"/>
      <c r="E108" s="384"/>
      <c r="F108" s="384"/>
      <c r="G108" s="384"/>
      <c r="H108" s="384"/>
      <c r="I108" s="384"/>
      <c r="J108" s="384"/>
      <c r="K108" s="384"/>
      <c r="L108" s="384"/>
      <c r="M108" s="384"/>
      <c r="N108" s="384"/>
      <c r="O108" s="384"/>
      <c r="P108" s="384"/>
      <c r="Q108" s="384"/>
      <c r="R108" s="384"/>
      <c r="S108" s="384"/>
      <c r="T108" s="384"/>
      <c r="U108" s="384"/>
      <c r="V108" s="384"/>
      <c r="W108" s="384"/>
      <c r="X108" s="384"/>
      <c r="Y108" s="384"/>
      <c r="Z108" s="384"/>
      <c r="AA108" s="384"/>
      <c r="AB108" s="384"/>
      <c r="AC108" s="384"/>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4"/>
      <c r="AY108" s="384"/>
      <c r="AZ108" s="384"/>
      <c r="BA108" s="384"/>
      <c r="BB108" s="384"/>
      <c r="BC108" s="384"/>
      <c r="BD108" s="384"/>
      <c r="BE108" s="384"/>
      <c r="BF108" s="384"/>
      <c r="BG108" s="384"/>
      <c r="BH108" s="384"/>
      <c r="BI108" s="384"/>
      <c r="BJ108" s="384"/>
      <c r="BK108" s="384"/>
    </row>
    <row r="109" spans="3:63" x14ac:dyDescent="0.25">
      <c r="C109" s="383" t="s">
        <v>182</v>
      </c>
      <c r="D109" s="384"/>
      <c r="E109" s="384"/>
      <c r="F109" s="384"/>
      <c r="G109" s="384"/>
      <c r="H109" s="384"/>
      <c r="I109" s="384"/>
      <c r="J109" s="384"/>
      <c r="K109" s="384"/>
      <c r="L109" s="384"/>
      <c r="M109" s="384"/>
      <c r="N109" s="384"/>
      <c r="O109" s="384"/>
      <c r="P109" s="384"/>
      <c r="Q109" s="384"/>
      <c r="R109" s="384"/>
      <c r="S109" s="384"/>
      <c r="T109" s="384"/>
      <c r="U109" s="384"/>
      <c r="V109" s="384"/>
      <c r="W109" s="384"/>
      <c r="X109" s="384"/>
      <c r="Y109" s="384"/>
      <c r="Z109" s="384"/>
      <c r="AA109" s="384"/>
      <c r="AB109" s="384"/>
      <c r="AC109" s="384"/>
      <c r="AD109" s="384"/>
      <c r="AE109" s="384"/>
      <c r="AF109" s="384"/>
      <c r="AG109" s="384"/>
      <c r="AH109" s="384"/>
      <c r="AI109" s="384"/>
      <c r="AJ109" s="384"/>
      <c r="AK109" s="384"/>
      <c r="AL109" s="384"/>
      <c r="AM109" s="384"/>
      <c r="AN109" s="384"/>
      <c r="AO109" s="384"/>
      <c r="AP109" s="384"/>
      <c r="AQ109" s="384"/>
      <c r="AR109" s="384"/>
      <c r="AS109" s="384"/>
      <c r="AT109" s="384"/>
      <c r="AU109" s="384"/>
      <c r="AV109" s="384"/>
      <c r="AW109" s="384"/>
      <c r="AX109" s="384"/>
      <c r="AY109" s="384"/>
      <c r="AZ109" s="384"/>
      <c r="BA109" s="384"/>
      <c r="BB109" s="384"/>
      <c r="BC109" s="384"/>
      <c r="BD109" s="384"/>
      <c r="BE109" s="384"/>
      <c r="BF109" s="384"/>
      <c r="BG109" s="384"/>
      <c r="BH109" s="384"/>
      <c r="BI109" s="384"/>
      <c r="BJ109" s="384"/>
      <c r="BK109" s="384"/>
    </row>
    <row r="110" spans="3:63" x14ac:dyDescent="0.25">
      <c r="C110" s="383" t="s">
        <v>183</v>
      </c>
      <c r="D110" s="384"/>
      <c r="E110" s="384"/>
      <c r="F110" s="384"/>
      <c r="G110" s="384"/>
      <c r="H110" s="384"/>
      <c r="I110" s="384"/>
      <c r="J110" s="384"/>
      <c r="K110" s="384"/>
      <c r="L110" s="384"/>
      <c r="M110" s="384"/>
      <c r="N110" s="384"/>
      <c r="O110" s="384"/>
      <c r="P110" s="384"/>
      <c r="Q110" s="384"/>
      <c r="R110" s="384"/>
      <c r="S110" s="384"/>
      <c r="T110" s="384"/>
      <c r="U110" s="384"/>
      <c r="V110" s="384"/>
      <c r="W110" s="384"/>
      <c r="X110" s="384"/>
      <c r="Y110" s="384"/>
      <c r="Z110" s="384"/>
      <c r="AA110" s="384"/>
      <c r="AB110" s="384"/>
      <c r="AC110" s="384"/>
      <c r="AD110" s="384"/>
      <c r="AE110" s="384"/>
      <c r="AF110" s="384"/>
      <c r="AG110" s="384"/>
      <c r="AH110" s="384"/>
      <c r="AI110" s="384"/>
      <c r="AJ110" s="384"/>
      <c r="AK110" s="384"/>
      <c r="AL110" s="384"/>
      <c r="AM110" s="384"/>
      <c r="AN110" s="384"/>
      <c r="AO110" s="384"/>
      <c r="AP110" s="384"/>
      <c r="AQ110" s="384"/>
      <c r="AR110" s="384"/>
      <c r="AS110" s="384"/>
      <c r="AT110" s="384"/>
      <c r="AU110" s="384"/>
      <c r="AV110" s="384"/>
      <c r="AW110" s="384"/>
      <c r="AX110" s="384"/>
      <c r="AY110" s="384"/>
      <c r="AZ110" s="384"/>
      <c r="BA110" s="384"/>
      <c r="BB110" s="384"/>
      <c r="BC110" s="384"/>
      <c r="BD110" s="384"/>
      <c r="BE110" s="384"/>
      <c r="BF110" s="384"/>
      <c r="BG110" s="384"/>
      <c r="BH110" s="384"/>
      <c r="BI110" s="384"/>
      <c r="BJ110" s="384"/>
      <c r="BK110" s="384"/>
    </row>
    <row r="111" spans="3:63" x14ac:dyDescent="0.25">
      <c r="C111" s="383" t="s">
        <v>209</v>
      </c>
      <c r="D111" s="384"/>
      <c r="E111" s="384"/>
      <c r="F111" s="384"/>
      <c r="G111" s="384"/>
      <c r="H111" s="384"/>
      <c r="I111" s="384"/>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c r="AF111" s="384"/>
      <c r="AG111" s="384"/>
      <c r="AH111" s="384"/>
      <c r="AI111" s="384"/>
      <c r="AJ111" s="384"/>
      <c r="AK111" s="384"/>
      <c r="AL111" s="384"/>
      <c r="AM111" s="384"/>
      <c r="AN111" s="384"/>
      <c r="AO111" s="384"/>
      <c r="AP111" s="384"/>
      <c r="AQ111" s="384"/>
      <c r="AR111" s="384"/>
      <c r="AS111" s="384"/>
      <c r="AT111" s="384"/>
      <c r="AU111" s="384"/>
      <c r="AV111" s="384"/>
      <c r="AW111" s="384"/>
      <c r="AX111" s="384"/>
      <c r="AY111" s="384"/>
      <c r="AZ111" s="384"/>
      <c r="BA111" s="384"/>
      <c r="BB111" s="384"/>
      <c r="BC111" s="384"/>
      <c r="BD111" s="384"/>
      <c r="BE111" s="384"/>
      <c r="BF111" s="384"/>
      <c r="BG111" s="384"/>
      <c r="BH111" s="384"/>
      <c r="BI111" s="384"/>
      <c r="BJ111" s="384"/>
      <c r="BK111" s="384"/>
    </row>
    <row r="112" spans="3:63" x14ac:dyDescent="0.25">
      <c r="C112" s="383" t="s">
        <v>210</v>
      </c>
      <c r="D112" s="384"/>
      <c r="E112" s="384"/>
      <c r="F112" s="384"/>
      <c r="G112" s="384"/>
      <c r="H112" s="384"/>
      <c r="I112" s="384"/>
      <c r="J112" s="384"/>
      <c r="K112" s="384"/>
      <c r="L112" s="384"/>
      <c r="M112" s="384"/>
      <c r="N112" s="384"/>
      <c r="O112" s="384"/>
      <c r="P112" s="384"/>
      <c r="Q112" s="384"/>
      <c r="R112" s="384"/>
      <c r="S112" s="384"/>
      <c r="T112" s="384"/>
      <c r="U112" s="384"/>
      <c r="V112" s="384"/>
      <c r="W112" s="384"/>
      <c r="X112" s="384"/>
      <c r="Y112" s="384"/>
      <c r="Z112" s="384"/>
      <c r="AA112" s="384"/>
      <c r="AB112" s="384"/>
      <c r="AC112" s="384"/>
      <c r="AD112" s="384"/>
      <c r="AE112" s="384"/>
      <c r="AF112" s="384"/>
      <c r="AG112" s="384"/>
      <c r="AH112" s="384"/>
      <c r="AI112" s="384"/>
      <c r="AJ112" s="384"/>
      <c r="AK112" s="384"/>
      <c r="AL112" s="384"/>
      <c r="AM112" s="384"/>
      <c r="AN112" s="384"/>
      <c r="AO112" s="384"/>
      <c r="AP112" s="384"/>
      <c r="AQ112" s="384"/>
      <c r="AR112" s="384"/>
      <c r="AS112" s="384"/>
      <c r="AT112" s="384"/>
      <c r="AU112" s="384"/>
      <c r="AV112" s="384"/>
      <c r="AW112" s="384"/>
      <c r="AX112" s="384"/>
      <c r="AY112" s="384"/>
      <c r="AZ112" s="384"/>
      <c r="BA112" s="384"/>
      <c r="BB112" s="384"/>
      <c r="BC112" s="384"/>
      <c r="BD112" s="384"/>
      <c r="BE112" s="384"/>
      <c r="BF112" s="384"/>
      <c r="BG112" s="384"/>
      <c r="BH112" s="384"/>
      <c r="BI112" s="384"/>
      <c r="BJ112" s="384"/>
      <c r="BK112" s="384"/>
    </row>
    <row r="113" spans="3:63" x14ac:dyDescent="0.25">
      <c r="C113" s="385" t="s">
        <v>211</v>
      </c>
      <c r="D113" s="386"/>
      <c r="E113" s="386"/>
      <c r="F113" s="386"/>
      <c r="G113" s="386"/>
      <c r="H113" s="386"/>
      <c r="I113" s="386"/>
      <c r="J113" s="386"/>
      <c r="K113" s="386"/>
      <c r="L113" s="386"/>
      <c r="M113" s="386"/>
      <c r="N113" s="386"/>
      <c r="O113" s="386"/>
      <c r="P113" s="386"/>
      <c r="Q113" s="386"/>
      <c r="R113" s="386"/>
      <c r="S113" s="386"/>
      <c r="T113" s="386"/>
      <c r="U113" s="386"/>
      <c r="V113" s="386"/>
      <c r="W113" s="386"/>
      <c r="X113" s="386"/>
      <c r="Y113" s="386"/>
      <c r="Z113" s="386"/>
      <c r="AA113" s="386"/>
      <c r="AB113" s="386"/>
      <c r="AC113" s="386"/>
      <c r="AD113" s="386"/>
      <c r="AE113" s="386"/>
      <c r="AF113" s="386"/>
      <c r="AG113" s="386"/>
      <c r="AH113" s="386"/>
      <c r="AI113" s="386"/>
      <c r="AJ113" s="386"/>
      <c r="AK113" s="386"/>
      <c r="AL113" s="386"/>
      <c r="AM113" s="386"/>
      <c r="AN113" s="386"/>
      <c r="AO113" s="386"/>
      <c r="AP113" s="386"/>
      <c r="AQ113" s="386"/>
      <c r="AR113" s="386"/>
      <c r="AS113" s="386"/>
      <c r="AT113" s="386"/>
      <c r="AU113" s="386"/>
      <c r="AV113" s="386"/>
      <c r="AW113" s="386"/>
      <c r="AX113" s="386"/>
      <c r="AY113" s="386"/>
      <c r="AZ113" s="386"/>
      <c r="BA113" s="386"/>
      <c r="BB113" s="386"/>
      <c r="BC113" s="386"/>
      <c r="BD113" s="386"/>
      <c r="BE113" s="386"/>
      <c r="BF113" s="386"/>
      <c r="BG113" s="386"/>
      <c r="BH113" s="386"/>
      <c r="BI113" s="386"/>
      <c r="BJ113" s="386"/>
      <c r="BK113" s="386"/>
    </row>
    <row r="114" spans="3:63" x14ac:dyDescent="0.25">
      <c r="C114" s="385" t="s">
        <v>212</v>
      </c>
      <c r="D114" s="386"/>
      <c r="E114" s="386"/>
      <c r="F114" s="386"/>
      <c r="G114" s="386"/>
      <c r="H114" s="386"/>
      <c r="I114" s="386"/>
      <c r="J114" s="386"/>
      <c r="K114" s="386"/>
      <c r="L114" s="386"/>
      <c r="M114" s="386"/>
      <c r="N114" s="386"/>
      <c r="O114" s="386"/>
      <c r="P114" s="386"/>
      <c r="Q114" s="386"/>
      <c r="R114" s="386"/>
      <c r="S114" s="386"/>
      <c r="T114" s="386"/>
      <c r="U114" s="386"/>
      <c r="V114" s="386"/>
      <c r="W114" s="386"/>
      <c r="X114" s="386"/>
      <c r="Y114" s="386"/>
      <c r="Z114" s="386"/>
      <c r="AA114" s="386"/>
      <c r="AB114" s="386"/>
      <c r="AC114" s="386"/>
      <c r="AD114" s="386"/>
      <c r="AE114" s="386"/>
      <c r="AF114" s="386"/>
      <c r="AG114" s="386"/>
      <c r="AH114" s="386"/>
      <c r="AI114" s="386"/>
      <c r="AJ114" s="386"/>
      <c r="AK114" s="386"/>
      <c r="AL114" s="386"/>
      <c r="AM114" s="386"/>
      <c r="AN114" s="386"/>
      <c r="AO114" s="386"/>
      <c r="AP114" s="386"/>
      <c r="AQ114" s="386"/>
      <c r="AR114" s="386"/>
      <c r="AS114" s="386"/>
      <c r="AT114" s="386"/>
      <c r="AU114" s="386"/>
      <c r="AV114" s="386"/>
      <c r="AW114" s="386"/>
      <c r="AX114" s="386"/>
      <c r="AY114" s="386"/>
      <c r="AZ114" s="386"/>
      <c r="BA114" s="386"/>
      <c r="BB114" s="386"/>
      <c r="BC114" s="386"/>
      <c r="BD114" s="386"/>
      <c r="BE114" s="386"/>
      <c r="BF114" s="386"/>
      <c r="BG114" s="386"/>
      <c r="BH114" s="386"/>
      <c r="BI114" s="386"/>
      <c r="BJ114" s="386"/>
      <c r="BK114" s="386"/>
    </row>
    <row r="115" spans="3:63" x14ac:dyDescent="0.25">
      <c r="C115" s="385" t="s">
        <v>213</v>
      </c>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6"/>
      <c r="AV115" s="386"/>
      <c r="AW115" s="386"/>
      <c r="AX115" s="386"/>
      <c r="AY115" s="386"/>
      <c r="AZ115" s="386"/>
      <c r="BA115" s="386"/>
      <c r="BB115" s="386"/>
      <c r="BC115" s="386"/>
      <c r="BD115" s="386"/>
      <c r="BE115" s="386"/>
      <c r="BF115" s="386"/>
      <c r="BG115" s="386"/>
      <c r="BH115" s="386"/>
      <c r="BI115" s="386"/>
      <c r="BJ115" s="386"/>
      <c r="BK115" s="386"/>
    </row>
    <row r="116" spans="3:63" x14ac:dyDescent="0.25">
      <c r="C116" s="385" t="s">
        <v>214</v>
      </c>
      <c r="D116" s="386"/>
      <c r="E116" s="386"/>
      <c r="F116" s="386"/>
      <c r="G116" s="386"/>
      <c r="H116" s="386"/>
      <c r="I116" s="386"/>
      <c r="J116" s="386"/>
      <c r="K116" s="386"/>
      <c r="L116" s="386"/>
      <c r="M116" s="386"/>
      <c r="N116" s="386"/>
      <c r="O116" s="386"/>
      <c r="P116" s="386"/>
      <c r="Q116" s="386"/>
      <c r="R116" s="386"/>
      <c r="S116" s="386"/>
      <c r="T116" s="386"/>
      <c r="U116" s="386"/>
      <c r="V116" s="386"/>
      <c r="W116" s="386"/>
      <c r="X116" s="386"/>
      <c r="Y116" s="386"/>
      <c r="Z116" s="386"/>
      <c r="AA116" s="386"/>
      <c r="AB116" s="386"/>
      <c r="AC116" s="386"/>
      <c r="AD116" s="386"/>
      <c r="AE116" s="386"/>
      <c r="AF116" s="386"/>
      <c r="AG116" s="386"/>
      <c r="AH116" s="386"/>
      <c r="AI116" s="386"/>
      <c r="AJ116" s="386"/>
      <c r="AK116" s="386"/>
      <c r="AL116" s="386"/>
      <c r="AM116" s="386"/>
      <c r="AN116" s="386"/>
      <c r="AO116" s="386"/>
      <c r="AP116" s="386"/>
      <c r="AQ116" s="386"/>
      <c r="AR116" s="386"/>
      <c r="AS116" s="386"/>
      <c r="AT116" s="386"/>
      <c r="AU116" s="386"/>
      <c r="AV116" s="386"/>
      <c r="AW116" s="386"/>
      <c r="AX116" s="386"/>
      <c r="AY116" s="386"/>
      <c r="AZ116" s="386"/>
      <c r="BA116" s="386"/>
      <c r="BB116" s="386"/>
      <c r="BC116" s="386"/>
      <c r="BD116" s="386"/>
      <c r="BE116" s="386"/>
      <c r="BF116" s="386"/>
      <c r="BG116" s="386"/>
      <c r="BH116" s="386"/>
      <c r="BI116" s="386"/>
      <c r="BJ116" s="386"/>
      <c r="BK116" s="386"/>
    </row>
    <row r="117" spans="3:63" x14ac:dyDescent="0.25">
      <c r="C117" s="385" t="s">
        <v>221</v>
      </c>
      <c r="D117" s="386"/>
      <c r="E117" s="386"/>
      <c r="F117" s="386"/>
      <c r="G117" s="386"/>
      <c r="H117" s="386"/>
      <c r="I117" s="386"/>
      <c r="J117" s="386"/>
      <c r="K117" s="386"/>
      <c r="L117" s="386"/>
      <c r="M117" s="386"/>
      <c r="N117" s="386"/>
      <c r="O117" s="386"/>
      <c r="P117" s="386"/>
      <c r="Q117" s="386"/>
      <c r="R117" s="386"/>
      <c r="S117" s="386"/>
      <c r="T117" s="386"/>
      <c r="U117" s="386"/>
      <c r="V117" s="386"/>
      <c r="W117" s="386"/>
      <c r="X117" s="386"/>
      <c r="Y117" s="386"/>
      <c r="Z117" s="386"/>
      <c r="AA117" s="386"/>
      <c r="AB117" s="386"/>
      <c r="AC117" s="386"/>
      <c r="AD117" s="386"/>
      <c r="AE117" s="386"/>
      <c r="AF117" s="386"/>
      <c r="AG117" s="386"/>
      <c r="AH117" s="386"/>
      <c r="AI117" s="386"/>
      <c r="AJ117" s="386"/>
      <c r="AK117" s="386"/>
      <c r="AL117" s="386"/>
      <c r="AM117" s="386"/>
      <c r="AN117" s="386"/>
      <c r="AO117" s="386"/>
      <c r="AP117" s="386"/>
      <c r="AQ117" s="386"/>
      <c r="AR117" s="386"/>
      <c r="AS117" s="386"/>
      <c r="AT117" s="386"/>
      <c r="AU117" s="386"/>
      <c r="AV117" s="386"/>
      <c r="AW117" s="386"/>
      <c r="AX117" s="386"/>
      <c r="AY117" s="386"/>
      <c r="AZ117" s="386"/>
      <c r="BA117" s="386"/>
      <c r="BB117" s="386"/>
      <c r="BC117" s="386"/>
      <c r="BD117" s="386"/>
      <c r="BE117" s="386"/>
      <c r="BF117" s="386"/>
      <c r="BG117" s="386"/>
      <c r="BH117" s="386"/>
      <c r="BI117" s="386"/>
      <c r="BJ117" s="386"/>
      <c r="BK117" s="386"/>
    </row>
    <row r="118" spans="3:63" x14ac:dyDescent="0.25">
      <c r="C118" s="385" t="s">
        <v>222</v>
      </c>
      <c r="D118" s="386"/>
      <c r="E118" s="386"/>
      <c r="F118" s="386"/>
      <c r="G118" s="386"/>
      <c r="H118" s="386"/>
      <c r="I118" s="386"/>
      <c r="J118" s="386"/>
      <c r="K118" s="386"/>
      <c r="L118" s="386"/>
      <c r="M118" s="386"/>
      <c r="N118" s="386"/>
      <c r="O118" s="386"/>
      <c r="P118" s="386"/>
      <c r="Q118" s="386"/>
      <c r="R118" s="386"/>
      <c r="S118" s="386"/>
      <c r="T118" s="386"/>
      <c r="U118" s="386"/>
      <c r="V118" s="386"/>
      <c r="W118" s="386"/>
      <c r="X118" s="386"/>
      <c r="Y118" s="386"/>
      <c r="Z118" s="386"/>
      <c r="AA118" s="386"/>
      <c r="AB118" s="386"/>
      <c r="AC118" s="386"/>
      <c r="AD118" s="386"/>
      <c r="AE118" s="386"/>
      <c r="AF118" s="386"/>
      <c r="AG118" s="386"/>
      <c r="AH118" s="386"/>
      <c r="AI118" s="386"/>
      <c r="AJ118" s="386"/>
      <c r="AK118" s="386"/>
      <c r="AL118" s="386"/>
      <c r="AM118" s="386"/>
      <c r="AN118" s="386"/>
      <c r="AO118" s="386"/>
      <c r="AP118" s="386"/>
      <c r="AQ118" s="386"/>
      <c r="AR118" s="386"/>
      <c r="AS118" s="386"/>
      <c r="AT118" s="386"/>
      <c r="AU118" s="386"/>
      <c r="AV118" s="386"/>
      <c r="AW118" s="386"/>
      <c r="AX118" s="386"/>
      <c r="AY118" s="386"/>
      <c r="AZ118" s="386"/>
      <c r="BA118" s="386"/>
      <c r="BB118" s="386"/>
      <c r="BC118" s="386"/>
      <c r="BD118" s="386"/>
      <c r="BE118" s="386"/>
      <c r="BF118" s="386"/>
      <c r="BG118" s="386"/>
      <c r="BH118" s="386"/>
      <c r="BI118" s="386"/>
      <c r="BJ118" s="386"/>
      <c r="BK118" s="386"/>
    </row>
    <row r="119" spans="3:63" x14ac:dyDescent="0.25">
      <c r="C119" s="385" t="s">
        <v>223</v>
      </c>
      <c r="D119" s="386"/>
      <c r="E119" s="386"/>
      <c r="F119" s="386"/>
      <c r="G119" s="386"/>
      <c r="H119" s="386"/>
      <c r="I119" s="386"/>
      <c r="J119" s="386"/>
      <c r="K119" s="386"/>
      <c r="L119" s="386"/>
      <c r="M119" s="386"/>
      <c r="N119" s="386"/>
      <c r="O119" s="386"/>
      <c r="P119" s="386"/>
      <c r="Q119" s="386"/>
      <c r="R119" s="386"/>
      <c r="S119" s="386"/>
      <c r="T119" s="386"/>
      <c r="U119" s="386"/>
      <c r="V119" s="386"/>
      <c r="W119" s="386"/>
      <c r="X119" s="386"/>
      <c r="Y119" s="386"/>
      <c r="Z119" s="386"/>
      <c r="AA119" s="386"/>
      <c r="AB119" s="386"/>
      <c r="AC119" s="386"/>
      <c r="AD119" s="386"/>
      <c r="AE119" s="386"/>
      <c r="AF119" s="386"/>
      <c r="AG119" s="386"/>
      <c r="AH119" s="386"/>
      <c r="AI119" s="386"/>
      <c r="AJ119" s="386"/>
      <c r="AK119" s="386"/>
      <c r="AL119" s="386"/>
      <c r="AM119" s="386"/>
      <c r="AN119" s="386"/>
      <c r="AO119" s="386"/>
      <c r="AP119" s="386"/>
      <c r="AQ119" s="386"/>
      <c r="AR119" s="386"/>
      <c r="AS119" s="386"/>
      <c r="AT119" s="386"/>
      <c r="AU119" s="386"/>
      <c r="AV119" s="386"/>
      <c r="AW119" s="386"/>
      <c r="AX119" s="386"/>
      <c r="AY119" s="386"/>
      <c r="AZ119" s="386"/>
      <c r="BA119" s="386"/>
      <c r="BB119" s="386"/>
      <c r="BC119" s="386"/>
      <c r="BD119" s="386"/>
      <c r="BE119" s="386"/>
      <c r="BF119" s="386"/>
      <c r="BG119" s="386"/>
      <c r="BH119" s="386"/>
      <c r="BI119" s="386"/>
      <c r="BJ119" s="386"/>
      <c r="BK119" s="386"/>
    </row>
    <row r="120" spans="3:63" x14ac:dyDescent="0.25">
      <c r="C120" s="383" t="s">
        <v>224</v>
      </c>
      <c r="D120" s="384">
        <f>D$101-SUM(D$105:D119)</f>
        <v>0</v>
      </c>
      <c r="E120" s="384">
        <f>E$101-SUM(E$105:E119)</f>
        <v>0</v>
      </c>
      <c r="F120" s="384">
        <f>F$101-SUM(F$105:F119)</f>
        <v>0</v>
      </c>
      <c r="G120" s="384">
        <f>G$101-SUM(G$105:G119)</f>
        <v>0</v>
      </c>
      <c r="H120" s="384">
        <f>H$101-SUM(H$105:H119)</f>
        <v>0</v>
      </c>
      <c r="I120" s="384">
        <f>I$101-SUM(I$105:I119)</f>
        <v>0</v>
      </c>
      <c r="J120" s="384">
        <f>J$101-SUM(J$105:J119)</f>
        <v>0</v>
      </c>
      <c r="K120" s="384">
        <f>K$101-SUM(K$105:K119)</f>
        <v>0</v>
      </c>
      <c r="L120" s="384">
        <f>L$101-SUM(L$105:L119)</f>
        <v>0</v>
      </c>
      <c r="M120" s="384">
        <f>M$101-SUM(M$105:M119)</f>
        <v>0</v>
      </c>
      <c r="N120" s="384">
        <f>N$101-SUM(N$105:N119)</f>
        <v>0</v>
      </c>
      <c r="O120" s="384">
        <f>O$101-SUM(O$105:O119)</f>
        <v>0</v>
      </c>
      <c r="P120" s="384">
        <f>P$101-SUM(P$105:P119)</f>
        <v>0</v>
      </c>
      <c r="Q120" s="384">
        <f>Q$101-SUM(Q$105:Q119)</f>
        <v>0</v>
      </c>
      <c r="R120" s="384">
        <f>R$101-SUM(R$105:R119)</f>
        <v>0</v>
      </c>
      <c r="S120" s="384">
        <f>S$101-SUM(S$105:S119)</f>
        <v>0</v>
      </c>
      <c r="T120" s="384">
        <f>T$101-SUM(T$105:T119)</f>
        <v>0</v>
      </c>
      <c r="U120" s="384">
        <f>U$101-SUM(U$105:U119)</f>
        <v>0</v>
      </c>
      <c r="V120" s="384">
        <f>V$101-SUM(V$105:V119)</f>
        <v>0</v>
      </c>
      <c r="W120" s="384">
        <f>W$101-SUM(W$105:W119)</f>
        <v>0</v>
      </c>
      <c r="X120" s="384">
        <f>X$101-SUM(X$105:X119)</f>
        <v>0</v>
      </c>
      <c r="Y120" s="384">
        <f>Y$101-SUM(Y$105:Y119)</f>
        <v>0</v>
      </c>
      <c r="Z120" s="384">
        <f>Z$101-SUM(Z$105:Z119)</f>
        <v>0</v>
      </c>
      <c r="AA120" s="384">
        <f>AA$101-SUM(AA$105:AA119)</f>
        <v>0</v>
      </c>
      <c r="AB120" s="384">
        <f>AB$101-SUM(AB$105:AB119)</f>
        <v>0</v>
      </c>
      <c r="AC120" s="384">
        <f>AC$101-SUM(AC$105:AC119)</f>
        <v>0</v>
      </c>
      <c r="AD120" s="384">
        <f>AD$101-SUM(AD$105:AD119)</f>
        <v>0</v>
      </c>
      <c r="AE120" s="384">
        <f>AE$101-SUM(AE$105:AE119)</f>
        <v>0</v>
      </c>
      <c r="AF120" s="384">
        <f>AF$101-SUM(AF$105:AF119)</f>
        <v>0</v>
      </c>
      <c r="AG120" s="384">
        <f>AG$101-SUM(AG$105:AG119)</f>
        <v>0</v>
      </c>
      <c r="AH120" s="384">
        <f>AH$101-SUM(AH$105:AH119)</f>
        <v>0</v>
      </c>
      <c r="AI120" s="384">
        <f>AI$101-SUM(AI$105:AI119)</f>
        <v>0</v>
      </c>
      <c r="AJ120" s="384">
        <f>AJ$101-SUM(AJ$105:AJ119)</f>
        <v>0</v>
      </c>
      <c r="AK120" s="384">
        <f>AK$101-SUM(AK$105:AK119)</f>
        <v>0</v>
      </c>
      <c r="AL120" s="384">
        <f>AL$101-SUM(AL$105:AL119)</f>
        <v>0</v>
      </c>
      <c r="AM120" s="384">
        <f>AM$101-SUM(AM$105:AM119)</f>
        <v>0</v>
      </c>
      <c r="AN120" s="384">
        <f>AN$101-SUM(AN$105:AN119)</f>
        <v>0</v>
      </c>
      <c r="AO120" s="384">
        <f>AO$101-SUM(AO$105:AO119)</f>
        <v>0</v>
      </c>
      <c r="AP120" s="384">
        <f>AP$101-SUM(AP$105:AP119)</f>
        <v>0</v>
      </c>
      <c r="AQ120" s="384">
        <f>AQ$101-SUM(AQ$105:AQ119)</f>
        <v>0</v>
      </c>
      <c r="AR120" s="384">
        <f>AR$101-SUM(AR$105:AR119)</f>
        <v>0</v>
      </c>
      <c r="AS120" s="384">
        <f>AS$101-SUM(AS$105:AS119)</f>
        <v>0</v>
      </c>
      <c r="AT120" s="384">
        <f>AT$101-SUM(AT$105:AT119)</f>
        <v>0</v>
      </c>
      <c r="AU120" s="384">
        <f>AU$101-SUM(AU$105:AU119)</f>
        <v>0</v>
      </c>
      <c r="AV120" s="384">
        <f>AV$101-SUM(AV$105:AV119)</f>
        <v>0</v>
      </c>
      <c r="AW120" s="384">
        <f>AW$101-SUM(AW$105:AW119)</f>
        <v>0</v>
      </c>
      <c r="AX120" s="384">
        <f>AX$101-SUM(AX$105:AX119)</f>
        <v>0</v>
      </c>
      <c r="AY120" s="384">
        <f>AY$101-SUM(AY$105:AY119)</f>
        <v>0</v>
      </c>
      <c r="AZ120" s="384">
        <f>AZ$101-SUM(AZ$105:AZ119)</f>
        <v>0</v>
      </c>
      <c r="BA120" s="384">
        <f>BA$101-SUM(BA$105:BA119)</f>
        <v>0</v>
      </c>
      <c r="BB120" s="384">
        <f>BB$101-SUM(BB$105:BB119)</f>
        <v>0</v>
      </c>
      <c r="BC120" s="384">
        <f>BC$101-SUM(BC$105:BC119)</f>
        <v>0</v>
      </c>
      <c r="BD120" s="384">
        <f>BD$101-SUM(BD$105:BD119)</f>
        <v>0</v>
      </c>
      <c r="BE120" s="384">
        <f>BE$101-SUM(BE$105:BE119)</f>
        <v>0</v>
      </c>
      <c r="BF120" s="384">
        <f>BF$101-SUM(BF$105:BF119)</f>
        <v>0</v>
      </c>
      <c r="BG120" s="384">
        <f>BG$101-SUM(BG$105:BG119)</f>
        <v>0</v>
      </c>
      <c r="BH120" s="384">
        <f>BH$101-SUM(BH$105:BH119)</f>
        <v>0</v>
      </c>
      <c r="BI120" s="384">
        <f>BI$101-SUM(BI$105:BI119)</f>
        <v>0</v>
      </c>
      <c r="BJ120" s="384">
        <f>BJ$101-SUM(BJ$105:BJ119)</f>
        <v>0</v>
      </c>
      <c r="BK120" s="384">
        <f>BK$101-SUM(BK$105:BK119)</f>
        <v>0</v>
      </c>
    </row>
    <row r="121" spans="3:63" x14ac:dyDescent="0.25">
      <c r="C121" s="383" t="s">
        <v>225</v>
      </c>
      <c r="D121" s="384">
        <f>D$101-SUM(D$105:D120)</f>
        <v>0</v>
      </c>
      <c r="E121" s="384">
        <f>E$101-SUM(E$105:E120)</f>
        <v>0</v>
      </c>
      <c r="F121" s="384">
        <f>F$101-SUM(F$105:F120)</f>
        <v>0</v>
      </c>
      <c r="G121" s="384">
        <f>G$101-SUM(G$105:G120)</f>
        <v>0</v>
      </c>
      <c r="H121" s="384">
        <f>H$101-SUM(H$105:H120)</f>
        <v>0</v>
      </c>
      <c r="I121" s="384">
        <f>I$101-SUM(I$105:I120)</f>
        <v>0</v>
      </c>
      <c r="J121" s="384">
        <f>J$101-SUM(J$105:J120)</f>
        <v>0</v>
      </c>
      <c r="K121" s="384">
        <f>K$101-SUM(K$105:K120)</f>
        <v>0</v>
      </c>
      <c r="L121" s="384">
        <f>L$101-SUM(L$105:L120)</f>
        <v>0</v>
      </c>
      <c r="M121" s="384">
        <f>M$101-SUM(M$105:M120)</f>
        <v>0</v>
      </c>
      <c r="N121" s="384">
        <f>N$101-SUM(N$105:N120)</f>
        <v>0</v>
      </c>
      <c r="O121" s="384">
        <f>O$101-SUM(O$105:O120)</f>
        <v>0</v>
      </c>
      <c r="P121" s="384">
        <f>P$101-SUM(P$105:P120)</f>
        <v>0</v>
      </c>
      <c r="Q121" s="384">
        <f>Q$101-SUM(Q$105:Q120)</f>
        <v>0</v>
      </c>
      <c r="R121" s="384">
        <f>R$101-SUM(R$105:R120)</f>
        <v>0</v>
      </c>
      <c r="S121" s="384">
        <f>S$101-SUM(S$105:S120)</f>
        <v>0</v>
      </c>
      <c r="T121" s="384">
        <f>T$101-SUM(T$105:T120)</f>
        <v>0</v>
      </c>
      <c r="U121" s="384">
        <f>U$101-SUM(U$105:U120)</f>
        <v>0</v>
      </c>
      <c r="V121" s="384">
        <f>V$101-SUM(V$105:V120)</f>
        <v>0</v>
      </c>
      <c r="W121" s="384">
        <f>W$101-SUM(W$105:W120)</f>
        <v>0</v>
      </c>
      <c r="X121" s="384">
        <f>X$101-SUM(X$105:X120)</f>
        <v>0</v>
      </c>
      <c r="Y121" s="384">
        <f>Y$101-SUM(Y$105:Y120)</f>
        <v>0</v>
      </c>
      <c r="Z121" s="384">
        <f>Z$101-SUM(Z$105:Z120)</f>
        <v>0</v>
      </c>
      <c r="AA121" s="384">
        <f>AA$101-SUM(AA$105:AA120)</f>
        <v>0</v>
      </c>
      <c r="AB121" s="384">
        <f>AB$101-SUM(AB$105:AB120)</f>
        <v>0</v>
      </c>
      <c r="AC121" s="384">
        <f>AC$101-SUM(AC$105:AC120)</f>
        <v>0</v>
      </c>
      <c r="AD121" s="384">
        <f>AD$101-SUM(AD$105:AD120)</f>
        <v>0</v>
      </c>
      <c r="AE121" s="384">
        <f>AE$101-SUM(AE$105:AE120)</f>
        <v>0</v>
      </c>
      <c r="AF121" s="384">
        <f>AF$101-SUM(AF$105:AF120)</f>
        <v>0</v>
      </c>
      <c r="AG121" s="384">
        <f>AG$101-SUM(AG$105:AG120)</f>
        <v>0</v>
      </c>
      <c r="AH121" s="384">
        <f>AH$101-SUM(AH$105:AH120)</f>
        <v>0</v>
      </c>
      <c r="AI121" s="384">
        <f>AI$101-SUM(AI$105:AI120)</f>
        <v>0</v>
      </c>
      <c r="AJ121" s="384">
        <f>AJ$101-SUM(AJ$105:AJ120)</f>
        <v>0</v>
      </c>
      <c r="AK121" s="384">
        <f>AK$101-SUM(AK$105:AK120)</f>
        <v>0</v>
      </c>
      <c r="AL121" s="384">
        <f>AL$101-SUM(AL$105:AL120)</f>
        <v>0</v>
      </c>
      <c r="AM121" s="384">
        <f>AM$101-SUM(AM$105:AM120)</f>
        <v>0</v>
      </c>
      <c r="AN121" s="384">
        <f>AN$101-SUM(AN$105:AN120)</f>
        <v>0</v>
      </c>
      <c r="AO121" s="384">
        <f>AO$101-SUM(AO$105:AO120)</f>
        <v>0</v>
      </c>
      <c r="AP121" s="384">
        <f>AP$101-SUM(AP$105:AP120)</f>
        <v>0</v>
      </c>
      <c r="AQ121" s="384">
        <f>AQ$101-SUM(AQ$105:AQ120)</f>
        <v>0</v>
      </c>
      <c r="AR121" s="384">
        <f>AR$101-SUM(AR$105:AR120)</f>
        <v>0</v>
      </c>
      <c r="AS121" s="384">
        <f>AS$101-SUM(AS$105:AS120)</f>
        <v>0</v>
      </c>
      <c r="AT121" s="384">
        <f>AT$101-SUM(AT$105:AT120)</f>
        <v>0</v>
      </c>
      <c r="AU121" s="384">
        <f>AU$101-SUM(AU$105:AU120)</f>
        <v>0</v>
      </c>
      <c r="AV121" s="384">
        <f>AV$101-SUM(AV$105:AV120)</f>
        <v>0</v>
      </c>
      <c r="AW121" s="384">
        <f>AW$101-SUM(AW$105:AW120)</f>
        <v>0</v>
      </c>
      <c r="AX121" s="384">
        <f>AX$101-SUM(AX$105:AX120)</f>
        <v>0</v>
      </c>
      <c r="AY121" s="384">
        <f>AY$101-SUM(AY$105:AY120)</f>
        <v>0</v>
      </c>
      <c r="AZ121" s="384">
        <f>AZ$101-SUM(AZ$105:AZ120)</f>
        <v>0</v>
      </c>
      <c r="BA121" s="384">
        <f>BA$101-SUM(BA$105:BA120)</f>
        <v>0</v>
      </c>
      <c r="BB121" s="384">
        <f>BB$101-SUM(BB$105:BB120)</f>
        <v>0</v>
      </c>
      <c r="BC121" s="384">
        <f>BC$101-SUM(BC$105:BC120)</f>
        <v>0</v>
      </c>
      <c r="BD121" s="384">
        <f>BD$101-SUM(BD$105:BD120)</f>
        <v>0</v>
      </c>
      <c r="BE121" s="384">
        <f>BE$101-SUM(BE$105:BE120)</f>
        <v>0</v>
      </c>
      <c r="BF121" s="384">
        <f>BF$101-SUM(BF$105:BF120)</f>
        <v>0</v>
      </c>
      <c r="BG121" s="384">
        <f>BG$101-SUM(BG$105:BG120)</f>
        <v>0</v>
      </c>
      <c r="BH121" s="384">
        <f>BH$101-SUM(BH$105:BH120)</f>
        <v>0</v>
      </c>
      <c r="BI121" s="384">
        <f>BI$101-SUM(BI$105:BI120)</f>
        <v>0</v>
      </c>
      <c r="BJ121" s="384">
        <f>BJ$101-SUM(BJ$105:BJ120)</f>
        <v>0</v>
      </c>
      <c r="BK121" s="384">
        <f>BK$101-SUM(BK$105:BK120)</f>
        <v>0</v>
      </c>
    </row>
    <row r="122" spans="3:63" x14ac:dyDescent="0.25">
      <c r="C122" s="383" t="s">
        <v>226</v>
      </c>
      <c r="D122" s="384">
        <f>D$101-SUM(D$105:D121)</f>
        <v>0</v>
      </c>
      <c r="E122" s="384">
        <f>E$101-SUM(E$105:E121)</f>
        <v>0</v>
      </c>
      <c r="F122" s="384">
        <f>F$101-SUM(F$105:F121)</f>
        <v>0</v>
      </c>
      <c r="G122" s="384">
        <f>G$101-SUM(G$105:G121)</f>
        <v>0</v>
      </c>
      <c r="H122" s="384">
        <f>H$101-SUM(H$105:H121)</f>
        <v>0</v>
      </c>
      <c r="I122" s="384">
        <f>I$101-SUM(I$105:I121)</f>
        <v>0</v>
      </c>
      <c r="J122" s="384">
        <f>J$101-SUM(J$105:J121)</f>
        <v>0</v>
      </c>
      <c r="K122" s="384">
        <f>K$101-SUM(K$105:K121)</f>
        <v>0</v>
      </c>
      <c r="L122" s="384">
        <f>L$101-SUM(L$105:L121)</f>
        <v>0</v>
      </c>
      <c r="M122" s="384">
        <f>M$101-SUM(M$105:M121)</f>
        <v>0</v>
      </c>
      <c r="N122" s="384">
        <f>N$101-SUM(N$105:N121)</f>
        <v>0</v>
      </c>
      <c r="O122" s="384">
        <f>O$101-SUM(O$105:O121)</f>
        <v>0</v>
      </c>
      <c r="P122" s="384">
        <f>P$101-SUM(P$105:P121)</f>
        <v>0</v>
      </c>
      <c r="Q122" s="384">
        <f>Q$101-SUM(Q$105:Q121)</f>
        <v>0</v>
      </c>
      <c r="R122" s="384">
        <f>R$101-SUM(R$105:R121)</f>
        <v>0</v>
      </c>
      <c r="S122" s="384">
        <f>S$101-SUM(S$105:S121)</f>
        <v>0</v>
      </c>
      <c r="T122" s="384">
        <f>T$101-SUM(T$105:T121)</f>
        <v>0</v>
      </c>
      <c r="U122" s="384">
        <f>U$101-SUM(U$105:U121)</f>
        <v>0</v>
      </c>
      <c r="V122" s="384">
        <f>V$101-SUM(V$105:V121)</f>
        <v>0</v>
      </c>
      <c r="W122" s="384">
        <f>W$101-SUM(W$105:W121)</f>
        <v>0</v>
      </c>
      <c r="X122" s="384">
        <f>X$101-SUM(X$105:X121)</f>
        <v>0</v>
      </c>
      <c r="Y122" s="384">
        <f>Y$101-SUM(Y$105:Y121)</f>
        <v>0</v>
      </c>
      <c r="Z122" s="384">
        <f>Z$101-SUM(Z$105:Z121)</f>
        <v>0</v>
      </c>
      <c r="AA122" s="384">
        <f>AA$101-SUM(AA$105:AA121)</f>
        <v>0</v>
      </c>
      <c r="AB122" s="384">
        <f>AB$101-SUM(AB$105:AB121)</f>
        <v>0</v>
      </c>
      <c r="AC122" s="384">
        <f>AC$101-SUM(AC$105:AC121)</f>
        <v>0</v>
      </c>
      <c r="AD122" s="384">
        <f>AD$101-SUM(AD$105:AD121)</f>
        <v>0</v>
      </c>
      <c r="AE122" s="384">
        <f>AE$101-SUM(AE$105:AE121)</f>
        <v>0</v>
      </c>
      <c r="AF122" s="384">
        <f>AF$101-SUM(AF$105:AF121)</f>
        <v>0</v>
      </c>
      <c r="AG122" s="384">
        <f>AG$101-SUM(AG$105:AG121)</f>
        <v>0</v>
      </c>
      <c r="AH122" s="384">
        <f>AH$101-SUM(AH$105:AH121)</f>
        <v>0</v>
      </c>
      <c r="AI122" s="384">
        <f>AI$101-SUM(AI$105:AI121)</f>
        <v>0</v>
      </c>
      <c r="AJ122" s="384">
        <f>AJ$101-SUM(AJ$105:AJ121)</f>
        <v>0</v>
      </c>
      <c r="AK122" s="384">
        <f>AK$101-SUM(AK$105:AK121)</f>
        <v>0</v>
      </c>
      <c r="AL122" s="384">
        <f>AL$101-SUM(AL$105:AL121)</f>
        <v>0</v>
      </c>
      <c r="AM122" s="384">
        <f>AM$101-SUM(AM$105:AM121)</f>
        <v>0</v>
      </c>
      <c r="AN122" s="384">
        <f>AN$101-SUM(AN$105:AN121)</f>
        <v>0</v>
      </c>
      <c r="AO122" s="384">
        <f>AO$101-SUM(AO$105:AO121)</f>
        <v>0</v>
      </c>
      <c r="AP122" s="384">
        <f>AP$101-SUM(AP$105:AP121)</f>
        <v>0</v>
      </c>
      <c r="AQ122" s="384">
        <f>AQ$101-SUM(AQ$105:AQ121)</f>
        <v>0</v>
      </c>
      <c r="AR122" s="384">
        <f>AR$101-SUM(AR$105:AR121)</f>
        <v>0</v>
      </c>
      <c r="AS122" s="384">
        <f>AS$101-SUM(AS$105:AS121)</f>
        <v>0</v>
      </c>
      <c r="AT122" s="384">
        <f>AT$101-SUM(AT$105:AT121)</f>
        <v>0</v>
      </c>
      <c r="AU122" s="384">
        <f>AU$101-SUM(AU$105:AU121)</f>
        <v>0</v>
      </c>
      <c r="AV122" s="384">
        <f>AV$101-SUM(AV$105:AV121)</f>
        <v>0</v>
      </c>
      <c r="AW122" s="384">
        <f>AW$101-SUM(AW$105:AW121)</f>
        <v>0</v>
      </c>
      <c r="AX122" s="384">
        <f>AX$101-SUM(AX$105:AX121)</f>
        <v>0</v>
      </c>
      <c r="AY122" s="384">
        <f>AY$101-SUM(AY$105:AY121)</f>
        <v>0</v>
      </c>
      <c r="AZ122" s="384">
        <f>AZ$101-SUM(AZ$105:AZ121)</f>
        <v>0</v>
      </c>
      <c r="BA122" s="384">
        <f>BA$101-SUM(BA$105:BA121)</f>
        <v>0</v>
      </c>
      <c r="BB122" s="384">
        <f>BB$101-SUM(BB$105:BB121)</f>
        <v>0</v>
      </c>
      <c r="BC122" s="384">
        <f>BC$101-SUM(BC$105:BC121)</f>
        <v>0</v>
      </c>
      <c r="BD122" s="384">
        <f>BD$101-SUM(BD$105:BD121)</f>
        <v>0</v>
      </c>
      <c r="BE122" s="384">
        <f>BE$101-SUM(BE$105:BE121)</f>
        <v>0</v>
      </c>
      <c r="BF122" s="384">
        <f>BF$101-SUM(BF$105:BF121)</f>
        <v>0</v>
      </c>
      <c r="BG122" s="384">
        <f>BG$101-SUM(BG$105:BG121)</f>
        <v>0</v>
      </c>
      <c r="BH122" s="384">
        <f>BH$101-SUM(BH$105:BH121)</f>
        <v>0</v>
      </c>
      <c r="BI122" s="384">
        <f>BI$101-SUM(BI$105:BI121)</f>
        <v>0</v>
      </c>
      <c r="BJ122" s="384">
        <f>BJ$101-SUM(BJ$105:BJ121)</f>
        <v>0</v>
      </c>
      <c r="BK122" s="384">
        <f>BK$101-SUM(BK$105:BK121)</f>
        <v>0</v>
      </c>
    </row>
    <row r="123" spans="3:63" x14ac:dyDescent="0.25">
      <c r="C123" s="383" t="s">
        <v>466</v>
      </c>
      <c r="D123" s="384">
        <f>D$101-SUM(D$105:D122)</f>
        <v>0</v>
      </c>
      <c r="E123" s="384">
        <f>E$101-SUM(E$105:E122)</f>
        <v>0</v>
      </c>
      <c r="F123" s="384">
        <f>F$101-SUM(F$105:F122)</f>
        <v>0</v>
      </c>
      <c r="G123" s="384">
        <f>G$101-SUM(G$105:G122)</f>
        <v>0</v>
      </c>
      <c r="H123" s="384">
        <f>H$101-SUM(H$105:H122)</f>
        <v>0</v>
      </c>
      <c r="I123" s="384">
        <f>I$101-SUM(I$105:I122)</f>
        <v>0</v>
      </c>
      <c r="J123" s="384">
        <f>J$101-SUM(J$105:J122)</f>
        <v>0</v>
      </c>
      <c r="K123" s="384">
        <f>K$101-SUM(K$105:K122)</f>
        <v>0</v>
      </c>
      <c r="L123" s="384">
        <f>L$101-SUM(L$105:L122)</f>
        <v>0</v>
      </c>
      <c r="M123" s="384">
        <f>M$101-SUM(M$105:M122)</f>
        <v>0</v>
      </c>
      <c r="N123" s="384">
        <f>N$101-SUM(N$105:N122)</f>
        <v>0</v>
      </c>
      <c r="O123" s="384">
        <f>O$101-SUM(O$105:O122)</f>
        <v>0</v>
      </c>
      <c r="P123" s="384">
        <f>P$101-SUM(P$105:P122)</f>
        <v>0</v>
      </c>
      <c r="Q123" s="384">
        <f>Q$101-SUM(Q$105:Q122)</f>
        <v>0</v>
      </c>
      <c r="R123" s="384">
        <f>R$101-SUM(R$105:R122)</f>
        <v>0</v>
      </c>
      <c r="S123" s="384">
        <f>S$101-SUM(S$105:S122)</f>
        <v>0</v>
      </c>
      <c r="T123" s="384">
        <f>T$101-SUM(T$105:T122)</f>
        <v>0</v>
      </c>
      <c r="U123" s="384">
        <f>U$101-SUM(U$105:U122)</f>
        <v>0</v>
      </c>
      <c r="V123" s="384">
        <f>V$101-SUM(V$105:V122)</f>
        <v>0</v>
      </c>
      <c r="W123" s="384">
        <f>W$101-SUM(W$105:W122)</f>
        <v>0</v>
      </c>
      <c r="X123" s="384">
        <f>X$101-SUM(X$105:X122)</f>
        <v>0</v>
      </c>
      <c r="Y123" s="384">
        <f>Y$101-SUM(Y$105:Y122)</f>
        <v>0</v>
      </c>
      <c r="Z123" s="384">
        <f>Z$101-SUM(Z$105:Z122)</f>
        <v>0</v>
      </c>
      <c r="AA123" s="384">
        <f>AA$101-SUM(AA$105:AA122)</f>
        <v>0</v>
      </c>
      <c r="AB123" s="384">
        <f>AB$101-SUM(AB$105:AB122)</f>
        <v>0</v>
      </c>
      <c r="AC123" s="384">
        <f>AC$101-SUM(AC$105:AC122)</f>
        <v>0</v>
      </c>
      <c r="AD123" s="384">
        <f>AD$101-SUM(AD$105:AD122)</f>
        <v>0</v>
      </c>
      <c r="AE123" s="384">
        <f>AE$101-SUM(AE$105:AE122)</f>
        <v>0</v>
      </c>
      <c r="AF123" s="384">
        <f>AF$101-SUM(AF$105:AF122)</f>
        <v>0</v>
      </c>
      <c r="AG123" s="384">
        <f>AG$101-SUM(AG$105:AG122)</f>
        <v>0</v>
      </c>
      <c r="AH123" s="384">
        <f>AH$101-SUM(AH$105:AH122)</f>
        <v>0</v>
      </c>
      <c r="AI123" s="384">
        <f>AI$101-SUM(AI$105:AI122)</f>
        <v>0</v>
      </c>
      <c r="AJ123" s="384">
        <f>AJ$101-SUM(AJ$105:AJ122)</f>
        <v>0</v>
      </c>
      <c r="AK123" s="384">
        <f>AK$101-SUM(AK$105:AK122)</f>
        <v>0</v>
      </c>
      <c r="AL123" s="384">
        <f>AL$101-SUM(AL$105:AL122)</f>
        <v>0</v>
      </c>
      <c r="AM123" s="384">
        <f>AM$101-SUM(AM$105:AM122)</f>
        <v>0</v>
      </c>
      <c r="AN123" s="384">
        <f>AN$101-SUM(AN$105:AN122)</f>
        <v>0</v>
      </c>
      <c r="AO123" s="384">
        <f>AO$101-SUM(AO$105:AO122)</f>
        <v>0</v>
      </c>
      <c r="AP123" s="384">
        <f>AP$101-SUM(AP$105:AP122)</f>
        <v>0</v>
      </c>
      <c r="AQ123" s="384">
        <f>AQ$101-SUM(AQ$105:AQ122)</f>
        <v>0</v>
      </c>
      <c r="AR123" s="384">
        <f>AR$101-SUM(AR$105:AR122)</f>
        <v>0</v>
      </c>
      <c r="AS123" s="384">
        <f>AS$101-SUM(AS$105:AS122)</f>
        <v>0</v>
      </c>
      <c r="AT123" s="384">
        <f>AT$101-SUM(AT$105:AT122)</f>
        <v>0</v>
      </c>
      <c r="AU123" s="384">
        <f>AU$101-SUM(AU$105:AU122)</f>
        <v>0</v>
      </c>
      <c r="AV123" s="384">
        <f>AV$101-SUM(AV$105:AV122)</f>
        <v>0</v>
      </c>
      <c r="AW123" s="384">
        <f>AW$101-SUM(AW$105:AW122)</f>
        <v>0</v>
      </c>
      <c r="AX123" s="384">
        <f>AX$101-SUM(AX$105:AX122)</f>
        <v>0</v>
      </c>
      <c r="AY123" s="384">
        <f>AY$101-SUM(AY$105:AY122)</f>
        <v>0</v>
      </c>
      <c r="AZ123" s="384">
        <f>AZ$101-SUM(AZ$105:AZ122)</f>
        <v>0</v>
      </c>
      <c r="BA123" s="384">
        <f>BA$101-SUM(BA$105:BA122)</f>
        <v>0</v>
      </c>
      <c r="BB123" s="384">
        <f>BB$101-SUM(BB$105:BB122)</f>
        <v>0</v>
      </c>
      <c r="BC123" s="384">
        <f>BC$101-SUM(BC$105:BC122)</f>
        <v>0</v>
      </c>
      <c r="BD123" s="384">
        <f>BD$101-SUM(BD$105:BD122)</f>
        <v>0</v>
      </c>
      <c r="BE123" s="384">
        <f>BE$101-SUM(BE$105:BE122)</f>
        <v>0</v>
      </c>
      <c r="BF123" s="384">
        <f>BF$101-SUM(BF$105:BF122)</f>
        <v>0</v>
      </c>
      <c r="BG123" s="384">
        <f>BG$101-SUM(BG$105:BG122)</f>
        <v>0</v>
      </c>
      <c r="BH123" s="384">
        <f>BH$101-SUM(BH$105:BH122)</f>
        <v>0</v>
      </c>
      <c r="BI123" s="384">
        <f>BI$101-SUM(BI$105:BI122)</f>
        <v>0</v>
      </c>
      <c r="BJ123" s="384">
        <f>BJ$101-SUM(BJ$105:BJ122)</f>
        <v>0</v>
      </c>
      <c r="BK123" s="384">
        <f>BK$101-SUM(BK$105:BK122)</f>
        <v>0</v>
      </c>
    </row>
    <row r="124" spans="3:63" x14ac:dyDescent="0.25">
      <c r="C124" s="383" t="s">
        <v>467</v>
      </c>
      <c r="D124" s="384">
        <f>D$101-SUM(D$105:D123)</f>
        <v>0</v>
      </c>
      <c r="E124" s="384">
        <f>E$101-SUM(E$105:E123)</f>
        <v>0</v>
      </c>
      <c r="F124" s="384">
        <f>F$101-SUM(F$105:F123)</f>
        <v>0</v>
      </c>
      <c r="G124" s="384">
        <f>G$101-SUM(G$105:G123)</f>
        <v>0</v>
      </c>
      <c r="H124" s="384">
        <f>H$101-SUM(H$105:H123)</f>
        <v>0</v>
      </c>
      <c r="I124" s="384">
        <f>I$101-SUM(I$105:I123)</f>
        <v>0</v>
      </c>
      <c r="J124" s="384">
        <f>J$101-SUM(J$105:J123)</f>
        <v>0</v>
      </c>
      <c r="K124" s="384">
        <f>K$101-SUM(K$105:K123)</f>
        <v>0</v>
      </c>
      <c r="L124" s="384">
        <f>L$101-SUM(L$105:L123)</f>
        <v>0</v>
      </c>
      <c r="M124" s="384">
        <f>M$101-SUM(M$105:M123)</f>
        <v>0</v>
      </c>
      <c r="N124" s="384">
        <f>N$101-SUM(N$105:N123)</f>
        <v>0</v>
      </c>
      <c r="O124" s="384">
        <f>O$101-SUM(O$105:O123)</f>
        <v>0</v>
      </c>
      <c r="P124" s="384">
        <f>P$101-SUM(P$105:P123)</f>
        <v>0</v>
      </c>
      <c r="Q124" s="384">
        <f>Q$101-SUM(Q$105:Q123)</f>
        <v>0</v>
      </c>
      <c r="R124" s="384">
        <f>R$101-SUM(R$105:R123)</f>
        <v>0</v>
      </c>
      <c r="S124" s="384">
        <f>S$101-SUM(S$105:S123)</f>
        <v>0</v>
      </c>
      <c r="T124" s="384">
        <f>T$101-SUM(T$105:T123)</f>
        <v>0</v>
      </c>
      <c r="U124" s="384">
        <f>U$101-SUM(U$105:U123)</f>
        <v>0</v>
      </c>
      <c r="V124" s="384">
        <f>V$101-SUM(V$105:V123)</f>
        <v>0</v>
      </c>
      <c r="W124" s="384">
        <f>W$101-SUM(W$105:W123)</f>
        <v>0</v>
      </c>
      <c r="X124" s="384">
        <f>X$101-SUM(X$105:X123)</f>
        <v>0</v>
      </c>
      <c r="Y124" s="384">
        <f>Y$101-SUM(Y$105:Y123)</f>
        <v>0</v>
      </c>
      <c r="Z124" s="384">
        <f>Z$101-SUM(Z$105:Z123)</f>
        <v>0</v>
      </c>
      <c r="AA124" s="384">
        <f>AA$101-SUM(AA$105:AA123)</f>
        <v>0</v>
      </c>
      <c r="AB124" s="384">
        <f>AB$101-SUM(AB$105:AB123)</f>
        <v>0</v>
      </c>
      <c r="AC124" s="384">
        <f>AC$101-SUM(AC$105:AC123)</f>
        <v>0</v>
      </c>
      <c r="AD124" s="384">
        <f>AD$101-SUM(AD$105:AD123)</f>
        <v>0</v>
      </c>
      <c r="AE124" s="384">
        <f>AE$101-SUM(AE$105:AE123)</f>
        <v>0</v>
      </c>
      <c r="AF124" s="384">
        <f>AF$101-SUM(AF$105:AF123)</f>
        <v>0</v>
      </c>
      <c r="AG124" s="384">
        <f>AG$101-SUM(AG$105:AG123)</f>
        <v>0</v>
      </c>
      <c r="AH124" s="384">
        <f>AH$101-SUM(AH$105:AH123)</f>
        <v>0</v>
      </c>
      <c r="AI124" s="384">
        <f>AI$101-SUM(AI$105:AI123)</f>
        <v>0</v>
      </c>
      <c r="AJ124" s="384">
        <f>AJ$101-SUM(AJ$105:AJ123)</f>
        <v>0</v>
      </c>
      <c r="AK124" s="384">
        <f>AK$101-SUM(AK$105:AK123)</f>
        <v>0</v>
      </c>
      <c r="AL124" s="384">
        <f>AL$101-SUM(AL$105:AL123)</f>
        <v>0</v>
      </c>
      <c r="AM124" s="384">
        <f>AM$101-SUM(AM$105:AM123)</f>
        <v>0</v>
      </c>
      <c r="AN124" s="384">
        <f>AN$101-SUM(AN$105:AN123)</f>
        <v>0</v>
      </c>
      <c r="AO124" s="384">
        <f>AO$101-SUM(AO$105:AO123)</f>
        <v>0</v>
      </c>
      <c r="AP124" s="384">
        <f>AP$101-SUM(AP$105:AP123)</f>
        <v>0</v>
      </c>
      <c r="AQ124" s="384">
        <f>AQ$101-SUM(AQ$105:AQ123)</f>
        <v>0</v>
      </c>
      <c r="AR124" s="384">
        <f>AR$101-SUM(AR$105:AR123)</f>
        <v>0</v>
      </c>
      <c r="AS124" s="384">
        <f>AS$101-SUM(AS$105:AS123)</f>
        <v>0</v>
      </c>
      <c r="AT124" s="384">
        <f>AT$101-SUM(AT$105:AT123)</f>
        <v>0</v>
      </c>
      <c r="AU124" s="384">
        <f>AU$101-SUM(AU$105:AU123)</f>
        <v>0</v>
      </c>
      <c r="AV124" s="384">
        <f>AV$101-SUM(AV$105:AV123)</f>
        <v>0</v>
      </c>
      <c r="AW124" s="384">
        <f>AW$101-SUM(AW$105:AW123)</f>
        <v>0</v>
      </c>
      <c r="AX124" s="384">
        <f>AX$101-SUM(AX$105:AX123)</f>
        <v>0</v>
      </c>
      <c r="AY124" s="384">
        <f>AY$101-SUM(AY$105:AY123)</f>
        <v>0</v>
      </c>
      <c r="AZ124" s="384">
        <f>AZ$101-SUM(AZ$105:AZ123)</f>
        <v>0</v>
      </c>
      <c r="BA124" s="384">
        <f>BA$101-SUM(BA$105:BA123)</f>
        <v>0</v>
      </c>
      <c r="BB124" s="384">
        <f>BB$101-SUM(BB$105:BB123)</f>
        <v>0</v>
      </c>
      <c r="BC124" s="384">
        <f>BC$101-SUM(BC$105:BC123)</f>
        <v>0</v>
      </c>
      <c r="BD124" s="384">
        <f>BD$101-SUM(BD$105:BD123)</f>
        <v>0</v>
      </c>
      <c r="BE124" s="384">
        <f>BE$101-SUM(BE$105:BE123)</f>
        <v>0</v>
      </c>
      <c r="BF124" s="384">
        <f>BF$101-SUM(BF$105:BF123)</f>
        <v>0</v>
      </c>
      <c r="BG124" s="384">
        <f>BG$101-SUM(BG$105:BG123)</f>
        <v>0</v>
      </c>
      <c r="BH124" s="384">
        <f>BH$101-SUM(BH$105:BH123)</f>
        <v>0</v>
      </c>
      <c r="BI124" s="384">
        <f>BI$101-SUM(BI$105:BI123)</f>
        <v>0</v>
      </c>
      <c r="BJ124" s="384">
        <f>BJ$101-SUM(BJ$105:BJ123)</f>
        <v>0</v>
      </c>
      <c r="BK124" s="384">
        <f>BK$101-SUM(BK$105:BK123)</f>
        <v>0</v>
      </c>
    </row>
    <row r="125" spans="3:63" x14ac:dyDescent="0.25">
      <c r="C125" s="383" t="s">
        <v>468</v>
      </c>
      <c r="D125" s="384">
        <f>D$101-SUM(D$105:D124)</f>
        <v>0</v>
      </c>
      <c r="E125" s="384">
        <f>E$101-SUM(E$105:E124)</f>
        <v>0</v>
      </c>
      <c r="F125" s="384">
        <f>F$101-SUM(F$105:F124)</f>
        <v>0</v>
      </c>
      <c r="G125" s="384">
        <f>G$101-SUM(G$105:G124)</f>
        <v>0</v>
      </c>
      <c r="H125" s="384">
        <f>H$101-SUM(H$105:H124)</f>
        <v>0</v>
      </c>
      <c r="I125" s="384">
        <f>I$101-SUM(I$105:I124)</f>
        <v>0</v>
      </c>
      <c r="J125" s="384">
        <f>J$101-SUM(J$105:J124)</f>
        <v>0</v>
      </c>
      <c r="K125" s="384">
        <f>K$101-SUM(K$105:K124)</f>
        <v>0</v>
      </c>
      <c r="L125" s="384">
        <f>L$101-SUM(L$105:L124)</f>
        <v>0</v>
      </c>
      <c r="M125" s="384">
        <f>M$101-SUM(M$105:M124)</f>
        <v>0</v>
      </c>
      <c r="N125" s="384">
        <f>N$101-SUM(N$105:N124)</f>
        <v>0</v>
      </c>
      <c r="O125" s="384">
        <f>O$101-SUM(O$105:O124)</f>
        <v>0</v>
      </c>
      <c r="P125" s="384">
        <f>P$101-SUM(P$105:P124)</f>
        <v>0</v>
      </c>
      <c r="Q125" s="384">
        <f>Q$101-SUM(Q$105:Q124)</f>
        <v>0</v>
      </c>
      <c r="R125" s="384">
        <f>R$101-SUM(R$105:R124)</f>
        <v>0</v>
      </c>
      <c r="S125" s="384">
        <f>S$101-SUM(S$105:S124)</f>
        <v>0</v>
      </c>
      <c r="T125" s="384">
        <f>T$101-SUM(T$105:T124)</f>
        <v>0</v>
      </c>
      <c r="U125" s="384">
        <f>U$101-SUM(U$105:U124)</f>
        <v>0</v>
      </c>
      <c r="V125" s="384">
        <f>V$101-SUM(V$105:V124)</f>
        <v>0</v>
      </c>
      <c r="W125" s="384">
        <f>W$101-SUM(W$105:W124)</f>
        <v>0</v>
      </c>
      <c r="X125" s="384">
        <f>X$101-SUM(X$105:X124)</f>
        <v>0</v>
      </c>
      <c r="Y125" s="384">
        <f>Y$101-SUM(Y$105:Y124)</f>
        <v>0</v>
      </c>
      <c r="Z125" s="384">
        <f>Z$101-SUM(Z$105:Z124)</f>
        <v>0</v>
      </c>
      <c r="AA125" s="384">
        <f>AA$101-SUM(AA$105:AA124)</f>
        <v>0</v>
      </c>
      <c r="AB125" s="384">
        <f>AB$101-SUM(AB$105:AB124)</f>
        <v>0</v>
      </c>
      <c r="AC125" s="384">
        <f>AC$101-SUM(AC$105:AC124)</f>
        <v>0</v>
      </c>
      <c r="AD125" s="384">
        <f>AD$101-SUM(AD$105:AD124)</f>
        <v>0</v>
      </c>
      <c r="AE125" s="384">
        <f>AE$101-SUM(AE$105:AE124)</f>
        <v>0</v>
      </c>
      <c r="AF125" s="384">
        <f>AF$101-SUM(AF$105:AF124)</f>
        <v>0</v>
      </c>
      <c r="AG125" s="384">
        <f>AG$101-SUM(AG$105:AG124)</f>
        <v>0</v>
      </c>
      <c r="AH125" s="384">
        <f>AH$101-SUM(AH$105:AH124)</f>
        <v>0</v>
      </c>
      <c r="AI125" s="384">
        <f>AI$101-SUM(AI$105:AI124)</f>
        <v>0</v>
      </c>
      <c r="AJ125" s="384">
        <f>AJ$101-SUM(AJ$105:AJ124)</f>
        <v>0</v>
      </c>
      <c r="AK125" s="384">
        <f>AK$101-SUM(AK$105:AK124)</f>
        <v>0</v>
      </c>
      <c r="AL125" s="384">
        <f>AL$101-SUM(AL$105:AL124)</f>
        <v>0</v>
      </c>
      <c r="AM125" s="384">
        <f>AM$101-SUM(AM$105:AM124)</f>
        <v>0</v>
      </c>
      <c r="AN125" s="384">
        <f>AN$101-SUM(AN$105:AN124)</f>
        <v>0</v>
      </c>
      <c r="AO125" s="384">
        <f>AO$101-SUM(AO$105:AO124)</f>
        <v>0</v>
      </c>
      <c r="AP125" s="384">
        <f>AP$101-SUM(AP$105:AP124)</f>
        <v>0</v>
      </c>
      <c r="AQ125" s="384">
        <f>AQ$101-SUM(AQ$105:AQ124)</f>
        <v>0</v>
      </c>
      <c r="AR125" s="384">
        <f>AR$101-SUM(AR$105:AR124)</f>
        <v>0</v>
      </c>
      <c r="AS125" s="384">
        <f>AS$101-SUM(AS$105:AS124)</f>
        <v>0</v>
      </c>
      <c r="AT125" s="384">
        <f>AT$101-SUM(AT$105:AT124)</f>
        <v>0</v>
      </c>
      <c r="AU125" s="384">
        <f>AU$101-SUM(AU$105:AU124)</f>
        <v>0</v>
      </c>
      <c r="AV125" s="384">
        <f>AV$101-SUM(AV$105:AV124)</f>
        <v>0</v>
      </c>
      <c r="AW125" s="384">
        <f>AW$101-SUM(AW$105:AW124)</f>
        <v>0</v>
      </c>
      <c r="AX125" s="384">
        <f>AX$101-SUM(AX$105:AX124)</f>
        <v>0</v>
      </c>
      <c r="AY125" s="384">
        <f>AY$101-SUM(AY$105:AY124)</f>
        <v>0</v>
      </c>
      <c r="AZ125" s="384">
        <f>AZ$101-SUM(AZ$105:AZ124)</f>
        <v>0</v>
      </c>
      <c r="BA125" s="384">
        <f>BA$101-SUM(BA$105:BA124)</f>
        <v>0</v>
      </c>
      <c r="BB125" s="384">
        <f>BB$101-SUM(BB$105:BB124)</f>
        <v>0</v>
      </c>
      <c r="BC125" s="384">
        <f>BC$101-SUM(BC$105:BC124)</f>
        <v>0</v>
      </c>
      <c r="BD125" s="384">
        <f>BD$101-SUM(BD$105:BD124)</f>
        <v>0</v>
      </c>
      <c r="BE125" s="384">
        <f>BE$101-SUM(BE$105:BE124)</f>
        <v>0</v>
      </c>
      <c r="BF125" s="384">
        <f>BF$101-SUM(BF$105:BF124)</f>
        <v>0</v>
      </c>
      <c r="BG125" s="384">
        <f>BG$101-SUM(BG$105:BG124)</f>
        <v>0</v>
      </c>
      <c r="BH125" s="384">
        <f>BH$101-SUM(BH$105:BH124)</f>
        <v>0</v>
      </c>
      <c r="BI125" s="384">
        <f>BI$101-SUM(BI$105:BI124)</f>
        <v>0</v>
      </c>
      <c r="BJ125" s="384">
        <f>BJ$101-SUM(BJ$105:BJ124)</f>
        <v>0</v>
      </c>
      <c r="BK125" s="384">
        <f>BK$101-SUM(BK$105:BK124)</f>
        <v>0</v>
      </c>
    </row>
    <row r="126" spans="3:63" x14ac:dyDescent="0.25">
      <c r="C126" s="383" t="s">
        <v>469</v>
      </c>
      <c r="D126" s="384">
        <f>D$101-SUM(D$105:D125)</f>
        <v>0</v>
      </c>
      <c r="E126" s="384">
        <f>E$101-SUM(E$105:E125)</f>
        <v>0</v>
      </c>
      <c r="F126" s="384">
        <f>F$101-SUM(F$105:F125)</f>
        <v>0</v>
      </c>
      <c r="G126" s="384">
        <f>G$101-SUM(G$105:G125)</f>
        <v>0</v>
      </c>
      <c r="H126" s="384">
        <f>H$101-SUM(H$105:H125)</f>
        <v>0</v>
      </c>
      <c r="I126" s="384">
        <f>I$101-SUM(I$105:I125)</f>
        <v>0</v>
      </c>
      <c r="J126" s="384">
        <f>J$101-SUM(J$105:J125)</f>
        <v>0</v>
      </c>
      <c r="K126" s="384">
        <f>K$101-SUM(K$105:K125)</f>
        <v>0</v>
      </c>
      <c r="L126" s="384">
        <f>L$101-SUM(L$105:L125)</f>
        <v>0</v>
      </c>
      <c r="M126" s="384">
        <f>M$101-SUM(M$105:M125)</f>
        <v>0</v>
      </c>
      <c r="N126" s="384">
        <f>N$101-SUM(N$105:N125)</f>
        <v>0</v>
      </c>
      <c r="O126" s="384">
        <f>O$101-SUM(O$105:O125)</f>
        <v>0</v>
      </c>
      <c r="P126" s="384">
        <f>P$101-SUM(P$105:P125)</f>
        <v>0</v>
      </c>
      <c r="Q126" s="384">
        <f>Q$101-SUM(Q$105:Q125)</f>
        <v>0</v>
      </c>
      <c r="R126" s="384">
        <f>R$101-SUM(R$105:R125)</f>
        <v>0</v>
      </c>
      <c r="S126" s="384">
        <f>S$101-SUM(S$105:S125)</f>
        <v>0</v>
      </c>
      <c r="T126" s="384">
        <f>T$101-SUM(T$105:T125)</f>
        <v>0</v>
      </c>
      <c r="U126" s="384">
        <f>U$101-SUM(U$105:U125)</f>
        <v>0</v>
      </c>
      <c r="V126" s="384">
        <f>V$101-SUM(V$105:V125)</f>
        <v>0</v>
      </c>
      <c r="W126" s="384">
        <f>W$101-SUM(W$105:W125)</f>
        <v>0</v>
      </c>
      <c r="X126" s="384">
        <f>X$101-SUM(X$105:X125)</f>
        <v>0</v>
      </c>
      <c r="Y126" s="384">
        <f>Y$101-SUM(Y$105:Y125)</f>
        <v>0</v>
      </c>
      <c r="Z126" s="384">
        <f>Z$101-SUM(Z$105:Z125)</f>
        <v>0</v>
      </c>
      <c r="AA126" s="384">
        <f>AA$101-SUM(AA$105:AA125)</f>
        <v>0</v>
      </c>
      <c r="AB126" s="384">
        <f>AB$101-SUM(AB$105:AB125)</f>
        <v>0</v>
      </c>
      <c r="AC126" s="384">
        <f>AC$101-SUM(AC$105:AC125)</f>
        <v>0</v>
      </c>
      <c r="AD126" s="384">
        <f>AD$101-SUM(AD$105:AD125)</f>
        <v>0</v>
      </c>
      <c r="AE126" s="384">
        <f>AE$101-SUM(AE$105:AE125)</f>
        <v>0</v>
      </c>
      <c r="AF126" s="384">
        <f>AF$101-SUM(AF$105:AF125)</f>
        <v>0</v>
      </c>
      <c r="AG126" s="384">
        <f>AG$101-SUM(AG$105:AG125)</f>
        <v>0</v>
      </c>
      <c r="AH126" s="384">
        <f>AH$101-SUM(AH$105:AH125)</f>
        <v>0</v>
      </c>
      <c r="AI126" s="384">
        <f>AI$101-SUM(AI$105:AI125)</f>
        <v>0</v>
      </c>
      <c r="AJ126" s="384">
        <f>AJ$101-SUM(AJ$105:AJ125)</f>
        <v>0</v>
      </c>
      <c r="AK126" s="384">
        <f>AK$101-SUM(AK$105:AK125)</f>
        <v>0</v>
      </c>
      <c r="AL126" s="384">
        <f>AL$101-SUM(AL$105:AL125)</f>
        <v>0</v>
      </c>
      <c r="AM126" s="384">
        <f>AM$101-SUM(AM$105:AM125)</f>
        <v>0</v>
      </c>
      <c r="AN126" s="384">
        <f>AN$101-SUM(AN$105:AN125)</f>
        <v>0</v>
      </c>
      <c r="AO126" s="384">
        <f>AO$101-SUM(AO$105:AO125)</f>
        <v>0</v>
      </c>
      <c r="AP126" s="384">
        <f>AP$101-SUM(AP$105:AP125)</f>
        <v>0</v>
      </c>
      <c r="AQ126" s="384">
        <f>AQ$101-SUM(AQ$105:AQ125)</f>
        <v>0</v>
      </c>
      <c r="AR126" s="384">
        <f>AR$101-SUM(AR$105:AR125)</f>
        <v>0</v>
      </c>
      <c r="AS126" s="384">
        <f>AS$101-SUM(AS$105:AS125)</f>
        <v>0</v>
      </c>
      <c r="AT126" s="384">
        <f>AT$101-SUM(AT$105:AT125)</f>
        <v>0</v>
      </c>
      <c r="AU126" s="384">
        <f>AU$101-SUM(AU$105:AU125)</f>
        <v>0</v>
      </c>
      <c r="AV126" s="384">
        <f>AV$101-SUM(AV$105:AV125)</f>
        <v>0</v>
      </c>
      <c r="AW126" s="384">
        <f>AW$101-SUM(AW$105:AW125)</f>
        <v>0</v>
      </c>
      <c r="AX126" s="384">
        <f>AX$101-SUM(AX$105:AX125)</f>
        <v>0</v>
      </c>
      <c r="AY126" s="384">
        <f>AY$101-SUM(AY$105:AY125)</f>
        <v>0</v>
      </c>
      <c r="AZ126" s="384">
        <f>AZ$101-SUM(AZ$105:AZ125)</f>
        <v>0</v>
      </c>
      <c r="BA126" s="384">
        <f>BA$101-SUM(BA$105:BA125)</f>
        <v>0</v>
      </c>
      <c r="BB126" s="384">
        <f>BB$101-SUM(BB$105:BB125)</f>
        <v>0</v>
      </c>
      <c r="BC126" s="384">
        <f>BC$101-SUM(BC$105:BC125)</f>
        <v>0</v>
      </c>
      <c r="BD126" s="384">
        <f>BD$101-SUM(BD$105:BD125)</f>
        <v>0</v>
      </c>
      <c r="BE126" s="384">
        <f>BE$101-SUM(BE$105:BE125)</f>
        <v>0</v>
      </c>
      <c r="BF126" s="384">
        <f>BF$101-SUM(BF$105:BF125)</f>
        <v>0</v>
      </c>
      <c r="BG126" s="384">
        <f>BG$101-SUM(BG$105:BG125)</f>
        <v>0</v>
      </c>
      <c r="BH126" s="384">
        <f>BH$101-SUM(BH$105:BH125)</f>
        <v>0</v>
      </c>
      <c r="BI126" s="384">
        <f>BI$101-SUM(BI$105:BI125)</f>
        <v>0</v>
      </c>
      <c r="BJ126" s="384">
        <f>BJ$101-SUM(BJ$105:BJ125)</f>
        <v>0</v>
      </c>
      <c r="BK126" s="384">
        <f>BK$101-SUM(BK$105:BK125)</f>
        <v>0</v>
      </c>
    </row>
    <row r="127" spans="3:63" x14ac:dyDescent="0.25">
      <c r="C127" s="383" t="s">
        <v>504</v>
      </c>
      <c r="D127" s="384">
        <f>D$101-SUM(D$105:D126)</f>
        <v>0</v>
      </c>
      <c r="E127" s="384">
        <f>E$101-SUM(E$105:E126)</f>
        <v>0</v>
      </c>
      <c r="F127" s="384">
        <f>F$101-SUM(F$105:F126)</f>
        <v>0</v>
      </c>
      <c r="G127" s="384">
        <f>G$101-SUM(G$105:G126)</f>
        <v>0</v>
      </c>
      <c r="H127" s="384">
        <f>H$101-SUM(H$105:H126)</f>
        <v>0</v>
      </c>
      <c r="I127" s="384">
        <f>I$101-SUM(I$105:I126)</f>
        <v>0</v>
      </c>
      <c r="J127" s="384">
        <f>J$101-SUM(J$105:J126)</f>
        <v>0</v>
      </c>
      <c r="K127" s="384">
        <f>K$101-SUM(K$105:K126)</f>
        <v>0</v>
      </c>
      <c r="L127" s="384">
        <f>L$101-SUM(L$105:L126)</f>
        <v>0</v>
      </c>
      <c r="M127" s="384">
        <f>M$101-SUM(M$105:M126)</f>
        <v>0</v>
      </c>
      <c r="N127" s="384">
        <f>N$101-SUM(N$105:N126)</f>
        <v>0</v>
      </c>
      <c r="O127" s="384">
        <f>O$101-SUM(O$105:O126)</f>
        <v>0</v>
      </c>
      <c r="P127" s="384">
        <f>P$101-SUM(P$105:P126)</f>
        <v>0</v>
      </c>
      <c r="Q127" s="384">
        <f>Q$101-SUM(Q$105:Q126)</f>
        <v>0</v>
      </c>
      <c r="R127" s="384">
        <f>R$101-SUM(R$105:R126)</f>
        <v>0</v>
      </c>
      <c r="S127" s="384">
        <f>S$101-SUM(S$105:S126)</f>
        <v>0</v>
      </c>
      <c r="T127" s="384">
        <f>T$101-SUM(T$105:T126)</f>
        <v>0</v>
      </c>
      <c r="U127" s="384">
        <f>U$101-SUM(U$105:U126)</f>
        <v>0</v>
      </c>
      <c r="V127" s="384">
        <f>V$101-SUM(V$105:V126)</f>
        <v>0</v>
      </c>
      <c r="W127" s="384">
        <f>W$101-SUM(W$105:W126)</f>
        <v>0</v>
      </c>
      <c r="X127" s="384">
        <f>X$101-SUM(X$105:X126)</f>
        <v>0</v>
      </c>
      <c r="Y127" s="384">
        <f>Y$101-SUM(Y$105:Y126)</f>
        <v>0</v>
      </c>
      <c r="Z127" s="384">
        <f>Z$101-SUM(Z$105:Z126)</f>
        <v>0</v>
      </c>
      <c r="AA127" s="384">
        <f>AA$101-SUM(AA$105:AA126)</f>
        <v>0</v>
      </c>
      <c r="AB127" s="384">
        <f>AB$101-SUM(AB$105:AB126)</f>
        <v>0</v>
      </c>
      <c r="AC127" s="384">
        <f>AC$101-SUM(AC$105:AC126)</f>
        <v>0</v>
      </c>
      <c r="AD127" s="384">
        <f>AD$101-SUM(AD$105:AD126)</f>
        <v>0</v>
      </c>
      <c r="AE127" s="384">
        <f>AE$101-SUM(AE$105:AE126)</f>
        <v>0</v>
      </c>
      <c r="AF127" s="384">
        <f>AF$101-SUM(AF$105:AF126)</f>
        <v>0</v>
      </c>
      <c r="AG127" s="384">
        <f>AG$101-SUM(AG$105:AG126)</f>
        <v>0</v>
      </c>
      <c r="AH127" s="384">
        <f>AH$101-SUM(AH$105:AH126)</f>
        <v>0</v>
      </c>
      <c r="AI127" s="384">
        <f>AI$101-SUM(AI$105:AI126)</f>
        <v>0</v>
      </c>
      <c r="AJ127" s="384">
        <f>AJ$101-SUM(AJ$105:AJ126)</f>
        <v>0</v>
      </c>
      <c r="AK127" s="384">
        <f>AK$101-SUM(AK$105:AK126)</f>
        <v>0</v>
      </c>
      <c r="AL127" s="384">
        <f>AL$101-SUM(AL$105:AL126)</f>
        <v>0</v>
      </c>
      <c r="AM127" s="384">
        <f>AM$101-SUM(AM$105:AM126)</f>
        <v>0</v>
      </c>
      <c r="AN127" s="384">
        <f>AN$101-SUM(AN$105:AN126)</f>
        <v>0</v>
      </c>
      <c r="AO127" s="384">
        <f>AO$101-SUM(AO$105:AO126)</f>
        <v>0</v>
      </c>
      <c r="AP127" s="384">
        <f>AP$101-SUM(AP$105:AP126)</f>
        <v>0</v>
      </c>
      <c r="AQ127" s="384">
        <f>AQ$101-SUM(AQ$105:AQ126)</f>
        <v>0</v>
      </c>
      <c r="AR127" s="384">
        <f>AR$101-SUM(AR$105:AR126)</f>
        <v>0</v>
      </c>
      <c r="AS127" s="384">
        <f>AS$101-SUM(AS$105:AS126)</f>
        <v>0</v>
      </c>
      <c r="AT127" s="384">
        <f>AT$101-SUM(AT$105:AT126)</f>
        <v>0</v>
      </c>
      <c r="AU127" s="384">
        <f>AU$101-SUM(AU$105:AU126)</f>
        <v>0</v>
      </c>
      <c r="AV127" s="384">
        <f>AV$101-SUM(AV$105:AV126)</f>
        <v>0</v>
      </c>
      <c r="AW127" s="384">
        <f>AW$101-SUM(AW$105:AW126)</f>
        <v>0</v>
      </c>
      <c r="AX127" s="384">
        <f>AX$101-SUM(AX$105:AX126)</f>
        <v>0</v>
      </c>
      <c r="AY127" s="384">
        <f>AY$101-SUM(AY$105:AY126)</f>
        <v>0</v>
      </c>
      <c r="AZ127" s="384">
        <f>AZ$101-SUM(AZ$105:AZ126)</f>
        <v>0</v>
      </c>
      <c r="BA127" s="384">
        <f>BA$101-SUM(BA$105:BA126)</f>
        <v>0</v>
      </c>
      <c r="BB127" s="384">
        <f>BB$101-SUM(BB$105:BB126)</f>
        <v>0</v>
      </c>
      <c r="BC127" s="384">
        <f>BC$101-SUM(BC$105:BC126)</f>
        <v>0</v>
      </c>
      <c r="BD127" s="384">
        <f>BD$101-SUM(BD$105:BD126)</f>
        <v>0</v>
      </c>
      <c r="BE127" s="384">
        <f>BE$101-SUM(BE$105:BE126)</f>
        <v>0</v>
      </c>
      <c r="BF127" s="384">
        <f>BF$101-SUM(BF$105:BF126)</f>
        <v>0</v>
      </c>
      <c r="BG127" s="384">
        <f>BG$101-SUM(BG$105:BG126)</f>
        <v>0</v>
      </c>
      <c r="BH127" s="384">
        <f>BH$101-SUM(BH$105:BH126)</f>
        <v>0</v>
      </c>
      <c r="BI127" s="384">
        <f>BI$101-SUM(BI$105:BI126)</f>
        <v>0</v>
      </c>
      <c r="BJ127" s="384">
        <f>BJ$101-SUM(BJ$105:BJ126)</f>
        <v>0</v>
      </c>
      <c r="BK127" s="384">
        <f>BK$101-SUM(BK$105:BK126)</f>
        <v>0</v>
      </c>
    </row>
  </sheetData>
  <mergeCells count="2">
    <mergeCell ref="D3:AY3"/>
    <mergeCell ref="A4:C4"/>
  </mergeCells>
  <conditionalFormatting sqref="D96:BK96">
    <cfRule type="expression" dxfId="46" priority="1">
      <formula>"&gt;11,&lt;11"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13</vt:i4>
      </vt:variant>
    </vt:vector>
  </HeadingPairs>
  <TitlesOfParts>
    <vt:vector size="49" baseType="lpstr">
      <vt:lpstr>Data</vt:lpstr>
      <vt:lpstr>Cover</vt:lpstr>
      <vt:lpstr>Team Selector</vt:lpstr>
      <vt:lpstr>Player Price List</vt:lpstr>
      <vt:lpstr>2019 Price Proposals</vt:lpstr>
      <vt:lpstr>New Players</vt:lpstr>
      <vt:lpstr>Rules</vt:lpstr>
      <vt:lpstr>Transfer Sheet</vt:lpstr>
      <vt:lpstr>Points - Teams W3</vt:lpstr>
      <vt:lpstr>Teams - Window 1</vt:lpstr>
      <vt:lpstr>Teams - Window 2</vt:lpstr>
      <vt:lpstr>Teams - Player List W3</vt:lpstr>
      <vt:lpstr>Weekly League Table</vt:lpstr>
      <vt:lpstr>Weekly Total League Table</vt:lpstr>
      <vt:lpstr>League Position Tracker</vt:lpstr>
      <vt:lpstr>Teams - Player List W1</vt:lpstr>
      <vt:lpstr>Teams - Player List W2</vt:lpstr>
      <vt:lpstr>Points - Teams W1</vt:lpstr>
      <vt:lpstr>Points - Teams W2</vt:lpstr>
      <vt:lpstr>Team Points Checker</vt:lpstr>
      <vt:lpstr>League Table</vt:lpstr>
      <vt:lpstr>Team of the Week</vt:lpstr>
      <vt:lpstr>Points - Player Total</vt:lpstr>
      <vt:lpstr>Points - Summary</vt:lpstr>
      <vt:lpstr>Appearances</vt:lpstr>
      <vt:lpstr>Points - Runs</vt:lpstr>
      <vt:lpstr>Points - Runs 50s</vt:lpstr>
      <vt:lpstr>Points - Runs 100s</vt:lpstr>
      <vt:lpstr>Points - Wickets</vt:lpstr>
      <vt:lpstr>Points - 4 fers</vt:lpstr>
      <vt:lpstr>Points - 7 fers</vt:lpstr>
      <vt:lpstr>Points - Hattrick</vt:lpstr>
      <vt:lpstr>Points - Fielding</vt:lpstr>
      <vt:lpstr>Points - Fielding Bonus</vt:lpstr>
      <vt:lpstr>Teams - Window 3</vt:lpstr>
      <vt:lpstr>Payments</vt:lpstr>
      <vt:lpstr>Cover!Print_Area</vt:lpstr>
      <vt:lpstr>Data!Print_Area</vt:lpstr>
      <vt:lpstr>'League Position Tracker'!Print_Area</vt:lpstr>
      <vt:lpstr>'League Table'!Print_Area</vt:lpstr>
      <vt:lpstr>'Points - Player Total'!Print_Area</vt:lpstr>
      <vt:lpstr>'Points - Summary'!Print_Area</vt:lpstr>
      <vt:lpstr>Rules!Print_Area</vt:lpstr>
      <vt:lpstr>'Team Points Checker'!Print_Area</vt:lpstr>
      <vt:lpstr>'Team Selector'!Print_Area</vt:lpstr>
      <vt:lpstr>'Teams - Window 3'!Print_Area</vt:lpstr>
      <vt:lpstr>'Weekly League Table'!Print_Area</vt:lpstr>
      <vt:lpstr>'Weekly Total League Table'!Print_Area</vt:lpstr>
      <vt:lpstr>'Teams - Window 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Glayzer</dc:creator>
  <cp:lastModifiedBy>Tim Dickinson</cp:lastModifiedBy>
  <cp:lastPrinted>2019-05-14T11:52:29Z</cp:lastPrinted>
  <dcterms:created xsi:type="dcterms:W3CDTF">2018-03-23T12:05:55Z</dcterms:created>
  <dcterms:modified xsi:type="dcterms:W3CDTF">2019-08-05T15:23:45Z</dcterms:modified>
</cp:coreProperties>
</file>