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Dad's Website\Dads Spreadsheets for website\"/>
    </mc:Choice>
  </mc:AlternateContent>
  <bookViews>
    <workbookView xWindow="0" yWindow="0" windowWidth="12960" windowHeight="142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37" i="1" l="1"/>
  <c r="C31" i="1"/>
  <c r="C26" i="1"/>
  <c r="C21" i="1"/>
  <c r="C16" i="1"/>
  <c r="D10" i="1" l="1"/>
  <c r="D9" i="1"/>
  <c r="C11" i="1"/>
  <c r="H35" i="1" l="1"/>
  <c r="H29" i="1"/>
  <c r="H24" i="1"/>
  <c r="H19" i="1"/>
  <c r="H37" i="1" s="1"/>
  <c r="D36" i="1"/>
  <c r="E36" i="1" s="1"/>
  <c r="D35" i="1"/>
  <c r="D30" i="1"/>
  <c r="E30" i="1" s="1"/>
  <c r="G30" i="1" s="1"/>
  <c r="D29" i="1"/>
  <c r="D25" i="1"/>
  <c r="E25" i="1" s="1"/>
  <c r="D24" i="1"/>
  <c r="D20" i="1"/>
  <c r="E20" i="1" s="1"/>
  <c r="D19" i="1"/>
  <c r="D15" i="1"/>
  <c r="E15" i="1" s="1"/>
  <c r="D14" i="1"/>
  <c r="E10" i="1"/>
  <c r="G10" i="1" l="1"/>
  <c r="F10" i="1"/>
  <c r="E19" i="1"/>
  <c r="D21" i="1"/>
  <c r="E29" i="1"/>
  <c r="E31" i="1" s="1"/>
  <c r="D31" i="1"/>
  <c r="E14" i="1"/>
  <c r="F14" i="1" s="1"/>
  <c r="D16" i="1"/>
  <c r="E24" i="1"/>
  <c r="E26" i="1" s="1"/>
  <c r="D26" i="1"/>
  <c r="E35" i="1"/>
  <c r="E37" i="1" s="1"/>
  <c r="D37" i="1"/>
  <c r="E9" i="1"/>
  <c r="D11" i="1"/>
  <c r="F19" i="1"/>
  <c r="G15" i="1"/>
  <c r="F15" i="1"/>
  <c r="G20" i="1"/>
  <c r="F20" i="1"/>
  <c r="F30" i="1"/>
  <c r="F36" i="1"/>
  <c r="G36" i="1"/>
  <c r="F35" i="1"/>
  <c r="F25" i="1"/>
  <c r="G25" i="1"/>
  <c r="E11" i="1" l="1"/>
  <c r="F9" i="1"/>
  <c r="G9" i="1"/>
  <c r="I14" i="1"/>
  <c r="M9" i="1"/>
  <c r="F16" i="1"/>
  <c r="G24" i="1"/>
  <c r="M13" i="1"/>
  <c r="F37" i="1"/>
  <c r="F29" i="1"/>
  <c r="F31" i="1" s="1"/>
  <c r="F21" i="1"/>
  <c r="G14" i="1"/>
  <c r="E16" i="1"/>
  <c r="G19" i="1"/>
  <c r="G21" i="1" s="1"/>
  <c r="E21" i="1"/>
  <c r="F24" i="1"/>
  <c r="I24" i="1" s="1"/>
  <c r="G35" i="1"/>
  <c r="J35" i="1" s="1"/>
  <c r="G29" i="1"/>
  <c r="G31" i="1" s="1"/>
  <c r="M10" i="1"/>
  <c r="I35" i="1"/>
  <c r="I19" i="1"/>
  <c r="N9" i="1" l="1"/>
  <c r="G16" i="1"/>
  <c r="J14" i="1"/>
  <c r="J29" i="1"/>
  <c r="I29" i="1"/>
  <c r="N10" i="1"/>
  <c r="N11" i="1"/>
  <c r="G26" i="1"/>
  <c r="J9" i="1"/>
  <c r="N8" i="1"/>
  <c r="G11" i="1"/>
  <c r="N12" i="1"/>
  <c r="J24" i="1"/>
  <c r="N13" i="1"/>
  <c r="G37" i="1"/>
  <c r="I9" i="1"/>
  <c r="M8" i="1"/>
  <c r="F11" i="1"/>
  <c r="M12" i="1"/>
  <c r="J19" i="1"/>
  <c r="M11" i="1"/>
  <c r="F26" i="1"/>
  <c r="I37" i="1" l="1"/>
  <c r="M15" i="1" s="1"/>
  <c r="J37" i="1"/>
  <c r="N15" i="1"/>
  <c r="N18" i="1" s="1"/>
  <c r="O18" i="1" s="1"/>
  <c r="N16" i="1" l="1"/>
  <c r="N17" i="1" s="1"/>
  <c r="O17" i="1" s="1"/>
  <c r="O16" i="1" l="1"/>
  <c r="N19" i="1"/>
</calcChain>
</file>

<file path=xl/sharedStrings.xml><?xml version="1.0" encoding="utf-8"?>
<sst xmlns="http://schemas.openxmlformats.org/spreadsheetml/2006/main" count="55" uniqueCount="38">
  <si>
    <t>Barley</t>
  </si>
  <si>
    <t>Grain/Lb.</t>
  </si>
  <si>
    <t>Grain /Lb.</t>
  </si>
  <si>
    <t>Final Wt</t>
  </si>
  <si>
    <t>of Gain</t>
  </si>
  <si>
    <t>Steer Calf</t>
  </si>
  <si>
    <t>Heifer Yearling</t>
  </si>
  <si>
    <t>Steer Yearling</t>
  </si>
  <si>
    <t>Heifer Short Keep</t>
  </si>
  <si>
    <t>Steer Short Keep</t>
  </si>
  <si>
    <t>Heifer Calf</t>
  </si>
  <si>
    <t>Grain Consumption by Feedlot Cattle</t>
  </si>
  <si>
    <t>Weighted Average</t>
  </si>
  <si>
    <t>C.A. Gracey 2015</t>
  </si>
  <si>
    <t>Tonnage Fed</t>
  </si>
  <si>
    <t>Pounds Fed</t>
  </si>
  <si>
    <t>Gain (lbs)</t>
  </si>
  <si>
    <t>Lbs/lb of gain</t>
  </si>
  <si>
    <t>Lbs/Ln Lifetime</t>
  </si>
  <si>
    <t>Retail Basis</t>
  </si>
  <si>
    <t>Carcass Basis</t>
  </si>
  <si>
    <t>$/Tonne</t>
  </si>
  <si>
    <t>Cost</t>
  </si>
  <si>
    <t>Heifer  Yr</t>
  </si>
  <si>
    <t>SK Heifer</t>
  </si>
  <si>
    <t>Steer Yr</t>
  </si>
  <si>
    <t>SK Steer</t>
  </si>
  <si>
    <t>Dec 2015 Feed Costs</t>
  </si>
  <si>
    <t>Boneless Basis</t>
  </si>
  <si>
    <t>Industry wide Carcass Basis</t>
  </si>
  <si>
    <t>Industry wide Retail  Basis</t>
  </si>
  <si>
    <t>Industry Wide</t>
  </si>
  <si>
    <t>Final Wt.</t>
  </si>
  <si>
    <t>Feed Grain Usage in the Feedlot Sector</t>
  </si>
  <si>
    <t>Supplement</t>
  </si>
  <si>
    <t>Total</t>
  </si>
  <si>
    <t>Weighting Factor</t>
  </si>
  <si>
    <t>Source: Canfax 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</si>
</sst>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0" fontId="2" fillId="0" borderId="0" xfId="0" applyFont="1"/>
    <xf numFmtId="165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wrapText="1"/>
    </xf>
    <xf numFmtId="2" fontId="2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2" borderId="0" xfId="0" applyFont="1" applyFill="1"/>
    <xf numFmtId="0" fontId="7" fillId="0" borderId="0" xfId="0" applyFont="1" applyFill="1"/>
    <xf numFmtId="0" fontId="6" fillId="0" borderId="0" xfId="0" applyFont="1" applyAlignment="1">
      <alignment horizontal="center"/>
    </xf>
    <xf numFmtId="0" fontId="8" fillId="2" borderId="0" xfId="0" applyFont="1" applyFill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center" wrapText="1"/>
    </xf>
    <xf numFmtId="0" fontId="5" fillId="2" borderId="0" xfId="0" applyFont="1" applyFill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43" sqref="B43:E43"/>
    </sheetView>
  </sheetViews>
  <sheetFormatPr defaultRowHeight="21" customHeight="1" x14ac:dyDescent="0.25"/>
  <cols>
    <col min="1" max="1" width="18" customWidth="1"/>
    <col min="8" max="8" width="12.7109375" customWidth="1"/>
    <col min="11" max="11" width="17.140625" customWidth="1"/>
    <col min="12" max="12" width="26.42578125" customWidth="1"/>
    <col min="13" max="13" width="10.5703125" customWidth="1"/>
    <col min="14" max="14" width="12.140625" customWidth="1"/>
  </cols>
  <sheetData>
    <row r="1" spans="1:16" ht="21" customHeight="1" x14ac:dyDescent="0.35">
      <c r="A1" s="14" t="s">
        <v>33</v>
      </c>
      <c r="B1" s="14"/>
      <c r="C1" s="14"/>
      <c r="D1" s="14"/>
      <c r="E1" s="14"/>
      <c r="F1" s="14"/>
      <c r="G1" s="15"/>
      <c r="H1" s="15"/>
      <c r="I1" s="15"/>
      <c r="J1" s="15"/>
    </row>
    <row r="2" spans="1:16" ht="21" customHeight="1" x14ac:dyDescent="0.25">
      <c r="A2" s="5" t="s">
        <v>13</v>
      </c>
    </row>
    <row r="3" spans="1:16" ht="21" customHeight="1" x14ac:dyDescent="0.25">
      <c r="A3" s="18" t="s">
        <v>37</v>
      </c>
    </row>
    <row r="4" spans="1:16" ht="21" customHeight="1" x14ac:dyDescent="0.25">
      <c r="B4" s="20" t="s">
        <v>27</v>
      </c>
      <c r="C4" s="12"/>
      <c r="D4" s="12"/>
      <c r="E4" s="12"/>
      <c r="F4" s="12"/>
      <c r="G4" s="12"/>
      <c r="H4" s="12"/>
      <c r="I4" s="12"/>
      <c r="J4" s="12"/>
      <c r="L4" s="21" t="s">
        <v>11</v>
      </c>
      <c r="M4" s="21"/>
    </row>
    <row r="5" spans="1:16" ht="21" customHeight="1" x14ac:dyDescent="0.25">
      <c r="B5" s="20"/>
      <c r="C5" s="16"/>
      <c r="D5" s="16"/>
      <c r="E5" s="16"/>
      <c r="F5" s="16"/>
      <c r="G5" s="16"/>
      <c r="H5" s="16"/>
      <c r="I5" s="16"/>
      <c r="J5" s="16"/>
    </row>
    <row r="6" spans="1:16" ht="21" customHeight="1" x14ac:dyDescent="0.25">
      <c r="B6" s="20"/>
      <c r="C6" s="16"/>
      <c r="D6" s="20" t="s">
        <v>14</v>
      </c>
      <c r="E6" s="20" t="s">
        <v>15</v>
      </c>
      <c r="H6" s="20" t="s">
        <v>36</v>
      </c>
      <c r="I6" s="20" t="s">
        <v>17</v>
      </c>
      <c r="J6" s="20" t="s">
        <v>18</v>
      </c>
      <c r="K6" s="13"/>
      <c r="M6" s="19" t="s">
        <v>1</v>
      </c>
      <c r="N6" s="19" t="s">
        <v>2</v>
      </c>
      <c r="O6" s="20" t="s">
        <v>31</v>
      </c>
      <c r="P6" s="2"/>
    </row>
    <row r="7" spans="1:16" ht="21" customHeight="1" x14ac:dyDescent="0.25">
      <c r="B7" s="16" t="s">
        <v>21</v>
      </c>
      <c r="C7" s="16" t="s">
        <v>22</v>
      </c>
      <c r="D7" s="20"/>
      <c r="E7" s="20"/>
      <c r="F7" s="16" t="s">
        <v>16</v>
      </c>
      <c r="G7" s="16" t="s">
        <v>32</v>
      </c>
      <c r="H7" s="20"/>
      <c r="I7" s="20"/>
      <c r="J7" s="20"/>
      <c r="K7" s="13"/>
      <c r="M7" s="19" t="s">
        <v>4</v>
      </c>
      <c r="N7" s="19" t="s">
        <v>3</v>
      </c>
      <c r="O7" s="20"/>
      <c r="P7" s="2"/>
    </row>
    <row r="8" spans="1:16" ht="21" customHeight="1" x14ac:dyDescent="0.25">
      <c r="A8" s="17" t="s">
        <v>10</v>
      </c>
      <c r="D8" s="3"/>
      <c r="E8" s="3"/>
      <c r="F8" s="16">
        <v>675</v>
      </c>
      <c r="G8" s="16">
        <v>1225</v>
      </c>
      <c r="L8" s="5" t="s">
        <v>10</v>
      </c>
      <c r="M8" s="7">
        <f>F9+F10</f>
        <v>7.096223743333371</v>
      </c>
      <c r="N8" s="7">
        <f>G9+G10</f>
        <v>3.9101641034694086</v>
      </c>
      <c r="P8" s="2"/>
    </row>
    <row r="9" spans="1:16" ht="21" customHeight="1" x14ac:dyDescent="0.25">
      <c r="A9" s="5" t="s">
        <v>0</v>
      </c>
      <c r="B9" s="22">
        <v>221.75</v>
      </c>
      <c r="C9" s="22">
        <v>466.72</v>
      </c>
      <c r="D9" s="23">
        <f>C9/B9</f>
        <v>2.1047125140924465</v>
      </c>
      <c r="E9" s="24">
        <f>D9*2204.6</f>
        <v>4640.0492085682072</v>
      </c>
      <c r="F9" s="23">
        <f>E9/F8</f>
        <v>6.8741469756566032</v>
      </c>
      <c r="G9" s="23">
        <f>E9/G8</f>
        <v>3.7877952723005772</v>
      </c>
      <c r="H9" s="12">
        <v>0.2</v>
      </c>
      <c r="I9" s="23">
        <f>(F9+F10)*$H9</f>
        <v>1.4192447486666744</v>
      </c>
      <c r="J9" s="23">
        <f>(G9+G10)*$H9</f>
        <v>0.7820328206938818</v>
      </c>
      <c r="K9" s="1"/>
      <c r="L9" s="5" t="s">
        <v>5</v>
      </c>
      <c r="M9" s="7">
        <f>(F14+F15)</f>
        <v>6.6140569027364959</v>
      </c>
      <c r="N9" s="7">
        <f>(G14+G15)</f>
        <v>3.8685993204685167</v>
      </c>
      <c r="P9" s="2"/>
    </row>
    <row r="10" spans="1:16" ht="21" customHeight="1" x14ac:dyDescent="0.25">
      <c r="A10" s="5" t="s">
        <v>34</v>
      </c>
      <c r="B10" s="22">
        <v>321.2</v>
      </c>
      <c r="C10" s="22">
        <v>21.84</v>
      </c>
      <c r="D10" s="23">
        <f>C10/B10</f>
        <v>6.7995018679950184E-2</v>
      </c>
      <c r="E10" s="24">
        <f>D10*2204.6</f>
        <v>149.90181818181816</v>
      </c>
      <c r="F10" s="23">
        <f>E10/F8</f>
        <v>0.22207676767676765</v>
      </c>
      <c r="G10" s="23">
        <f>E10/G8</f>
        <v>0.12236883116883115</v>
      </c>
      <c r="H10" s="12"/>
      <c r="I10" s="12"/>
      <c r="J10" s="12"/>
      <c r="L10" s="5" t="s">
        <v>6</v>
      </c>
      <c r="M10" s="7">
        <f>F19+F20</f>
        <v>8.463376285204145</v>
      </c>
      <c r="N10" s="7">
        <f>G19+G20</f>
        <v>3.2817173350791582</v>
      </c>
      <c r="O10" s="2"/>
    </row>
    <row r="11" spans="1:16" ht="21" customHeight="1" x14ac:dyDescent="0.25">
      <c r="A11" s="18" t="s">
        <v>35</v>
      </c>
      <c r="B11" s="25"/>
      <c r="C11" s="25">
        <f t="shared" ref="C11:D11" si="0">SUM(C9:C10)</f>
        <v>488.56</v>
      </c>
      <c r="D11" s="26">
        <f t="shared" si="0"/>
        <v>2.1727075327723968</v>
      </c>
      <c r="E11" s="27">
        <f>SUM(E9:E10)</f>
        <v>4789.9510267500254</v>
      </c>
      <c r="F11" s="28">
        <f>SUM(F9:F10)</f>
        <v>7.096223743333371</v>
      </c>
      <c r="G11" s="28">
        <f>SUM(G9:G10)</f>
        <v>3.9101641034694086</v>
      </c>
      <c r="H11" s="12"/>
      <c r="I11" s="12"/>
      <c r="J11" s="12"/>
      <c r="L11" s="5" t="s">
        <v>7</v>
      </c>
      <c r="M11" s="7">
        <f>(F24+F25)</f>
        <v>7.8192543985155059</v>
      </c>
      <c r="N11" s="7">
        <f>(G24+G25)</f>
        <v>2.8031289353168796</v>
      </c>
      <c r="O11" s="2"/>
    </row>
    <row r="12" spans="1:16" ht="21" customHeight="1" x14ac:dyDescent="0.25">
      <c r="B12" s="22"/>
      <c r="C12" s="22"/>
      <c r="D12" s="23"/>
      <c r="E12" s="24"/>
      <c r="F12" s="12"/>
      <c r="G12" s="12"/>
      <c r="H12" s="12"/>
      <c r="I12" s="12"/>
      <c r="J12" s="12"/>
      <c r="L12" s="5" t="s">
        <v>8</v>
      </c>
      <c r="M12" s="7">
        <f>F29+F30</f>
        <v>7.3370006542131696</v>
      </c>
      <c r="N12" s="7">
        <f>G29+G30</f>
        <v>2.6302455175481172</v>
      </c>
      <c r="O12" s="2"/>
    </row>
    <row r="13" spans="1:16" ht="21" customHeight="1" x14ac:dyDescent="0.25">
      <c r="A13" s="17" t="s">
        <v>5</v>
      </c>
      <c r="B13" s="22"/>
      <c r="C13" s="22"/>
      <c r="D13" s="23"/>
      <c r="E13" s="24"/>
      <c r="F13" s="16">
        <v>775</v>
      </c>
      <c r="G13" s="16">
        <v>1325</v>
      </c>
      <c r="H13" s="12"/>
      <c r="I13" s="12"/>
      <c r="J13" s="12"/>
      <c r="L13" s="5" t="s">
        <v>9</v>
      </c>
      <c r="M13" s="7">
        <f>(F35+F36)</f>
        <v>7.0681919358047613</v>
      </c>
      <c r="N13" s="7">
        <f>(G35+G36)</f>
        <v>2.2251715353459436</v>
      </c>
      <c r="O13" s="2"/>
    </row>
    <row r="14" spans="1:16" ht="21" customHeight="1" x14ac:dyDescent="0.25">
      <c r="A14" s="5" t="s">
        <v>0</v>
      </c>
      <c r="B14" s="22">
        <v>221.75</v>
      </c>
      <c r="C14" s="22">
        <v>500</v>
      </c>
      <c r="D14" s="23">
        <f>C14/B14</f>
        <v>2.254791431792559</v>
      </c>
      <c r="E14" s="24">
        <f>D14*2204.6</f>
        <v>4970.9131905298755</v>
      </c>
      <c r="F14" s="23">
        <f>E14/F13</f>
        <v>6.4140815361675809</v>
      </c>
      <c r="G14" s="23">
        <f>E14/G13</f>
        <v>3.7516325966263211</v>
      </c>
      <c r="H14" s="12">
        <v>0.3</v>
      </c>
      <c r="I14" s="23">
        <f>(F14+F15)*$H14</f>
        <v>1.9842170708209488</v>
      </c>
      <c r="J14" s="23">
        <f>(G14+G15)*$H14</f>
        <v>1.1605797961405551</v>
      </c>
      <c r="K14" s="1"/>
      <c r="O14" s="2"/>
    </row>
    <row r="15" spans="1:16" ht="21" customHeight="1" x14ac:dyDescent="0.25">
      <c r="A15" s="5" t="s">
        <v>34</v>
      </c>
      <c r="B15" s="22">
        <v>321.2</v>
      </c>
      <c r="C15" s="22">
        <v>22.58</v>
      </c>
      <c r="D15" s="23">
        <f t="shared" ref="D15" si="1">C15/B15</f>
        <v>7.0298879202988787E-2</v>
      </c>
      <c r="E15" s="24">
        <f>D15*2204.6</f>
        <v>154.98090909090908</v>
      </c>
      <c r="F15" s="23">
        <f>E15/F13</f>
        <v>0.19997536656891493</v>
      </c>
      <c r="G15" s="23">
        <f>E15/G13</f>
        <v>0.11696672384219553</v>
      </c>
      <c r="H15" s="12"/>
      <c r="I15" s="12"/>
      <c r="J15" s="12"/>
      <c r="L15" s="2" t="s">
        <v>12</v>
      </c>
      <c r="M15" s="1">
        <f>I37</f>
        <v>7.2166164635773944</v>
      </c>
      <c r="N15" s="9">
        <f>J37</f>
        <v>3.2880539726965878</v>
      </c>
    </row>
    <row r="16" spans="1:16" ht="21" customHeight="1" x14ac:dyDescent="0.25">
      <c r="A16" s="18" t="s">
        <v>35</v>
      </c>
      <c r="B16" s="25"/>
      <c r="C16" s="26">
        <f>SUM(C14:C15)</f>
        <v>522.58000000000004</v>
      </c>
      <c r="D16" s="26">
        <f>SUM(D14:D15)</f>
        <v>2.3250903109955479</v>
      </c>
      <c r="E16" s="27">
        <f>SUM(E14:E15)</f>
        <v>5125.8940996207848</v>
      </c>
      <c r="F16" s="26">
        <f>SUM(F14:F15)</f>
        <v>6.6140569027364959</v>
      </c>
      <c r="G16" s="26">
        <f>SUM(G14:G15)</f>
        <v>3.8685993204685167</v>
      </c>
      <c r="H16" s="12"/>
      <c r="I16" s="12"/>
      <c r="J16" s="12"/>
      <c r="L16" s="2" t="s">
        <v>20</v>
      </c>
      <c r="N16" s="1">
        <f>N15/0.6</f>
        <v>5.4800899544943134</v>
      </c>
      <c r="O16" s="1">
        <f>N16*0.84</f>
        <v>4.6032755617752228</v>
      </c>
    </row>
    <row r="17" spans="1:15" ht="21" customHeight="1" x14ac:dyDescent="0.3">
      <c r="B17" s="6"/>
      <c r="C17" s="6"/>
      <c r="D17" s="1"/>
      <c r="E17" s="4"/>
      <c r="L17" s="2" t="s">
        <v>19</v>
      </c>
      <c r="N17" s="9">
        <f>N16/0.73</f>
        <v>7.5069725404031695</v>
      </c>
      <c r="O17" s="10">
        <f>N17*0.84</f>
        <v>6.3058569339386619</v>
      </c>
    </row>
    <row r="18" spans="1:15" ht="21" customHeight="1" x14ac:dyDescent="0.25">
      <c r="A18" s="17" t="s">
        <v>23</v>
      </c>
      <c r="B18" s="6"/>
      <c r="C18" s="6"/>
      <c r="D18" s="1"/>
      <c r="E18" s="4"/>
      <c r="F18" s="16">
        <v>475</v>
      </c>
      <c r="G18" s="16">
        <v>1225</v>
      </c>
      <c r="L18" s="2" t="s">
        <v>28</v>
      </c>
      <c r="N18" s="1">
        <f>N15/0.426</f>
        <v>7.718436555625793</v>
      </c>
      <c r="O18" s="11">
        <f>N18*0.84</f>
        <v>6.4834867067256656</v>
      </c>
    </row>
    <row r="19" spans="1:15" ht="21" customHeight="1" x14ac:dyDescent="0.25">
      <c r="A19" s="5" t="s">
        <v>0</v>
      </c>
      <c r="B19" s="22">
        <v>221.75</v>
      </c>
      <c r="C19" s="22">
        <v>391.28</v>
      </c>
      <c r="D19" s="23">
        <f>C19/B19</f>
        <v>1.7645095828635851</v>
      </c>
      <c r="E19" s="24">
        <f>D19*2204.6</f>
        <v>3890.0378263810594</v>
      </c>
      <c r="F19" s="23">
        <f>E19/F18</f>
        <v>8.1895533186969676</v>
      </c>
      <c r="G19" s="23">
        <f>E19/G18</f>
        <v>3.1755410827600485</v>
      </c>
      <c r="H19" s="12">
        <f>0.4*0.25</f>
        <v>0.1</v>
      </c>
      <c r="I19" s="23">
        <f>(F19+F20)*$H19</f>
        <v>0.8463376285204145</v>
      </c>
      <c r="J19" s="23">
        <f>(G19+G20)*$H19</f>
        <v>0.32817173350791584</v>
      </c>
      <c r="K19" s="23"/>
      <c r="L19" s="8" t="s">
        <v>30</v>
      </c>
      <c r="N19" s="1">
        <f>N16*0.84</f>
        <v>4.6032755617752228</v>
      </c>
    </row>
    <row r="20" spans="1:15" ht="21" customHeight="1" x14ac:dyDescent="0.25">
      <c r="A20" s="5" t="s">
        <v>34</v>
      </c>
      <c r="B20" s="22">
        <v>321.2</v>
      </c>
      <c r="C20" s="22">
        <v>18.95</v>
      </c>
      <c r="D20" s="23">
        <f t="shared" ref="D20" si="2">C20/B20</f>
        <v>5.8997509339975093E-2</v>
      </c>
      <c r="E20" s="24">
        <f>D20*2204.6</f>
        <v>130.06590909090909</v>
      </c>
      <c r="F20" s="23">
        <f>E20/F18</f>
        <v>0.27382296650717702</v>
      </c>
      <c r="G20" s="23">
        <f>E20/G18</f>
        <v>0.10617625231910946</v>
      </c>
      <c r="H20" s="12"/>
      <c r="I20" s="12"/>
      <c r="J20" s="12"/>
      <c r="K20" s="12"/>
      <c r="L20" s="8" t="s">
        <v>29</v>
      </c>
    </row>
    <row r="21" spans="1:15" ht="21" customHeight="1" x14ac:dyDescent="0.25">
      <c r="A21" s="18" t="s">
        <v>35</v>
      </c>
      <c r="B21" s="25"/>
      <c r="C21" s="26">
        <f>SUM(C19:C20)</f>
        <v>410.22999999999996</v>
      </c>
      <c r="D21" s="26">
        <f>SUM(D19:D20)</f>
        <v>1.8235070922035601</v>
      </c>
      <c r="E21" s="27">
        <f t="shared" ref="E21:G21" si="3">SUM(E19:E20)</f>
        <v>4020.1037354719683</v>
      </c>
      <c r="F21" s="26">
        <f t="shared" si="3"/>
        <v>8.463376285204145</v>
      </c>
      <c r="G21" s="26">
        <f t="shared" si="3"/>
        <v>3.2817173350791582</v>
      </c>
      <c r="H21" s="12"/>
      <c r="I21" s="12"/>
      <c r="J21" s="12"/>
      <c r="K21" s="12"/>
    </row>
    <row r="22" spans="1:15" ht="21" customHeight="1" x14ac:dyDescent="0.25">
      <c r="B22" s="22"/>
      <c r="C22" s="22"/>
      <c r="D22" s="12"/>
      <c r="E22" s="24"/>
      <c r="F22" s="12"/>
      <c r="G22" s="12"/>
      <c r="H22" s="12"/>
      <c r="I22" s="12"/>
      <c r="J22" s="12"/>
      <c r="K22" s="12"/>
    </row>
    <row r="23" spans="1:15" ht="21" customHeight="1" x14ac:dyDescent="0.25">
      <c r="A23" s="17" t="s">
        <v>25</v>
      </c>
      <c r="B23" s="6"/>
      <c r="C23" s="6"/>
      <c r="E23" s="4"/>
      <c r="F23" s="16">
        <v>475</v>
      </c>
      <c r="G23" s="16">
        <v>1325</v>
      </c>
      <c r="I23" s="1"/>
      <c r="J23" s="1"/>
      <c r="K23" s="1"/>
    </row>
    <row r="24" spans="1:15" ht="21" customHeight="1" x14ac:dyDescent="0.25">
      <c r="A24" s="5" t="s">
        <v>0</v>
      </c>
      <c r="B24" s="22">
        <v>221.75</v>
      </c>
      <c r="C24" s="22">
        <v>361.81</v>
      </c>
      <c r="D24" s="23">
        <f>C24/B24</f>
        <v>1.6316121758737316</v>
      </c>
      <c r="E24" s="24">
        <f>D24*2204.6</f>
        <v>3597.0522029312287</v>
      </c>
      <c r="F24" s="23">
        <f>E24/F23</f>
        <v>7.5727414798552184</v>
      </c>
      <c r="G24" s="23">
        <f>E24/G23</f>
        <v>2.7147563795707388</v>
      </c>
      <c r="H24" s="12">
        <f>0.6*0.25</f>
        <v>0.15</v>
      </c>
      <c r="I24" s="23">
        <f>(F24+F25)*$H24</f>
        <v>1.1728881597773257</v>
      </c>
      <c r="J24" s="23">
        <f>(G24+G25)*$H24</f>
        <v>0.42046934029753191</v>
      </c>
      <c r="K24" s="1"/>
    </row>
    <row r="25" spans="1:15" ht="21" customHeight="1" x14ac:dyDescent="0.25">
      <c r="A25" s="5" t="s">
        <v>34</v>
      </c>
      <c r="B25" s="22">
        <v>321.2</v>
      </c>
      <c r="C25" s="22">
        <v>17.059999999999999</v>
      </c>
      <c r="D25" s="23">
        <f t="shared" ref="D25" si="4">C25/B25</f>
        <v>5.3113325031133252E-2</v>
      </c>
      <c r="E25" s="24">
        <f>D25*2204.6</f>
        <v>117.09363636363636</v>
      </c>
      <c r="F25" s="23">
        <f>E25/F23</f>
        <v>0.24651291866028707</v>
      </c>
      <c r="G25" s="23">
        <f>E25/G23</f>
        <v>8.8372555746140655E-2</v>
      </c>
      <c r="H25" s="12"/>
      <c r="I25" s="12"/>
      <c r="J25" s="12"/>
    </row>
    <row r="26" spans="1:15" ht="21" customHeight="1" x14ac:dyDescent="0.25">
      <c r="A26" s="18" t="s">
        <v>35</v>
      </c>
      <c r="B26" s="25"/>
      <c r="C26" s="26">
        <f>SUM(C24:C25)</f>
        <v>378.87</v>
      </c>
      <c r="D26" s="26">
        <f>SUM(D24:D25)</f>
        <v>1.6847255009048649</v>
      </c>
      <c r="E26" s="26">
        <f t="shared" ref="E26:G26" si="5">SUM(E24:E25)</f>
        <v>3714.1458392948653</v>
      </c>
      <c r="F26" s="26">
        <f t="shared" si="5"/>
        <v>7.8192543985155059</v>
      </c>
      <c r="G26" s="26">
        <f t="shared" si="5"/>
        <v>2.8031289353168796</v>
      </c>
      <c r="H26" s="12"/>
      <c r="I26" s="12"/>
      <c r="J26" s="12"/>
    </row>
    <row r="27" spans="1:15" ht="21" customHeight="1" x14ac:dyDescent="0.25">
      <c r="B27" s="22"/>
      <c r="C27" s="22"/>
      <c r="D27" s="23"/>
      <c r="E27" s="24"/>
      <c r="F27" s="12"/>
      <c r="G27" s="12"/>
      <c r="H27" s="12"/>
      <c r="I27" s="12"/>
      <c r="J27" s="12"/>
    </row>
    <row r="28" spans="1:15" ht="21" customHeight="1" x14ac:dyDescent="0.25">
      <c r="A28" s="17" t="s">
        <v>24</v>
      </c>
      <c r="B28" s="22"/>
      <c r="C28" s="22"/>
      <c r="D28" s="23"/>
      <c r="E28" s="24"/>
      <c r="F28" s="16">
        <v>475</v>
      </c>
      <c r="G28" s="16">
        <v>1325</v>
      </c>
      <c r="H28" s="12"/>
      <c r="I28" s="12"/>
      <c r="J28" s="12"/>
    </row>
    <row r="29" spans="1:15" ht="21" customHeight="1" x14ac:dyDescent="0.25">
      <c r="A29" s="5" t="s">
        <v>0</v>
      </c>
      <c r="B29" s="22">
        <v>221.75</v>
      </c>
      <c r="C29" s="22">
        <v>339.48</v>
      </c>
      <c r="D29" s="23">
        <f>C29/B29</f>
        <v>1.5309131905298761</v>
      </c>
      <c r="E29" s="24">
        <f>D29*2204.6</f>
        <v>3375.0512198421648</v>
      </c>
      <c r="F29" s="23">
        <f>E29/F28</f>
        <v>7.1053709891413996</v>
      </c>
      <c r="G29" s="23">
        <f>E29/G28</f>
        <v>2.5472084678054072</v>
      </c>
      <c r="H29" s="12">
        <f>0.4*0.25</f>
        <v>0.1</v>
      </c>
      <c r="I29" s="23">
        <f>(F29+F30)*$H29</f>
        <v>0.73370006542131705</v>
      </c>
      <c r="J29" s="23">
        <f>(G29+G30)*$H29</f>
        <v>0.26302455175481171</v>
      </c>
      <c r="K29" s="1"/>
    </row>
    <row r="30" spans="1:15" ht="21" customHeight="1" x14ac:dyDescent="0.25">
      <c r="A30" s="5" t="s">
        <v>34</v>
      </c>
      <c r="B30" s="22">
        <v>321.2</v>
      </c>
      <c r="C30" s="22">
        <v>16.03</v>
      </c>
      <c r="D30" s="23">
        <f t="shared" ref="D30" si="6">C30/B30</f>
        <v>4.9906600249066006E-2</v>
      </c>
      <c r="E30" s="24">
        <f>D30*2204.6</f>
        <v>110.02409090909092</v>
      </c>
      <c r="F30" s="23">
        <f>E30/F28</f>
        <v>0.23162966507177035</v>
      </c>
      <c r="G30" s="23">
        <f>E30/G28</f>
        <v>8.3037049742710131E-2</v>
      </c>
      <c r="H30" s="12"/>
      <c r="I30" s="12"/>
      <c r="J30" s="12"/>
    </row>
    <row r="31" spans="1:15" ht="21" customHeight="1" x14ac:dyDescent="0.25">
      <c r="A31" s="18" t="s">
        <v>35</v>
      </c>
      <c r="B31" s="25"/>
      <c r="C31" s="26">
        <f>SUM(C29:C30)</f>
        <v>355.51</v>
      </c>
      <c r="D31" s="26">
        <f>SUM(D29:D30)</f>
        <v>1.5808197907789421</v>
      </c>
      <c r="E31" s="26">
        <f t="shared" ref="E31:G31" si="7">SUM(E29:E30)</f>
        <v>3485.0753107512555</v>
      </c>
      <c r="F31" s="26">
        <f t="shared" si="7"/>
        <v>7.3370006542131696</v>
      </c>
      <c r="G31" s="26">
        <f t="shared" si="7"/>
        <v>2.6302455175481172</v>
      </c>
      <c r="H31" s="12"/>
      <c r="I31" s="12"/>
      <c r="J31" s="12"/>
    </row>
    <row r="32" spans="1:15" ht="21" customHeight="1" x14ac:dyDescent="0.25">
      <c r="B32" s="6"/>
      <c r="C32" s="6"/>
      <c r="D32" s="1"/>
      <c r="E32" s="4"/>
    </row>
    <row r="33" spans="1:11" ht="21" customHeight="1" x14ac:dyDescent="0.25">
      <c r="B33" s="6"/>
      <c r="C33" s="6"/>
      <c r="D33" s="1"/>
      <c r="E33" s="4"/>
    </row>
    <row r="34" spans="1:11" ht="21" customHeight="1" x14ac:dyDescent="0.25">
      <c r="A34" s="17" t="s">
        <v>26</v>
      </c>
      <c r="B34" s="6"/>
      <c r="C34" s="6"/>
      <c r="D34" s="1"/>
      <c r="E34" s="4"/>
      <c r="F34" s="16">
        <v>425</v>
      </c>
      <c r="G34" s="16">
        <v>1350</v>
      </c>
      <c r="H34" s="12"/>
      <c r="I34" s="1"/>
      <c r="J34" s="1"/>
      <c r="K34" s="1"/>
    </row>
    <row r="35" spans="1:11" ht="21" customHeight="1" x14ac:dyDescent="0.25">
      <c r="A35" s="5" t="s">
        <v>0</v>
      </c>
      <c r="B35" s="22">
        <v>221.75</v>
      </c>
      <c r="C35" s="22">
        <v>291.60000000000002</v>
      </c>
      <c r="D35" s="23">
        <f>C35/B35</f>
        <v>1.3149943630214207</v>
      </c>
      <c r="E35" s="24">
        <f>D35*2204.6</f>
        <v>2899.0365727170238</v>
      </c>
      <c r="F35" s="23">
        <f>E35/F34</f>
        <v>6.8212625240400557</v>
      </c>
      <c r="G35" s="23">
        <f>E35/G34</f>
        <v>2.1474344983089066</v>
      </c>
      <c r="H35" s="12">
        <f>0.6*0.25</f>
        <v>0.15</v>
      </c>
      <c r="I35" s="23">
        <f>(F35+F36)*$H35</f>
        <v>1.0602287903707142</v>
      </c>
      <c r="J35" s="23">
        <f>(G35+G36)*$H35</f>
        <v>0.3337757303018915</v>
      </c>
      <c r="K35" s="1"/>
    </row>
    <row r="36" spans="1:11" ht="21" customHeight="1" x14ac:dyDescent="0.25">
      <c r="A36" s="5" t="s">
        <v>34</v>
      </c>
      <c r="B36" s="22">
        <v>321.2</v>
      </c>
      <c r="C36" s="22">
        <v>15.29</v>
      </c>
      <c r="D36" s="23">
        <f t="shared" ref="D36" si="8">C36/B36</f>
        <v>4.7602739726027396E-2</v>
      </c>
      <c r="E36" s="24">
        <f>D36*2204.6</f>
        <v>104.94499999999999</v>
      </c>
      <c r="F36" s="23">
        <f>E36/F34</f>
        <v>0.24692941176470587</v>
      </c>
      <c r="G36" s="23">
        <f>E36/G34</f>
        <v>7.7737037037037035E-2</v>
      </c>
      <c r="H36" s="12"/>
      <c r="I36" s="12"/>
      <c r="J36" s="12"/>
    </row>
    <row r="37" spans="1:11" ht="21" customHeight="1" x14ac:dyDescent="0.25">
      <c r="A37" s="18" t="s">
        <v>35</v>
      </c>
      <c r="B37" s="25"/>
      <c r="C37" s="26">
        <f>SUM(C35:C36)</f>
        <v>306.89000000000004</v>
      </c>
      <c r="D37" s="26">
        <f>SUM(D35:D36)</f>
        <v>1.3625971027474482</v>
      </c>
      <c r="E37" s="26">
        <f t="shared" ref="E37:G37" si="9">SUM(E35:E36)</f>
        <v>3003.9815727170239</v>
      </c>
      <c r="F37" s="26">
        <f t="shared" si="9"/>
        <v>7.0681919358047613</v>
      </c>
      <c r="G37" s="26">
        <f t="shared" si="9"/>
        <v>2.2251715353459436</v>
      </c>
      <c r="H37" s="29">
        <f>SUM(H9:H35)</f>
        <v>1</v>
      </c>
      <c r="I37" s="26">
        <f t="shared" ref="I37:J37" si="10">SUM(I9:I35)</f>
        <v>7.2166164635773944</v>
      </c>
      <c r="J37" s="26">
        <f t="shared" si="10"/>
        <v>3.2880539726965878</v>
      </c>
      <c r="K37" s="1"/>
    </row>
    <row r="38" spans="1:11" ht="21" customHeight="1" x14ac:dyDescent="0.25">
      <c r="B38" s="22"/>
      <c r="C38" s="12"/>
      <c r="D38" s="23"/>
      <c r="E38" s="24"/>
      <c r="F38" s="12"/>
      <c r="G38" s="12"/>
      <c r="H38" s="12"/>
      <c r="I38" s="23"/>
      <c r="J38" s="23"/>
      <c r="K38" s="1"/>
    </row>
  </sheetData>
  <sheetProtection algorithmName="SHA-512" hashValue="Obf4gpo7UscvjnfW56M6cI3Ugs/sPPm+1IWJWTlb9rv9hT47J3uZNLSyYAfd0a807Cr8hrOqWPeSbyxgBVtb6A==" saltValue="bAvlhSxxVvyiL0YTAVhEOQ==" spinCount="100000" sheet="1" objects="1" scenarios="1"/>
  <mergeCells count="8">
    <mergeCell ref="B4:B6"/>
    <mergeCell ref="J6:J7"/>
    <mergeCell ref="O6:O7"/>
    <mergeCell ref="L4:M4"/>
    <mergeCell ref="D6:D7"/>
    <mergeCell ref="E6:E7"/>
    <mergeCell ref="H6:H7"/>
    <mergeCell ref="I6:I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Gracey</dc:creator>
  <cp:lastModifiedBy>Owner</cp:lastModifiedBy>
  <dcterms:created xsi:type="dcterms:W3CDTF">2011-04-06T18:21:45Z</dcterms:created>
  <dcterms:modified xsi:type="dcterms:W3CDTF">2017-05-12T16:27:48Z</dcterms:modified>
</cp:coreProperties>
</file>