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ropbox\2_christian consult\CURSOS ONLINE\Anexos Desenvolvimento\Arquivos para Download\Excel 2007\C7. Análises Gerencias\"/>
    </mc:Choice>
  </mc:AlternateContent>
  <bookViews>
    <workbookView xWindow="0" yWindow="0" windowWidth="20160" windowHeight="8724"/>
  </bookViews>
  <sheets>
    <sheet name="Análise do Grupo" sheetId="1" r:id="rId1"/>
  </sheets>
  <definedNames>
    <definedName name="_xlnm.Print_Area" localSheetId="0">'Análise do Grupo'!$B$2:$S$60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Q33" i="1"/>
  <c r="Q34" i="1"/>
  <c r="Q35" i="1"/>
  <c r="Q36" i="1"/>
  <c r="Q37" i="1"/>
  <c r="Q38" i="1"/>
  <c r="Q39" i="1"/>
  <c r="Q40" i="1"/>
  <c r="Q41" i="1"/>
  <c r="Q42" i="1"/>
  <c r="T42" i="1" s="1"/>
  <c r="Q43" i="1"/>
  <c r="Q44" i="1"/>
  <c r="Q45" i="1"/>
  <c r="Q46" i="1"/>
  <c r="T46" i="1" s="1"/>
  <c r="Q47" i="1"/>
  <c r="Q48" i="1"/>
  <c r="Q49" i="1"/>
  <c r="Q50" i="1"/>
  <c r="T50" i="1" s="1"/>
  <c r="Q51" i="1"/>
  <c r="Q52" i="1"/>
  <c r="Q53" i="1"/>
  <c r="Q54" i="1"/>
  <c r="T54" i="1" s="1"/>
  <c r="Q55" i="1"/>
  <c r="Q56" i="1"/>
  <c r="Q57" i="1"/>
  <c r="Q58" i="1"/>
  <c r="T58" i="1" s="1"/>
  <c r="Q59" i="1"/>
  <c r="Q60" i="1"/>
  <c r="T33" i="1"/>
  <c r="T34" i="1"/>
  <c r="T45" i="1"/>
  <c r="T49" i="1"/>
  <c r="T53" i="1"/>
  <c r="T38" i="1"/>
  <c r="T35" i="1"/>
  <c r="T41" i="1"/>
  <c r="T47" i="1"/>
  <c r="T51" i="1"/>
  <c r="T57" i="1"/>
  <c r="T59" i="1"/>
  <c r="R33" i="1"/>
  <c r="R34" i="1"/>
  <c r="U34" i="1" s="1"/>
  <c r="R35" i="1"/>
  <c r="R36" i="1"/>
  <c r="R37" i="1"/>
  <c r="R38" i="1"/>
  <c r="U38" i="1" s="1"/>
  <c r="R39" i="1"/>
  <c r="R40" i="1"/>
  <c r="R41" i="1"/>
  <c r="R42" i="1"/>
  <c r="U42" i="1" s="1"/>
  <c r="R43" i="1"/>
  <c r="R44" i="1"/>
  <c r="R45" i="1"/>
  <c r="R46" i="1"/>
  <c r="U46" i="1" s="1"/>
  <c r="R47" i="1"/>
  <c r="U47" i="1" s="1"/>
  <c r="R48" i="1"/>
  <c r="R49" i="1"/>
  <c r="U49" i="1" s="1"/>
  <c r="R50" i="1"/>
  <c r="U50" i="1" s="1"/>
  <c r="R51" i="1"/>
  <c r="R52" i="1"/>
  <c r="R53" i="1"/>
  <c r="U53" i="1" s="1"/>
  <c r="R54" i="1"/>
  <c r="U54" i="1" s="1"/>
  <c r="R55" i="1"/>
  <c r="U55" i="1" s="1"/>
  <c r="R56" i="1"/>
  <c r="U56" i="1" s="1"/>
  <c r="R57" i="1"/>
  <c r="U57" i="1" s="1"/>
  <c r="R58" i="1"/>
  <c r="U58" i="1" s="1"/>
  <c r="R59" i="1"/>
  <c r="U59" i="1" s="1"/>
  <c r="R60" i="1"/>
  <c r="T36" i="1"/>
  <c r="T37" i="1"/>
  <c r="T60" i="1"/>
  <c r="U60" i="1"/>
  <c r="T56" i="1"/>
  <c r="T55" i="1"/>
  <c r="U52" i="1"/>
  <c r="T52" i="1"/>
  <c r="U51" i="1"/>
  <c r="U48" i="1"/>
  <c r="T48" i="1"/>
  <c r="L48" i="1"/>
  <c r="U45" i="1"/>
  <c r="U44" i="1"/>
  <c r="T44" i="1"/>
  <c r="L44" i="1"/>
  <c r="N44" i="1" s="1"/>
  <c r="U43" i="1"/>
  <c r="T43" i="1"/>
  <c r="U41" i="1"/>
  <c r="U40" i="1"/>
  <c r="T40" i="1"/>
  <c r="U39" i="1"/>
  <c r="T39" i="1"/>
  <c r="U37" i="1"/>
  <c r="U36" i="1"/>
  <c r="U35" i="1"/>
  <c r="U33" i="1"/>
  <c r="L31" i="1"/>
  <c r="N31" i="1" s="1"/>
  <c r="V49" i="1" l="1"/>
  <c r="S49" i="1" s="1"/>
  <c r="V57" i="1"/>
  <c r="S57" i="1" s="1"/>
  <c r="V59" i="1"/>
  <c r="S59" i="1" s="1"/>
  <c r="L46" i="1"/>
  <c r="N46" i="1" s="1"/>
  <c r="L29" i="1"/>
  <c r="N29" i="1" s="1"/>
  <c r="L38" i="1"/>
  <c r="V47" i="1"/>
  <c r="S47" i="1" s="1"/>
  <c r="V42" i="1"/>
  <c r="S42" i="1" s="1"/>
  <c r="V55" i="1"/>
  <c r="S55" i="1" s="1"/>
  <c r="L57" i="1"/>
  <c r="N57" i="1" s="1"/>
  <c r="V36" i="1"/>
  <c r="S36" i="1" s="1"/>
  <c r="V38" i="1"/>
  <c r="S38" i="1" s="1"/>
  <c r="V39" i="1"/>
  <c r="S39" i="1" s="1"/>
  <c r="V53" i="1"/>
  <c r="S53" i="1" s="1"/>
  <c r="V56" i="1"/>
  <c r="S56" i="1" s="1"/>
  <c r="L36" i="1"/>
  <c r="N36" i="1" s="1"/>
  <c r="M46" i="1"/>
  <c r="V51" i="1"/>
  <c r="S51" i="1" s="1"/>
  <c r="J17" i="1"/>
  <c r="L19" i="1"/>
  <c r="V35" i="1"/>
  <c r="S35" i="1" s="1"/>
  <c r="L42" i="1"/>
  <c r="M42" i="1" s="1"/>
  <c r="V52" i="1"/>
  <c r="S52" i="1" s="1"/>
  <c r="J13" i="1"/>
  <c r="J32" i="1"/>
  <c r="L52" i="1"/>
  <c r="L54" i="1"/>
  <c r="M54" i="1" s="1"/>
  <c r="M57" i="1"/>
  <c r="V58" i="1"/>
  <c r="S58" i="1" s="1"/>
  <c r="L59" i="1"/>
  <c r="L11" i="1"/>
  <c r="M11" i="1" s="1"/>
  <c r="L17" i="1"/>
  <c r="M17" i="1" s="1"/>
  <c r="L24" i="1"/>
  <c r="N24" i="1" s="1"/>
  <c r="L27" i="1"/>
  <c r="J41" i="1"/>
  <c r="V43" i="1"/>
  <c r="S43" i="1" s="1"/>
  <c r="V45" i="1"/>
  <c r="S45" i="1" s="1"/>
  <c r="L23" i="1"/>
  <c r="N23" i="1" s="1"/>
  <c r="L33" i="1"/>
  <c r="N33" i="1" s="1"/>
  <c r="V33" i="1"/>
  <c r="S33" i="1" s="1"/>
  <c r="M38" i="1"/>
  <c r="V46" i="1"/>
  <c r="S46" i="1" s="1"/>
  <c r="V54" i="1"/>
  <c r="S54" i="1" s="1"/>
  <c r="L13" i="1"/>
  <c r="M13" i="1" s="1"/>
  <c r="P13" i="1" s="1"/>
  <c r="L15" i="1"/>
  <c r="M15" i="1" s="1"/>
  <c r="J21" i="1"/>
  <c r="L40" i="1"/>
  <c r="N40" i="1" s="1"/>
  <c r="L49" i="1"/>
  <c r="N49" i="1" s="1"/>
  <c r="M19" i="1"/>
  <c r="B6" i="1"/>
  <c r="L18" i="1"/>
  <c r="M18" i="1" s="1"/>
  <c r="P18" i="1" s="1"/>
  <c r="N19" i="1"/>
  <c r="L20" i="1"/>
  <c r="N20" i="1" s="1"/>
  <c r="L25" i="1"/>
  <c r="D6" i="1"/>
  <c r="L14" i="1"/>
  <c r="M14" i="1" s="1"/>
  <c r="L16" i="1"/>
  <c r="N16" i="1" s="1"/>
  <c r="L21" i="1"/>
  <c r="L12" i="1"/>
  <c r="N12" i="1" s="1"/>
  <c r="N13" i="1"/>
  <c r="L22" i="1"/>
  <c r="M23" i="1"/>
  <c r="J25" i="1"/>
  <c r="P14" i="1"/>
  <c r="J27" i="1"/>
  <c r="J30" i="1"/>
  <c r="M31" i="1"/>
  <c r="P31" i="1" s="1"/>
  <c r="J31" i="1"/>
  <c r="V34" i="1"/>
  <c r="S34" i="1" s="1"/>
  <c r="L37" i="1"/>
  <c r="V37" i="1"/>
  <c r="S37" i="1" s="1"/>
  <c r="M40" i="1"/>
  <c r="V40" i="1"/>
  <c r="S40" i="1" s="1"/>
  <c r="L58" i="1"/>
  <c r="J12" i="1"/>
  <c r="J16" i="1"/>
  <c r="J20" i="1"/>
  <c r="J24" i="1"/>
  <c r="L26" i="1"/>
  <c r="L28" i="1"/>
  <c r="M28" i="1" s="1"/>
  <c r="P28" i="1" s="1"/>
  <c r="L30" i="1"/>
  <c r="L32" i="1"/>
  <c r="M32" i="1" s="1"/>
  <c r="P32" i="1" s="1"/>
  <c r="J33" i="1"/>
  <c r="L34" i="1"/>
  <c r="V50" i="1"/>
  <c r="S50" i="1" s="1"/>
  <c r="M52" i="1"/>
  <c r="J28" i="1"/>
  <c r="M29" i="1"/>
  <c r="L39" i="1"/>
  <c r="M39" i="1" s="1"/>
  <c r="V41" i="1"/>
  <c r="S41" i="1" s="1"/>
  <c r="L35" i="1"/>
  <c r="N35" i="1" s="1"/>
  <c r="M36" i="1"/>
  <c r="P36" i="1" s="1"/>
  <c r="J36" i="1"/>
  <c r="N38" i="1"/>
  <c r="L41" i="1"/>
  <c r="M41" i="1" s="1"/>
  <c r="P41" i="1" s="1"/>
  <c r="L45" i="1"/>
  <c r="L47" i="1"/>
  <c r="M47" i="1" s="1"/>
  <c r="V48" i="1"/>
  <c r="S48" i="1" s="1"/>
  <c r="N52" i="1"/>
  <c r="L55" i="1"/>
  <c r="M55" i="1" s="1"/>
  <c r="L56" i="1"/>
  <c r="M56" i="1" s="1"/>
  <c r="L60" i="1"/>
  <c r="N60" i="1" s="1"/>
  <c r="J43" i="1"/>
  <c r="V44" i="1"/>
  <c r="S44" i="1" s="1"/>
  <c r="M48" i="1"/>
  <c r="L50" i="1"/>
  <c r="M50" i="1" s="1"/>
  <c r="J51" i="1"/>
  <c r="L53" i="1"/>
  <c r="N53" i="1" s="1"/>
  <c r="J58" i="1"/>
  <c r="M59" i="1"/>
  <c r="P38" i="1"/>
  <c r="P39" i="1"/>
  <c r="L43" i="1"/>
  <c r="M43" i="1" s="1"/>
  <c r="P43" i="1" s="1"/>
  <c r="M44" i="1"/>
  <c r="J45" i="1"/>
  <c r="N48" i="1"/>
  <c r="L51" i="1"/>
  <c r="N56" i="1"/>
  <c r="V60" i="1"/>
  <c r="S60" i="1" s="1"/>
  <c r="N59" i="1"/>
  <c r="J49" i="1"/>
  <c r="J53" i="1"/>
  <c r="J57" i="1"/>
  <c r="H11" i="1" l="1"/>
  <c r="H15" i="1"/>
  <c r="H19" i="1"/>
  <c r="H23" i="1"/>
  <c r="H27" i="1"/>
  <c r="H31" i="1"/>
  <c r="H12" i="1"/>
  <c r="H16" i="1"/>
  <c r="H20" i="1"/>
  <c r="H24" i="1"/>
  <c r="H28" i="1"/>
  <c r="H13" i="1"/>
  <c r="H17" i="1"/>
  <c r="H21" i="1"/>
  <c r="H25" i="1"/>
  <c r="H29" i="1"/>
  <c r="H14" i="1"/>
  <c r="H18" i="1"/>
  <c r="H22" i="1"/>
  <c r="H26" i="1"/>
  <c r="H30" i="1"/>
  <c r="N17" i="1"/>
  <c r="N11" i="1"/>
  <c r="M49" i="1"/>
  <c r="P49" i="1" s="1"/>
  <c r="N15" i="1"/>
  <c r="N42" i="1"/>
  <c r="J52" i="1"/>
  <c r="M33" i="1"/>
  <c r="P33" i="1" s="1"/>
  <c r="P40" i="1"/>
  <c r="J26" i="1"/>
  <c r="M60" i="1"/>
  <c r="P60" i="1" s="1"/>
  <c r="N55" i="1"/>
  <c r="J23" i="1"/>
  <c r="P17" i="1"/>
  <c r="J15" i="1"/>
  <c r="J60" i="1"/>
  <c r="J39" i="1"/>
  <c r="N54" i="1"/>
  <c r="N27" i="1"/>
  <c r="M27" i="1"/>
  <c r="P27" i="1" s="1"/>
  <c r="J48" i="1"/>
  <c r="N50" i="1"/>
  <c r="P23" i="1"/>
  <c r="J14" i="1"/>
  <c r="M12" i="1"/>
  <c r="P12" i="1" s="1"/>
  <c r="P19" i="1"/>
  <c r="J44" i="1"/>
  <c r="N43" i="1"/>
  <c r="P59" i="1"/>
  <c r="J35" i="1"/>
  <c r="N39" i="1"/>
  <c r="J29" i="1"/>
  <c r="J40" i="1"/>
  <c r="J18" i="1"/>
  <c r="M16" i="1"/>
  <c r="P16" i="1" s="1"/>
  <c r="P15" i="1"/>
  <c r="M24" i="1"/>
  <c r="P24" i="1" s="1"/>
  <c r="P57" i="1"/>
  <c r="P56" i="1"/>
  <c r="J38" i="1"/>
  <c r="N14" i="1"/>
  <c r="M34" i="1"/>
  <c r="P34" i="1" s="1"/>
  <c r="N34" i="1"/>
  <c r="M26" i="1"/>
  <c r="P26" i="1" s="1"/>
  <c r="N26" i="1"/>
  <c r="M22" i="1"/>
  <c r="P22" i="1" s="1"/>
  <c r="N22" i="1"/>
  <c r="M30" i="1"/>
  <c r="P30" i="1" s="1"/>
  <c r="N30" i="1"/>
  <c r="M51" i="1"/>
  <c r="N51" i="1"/>
  <c r="M58" i="1"/>
  <c r="P58" i="1" s="1"/>
  <c r="N58" i="1"/>
  <c r="M35" i="1"/>
  <c r="P35" i="1" s="1"/>
  <c r="P55" i="1"/>
  <c r="N41" i="1"/>
  <c r="P44" i="1"/>
  <c r="J59" i="1"/>
  <c r="P48" i="1"/>
  <c r="N47" i="1"/>
  <c r="P52" i="1"/>
  <c r="P42" i="1"/>
  <c r="J42" i="1"/>
  <c r="P11" i="1"/>
  <c r="F6" i="1"/>
  <c r="M25" i="1"/>
  <c r="P25" i="1" s="1"/>
  <c r="N25" i="1"/>
  <c r="M20" i="1"/>
  <c r="P20" i="1" s="1"/>
  <c r="M45" i="1"/>
  <c r="P45" i="1" s="1"/>
  <c r="N45" i="1"/>
  <c r="P54" i="1"/>
  <c r="J54" i="1"/>
  <c r="J56" i="1"/>
  <c r="M53" i="1"/>
  <c r="P53" i="1" s="1"/>
  <c r="J37" i="1"/>
  <c r="P29" i="1"/>
  <c r="N32" i="1"/>
  <c r="N28" i="1"/>
  <c r="D7" i="1"/>
  <c r="D8" i="1" s="1"/>
  <c r="J22" i="1"/>
  <c r="J19" i="1"/>
  <c r="N18" i="1"/>
  <c r="P46" i="1"/>
  <c r="J46" i="1"/>
  <c r="P47" i="1"/>
  <c r="M37" i="1"/>
  <c r="P37" i="1" s="1"/>
  <c r="N37" i="1"/>
  <c r="P51" i="1"/>
  <c r="P50" i="1"/>
  <c r="J50" i="1"/>
  <c r="J47" i="1"/>
  <c r="J55" i="1"/>
  <c r="J34" i="1"/>
  <c r="M21" i="1"/>
  <c r="P21" i="1" s="1"/>
  <c r="N21" i="1"/>
  <c r="J11" i="1"/>
  <c r="I6" i="1"/>
  <c r="J6" i="1" s="1"/>
  <c r="Q11" i="1" l="1"/>
  <c r="Q15" i="1"/>
  <c r="Q19" i="1"/>
  <c r="Q23" i="1"/>
  <c r="Q27" i="1"/>
  <c r="Q31" i="1"/>
  <c r="Q12" i="1"/>
  <c r="Q16" i="1"/>
  <c r="Q20" i="1"/>
  <c r="Q24" i="1"/>
  <c r="Q28" i="1"/>
  <c r="Q32" i="1"/>
  <c r="Q13" i="1"/>
  <c r="Q17" i="1"/>
  <c r="Q21" i="1"/>
  <c r="Q25" i="1"/>
  <c r="Q29" i="1"/>
  <c r="Q14" i="1"/>
  <c r="Q18" i="1"/>
  <c r="Q22" i="1"/>
  <c r="Q26" i="1"/>
  <c r="Q30" i="1"/>
  <c r="M6" i="1"/>
  <c r="N6" i="1" s="1"/>
  <c r="N7" i="1"/>
  <c r="O51" i="1" s="1"/>
  <c r="T31" i="1"/>
  <c r="T27" i="1"/>
  <c r="T30" i="1"/>
  <c r="T26" i="1"/>
  <c r="T21" i="1"/>
  <c r="T17" i="1"/>
  <c r="T13" i="1"/>
  <c r="T29" i="1"/>
  <c r="T25" i="1"/>
  <c r="T24" i="1"/>
  <c r="T20" i="1"/>
  <c r="T16" i="1"/>
  <c r="T12" i="1"/>
  <c r="T32" i="1"/>
  <c r="T28" i="1"/>
  <c r="T23" i="1"/>
  <c r="T19" i="1"/>
  <c r="T15" i="1"/>
  <c r="T11" i="1"/>
  <c r="T22" i="1"/>
  <c r="T18" i="1"/>
  <c r="T14" i="1"/>
  <c r="P6" i="1"/>
  <c r="O41" i="1" l="1"/>
  <c r="O25" i="1"/>
  <c r="O30" i="1"/>
  <c r="O26" i="1"/>
  <c r="O58" i="1"/>
  <c r="O47" i="1"/>
  <c r="O34" i="1"/>
  <c r="O36" i="1"/>
  <c r="N8" i="1"/>
  <c r="O27" i="1"/>
  <c r="O33" i="1"/>
  <c r="O31" i="1"/>
  <c r="O49" i="1"/>
  <c r="O46" i="1"/>
  <c r="O44" i="1"/>
  <c r="O42" i="1"/>
  <c r="O29" i="1"/>
  <c r="O57" i="1"/>
  <c r="O23" i="1"/>
  <c r="O24" i="1"/>
  <c r="O40" i="1"/>
  <c r="O35" i="1"/>
  <c r="O56" i="1"/>
  <c r="O17" i="1"/>
  <c r="O50" i="1"/>
  <c r="O20" i="1"/>
  <c r="O48" i="1"/>
  <c r="O12" i="1"/>
  <c r="O55" i="1"/>
  <c r="O11" i="1"/>
  <c r="O14" i="1"/>
  <c r="O54" i="1"/>
  <c r="O43" i="1"/>
  <c r="O52" i="1"/>
  <c r="O16" i="1"/>
  <c r="O15" i="1"/>
  <c r="O19" i="1"/>
  <c r="O39" i="1"/>
  <c r="O59" i="1"/>
  <c r="O53" i="1"/>
  <c r="O13" i="1"/>
  <c r="O60" i="1"/>
  <c r="O38" i="1"/>
  <c r="O18" i="1"/>
  <c r="O37" i="1"/>
  <c r="O22" i="1"/>
  <c r="O32" i="1"/>
  <c r="O45" i="1"/>
  <c r="O28" i="1"/>
  <c r="O21" i="1"/>
  <c r="R12" i="1" l="1"/>
  <c r="R16" i="1"/>
  <c r="R20" i="1"/>
  <c r="R24" i="1"/>
  <c r="R28" i="1"/>
  <c r="R32" i="1"/>
  <c r="R13" i="1"/>
  <c r="U13" i="1" s="1"/>
  <c r="V13" i="1" s="1"/>
  <c r="S13" i="1" s="1"/>
  <c r="R17" i="1"/>
  <c r="R21" i="1"/>
  <c r="R25" i="1"/>
  <c r="R29" i="1"/>
  <c r="R14" i="1"/>
  <c r="R18" i="1"/>
  <c r="U18" i="1" s="1"/>
  <c r="V18" i="1" s="1"/>
  <c r="S18" i="1" s="1"/>
  <c r="R22" i="1"/>
  <c r="R26" i="1"/>
  <c r="U26" i="1" s="1"/>
  <c r="V26" i="1" s="1"/>
  <c r="S26" i="1" s="1"/>
  <c r="R30" i="1"/>
  <c r="R11" i="1"/>
  <c r="R15" i="1"/>
  <c r="R19" i="1"/>
  <c r="U19" i="1" s="1"/>
  <c r="V19" i="1" s="1"/>
  <c r="S19" i="1" s="1"/>
  <c r="R23" i="1"/>
  <c r="R27" i="1"/>
  <c r="U27" i="1" s="1"/>
  <c r="V27" i="1" s="1"/>
  <c r="S27" i="1" s="1"/>
  <c r="R31" i="1"/>
  <c r="U31" i="1" s="1"/>
  <c r="V31" i="1" s="1"/>
  <c r="S31" i="1" s="1"/>
  <c r="U23" i="1"/>
  <c r="V23" i="1" s="1"/>
  <c r="S23" i="1" s="1"/>
  <c r="U24" i="1"/>
  <c r="V24" i="1" s="1"/>
  <c r="S24" i="1" s="1"/>
  <c r="U29" i="1"/>
  <c r="V29" i="1" s="1"/>
  <c r="S29" i="1" s="1"/>
  <c r="U12" i="1"/>
  <c r="V12" i="1" s="1"/>
  <c r="S12" i="1" s="1"/>
  <c r="U16" i="1"/>
  <c r="V16" i="1" s="1"/>
  <c r="S16" i="1" s="1"/>
  <c r="U17" i="1"/>
  <c r="V17" i="1" s="1"/>
  <c r="S17" i="1" s="1"/>
  <c r="U14" i="1"/>
  <c r="V14" i="1" s="1"/>
  <c r="S14" i="1" s="1"/>
  <c r="U11" i="1"/>
  <c r="V11" i="1" s="1"/>
  <c r="S11" i="1" s="1"/>
  <c r="U15" i="1"/>
  <c r="V15" i="1" s="1"/>
  <c r="S15" i="1" s="1"/>
  <c r="U20" i="1"/>
  <c r="V20" i="1" s="1"/>
  <c r="S20" i="1" s="1"/>
  <c r="U32" i="1"/>
  <c r="V32" i="1" s="1"/>
  <c r="S32" i="1" s="1"/>
  <c r="U30" i="1"/>
  <c r="V30" i="1" s="1"/>
  <c r="S30" i="1" s="1"/>
  <c r="U21" i="1"/>
  <c r="V21" i="1" s="1"/>
  <c r="S21" i="1" s="1"/>
  <c r="U25" i="1"/>
  <c r="V25" i="1" s="1"/>
  <c r="S25" i="1" s="1"/>
  <c r="U22" i="1"/>
  <c r="V22" i="1" s="1"/>
  <c r="S22" i="1" s="1"/>
  <c r="U28" i="1"/>
  <c r="V28" i="1" s="1"/>
  <c r="S28" i="1" s="1"/>
</calcChain>
</file>

<file path=xl/sharedStrings.xml><?xml version="1.0" encoding="utf-8"?>
<sst xmlns="http://schemas.openxmlformats.org/spreadsheetml/2006/main" count="50" uniqueCount="50">
  <si>
    <r>
      <t xml:space="preserve">Matriz - </t>
    </r>
    <r>
      <rPr>
        <sz val="22"/>
        <rFont val="Cambria"/>
        <family val="1"/>
      </rPr>
      <t>Análise do grupo</t>
    </r>
  </si>
  <si>
    <t>Período:</t>
  </si>
  <si>
    <t>Alíquota de Imposto</t>
  </si>
  <si>
    <t>Totais do Grupo</t>
  </si>
  <si>
    <t>Médias</t>
  </si>
  <si>
    <t>Médias - 10%</t>
  </si>
  <si>
    <t>Cod</t>
  </si>
  <si>
    <t>Nome</t>
  </si>
  <si>
    <t>Qtd. Vendida</t>
  </si>
  <si>
    <t>Preço Venda</t>
  </si>
  <si>
    <t>Total Apurado</t>
  </si>
  <si>
    <t>% Mix</t>
  </si>
  <si>
    <t>Custo Unit</t>
  </si>
  <si>
    <t>Custo Total</t>
  </si>
  <si>
    <t>CMV % Unit.</t>
  </si>
  <si>
    <t>Impostos</t>
  </si>
  <si>
    <t>Custo Unit + Impostos</t>
  </si>
  <si>
    <t>Custo Total + Impostos</t>
  </si>
  <si>
    <t>Margem Unit</t>
  </si>
  <si>
    <t>*</t>
  </si>
  <si>
    <t>Margem Total</t>
  </si>
  <si>
    <t>Mix</t>
  </si>
  <si>
    <t>Marg</t>
  </si>
  <si>
    <t>Ações</t>
  </si>
  <si>
    <t>Coluna2</t>
  </si>
  <si>
    <t>Coluna3</t>
  </si>
  <si>
    <t>Coluna4</t>
  </si>
  <si>
    <t>Grupo:</t>
  </si>
  <si>
    <t>Peixes e frutos do mar</t>
  </si>
  <si>
    <t>PORTOBELLO</t>
  </si>
  <si>
    <t>BISTRO</t>
  </si>
  <si>
    <t>PAILLARD FILET DIA</t>
  </si>
  <si>
    <t>NAMORADO DO DIA</t>
  </si>
  <si>
    <t>SALMAO DIA</t>
  </si>
  <si>
    <t>MIRANTE</t>
  </si>
  <si>
    <t>VITORIA</t>
  </si>
  <si>
    <t>KOH-TAO</t>
  </si>
  <si>
    <t>THAI CURRY</t>
  </si>
  <si>
    <t>VILLAGE</t>
  </si>
  <si>
    <t>PAULISTA</t>
  </si>
  <si>
    <t>CARIOCA</t>
  </si>
  <si>
    <t>MAE SAI ROBALO</t>
  </si>
  <si>
    <t>LOMBO CORDEIRO DIA</t>
  </si>
  <si>
    <t>THAI CURRY C/ CAMARAO</t>
  </si>
  <si>
    <t>MAE SAI CAMARAO</t>
  </si>
  <si>
    <t>CORDEIRO DO DIA</t>
  </si>
  <si>
    <t>KOH-TAO C/ CAMARAO</t>
  </si>
  <si>
    <t>PINTADO DO DIA</t>
  </si>
  <si>
    <t>MAE SAI SALMAO</t>
  </si>
  <si>
    <t>FILET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</si>
</sst>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 &quot;\ * #,##0.00_-;\-&quot;R$ &quot;\ * #,##0.00_-;_-&quot;R$ &quot;\ * &quot;-&quot;??_-;_-@_-"/>
  </numFmts>
  <fonts count="11" x14ac:knownFonts="1">
    <font>
      <sz val="10"/>
      <color indexed="8"/>
      <name val="Arial"/>
      <family val="2"/>
    </font>
    <font>
      <sz val="10"/>
      <name val="Cambria"/>
      <family val="1"/>
    </font>
    <font>
      <sz val="10"/>
      <color rgb="FFC00000"/>
      <name val="Cambria"/>
      <family val="1"/>
    </font>
    <font>
      <sz val="10"/>
      <color theme="0"/>
      <name val="Cambria"/>
      <family val="1"/>
    </font>
    <font>
      <sz val="26"/>
      <name val="Cambria"/>
      <family val="1"/>
    </font>
    <font>
      <sz val="22"/>
      <name val="Cambria"/>
      <family val="1"/>
    </font>
    <font>
      <sz val="8"/>
      <color indexed="8"/>
      <name val="Arial"/>
      <family val="2"/>
    </font>
    <font>
      <sz val="10"/>
      <color theme="9"/>
      <name val="Cambria"/>
      <family val="1"/>
    </font>
    <font>
      <sz val="10"/>
      <color rgb="FF0000CC"/>
      <name val="Cambria"/>
      <family val="1"/>
    </font>
    <font>
      <sz val="12"/>
      <name val="Cambria"/>
      <family val="1"/>
    </font>
    <font>
      <sz val="10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4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14" fontId="1" fillId="0" borderId="2" xfId="0" applyNumberFormat="1" applyFont="1" applyBorder="1" applyAlignment="1" applyProtection="1">
      <alignment vertical="center"/>
    </xf>
    <xf numFmtId="14" fontId="1" fillId="4" borderId="3" xfId="0" applyNumberFormat="1" applyFont="1" applyFill="1" applyBorder="1" applyAlignment="1" applyProtection="1">
      <alignment horizontal="right" vertical="center" indent="1"/>
    </xf>
    <xf numFmtId="0" fontId="1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1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center" vertical="center"/>
    </xf>
    <xf numFmtId="43" fontId="1" fillId="4" borderId="8" xfId="0" applyNumberFormat="1" applyFont="1" applyFill="1" applyBorder="1" applyAlignment="1" applyProtection="1">
      <alignment vertical="center"/>
    </xf>
    <xf numFmtId="10" fontId="1" fillId="4" borderId="4" xfId="0" applyNumberFormat="1" applyFont="1" applyFill="1" applyBorder="1" applyAlignment="1" applyProtection="1">
      <alignment vertical="center"/>
    </xf>
    <xf numFmtId="10" fontId="1" fillId="4" borderId="4" xfId="1" applyNumberFormat="1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/>
    </xf>
    <xf numFmtId="2" fontId="7" fillId="4" borderId="8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0" fontId="1" fillId="4" borderId="8" xfId="0" applyNumberFormat="1" applyFont="1" applyFill="1" applyBorder="1" applyAlignment="1" applyProtection="1">
      <alignment vertical="center"/>
    </xf>
    <xf numFmtId="43" fontId="7" fillId="4" borderId="8" xfId="0" applyNumberFormat="1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vertical="center"/>
    </xf>
    <xf numFmtId="2" fontId="8" fillId="4" borderId="16" xfId="0" applyNumberFormat="1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164" fontId="1" fillId="4" borderId="16" xfId="0" applyNumberFormat="1" applyFont="1" applyFill="1" applyBorder="1" applyAlignment="1" applyProtection="1">
      <alignment vertical="center"/>
    </xf>
    <xf numFmtId="164" fontId="1" fillId="4" borderId="16" xfId="0" applyNumberFormat="1" applyFont="1" applyFill="1" applyBorder="1" applyAlignment="1" applyProtection="1">
      <alignment horizontal="center" vertical="center"/>
    </xf>
    <xf numFmtId="10" fontId="1" fillId="4" borderId="16" xfId="0" applyNumberFormat="1" applyFont="1" applyFill="1" applyBorder="1" applyAlignment="1" applyProtection="1">
      <alignment vertical="center"/>
    </xf>
    <xf numFmtId="43" fontId="8" fillId="4" borderId="8" xfId="0" applyNumberFormat="1" applyFont="1" applyFill="1" applyBorder="1" applyAlignment="1" applyProtection="1">
      <alignment vertical="center"/>
    </xf>
    <xf numFmtId="0" fontId="2" fillId="4" borderId="16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14" fontId="1" fillId="4" borderId="23" xfId="0" applyNumberFormat="1" applyFont="1" applyFill="1" applyBorder="1" applyAlignment="1" applyProtection="1">
      <alignment horizontal="right" vertical="center" indent="1"/>
    </xf>
    <xf numFmtId="14" fontId="1" fillId="2" borderId="0" xfId="0" applyNumberFormat="1" applyFont="1" applyFill="1" applyBorder="1" applyAlignment="1" applyProtection="1">
      <alignment horizontal="left" vertical="center" indent="1"/>
    </xf>
    <xf numFmtId="14" fontId="9" fillId="2" borderId="3" xfId="0" applyNumberFormat="1" applyFont="1" applyFill="1" applyBorder="1" applyAlignment="1" applyProtection="1">
      <alignment horizontal="center" vertical="center"/>
      <protection locked="0"/>
    </xf>
    <xf numFmtId="14" fontId="9" fillId="2" borderId="24" xfId="0" applyNumberFormat="1" applyFont="1" applyFill="1" applyBorder="1" applyAlignment="1" applyProtection="1">
      <alignment horizontal="left" vertical="center" indent="1"/>
      <protection locked="0"/>
    </xf>
    <xf numFmtId="14" fontId="9" fillId="2" borderId="25" xfId="0" applyNumberFormat="1" applyFont="1" applyFill="1" applyBorder="1" applyAlignment="1" applyProtection="1">
      <alignment horizontal="left" vertical="center" indent="1"/>
      <protection locked="0"/>
    </xf>
    <xf numFmtId="14" fontId="9" fillId="2" borderId="26" xfId="0" applyNumberFormat="1" applyFont="1" applyFill="1" applyBorder="1" applyAlignment="1" applyProtection="1">
      <alignment horizontal="left" vertical="center" indent="1"/>
      <protection locked="0"/>
    </xf>
    <xf numFmtId="43" fontId="1" fillId="0" borderId="0" xfId="0" applyNumberFormat="1" applyFont="1" applyBorder="1" applyAlignment="1" applyProtection="1">
      <alignment vertical="center"/>
    </xf>
    <xf numFmtId="43" fontId="1" fillId="0" borderId="0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43" fontId="1" fillId="0" borderId="19" xfId="0" applyNumberFormat="1" applyFont="1" applyFill="1" applyBorder="1" applyAlignment="1" applyProtection="1">
      <alignment vertical="center"/>
      <protection locked="0"/>
    </xf>
    <xf numFmtId="43" fontId="10" fillId="0" borderId="19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43" fontId="1" fillId="4" borderId="19" xfId="0" applyNumberFormat="1" applyFont="1" applyFill="1" applyBorder="1" applyAlignment="1" applyProtection="1">
      <alignment vertical="center"/>
    </xf>
    <xf numFmtId="10" fontId="1" fillId="4" borderId="19" xfId="0" applyNumberFormat="1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mbria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family val="1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7030A0"/>
      </font>
    </dxf>
    <dxf>
      <font>
        <color theme="9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border outline="0">
        <left style="thin">
          <color theme="0" tint="-0.14996795556505021"/>
        </left>
      </border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a1" displayName="Tabela1" ref="B10:V60" totalsRowShown="0" headerRowDxfId="51" dataDxfId="50" tableBorderDxfId="49">
  <autoFilter ref="B10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Cod" dataDxfId="18" totalsRowDxfId="48"/>
    <tableColumn id="2" name="Nome" dataDxfId="17" totalsRowDxfId="47"/>
    <tableColumn id="3" name="Qtd. Vendida" dataDxfId="16" totalsRowDxfId="46"/>
    <tableColumn id="4" name="Preço Venda" dataDxfId="15" totalsRowDxfId="45"/>
    <tableColumn id="5" name="Total Apurado" dataDxfId="14">
      <calculatedColumnFormula>IF(D11&gt;0,D11*E11,"")</calculatedColumnFormula>
    </tableColumn>
    <tableColumn id="7" name="Custo Unit" dataDxfId="13" totalsRowDxfId="27"/>
    <tableColumn id="6" name="% Mix" dataDxfId="12" totalsRowDxfId="44">
      <calculatedColumnFormula>IF(D11&gt;0,D11/$D$6,"")</calculatedColumnFormula>
    </tableColumn>
    <tableColumn id="8" name="Custo Total" dataDxfId="11" totalsRowDxfId="43">
      <calculatedColumnFormula>IF(D11&gt;0,D11*G11,"")</calculatedColumnFormula>
    </tableColumn>
    <tableColumn id="9" name="CMV % Unit." dataDxfId="10" totalsRowDxfId="42">
      <calculatedColumnFormula>IFERROR(I11/F11,"")</calculatedColumnFormula>
    </tableColumn>
    <tableColumn id="10" name="Impostos" dataDxfId="9" totalsRowDxfId="41">
      <calculatedColumnFormula>IF(E11&gt;0,E11*$P$4,"")</calculatedColumnFormula>
    </tableColumn>
    <tableColumn id="11" name="Custo Unit + Impostos" dataDxfId="8" totalsRowDxfId="40">
      <calculatedColumnFormula>IFERROR(G11+K11,"")</calculatedColumnFormula>
    </tableColumn>
    <tableColumn id="12" name="Custo Total + Impostos" dataDxfId="7" totalsRowDxfId="39">
      <calculatedColumnFormula>IFERROR(D11*L11,"")</calculatedColumnFormula>
    </tableColumn>
    <tableColumn id="13" name="Margem Unit" dataDxfId="6" totalsRowDxfId="38">
      <calculatedColumnFormula>IFERROR(E11-L11,"")</calculatedColumnFormula>
    </tableColumn>
    <tableColumn id="14" name="*" dataDxfId="5" totalsRowDxfId="37">
      <calculatedColumnFormula>IF(N11&lt;$N$7,"*","")</calculatedColumnFormula>
    </tableColumn>
    <tableColumn id="15" name="Margem Total" dataDxfId="4" totalsRowDxfId="36">
      <calculatedColumnFormula>IFERROR(F11-M11,"")</calculatedColumnFormula>
    </tableColumn>
    <tableColumn id="16" name="Mix" dataDxfId="3" totalsRowDxfId="35">
      <calculatedColumnFormula>IF(C11&gt;0,(IF($D$8&gt;D11,"-","+")),"")</calculatedColumnFormula>
    </tableColumn>
    <tableColumn id="17" name="Marg" dataDxfId="2" totalsRowDxfId="34">
      <calculatedColumnFormula>IF(C11&gt;0,IF(N11&lt;$N$8,"-","+"),"")</calculatedColumnFormula>
    </tableColumn>
    <tableColumn id="18" name="Ações" dataDxfId="0" totalsRowDxfId="33">
      <calculatedColumnFormula>IF(C11&gt;0,IF(V11="11","Bom",IF(V11="12","Melhorar margem",IF(V11="21","Melhorar venda",IF(V11="22","Pensar em eliminar")))),"")</calculatedColumnFormula>
    </tableColumn>
    <tableColumn id="19" name="Coluna2" dataDxfId="1" totalsRowDxfId="32">
      <calculatedColumnFormula>IF(Q11="+",1,2)</calculatedColumnFormula>
    </tableColumn>
    <tableColumn id="20" name="Coluna3" dataDxfId="30" totalsRowDxfId="31">
      <calculatedColumnFormula>IF(R11="+",1,2)</calculatedColumnFormula>
    </tableColumn>
    <tableColumn id="21" name="Coluna4" dataDxfId="28" totalsRowDxfId="29">
      <calculatedColumnFormula>CONCATENATE(T11,U11)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B1:X61"/>
  <sheetViews>
    <sheetView showGridLines="0" showRowColHeaders="0" tabSelected="1" zoomScale="70" zoomScaleNormal="70" zoomScaleSheetLayoutView="50" workbookViewId="0">
      <pane ySplit="10" topLeftCell="A11" activePane="bottomLeft" state="frozen"/>
      <selection pane="bottomLeft" activeCell="C17" sqref="C17"/>
    </sheetView>
  </sheetViews>
  <sheetFormatPr defaultColWidth="9.109375" defaultRowHeight="13.2" x14ac:dyDescent="0.25"/>
  <cols>
    <col min="1" max="1" width="3.6640625" style="9" customWidth="1"/>
    <col min="2" max="2" width="6.33203125" style="9" customWidth="1"/>
    <col min="3" max="3" width="40.6640625" style="9" customWidth="1"/>
    <col min="4" max="6" width="12.6640625" style="9" customWidth="1"/>
    <col min="7" max="8" width="10.6640625" style="9" customWidth="1"/>
    <col min="9" max="9" width="11.109375" bestFit="1" customWidth="1"/>
    <col min="10" max="11" width="12.6640625" style="9" customWidth="1"/>
    <col min="12" max="12" width="10.6640625" style="9" customWidth="1"/>
    <col min="13" max="15" width="12.6640625" style="9" customWidth="1"/>
    <col min="16" max="16" width="13.33203125" style="59" customWidth="1"/>
    <col min="17" max="17" width="5" style="9" customWidth="1"/>
    <col min="18" max="18" width="5.5546875" style="9" bestFit="1" customWidth="1"/>
    <col min="19" max="19" width="18.109375" style="9" bestFit="1" customWidth="1"/>
    <col min="20" max="20" width="17.6640625" style="9" hidden="1" customWidth="1"/>
    <col min="21" max="22" width="8.44140625" style="8" hidden="1" customWidth="1"/>
    <col min="23" max="23" width="8.44140625" style="8" customWidth="1"/>
    <col min="24" max="24" width="9.109375" style="11"/>
    <col min="25" max="16384" width="9.109375" style="9"/>
  </cols>
  <sheetData>
    <row r="1" spans="2:24" s="2" customFormat="1" ht="42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3"/>
      <c r="U1" s="73"/>
      <c r="V1" s="73"/>
      <c r="W1" s="73"/>
      <c r="X1" s="73"/>
    </row>
    <row r="2" spans="2:24" ht="20.100000000000001" customHeight="1" x14ac:dyDescent="0.25">
      <c r="B2" s="3"/>
      <c r="C2" s="4" t="s">
        <v>1</v>
      </c>
      <c r="D2" s="62">
        <v>42254</v>
      </c>
      <c r="E2" s="62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7"/>
      <c r="T2" s="8"/>
      <c r="W2" s="9"/>
    </row>
    <row r="3" spans="2:24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1"/>
      <c r="Q3" s="11"/>
      <c r="R3" s="11"/>
      <c r="S3" s="13"/>
      <c r="T3" s="8"/>
      <c r="W3" s="9"/>
    </row>
    <row r="4" spans="2:24" ht="18" customHeight="1" x14ac:dyDescent="0.25">
      <c r="B4" s="10"/>
      <c r="C4" s="60" t="s">
        <v>27</v>
      </c>
      <c r="D4" s="63" t="s">
        <v>28</v>
      </c>
      <c r="E4" s="64"/>
      <c r="F4" s="65"/>
      <c r="G4" s="61"/>
      <c r="H4" s="61"/>
      <c r="I4" s="11"/>
      <c r="J4" s="11"/>
      <c r="K4" s="11"/>
      <c r="L4" s="11"/>
      <c r="M4" s="14" t="s">
        <v>2</v>
      </c>
      <c r="N4" s="15"/>
      <c r="O4" s="16"/>
      <c r="P4" s="17">
        <v>8.2799999999999999E-2</v>
      </c>
      <c r="Q4" s="11"/>
      <c r="R4" s="11"/>
      <c r="S4" s="18"/>
      <c r="T4" s="8"/>
      <c r="W4" s="9"/>
    </row>
    <row r="5" spans="2:24" ht="18" customHeight="1" x14ac:dyDescent="0.25">
      <c r="B5" s="10"/>
      <c r="C5" s="1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20"/>
      <c r="Q5" s="11"/>
      <c r="R5" s="11"/>
      <c r="S5" s="18"/>
      <c r="T5" s="8"/>
      <c r="W5" s="9"/>
    </row>
    <row r="6" spans="2:24" ht="20.100000000000001" customHeight="1" x14ac:dyDescent="0.25">
      <c r="B6" s="21">
        <f>IF(COUNT($B$11:$B$60)&gt;0,COUNT($B$11:$B$60),"")</f>
        <v>21</v>
      </c>
      <c r="C6" s="22" t="s">
        <v>3</v>
      </c>
      <c r="D6" s="23">
        <f>IF(SUM($D$11:$D$60)&gt;0,SUM($D$11:$D$60),"")</f>
        <v>783</v>
      </c>
      <c r="E6" s="23"/>
      <c r="F6" s="24">
        <f>IFERROR(SUM(F11:F60),"")</f>
        <v>34672.100000000006</v>
      </c>
      <c r="G6" s="23"/>
      <c r="H6" s="23"/>
      <c r="I6" s="24">
        <f>SUM(I11:I60)</f>
        <v>10995.260000000002</v>
      </c>
      <c r="J6" s="25">
        <f>IFERROR($I$6/$F$6,"")</f>
        <v>0.3171212588796179</v>
      </c>
      <c r="K6" s="23"/>
      <c r="L6" s="23"/>
      <c r="M6" s="24">
        <f>SUM($M$11:$M$60)</f>
        <v>13866.109879999998</v>
      </c>
      <c r="N6" s="26">
        <f>IFERROR($M$6/$F$6,"")</f>
        <v>0.39992125887961777</v>
      </c>
      <c r="O6" s="27"/>
      <c r="P6" s="24">
        <f>SUM($P$11:$P$60)</f>
        <v>20805.990119999995</v>
      </c>
      <c r="Q6" s="23"/>
      <c r="R6" s="23"/>
      <c r="S6" s="28"/>
      <c r="T6" s="8"/>
      <c r="W6" s="9"/>
    </row>
    <row r="7" spans="2:24" ht="20.100000000000001" customHeight="1" x14ac:dyDescent="0.25">
      <c r="B7" s="29"/>
      <c r="C7" s="30" t="s">
        <v>4</v>
      </c>
      <c r="D7" s="31">
        <f>IFERROR($D$6/$B$6,"")</f>
        <v>37.285714285714285</v>
      </c>
      <c r="E7" s="32"/>
      <c r="F7" s="33"/>
      <c r="G7" s="32"/>
      <c r="H7" s="32"/>
      <c r="I7" s="34"/>
      <c r="J7" s="35"/>
      <c r="K7" s="32"/>
      <c r="L7" s="32"/>
      <c r="M7" s="34"/>
      <c r="N7" s="36">
        <f>IFERROR(AVERAGE($N$11:$N$50),"")</f>
        <v>26.610600000000005</v>
      </c>
      <c r="O7" s="37"/>
      <c r="P7" s="34"/>
      <c r="Q7" s="32"/>
      <c r="R7" s="32"/>
      <c r="S7" s="28"/>
      <c r="T7" s="8"/>
      <c r="W7" s="9"/>
    </row>
    <row r="8" spans="2:24" ht="20.100000000000001" customHeight="1" x14ac:dyDescent="0.25">
      <c r="B8" s="38"/>
      <c r="C8" s="39" t="s">
        <v>5</v>
      </c>
      <c r="D8" s="40">
        <f>IFERROR($D$7*0.9,"")</f>
        <v>33.557142857142857</v>
      </c>
      <c r="E8" s="41"/>
      <c r="F8" s="42"/>
      <c r="G8" s="41"/>
      <c r="H8" s="41"/>
      <c r="I8" s="43"/>
      <c r="J8" s="44"/>
      <c r="K8" s="41"/>
      <c r="L8" s="41"/>
      <c r="M8" s="43"/>
      <c r="N8" s="45">
        <f>IFERROR($N$7*0.9,"")</f>
        <v>23.949540000000006</v>
      </c>
      <c r="O8" s="46"/>
      <c r="P8" s="43"/>
      <c r="Q8" s="41"/>
      <c r="R8" s="41"/>
      <c r="S8" s="28"/>
      <c r="T8" s="8"/>
      <c r="W8" s="9"/>
    </row>
    <row r="9" spans="2:24" x14ac:dyDescent="0.2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8"/>
      <c r="Q9" s="48"/>
      <c r="R9" s="48"/>
      <c r="S9" s="50"/>
      <c r="T9" s="8"/>
      <c r="W9" s="9"/>
    </row>
    <row r="10" spans="2:24" ht="27" customHeight="1" x14ac:dyDescent="0.25">
      <c r="B10" s="51" t="s">
        <v>6</v>
      </c>
      <c r="C10" s="52" t="s">
        <v>7</v>
      </c>
      <c r="D10" s="52" t="s">
        <v>8</v>
      </c>
      <c r="E10" s="52" t="s">
        <v>9</v>
      </c>
      <c r="F10" s="52" t="s">
        <v>10</v>
      </c>
      <c r="G10" s="52" t="s">
        <v>12</v>
      </c>
      <c r="H10" s="52" t="s">
        <v>11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18</v>
      </c>
      <c r="O10" s="53" t="s">
        <v>19</v>
      </c>
      <c r="P10" s="52" t="s">
        <v>20</v>
      </c>
      <c r="Q10" s="52" t="s">
        <v>21</v>
      </c>
      <c r="R10" s="52" t="s">
        <v>22</v>
      </c>
      <c r="S10" s="52" t="s">
        <v>23</v>
      </c>
      <c r="T10" s="54" t="s">
        <v>24</v>
      </c>
      <c r="U10" s="55" t="s">
        <v>25</v>
      </c>
      <c r="V10" s="56" t="s">
        <v>26</v>
      </c>
      <c r="W10" s="9"/>
      <c r="X10" s="66"/>
    </row>
    <row r="11" spans="2:24" s="58" customFormat="1" ht="20.100000000000001" customHeight="1" x14ac:dyDescent="0.25">
      <c r="B11" s="68">
        <v>104</v>
      </c>
      <c r="C11" s="69" t="s">
        <v>29</v>
      </c>
      <c r="D11" s="70">
        <v>116</v>
      </c>
      <c r="E11" s="71">
        <v>46.6</v>
      </c>
      <c r="F11" s="74">
        <f t="shared" ref="F11:F42" si="0">IF(D11&gt;0,D11*E11,"")</f>
        <v>5405.6</v>
      </c>
      <c r="G11" s="72">
        <v>15.44</v>
      </c>
      <c r="H11" s="75">
        <f t="shared" ref="H11:H42" si="1">IF(D11&gt;0,D11/$D$6,"")</f>
        <v>0.14814814814814814</v>
      </c>
      <c r="I11" s="74">
        <f t="shared" ref="I11:I42" si="2">IF(D11&gt;0,D11*G11,"")</f>
        <v>1791.04</v>
      </c>
      <c r="J11" s="75">
        <f>IFERROR(I11/F11,"")</f>
        <v>0.33133047210300426</v>
      </c>
      <c r="K11" s="74">
        <f t="shared" ref="K11:K42" si="3">IF(E11&gt;0,E11*$P$4,"")</f>
        <v>3.8584800000000001</v>
      </c>
      <c r="L11" s="74">
        <f>IFERROR(G11+K11,"")</f>
        <v>19.298479999999998</v>
      </c>
      <c r="M11" s="74">
        <f>IFERROR(D11*L11,"")</f>
        <v>2238.6236799999997</v>
      </c>
      <c r="N11" s="74">
        <f>IFERROR(E11-L11,"")</f>
        <v>27.301520000000004</v>
      </c>
      <c r="O11" s="76" t="str">
        <f t="shared" ref="O11:O60" si="4">IF(N11&lt;$N$7,"*","")</f>
        <v/>
      </c>
      <c r="P11" s="74">
        <f>IFERROR(F11-M11,"")</f>
        <v>3166.9763200000007</v>
      </c>
      <c r="Q11" s="77" t="str">
        <f t="shared" ref="Q11:Q42" si="5">IF(C11&gt;0,(IF($D$8&gt;D11,"-","+")),"")</f>
        <v>+</v>
      </c>
      <c r="R11" s="77" t="str">
        <f t="shared" ref="R11:R42" si="6">IF(C11&gt;0,IF(N11&lt;$N$8,"-","+"),"")</f>
        <v>+</v>
      </c>
      <c r="S11" s="74" t="str">
        <f t="shared" ref="S11:S42" si="7">IF(C11&gt;0,IF(V11="11","Bom",IF(V11="12","Melhorar margem",IF(V11="21","Melhorar venda",IF(V11="22","Pensar em eliminar")))),"")</f>
        <v>Bom</v>
      </c>
      <c r="T11" s="54">
        <f>IF(Q11="+",1,2)</f>
        <v>1</v>
      </c>
      <c r="U11" s="55">
        <f>IF(R11="+",1,2)</f>
        <v>1</v>
      </c>
      <c r="V11" s="57" t="str">
        <f>CONCATENATE(T11,U11)</f>
        <v>11</v>
      </c>
      <c r="X11" s="67"/>
    </row>
    <row r="12" spans="2:24" s="58" customFormat="1" ht="20.100000000000001" customHeight="1" x14ac:dyDescent="0.25">
      <c r="B12" s="68">
        <v>101</v>
      </c>
      <c r="C12" s="69" t="s">
        <v>30</v>
      </c>
      <c r="D12" s="70">
        <v>107</v>
      </c>
      <c r="E12" s="71">
        <v>43.9</v>
      </c>
      <c r="F12" s="74">
        <f t="shared" si="0"/>
        <v>4697.3</v>
      </c>
      <c r="G12" s="72">
        <v>11.45</v>
      </c>
      <c r="H12" s="75">
        <f t="shared" si="1"/>
        <v>0.13665389527458494</v>
      </c>
      <c r="I12" s="74">
        <f t="shared" si="2"/>
        <v>1225.1499999999999</v>
      </c>
      <c r="J12" s="75">
        <f>IFERROR(I12/F12,"")</f>
        <v>0.26082004555808652</v>
      </c>
      <c r="K12" s="74">
        <f t="shared" si="3"/>
        <v>3.6349199999999997</v>
      </c>
      <c r="L12" s="74">
        <f>IFERROR(G12+K12,"")</f>
        <v>15.084919999999999</v>
      </c>
      <c r="M12" s="74">
        <f>IFERROR(D12*L12,"")</f>
        <v>1614.0864399999998</v>
      </c>
      <c r="N12" s="74">
        <f>IFERROR(E12-L12,"")</f>
        <v>28.815080000000002</v>
      </c>
      <c r="O12" s="76" t="str">
        <f t="shared" si="4"/>
        <v/>
      </c>
      <c r="P12" s="74">
        <f>IFERROR(F12-M12,"")</f>
        <v>3083.2135600000001</v>
      </c>
      <c r="Q12" s="77" t="str">
        <f t="shared" si="5"/>
        <v>+</v>
      </c>
      <c r="R12" s="77" t="str">
        <f t="shared" si="6"/>
        <v>+</v>
      </c>
      <c r="S12" s="74" t="str">
        <f t="shared" si="7"/>
        <v>Bom</v>
      </c>
      <c r="T12" s="54">
        <f t="shared" ref="T12:U27" si="8">IF(Q12="+",1,2)</f>
        <v>1</v>
      </c>
      <c r="U12" s="55">
        <f t="shared" si="8"/>
        <v>1</v>
      </c>
      <c r="V12" s="57" t="str">
        <f t="shared" ref="V12:V60" si="9">CONCATENATE(T12,U12)</f>
        <v>11</v>
      </c>
      <c r="X12" s="67"/>
    </row>
    <row r="13" spans="2:24" s="58" customFormat="1" ht="20.100000000000001" customHeight="1" x14ac:dyDescent="0.25">
      <c r="B13" s="68">
        <v>11</v>
      </c>
      <c r="C13" s="69" t="s">
        <v>31</v>
      </c>
      <c r="D13" s="70">
        <v>55</v>
      </c>
      <c r="E13" s="71">
        <v>38</v>
      </c>
      <c r="F13" s="74">
        <f t="shared" si="0"/>
        <v>2090</v>
      </c>
      <c r="G13" s="72">
        <v>14.55</v>
      </c>
      <c r="H13" s="75">
        <f t="shared" si="1"/>
        <v>7.0242656449553006E-2</v>
      </c>
      <c r="I13" s="74">
        <f t="shared" si="2"/>
        <v>800.25</v>
      </c>
      <c r="J13" s="75">
        <f>IFERROR(I13/F13,"")</f>
        <v>0.38289473684210529</v>
      </c>
      <c r="K13" s="74">
        <f t="shared" si="3"/>
        <v>3.1463999999999999</v>
      </c>
      <c r="L13" s="74">
        <f>IFERROR(G13+K13,"")</f>
        <v>17.696400000000001</v>
      </c>
      <c r="M13" s="74">
        <f>IFERROR(D13*L13,"")</f>
        <v>973.30200000000002</v>
      </c>
      <c r="N13" s="74">
        <f>IFERROR(E13-L13,"")</f>
        <v>20.303599999999999</v>
      </c>
      <c r="O13" s="76" t="str">
        <f t="shared" si="4"/>
        <v>*</v>
      </c>
      <c r="P13" s="74">
        <f>IFERROR(F13-M13,"")</f>
        <v>1116.6979999999999</v>
      </c>
      <c r="Q13" s="77" t="str">
        <f t="shared" si="5"/>
        <v>+</v>
      </c>
      <c r="R13" s="77" t="str">
        <f t="shared" si="6"/>
        <v>-</v>
      </c>
      <c r="S13" s="74" t="str">
        <f t="shared" si="7"/>
        <v>Melhorar margem</v>
      </c>
      <c r="T13" s="54">
        <f t="shared" si="8"/>
        <v>1</v>
      </c>
      <c r="U13" s="55">
        <f t="shared" si="8"/>
        <v>2</v>
      </c>
      <c r="V13" s="57" t="str">
        <f t="shared" si="9"/>
        <v>12</v>
      </c>
      <c r="X13" s="67"/>
    </row>
    <row r="14" spans="2:24" s="58" customFormat="1" ht="20.100000000000001" customHeight="1" x14ac:dyDescent="0.25">
      <c r="B14" s="68">
        <v>14</v>
      </c>
      <c r="C14" s="69" t="s">
        <v>32</v>
      </c>
      <c r="D14" s="70">
        <v>55</v>
      </c>
      <c r="E14" s="71">
        <v>40.9</v>
      </c>
      <c r="F14" s="74">
        <f t="shared" si="0"/>
        <v>2249.5</v>
      </c>
      <c r="G14" s="72">
        <v>14.72</v>
      </c>
      <c r="H14" s="75">
        <f t="shared" si="1"/>
        <v>7.0242656449553006E-2</v>
      </c>
      <c r="I14" s="74">
        <f t="shared" si="2"/>
        <v>809.6</v>
      </c>
      <c r="J14" s="75">
        <f>IFERROR(I14/F14,"")</f>
        <v>0.35990220048899757</v>
      </c>
      <c r="K14" s="74">
        <f t="shared" si="3"/>
        <v>3.38652</v>
      </c>
      <c r="L14" s="74">
        <f>IFERROR(G14+K14,"")</f>
        <v>18.10652</v>
      </c>
      <c r="M14" s="74">
        <f>IFERROR(D14*L14,"")</f>
        <v>995.85860000000002</v>
      </c>
      <c r="N14" s="74">
        <f>IFERROR(E14-L14,"")</f>
        <v>22.793479999999999</v>
      </c>
      <c r="O14" s="76" t="str">
        <f t="shared" si="4"/>
        <v>*</v>
      </c>
      <c r="P14" s="74">
        <f>IFERROR(F14-M14,"")</f>
        <v>1253.6414</v>
      </c>
      <c r="Q14" s="77" t="str">
        <f t="shared" si="5"/>
        <v>+</v>
      </c>
      <c r="R14" s="77" t="str">
        <f t="shared" si="6"/>
        <v>-</v>
      </c>
      <c r="S14" s="74" t="str">
        <f t="shared" si="7"/>
        <v>Melhorar margem</v>
      </c>
      <c r="T14" s="54">
        <f t="shared" si="8"/>
        <v>1</v>
      </c>
      <c r="U14" s="55">
        <f t="shared" si="8"/>
        <v>2</v>
      </c>
      <c r="V14" s="57" t="str">
        <f t="shared" si="9"/>
        <v>12</v>
      </c>
      <c r="X14" s="67"/>
    </row>
    <row r="15" spans="2:24" s="58" customFormat="1" ht="20.100000000000001" customHeight="1" x14ac:dyDescent="0.25">
      <c r="B15" s="68">
        <v>15</v>
      </c>
      <c r="C15" s="69" t="s">
        <v>33</v>
      </c>
      <c r="D15" s="70">
        <v>53</v>
      </c>
      <c r="E15" s="71">
        <v>39</v>
      </c>
      <c r="F15" s="74">
        <f t="shared" si="0"/>
        <v>2067</v>
      </c>
      <c r="G15" s="72">
        <v>15.16</v>
      </c>
      <c r="H15" s="75">
        <f t="shared" si="1"/>
        <v>6.7688378033205626E-2</v>
      </c>
      <c r="I15" s="74">
        <f t="shared" si="2"/>
        <v>803.48</v>
      </c>
      <c r="J15" s="75">
        <f>IFERROR(I15/F15,"")</f>
        <v>0.38871794871794874</v>
      </c>
      <c r="K15" s="74">
        <f t="shared" si="3"/>
        <v>3.2292000000000001</v>
      </c>
      <c r="L15" s="74">
        <f>IFERROR(G15+K15,"")</f>
        <v>18.389199999999999</v>
      </c>
      <c r="M15" s="74">
        <f>IFERROR(D15*L15,"")</f>
        <v>974.62759999999992</v>
      </c>
      <c r="N15" s="74">
        <f>IFERROR(E15-L15,"")</f>
        <v>20.610800000000001</v>
      </c>
      <c r="O15" s="76" t="str">
        <f t="shared" si="4"/>
        <v>*</v>
      </c>
      <c r="P15" s="74">
        <f>IFERROR(F15-M15,"")</f>
        <v>1092.3724000000002</v>
      </c>
      <c r="Q15" s="77" t="str">
        <f t="shared" si="5"/>
        <v>+</v>
      </c>
      <c r="R15" s="77" t="str">
        <f t="shared" si="6"/>
        <v>-</v>
      </c>
      <c r="S15" s="74" t="str">
        <f t="shared" si="7"/>
        <v>Melhorar margem</v>
      </c>
      <c r="T15" s="54">
        <f t="shared" si="8"/>
        <v>1</v>
      </c>
      <c r="U15" s="55">
        <f t="shared" si="8"/>
        <v>2</v>
      </c>
      <c r="V15" s="57" t="str">
        <f t="shared" si="9"/>
        <v>12</v>
      </c>
      <c r="X15" s="67"/>
    </row>
    <row r="16" spans="2:24" s="58" customFormat="1" ht="20.100000000000001" customHeight="1" x14ac:dyDescent="0.25">
      <c r="B16" s="68">
        <v>103</v>
      </c>
      <c r="C16" s="69" t="s">
        <v>34</v>
      </c>
      <c r="D16" s="70">
        <v>47</v>
      </c>
      <c r="E16" s="71">
        <v>42.5</v>
      </c>
      <c r="F16" s="74">
        <f t="shared" si="0"/>
        <v>1997.5</v>
      </c>
      <c r="G16" s="72">
        <v>11.77</v>
      </c>
      <c r="H16" s="75">
        <f t="shared" si="1"/>
        <v>6.0025542784163471E-2</v>
      </c>
      <c r="I16" s="74">
        <f t="shared" si="2"/>
        <v>553.18999999999994</v>
      </c>
      <c r="J16" s="75">
        <f>IFERROR(I16/F16,"")</f>
        <v>0.27694117647058819</v>
      </c>
      <c r="K16" s="74">
        <f t="shared" si="3"/>
        <v>3.5190000000000001</v>
      </c>
      <c r="L16" s="74">
        <f>IFERROR(G16+K16,"")</f>
        <v>15.289</v>
      </c>
      <c r="M16" s="74">
        <f>IFERROR(D16*L16,"")</f>
        <v>718.58299999999997</v>
      </c>
      <c r="N16" s="74">
        <f>IFERROR(E16-L16,"")</f>
        <v>27.210999999999999</v>
      </c>
      <c r="O16" s="76" t="str">
        <f t="shared" si="4"/>
        <v/>
      </c>
      <c r="P16" s="74">
        <f>IFERROR(F16-M16,"")</f>
        <v>1278.9169999999999</v>
      </c>
      <c r="Q16" s="77" t="str">
        <f t="shared" si="5"/>
        <v>+</v>
      </c>
      <c r="R16" s="77" t="str">
        <f t="shared" si="6"/>
        <v>+</v>
      </c>
      <c r="S16" s="74" t="str">
        <f t="shared" si="7"/>
        <v>Bom</v>
      </c>
      <c r="T16" s="54">
        <f t="shared" si="8"/>
        <v>1</v>
      </c>
      <c r="U16" s="55">
        <f t="shared" si="8"/>
        <v>1</v>
      </c>
      <c r="V16" s="57" t="str">
        <f t="shared" si="9"/>
        <v>11</v>
      </c>
      <c r="X16" s="67"/>
    </row>
    <row r="17" spans="2:24" s="58" customFormat="1" ht="20.100000000000001" customHeight="1" x14ac:dyDescent="0.25">
      <c r="B17" s="68">
        <v>106</v>
      </c>
      <c r="C17" s="69" t="s">
        <v>35</v>
      </c>
      <c r="D17" s="70">
        <v>43</v>
      </c>
      <c r="E17" s="71">
        <v>46.6</v>
      </c>
      <c r="F17" s="74">
        <f t="shared" si="0"/>
        <v>2003.8</v>
      </c>
      <c r="G17" s="72">
        <v>12.79</v>
      </c>
      <c r="H17" s="75">
        <f t="shared" si="1"/>
        <v>5.4916985951468711E-2</v>
      </c>
      <c r="I17" s="74">
        <f t="shared" si="2"/>
        <v>549.96999999999991</v>
      </c>
      <c r="J17" s="75">
        <f>IFERROR(I17/F17,"")</f>
        <v>0.2744635193133047</v>
      </c>
      <c r="K17" s="74">
        <f t="shared" si="3"/>
        <v>3.8584800000000001</v>
      </c>
      <c r="L17" s="74">
        <f>IFERROR(G17+K17,"")</f>
        <v>16.648479999999999</v>
      </c>
      <c r="M17" s="74">
        <f>IFERROR(D17*L17,"")</f>
        <v>715.88463999999999</v>
      </c>
      <c r="N17" s="74">
        <f>IFERROR(E17-L17,"")</f>
        <v>29.951520000000002</v>
      </c>
      <c r="O17" s="76" t="str">
        <f t="shared" si="4"/>
        <v/>
      </c>
      <c r="P17" s="74">
        <f>IFERROR(F17-M17,"")</f>
        <v>1287.91536</v>
      </c>
      <c r="Q17" s="77" t="str">
        <f t="shared" si="5"/>
        <v>+</v>
      </c>
      <c r="R17" s="77" t="str">
        <f t="shared" si="6"/>
        <v>+</v>
      </c>
      <c r="S17" s="74" t="str">
        <f t="shared" si="7"/>
        <v>Bom</v>
      </c>
      <c r="T17" s="54">
        <f t="shared" si="8"/>
        <v>1</v>
      </c>
      <c r="U17" s="55">
        <f t="shared" si="8"/>
        <v>1</v>
      </c>
      <c r="V17" s="57" t="str">
        <f t="shared" si="9"/>
        <v>11</v>
      </c>
      <c r="X17" s="67"/>
    </row>
    <row r="18" spans="2:24" s="58" customFormat="1" ht="20.100000000000001" customHeight="1" x14ac:dyDescent="0.25">
      <c r="B18" s="68">
        <v>75</v>
      </c>
      <c r="C18" s="69" t="s">
        <v>36</v>
      </c>
      <c r="D18" s="70">
        <v>40</v>
      </c>
      <c r="E18" s="71">
        <v>49</v>
      </c>
      <c r="F18" s="74">
        <f t="shared" si="0"/>
        <v>1960</v>
      </c>
      <c r="G18" s="72">
        <v>15.97</v>
      </c>
      <c r="H18" s="75">
        <f t="shared" si="1"/>
        <v>5.108556832694764E-2</v>
      </c>
      <c r="I18" s="74">
        <f t="shared" si="2"/>
        <v>638.80000000000007</v>
      </c>
      <c r="J18" s="75">
        <f>IFERROR(I18/F18,"")</f>
        <v>0.3259183673469388</v>
      </c>
      <c r="K18" s="74">
        <f t="shared" si="3"/>
        <v>4.0571999999999999</v>
      </c>
      <c r="L18" s="74">
        <f>IFERROR(G18+K18,"")</f>
        <v>20.027200000000001</v>
      </c>
      <c r="M18" s="74">
        <f>IFERROR(D18*L18,"")</f>
        <v>801.08799999999997</v>
      </c>
      <c r="N18" s="74">
        <f>IFERROR(E18-L18,"")</f>
        <v>28.972799999999999</v>
      </c>
      <c r="O18" s="76" t="str">
        <f t="shared" si="4"/>
        <v/>
      </c>
      <c r="P18" s="74">
        <f>IFERROR(F18-M18,"")</f>
        <v>1158.912</v>
      </c>
      <c r="Q18" s="77" t="str">
        <f t="shared" si="5"/>
        <v>+</v>
      </c>
      <c r="R18" s="77" t="str">
        <f t="shared" si="6"/>
        <v>+</v>
      </c>
      <c r="S18" s="74" t="str">
        <f t="shared" si="7"/>
        <v>Bom</v>
      </c>
      <c r="T18" s="54">
        <f t="shared" si="8"/>
        <v>1</v>
      </c>
      <c r="U18" s="55">
        <f t="shared" si="8"/>
        <v>1</v>
      </c>
      <c r="V18" s="57" t="str">
        <f t="shared" si="9"/>
        <v>11</v>
      </c>
      <c r="X18" s="67"/>
    </row>
    <row r="19" spans="2:24" s="58" customFormat="1" ht="20.100000000000001" customHeight="1" x14ac:dyDescent="0.25">
      <c r="B19" s="68">
        <v>70</v>
      </c>
      <c r="C19" s="69" t="s">
        <v>37</v>
      </c>
      <c r="D19" s="70">
        <v>37</v>
      </c>
      <c r="E19" s="71">
        <v>41.5</v>
      </c>
      <c r="F19" s="74">
        <f t="shared" si="0"/>
        <v>1535.5</v>
      </c>
      <c r="G19" s="72">
        <v>11.86</v>
      </c>
      <c r="H19" s="75">
        <f t="shared" si="1"/>
        <v>4.7254150702426563E-2</v>
      </c>
      <c r="I19" s="74">
        <f t="shared" si="2"/>
        <v>438.82</v>
      </c>
      <c r="J19" s="75">
        <f>IFERROR(I19/F19,"")</f>
        <v>0.2857831325301205</v>
      </c>
      <c r="K19" s="74">
        <f t="shared" si="3"/>
        <v>3.4361999999999999</v>
      </c>
      <c r="L19" s="74">
        <f>IFERROR(G19+K19,"")</f>
        <v>15.296199999999999</v>
      </c>
      <c r="M19" s="74">
        <f>IFERROR(D19*L19,"")</f>
        <v>565.95939999999996</v>
      </c>
      <c r="N19" s="74">
        <f>IFERROR(E19-L19,"")</f>
        <v>26.203800000000001</v>
      </c>
      <c r="O19" s="76" t="str">
        <f t="shared" si="4"/>
        <v>*</v>
      </c>
      <c r="P19" s="74">
        <f>IFERROR(F19-M19,"")</f>
        <v>969.54060000000004</v>
      </c>
      <c r="Q19" s="77" t="str">
        <f t="shared" si="5"/>
        <v>+</v>
      </c>
      <c r="R19" s="77" t="str">
        <f t="shared" si="6"/>
        <v>+</v>
      </c>
      <c r="S19" s="74" t="str">
        <f t="shared" si="7"/>
        <v>Bom</v>
      </c>
      <c r="T19" s="54">
        <f t="shared" si="8"/>
        <v>1</v>
      </c>
      <c r="U19" s="55">
        <f t="shared" si="8"/>
        <v>1</v>
      </c>
      <c r="V19" s="57" t="str">
        <f t="shared" si="9"/>
        <v>11</v>
      </c>
      <c r="X19" s="67"/>
    </row>
    <row r="20" spans="2:24" s="58" customFormat="1" ht="20.100000000000001" customHeight="1" x14ac:dyDescent="0.25">
      <c r="B20" s="68">
        <v>105</v>
      </c>
      <c r="C20" s="69" t="s">
        <v>38</v>
      </c>
      <c r="D20" s="70">
        <v>36</v>
      </c>
      <c r="E20" s="71">
        <v>40.4</v>
      </c>
      <c r="F20" s="74">
        <f t="shared" si="0"/>
        <v>1454.3999999999999</v>
      </c>
      <c r="G20" s="72">
        <v>10.97</v>
      </c>
      <c r="H20" s="75">
        <f t="shared" si="1"/>
        <v>4.5977011494252873E-2</v>
      </c>
      <c r="I20" s="74">
        <f t="shared" si="2"/>
        <v>394.92</v>
      </c>
      <c r="J20" s="75">
        <f>IFERROR(I20/F20,"")</f>
        <v>0.27153465346534655</v>
      </c>
      <c r="K20" s="74">
        <f t="shared" si="3"/>
        <v>3.3451199999999996</v>
      </c>
      <c r="L20" s="74">
        <f>IFERROR(G20+K20,"")</f>
        <v>14.31512</v>
      </c>
      <c r="M20" s="74">
        <f>IFERROR(D20*L20,"")</f>
        <v>515.34432000000004</v>
      </c>
      <c r="N20" s="74">
        <f>IFERROR(E20-L20,"")</f>
        <v>26.084879999999998</v>
      </c>
      <c r="O20" s="76" t="str">
        <f t="shared" si="4"/>
        <v>*</v>
      </c>
      <c r="P20" s="74">
        <f>IFERROR(F20-M20,"")</f>
        <v>939.05567999999982</v>
      </c>
      <c r="Q20" s="77" t="str">
        <f t="shared" si="5"/>
        <v>+</v>
      </c>
      <c r="R20" s="77" t="str">
        <f t="shared" si="6"/>
        <v>+</v>
      </c>
      <c r="S20" s="74" t="str">
        <f t="shared" si="7"/>
        <v>Bom</v>
      </c>
      <c r="T20" s="54">
        <f t="shared" si="8"/>
        <v>1</v>
      </c>
      <c r="U20" s="55">
        <f t="shared" si="8"/>
        <v>1</v>
      </c>
      <c r="V20" s="57" t="str">
        <f t="shared" si="9"/>
        <v>11</v>
      </c>
      <c r="X20" s="67"/>
    </row>
    <row r="21" spans="2:24" s="58" customFormat="1" ht="20.100000000000001" customHeight="1" x14ac:dyDescent="0.25">
      <c r="B21" s="68">
        <v>109</v>
      </c>
      <c r="C21" s="69" t="s">
        <v>39</v>
      </c>
      <c r="D21" s="70">
        <v>31</v>
      </c>
      <c r="E21" s="71">
        <v>42.2</v>
      </c>
      <c r="F21" s="74">
        <f t="shared" si="0"/>
        <v>1308.2</v>
      </c>
      <c r="G21" s="72">
        <v>11.16</v>
      </c>
      <c r="H21" s="75">
        <f t="shared" si="1"/>
        <v>3.9591315453384422E-2</v>
      </c>
      <c r="I21" s="74">
        <f t="shared" si="2"/>
        <v>345.96</v>
      </c>
      <c r="J21" s="75">
        <f>IFERROR(I21/F21,"")</f>
        <v>0.26445497630331749</v>
      </c>
      <c r="K21" s="74">
        <f t="shared" si="3"/>
        <v>3.4941600000000004</v>
      </c>
      <c r="L21" s="74">
        <f>IFERROR(G21+K21,"")</f>
        <v>14.654160000000001</v>
      </c>
      <c r="M21" s="74">
        <f>IFERROR(D21*L21,"")</f>
        <v>454.27896000000004</v>
      </c>
      <c r="N21" s="74">
        <f>IFERROR(E21-L21,"")</f>
        <v>27.545840000000002</v>
      </c>
      <c r="O21" s="76" t="str">
        <f t="shared" si="4"/>
        <v/>
      </c>
      <c r="P21" s="74">
        <f>IFERROR(F21-M21,"")</f>
        <v>853.92103999999995</v>
      </c>
      <c r="Q21" s="77" t="str">
        <f t="shared" si="5"/>
        <v>-</v>
      </c>
      <c r="R21" s="77" t="str">
        <f t="shared" si="6"/>
        <v>+</v>
      </c>
      <c r="S21" s="74" t="str">
        <f t="shared" si="7"/>
        <v>Melhorar venda</v>
      </c>
      <c r="T21" s="54">
        <f t="shared" si="8"/>
        <v>2</v>
      </c>
      <c r="U21" s="55">
        <f t="shared" si="8"/>
        <v>1</v>
      </c>
      <c r="V21" s="57" t="str">
        <f t="shared" si="9"/>
        <v>21</v>
      </c>
      <c r="X21" s="67"/>
    </row>
    <row r="22" spans="2:24" s="58" customFormat="1" ht="20.100000000000001" customHeight="1" x14ac:dyDescent="0.25">
      <c r="B22" s="68">
        <v>107</v>
      </c>
      <c r="C22" s="69" t="s">
        <v>40</v>
      </c>
      <c r="D22" s="70">
        <v>28</v>
      </c>
      <c r="E22" s="71">
        <v>43.8</v>
      </c>
      <c r="F22" s="74">
        <f t="shared" si="0"/>
        <v>1226.3999999999999</v>
      </c>
      <c r="G22" s="72">
        <v>9.09</v>
      </c>
      <c r="H22" s="75">
        <f t="shared" si="1"/>
        <v>3.5759897828863345E-2</v>
      </c>
      <c r="I22" s="74">
        <f t="shared" si="2"/>
        <v>254.51999999999998</v>
      </c>
      <c r="J22" s="75">
        <f>IFERROR(I22/F22,"")</f>
        <v>0.20753424657534247</v>
      </c>
      <c r="K22" s="74">
        <f t="shared" si="3"/>
        <v>3.6266399999999996</v>
      </c>
      <c r="L22" s="74">
        <f>IFERROR(G22+K22,"")</f>
        <v>12.71664</v>
      </c>
      <c r="M22" s="74">
        <f>IFERROR(D22*L22,"")</f>
        <v>356.06592000000001</v>
      </c>
      <c r="N22" s="74">
        <f>IFERROR(E22-L22,"")</f>
        <v>31.083359999999999</v>
      </c>
      <c r="O22" s="76" t="str">
        <f t="shared" si="4"/>
        <v/>
      </c>
      <c r="P22" s="74">
        <f>IFERROR(F22-M22,"")</f>
        <v>870.33407999999986</v>
      </c>
      <c r="Q22" s="77" t="str">
        <f t="shared" si="5"/>
        <v>-</v>
      </c>
      <c r="R22" s="77" t="str">
        <f t="shared" si="6"/>
        <v>+</v>
      </c>
      <c r="S22" s="74" t="str">
        <f t="shared" si="7"/>
        <v>Melhorar venda</v>
      </c>
      <c r="T22" s="54">
        <f t="shared" si="8"/>
        <v>2</v>
      </c>
      <c r="U22" s="55">
        <f t="shared" si="8"/>
        <v>1</v>
      </c>
      <c r="V22" s="57" t="str">
        <f t="shared" si="9"/>
        <v>21</v>
      </c>
      <c r="X22" s="67"/>
    </row>
    <row r="23" spans="2:24" s="58" customFormat="1" ht="20.100000000000001" customHeight="1" x14ac:dyDescent="0.25">
      <c r="B23" s="68">
        <v>59</v>
      </c>
      <c r="C23" s="69" t="s">
        <v>41</v>
      </c>
      <c r="D23" s="70">
        <v>26</v>
      </c>
      <c r="E23" s="71">
        <v>49.8</v>
      </c>
      <c r="F23" s="74">
        <f t="shared" si="0"/>
        <v>1294.8</v>
      </c>
      <c r="G23" s="72">
        <v>19.940000000000001</v>
      </c>
      <c r="H23" s="75">
        <f t="shared" si="1"/>
        <v>3.3205619412515965E-2</v>
      </c>
      <c r="I23" s="74">
        <f t="shared" si="2"/>
        <v>518.44000000000005</v>
      </c>
      <c r="J23" s="75">
        <f>IFERROR(I23/F23,"")</f>
        <v>0.40040160642570288</v>
      </c>
      <c r="K23" s="74">
        <f t="shared" si="3"/>
        <v>4.1234399999999996</v>
      </c>
      <c r="L23" s="74">
        <f>IFERROR(G23+K23,"")</f>
        <v>24.06344</v>
      </c>
      <c r="M23" s="74">
        <f>IFERROR(D23*L23,"")</f>
        <v>625.64944000000003</v>
      </c>
      <c r="N23" s="74">
        <f>IFERROR(E23-L23,"")</f>
        <v>25.736559999999997</v>
      </c>
      <c r="O23" s="76" t="str">
        <f t="shared" si="4"/>
        <v>*</v>
      </c>
      <c r="P23" s="74">
        <f>IFERROR(F23-M23,"")</f>
        <v>669.15055999999993</v>
      </c>
      <c r="Q23" s="77" t="str">
        <f t="shared" si="5"/>
        <v>-</v>
      </c>
      <c r="R23" s="77" t="str">
        <f t="shared" si="6"/>
        <v>+</v>
      </c>
      <c r="S23" s="74" t="str">
        <f t="shared" si="7"/>
        <v>Melhorar venda</v>
      </c>
      <c r="T23" s="54">
        <f t="shared" si="8"/>
        <v>2</v>
      </c>
      <c r="U23" s="55">
        <f t="shared" si="8"/>
        <v>1</v>
      </c>
      <c r="V23" s="57" t="str">
        <f t="shared" si="9"/>
        <v>21</v>
      </c>
      <c r="X23" s="67"/>
    </row>
    <row r="24" spans="2:24" s="58" customFormat="1" ht="20.100000000000001" customHeight="1" x14ac:dyDescent="0.25">
      <c r="B24" s="68">
        <v>13</v>
      </c>
      <c r="C24" s="69" t="s">
        <v>42</v>
      </c>
      <c r="D24" s="70">
        <v>24</v>
      </c>
      <c r="E24" s="71">
        <v>40.9</v>
      </c>
      <c r="F24" s="74">
        <f t="shared" si="0"/>
        <v>981.59999999999991</v>
      </c>
      <c r="G24" s="72">
        <v>12.24</v>
      </c>
      <c r="H24" s="75">
        <f t="shared" si="1"/>
        <v>3.0651340996168581E-2</v>
      </c>
      <c r="I24" s="74">
        <f t="shared" si="2"/>
        <v>293.76</v>
      </c>
      <c r="J24" s="75">
        <f>IFERROR(I24/F24,"")</f>
        <v>0.2992665036674817</v>
      </c>
      <c r="K24" s="74">
        <f t="shared" si="3"/>
        <v>3.38652</v>
      </c>
      <c r="L24" s="74">
        <f>IFERROR(G24+K24,"")</f>
        <v>15.626519999999999</v>
      </c>
      <c r="M24" s="74">
        <f>IFERROR(D24*L24,"")</f>
        <v>375.03647999999998</v>
      </c>
      <c r="N24" s="74">
        <f>IFERROR(E24-L24,"")</f>
        <v>25.273479999999999</v>
      </c>
      <c r="O24" s="76" t="str">
        <f t="shared" si="4"/>
        <v>*</v>
      </c>
      <c r="P24" s="74">
        <f>IFERROR(F24-M24,"")</f>
        <v>606.56351999999993</v>
      </c>
      <c r="Q24" s="77" t="str">
        <f t="shared" si="5"/>
        <v>-</v>
      </c>
      <c r="R24" s="77" t="str">
        <f t="shared" si="6"/>
        <v>+</v>
      </c>
      <c r="S24" s="74" t="str">
        <f t="shared" si="7"/>
        <v>Melhorar venda</v>
      </c>
      <c r="T24" s="54">
        <f t="shared" si="8"/>
        <v>2</v>
      </c>
      <c r="U24" s="55">
        <f t="shared" si="8"/>
        <v>1</v>
      </c>
      <c r="V24" s="57" t="str">
        <f t="shared" si="9"/>
        <v>21</v>
      </c>
      <c r="X24" s="67"/>
    </row>
    <row r="25" spans="2:24" s="58" customFormat="1" ht="20.100000000000001" customHeight="1" x14ac:dyDescent="0.25">
      <c r="B25" s="68">
        <v>71</v>
      </c>
      <c r="C25" s="69" t="s">
        <v>43</v>
      </c>
      <c r="D25" s="70">
        <v>20</v>
      </c>
      <c r="E25" s="71">
        <v>59.5</v>
      </c>
      <c r="F25" s="74">
        <f t="shared" si="0"/>
        <v>1190</v>
      </c>
      <c r="G25" s="72">
        <v>21.16</v>
      </c>
      <c r="H25" s="75">
        <f t="shared" si="1"/>
        <v>2.554278416347382E-2</v>
      </c>
      <c r="I25" s="74">
        <f t="shared" si="2"/>
        <v>423.2</v>
      </c>
      <c r="J25" s="75">
        <f>IFERROR(I25/F25,"")</f>
        <v>0.35563025210084032</v>
      </c>
      <c r="K25" s="74">
        <f t="shared" si="3"/>
        <v>4.9265999999999996</v>
      </c>
      <c r="L25" s="74">
        <f>IFERROR(G25+K25,"")</f>
        <v>26.086600000000001</v>
      </c>
      <c r="M25" s="74">
        <f>IFERROR(D25*L25,"")</f>
        <v>521.73199999999997</v>
      </c>
      <c r="N25" s="74">
        <f>IFERROR(E25-L25,"")</f>
        <v>33.413399999999996</v>
      </c>
      <c r="O25" s="76" t="str">
        <f t="shared" si="4"/>
        <v/>
      </c>
      <c r="P25" s="74">
        <f>IFERROR(F25-M25,"")</f>
        <v>668.26800000000003</v>
      </c>
      <c r="Q25" s="77" t="str">
        <f t="shared" si="5"/>
        <v>-</v>
      </c>
      <c r="R25" s="77" t="str">
        <f t="shared" si="6"/>
        <v>+</v>
      </c>
      <c r="S25" s="74" t="str">
        <f t="shared" si="7"/>
        <v>Melhorar venda</v>
      </c>
      <c r="T25" s="54">
        <f t="shared" si="8"/>
        <v>2</v>
      </c>
      <c r="U25" s="55">
        <f t="shared" si="8"/>
        <v>1</v>
      </c>
      <c r="V25" s="57" t="str">
        <f t="shared" si="9"/>
        <v>21</v>
      </c>
      <c r="X25" s="67"/>
    </row>
    <row r="26" spans="2:24" s="58" customFormat="1" ht="20.100000000000001" customHeight="1" x14ac:dyDescent="0.25">
      <c r="B26" s="68">
        <v>60</v>
      </c>
      <c r="C26" s="69" t="s">
        <v>44</v>
      </c>
      <c r="D26" s="70">
        <v>18</v>
      </c>
      <c r="E26" s="71">
        <v>59.5</v>
      </c>
      <c r="F26" s="74">
        <f t="shared" si="0"/>
        <v>1071</v>
      </c>
      <c r="G26" s="72">
        <v>24.62</v>
      </c>
      <c r="H26" s="75">
        <f t="shared" si="1"/>
        <v>2.2988505747126436E-2</v>
      </c>
      <c r="I26" s="74">
        <f t="shared" si="2"/>
        <v>443.16</v>
      </c>
      <c r="J26" s="75">
        <f>IFERROR(I26/F26,"")</f>
        <v>0.41378151260504203</v>
      </c>
      <c r="K26" s="74">
        <f t="shared" si="3"/>
        <v>4.9265999999999996</v>
      </c>
      <c r="L26" s="74">
        <f>IFERROR(G26+K26,"")</f>
        <v>29.546600000000002</v>
      </c>
      <c r="M26" s="74">
        <f>IFERROR(D26*L26,"")</f>
        <v>531.83879999999999</v>
      </c>
      <c r="N26" s="74">
        <f>IFERROR(E26-L26,"")</f>
        <v>29.953399999999998</v>
      </c>
      <c r="O26" s="76" t="str">
        <f t="shared" si="4"/>
        <v/>
      </c>
      <c r="P26" s="74">
        <f>IFERROR(F26-M26,"")</f>
        <v>539.16120000000001</v>
      </c>
      <c r="Q26" s="77" t="str">
        <f t="shared" si="5"/>
        <v>-</v>
      </c>
      <c r="R26" s="77" t="str">
        <f t="shared" si="6"/>
        <v>+</v>
      </c>
      <c r="S26" s="74" t="str">
        <f t="shared" si="7"/>
        <v>Melhorar venda</v>
      </c>
      <c r="T26" s="54">
        <f t="shared" si="8"/>
        <v>2</v>
      </c>
      <c r="U26" s="55">
        <f t="shared" si="8"/>
        <v>1</v>
      </c>
      <c r="V26" s="57" t="str">
        <f t="shared" si="9"/>
        <v>21</v>
      </c>
      <c r="X26" s="67"/>
    </row>
    <row r="27" spans="2:24" ht="20.100000000000001" customHeight="1" x14ac:dyDescent="0.25">
      <c r="B27" s="68">
        <v>13</v>
      </c>
      <c r="C27" s="69" t="s">
        <v>45</v>
      </c>
      <c r="D27" s="70">
        <v>15</v>
      </c>
      <c r="E27" s="71">
        <v>40.9</v>
      </c>
      <c r="F27" s="74">
        <f t="shared" si="0"/>
        <v>613.5</v>
      </c>
      <c r="G27" s="72">
        <v>12.24</v>
      </c>
      <c r="H27" s="75">
        <f t="shared" si="1"/>
        <v>1.9157088122605363E-2</v>
      </c>
      <c r="I27" s="74">
        <f t="shared" si="2"/>
        <v>183.6</v>
      </c>
      <c r="J27" s="75">
        <f>IFERROR(I27/F27,"")</f>
        <v>0.29926650366748164</v>
      </c>
      <c r="K27" s="74">
        <f t="shared" si="3"/>
        <v>3.38652</v>
      </c>
      <c r="L27" s="74">
        <f>IFERROR(G27+K27,"")</f>
        <v>15.626519999999999</v>
      </c>
      <c r="M27" s="74">
        <f>IFERROR(D27*L27,"")</f>
        <v>234.39779999999999</v>
      </c>
      <c r="N27" s="74">
        <f>IFERROR(E27-L27,"")</f>
        <v>25.273479999999999</v>
      </c>
      <c r="O27" s="76" t="str">
        <f t="shared" si="4"/>
        <v>*</v>
      </c>
      <c r="P27" s="74">
        <f>IFERROR(F27-M27,"")</f>
        <v>379.10220000000004</v>
      </c>
      <c r="Q27" s="77" t="str">
        <f t="shared" si="5"/>
        <v>-</v>
      </c>
      <c r="R27" s="77" t="str">
        <f t="shared" si="6"/>
        <v>+</v>
      </c>
      <c r="S27" s="74" t="str">
        <f t="shared" si="7"/>
        <v>Melhorar venda</v>
      </c>
      <c r="T27" s="54">
        <f t="shared" si="8"/>
        <v>2</v>
      </c>
      <c r="U27" s="55">
        <f t="shared" si="8"/>
        <v>1</v>
      </c>
      <c r="V27" s="57" t="str">
        <f t="shared" si="9"/>
        <v>21</v>
      </c>
      <c r="W27" s="9"/>
    </row>
    <row r="28" spans="2:24" ht="20.100000000000001" customHeight="1" x14ac:dyDescent="0.25">
      <c r="B28" s="68">
        <v>76</v>
      </c>
      <c r="C28" s="69" t="s">
        <v>46</v>
      </c>
      <c r="D28" s="70">
        <v>12</v>
      </c>
      <c r="E28" s="71">
        <v>59.5</v>
      </c>
      <c r="F28" s="74">
        <f t="shared" si="0"/>
        <v>714</v>
      </c>
      <c r="G28" s="72">
        <v>20.65</v>
      </c>
      <c r="H28" s="75">
        <f t="shared" si="1"/>
        <v>1.532567049808429E-2</v>
      </c>
      <c r="I28" s="74">
        <f t="shared" si="2"/>
        <v>247.79999999999998</v>
      </c>
      <c r="J28" s="75">
        <f>IFERROR(I28/F28,"")</f>
        <v>0.34705882352941175</v>
      </c>
      <c r="K28" s="74">
        <f t="shared" si="3"/>
        <v>4.9265999999999996</v>
      </c>
      <c r="L28" s="74">
        <f>IFERROR(G28+K28,"")</f>
        <v>25.576599999999999</v>
      </c>
      <c r="M28" s="74">
        <f>IFERROR(D28*L28,"")</f>
        <v>306.91919999999999</v>
      </c>
      <c r="N28" s="74">
        <f>IFERROR(E28-L28,"")</f>
        <v>33.923400000000001</v>
      </c>
      <c r="O28" s="76" t="str">
        <f t="shared" si="4"/>
        <v/>
      </c>
      <c r="P28" s="74">
        <f>IFERROR(F28-M28,"")</f>
        <v>407.08080000000001</v>
      </c>
      <c r="Q28" s="77" t="str">
        <f t="shared" si="5"/>
        <v>-</v>
      </c>
      <c r="R28" s="77" t="str">
        <f t="shared" si="6"/>
        <v>+</v>
      </c>
      <c r="S28" s="74" t="str">
        <f t="shared" si="7"/>
        <v>Melhorar venda</v>
      </c>
      <c r="T28" s="54">
        <f t="shared" ref="T28:U53" si="10">IF(Q28="+",1,2)</f>
        <v>2</v>
      </c>
      <c r="U28" s="55">
        <f t="shared" si="10"/>
        <v>1</v>
      </c>
      <c r="V28" s="57" t="str">
        <f t="shared" si="9"/>
        <v>21</v>
      </c>
      <c r="W28" s="9"/>
    </row>
    <row r="29" spans="2:24" ht="20.100000000000001" customHeight="1" x14ac:dyDescent="0.25">
      <c r="B29" s="68">
        <v>9</v>
      </c>
      <c r="C29" s="69" t="s">
        <v>47</v>
      </c>
      <c r="D29" s="70">
        <v>8</v>
      </c>
      <c r="E29" s="71">
        <v>39</v>
      </c>
      <c r="F29" s="74">
        <f t="shared" si="0"/>
        <v>312</v>
      </c>
      <c r="G29" s="72">
        <v>11.97</v>
      </c>
      <c r="H29" s="75">
        <f t="shared" si="1"/>
        <v>1.0217113665389528E-2</v>
      </c>
      <c r="I29" s="74">
        <f t="shared" si="2"/>
        <v>95.76</v>
      </c>
      <c r="J29" s="75">
        <f>IFERROR(I29/F29,"")</f>
        <v>0.30692307692307697</v>
      </c>
      <c r="K29" s="74">
        <f t="shared" si="3"/>
        <v>3.2292000000000001</v>
      </c>
      <c r="L29" s="74">
        <f>IFERROR(G29+K29,"")</f>
        <v>15.199200000000001</v>
      </c>
      <c r="M29" s="74">
        <f>IFERROR(D29*L29,"")</f>
        <v>121.59360000000001</v>
      </c>
      <c r="N29" s="74">
        <f>IFERROR(E29-L29,"")</f>
        <v>23.800799999999999</v>
      </c>
      <c r="O29" s="76" t="str">
        <f t="shared" si="4"/>
        <v>*</v>
      </c>
      <c r="P29" s="74">
        <f>IFERROR(F29-M29,"")</f>
        <v>190.40639999999999</v>
      </c>
      <c r="Q29" s="77" t="str">
        <f t="shared" si="5"/>
        <v>-</v>
      </c>
      <c r="R29" s="77" t="str">
        <f t="shared" si="6"/>
        <v>-</v>
      </c>
      <c r="S29" s="74" t="str">
        <f t="shared" si="7"/>
        <v>Pensar em eliminar</v>
      </c>
      <c r="T29" s="54">
        <f t="shared" si="10"/>
        <v>2</v>
      </c>
      <c r="U29" s="55">
        <f t="shared" si="10"/>
        <v>2</v>
      </c>
      <c r="V29" s="57" t="str">
        <f t="shared" si="9"/>
        <v>22</v>
      </c>
      <c r="W29" s="9"/>
    </row>
    <row r="30" spans="2:24" ht="20.100000000000001" customHeight="1" x14ac:dyDescent="0.25">
      <c r="B30" s="68">
        <v>58</v>
      </c>
      <c r="C30" s="69" t="s">
        <v>48</v>
      </c>
      <c r="D30" s="70">
        <v>8</v>
      </c>
      <c r="E30" s="71">
        <v>43</v>
      </c>
      <c r="F30" s="74">
        <f t="shared" si="0"/>
        <v>344</v>
      </c>
      <c r="G30" s="72">
        <v>15.32</v>
      </c>
      <c r="H30" s="75">
        <f t="shared" si="1"/>
        <v>1.0217113665389528E-2</v>
      </c>
      <c r="I30" s="74">
        <f t="shared" si="2"/>
        <v>122.56</v>
      </c>
      <c r="J30" s="75">
        <f>IFERROR(I30/F30,"")</f>
        <v>0.35627906976744189</v>
      </c>
      <c r="K30" s="74">
        <f t="shared" si="3"/>
        <v>3.5604</v>
      </c>
      <c r="L30" s="74">
        <f>IFERROR(G30+K30,"")</f>
        <v>18.880400000000002</v>
      </c>
      <c r="M30" s="74">
        <f>IFERROR(D30*L30,"")</f>
        <v>151.04320000000001</v>
      </c>
      <c r="N30" s="74">
        <f>IFERROR(E30-L30,"")</f>
        <v>24.119599999999998</v>
      </c>
      <c r="O30" s="76" t="str">
        <f t="shared" si="4"/>
        <v>*</v>
      </c>
      <c r="P30" s="74">
        <f>IFERROR(F30-M30,"")</f>
        <v>192.95679999999999</v>
      </c>
      <c r="Q30" s="77" t="str">
        <f t="shared" si="5"/>
        <v>-</v>
      </c>
      <c r="R30" s="77" t="str">
        <f t="shared" si="6"/>
        <v>+</v>
      </c>
      <c r="S30" s="74" t="str">
        <f t="shared" si="7"/>
        <v>Melhorar venda</v>
      </c>
      <c r="T30" s="54">
        <f t="shared" si="10"/>
        <v>2</v>
      </c>
      <c r="U30" s="55">
        <f t="shared" si="10"/>
        <v>1</v>
      </c>
      <c r="V30" s="57" t="str">
        <f t="shared" si="9"/>
        <v>21</v>
      </c>
      <c r="W30" s="9"/>
    </row>
    <row r="31" spans="2:24" ht="20.100000000000001" customHeight="1" x14ac:dyDescent="0.25">
      <c r="B31" s="68">
        <v>16</v>
      </c>
      <c r="C31" s="69" t="s">
        <v>49</v>
      </c>
      <c r="D31" s="70">
        <v>4</v>
      </c>
      <c r="E31" s="71">
        <v>39</v>
      </c>
      <c r="F31" s="74">
        <f t="shared" si="0"/>
        <v>156</v>
      </c>
      <c r="G31" s="72">
        <v>15.32</v>
      </c>
      <c r="H31" s="75">
        <f t="shared" si="1"/>
        <v>5.108556832694764E-3</v>
      </c>
      <c r="I31" s="74">
        <f t="shared" si="2"/>
        <v>61.28</v>
      </c>
      <c r="J31" s="75">
        <f>IFERROR(I31/F31,"")</f>
        <v>0.39282051282051283</v>
      </c>
      <c r="K31" s="74">
        <f t="shared" si="3"/>
        <v>3.2292000000000001</v>
      </c>
      <c r="L31" s="74">
        <f>IFERROR(G31+K31,"")</f>
        <v>18.549199999999999</v>
      </c>
      <c r="M31" s="74">
        <f>IFERROR(D31*L31,"")</f>
        <v>74.196799999999996</v>
      </c>
      <c r="N31" s="74">
        <f>IFERROR(E31-L31,"")</f>
        <v>20.450800000000001</v>
      </c>
      <c r="O31" s="76" t="str">
        <f t="shared" si="4"/>
        <v>*</v>
      </c>
      <c r="P31" s="74">
        <f>IFERROR(F31-M31,"")</f>
        <v>81.803200000000004</v>
      </c>
      <c r="Q31" s="77" t="str">
        <f t="shared" si="5"/>
        <v>-</v>
      </c>
      <c r="R31" s="77" t="str">
        <f t="shared" si="6"/>
        <v>-</v>
      </c>
      <c r="S31" s="74" t="str">
        <f t="shared" si="7"/>
        <v>Pensar em eliminar</v>
      </c>
      <c r="T31" s="54">
        <f t="shared" si="10"/>
        <v>2</v>
      </c>
      <c r="U31" s="55">
        <f t="shared" si="10"/>
        <v>2</v>
      </c>
      <c r="V31" s="57" t="str">
        <f t="shared" si="9"/>
        <v>22</v>
      </c>
      <c r="W31" s="9"/>
    </row>
    <row r="32" spans="2:24" ht="20.100000000000001" customHeight="1" x14ac:dyDescent="0.25">
      <c r="B32" s="68"/>
      <c r="C32" s="69"/>
      <c r="D32" s="70"/>
      <c r="E32" s="71"/>
      <c r="F32" s="74" t="str">
        <f t="shared" si="0"/>
        <v/>
      </c>
      <c r="G32" s="72"/>
      <c r="H32" s="75" t="str">
        <f t="shared" si="1"/>
        <v/>
      </c>
      <c r="I32" s="74" t="str">
        <f t="shared" si="2"/>
        <v/>
      </c>
      <c r="J32" s="75" t="str">
        <f>IFERROR(I32/F32,"")</f>
        <v/>
      </c>
      <c r="K32" s="74" t="str">
        <f t="shared" si="3"/>
        <v/>
      </c>
      <c r="L32" s="74" t="str">
        <f>IFERROR(G32+K32,"")</f>
        <v/>
      </c>
      <c r="M32" s="74" t="str">
        <f>IFERROR(D32*L32,"")</f>
        <v/>
      </c>
      <c r="N32" s="74" t="str">
        <f>IFERROR(E32-L32,"")</f>
        <v/>
      </c>
      <c r="O32" s="76" t="str">
        <f t="shared" si="4"/>
        <v/>
      </c>
      <c r="P32" s="74" t="str">
        <f>IFERROR(F32-M32,"")</f>
        <v/>
      </c>
      <c r="Q32" s="77" t="str">
        <f t="shared" si="5"/>
        <v/>
      </c>
      <c r="R32" s="77" t="str">
        <f t="shared" si="6"/>
        <v/>
      </c>
      <c r="S32" s="74" t="str">
        <f t="shared" si="7"/>
        <v/>
      </c>
      <c r="T32" s="54">
        <f t="shared" si="10"/>
        <v>2</v>
      </c>
      <c r="U32" s="55">
        <f t="shared" si="10"/>
        <v>2</v>
      </c>
      <c r="V32" s="57" t="str">
        <f t="shared" si="9"/>
        <v>22</v>
      </c>
      <c r="W32" s="9"/>
    </row>
    <row r="33" spans="2:23" ht="20.100000000000001" customHeight="1" x14ac:dyDescent="0.25">
      <c r="B33" s="68"/>
      <c r="C33" s="69"/>
      <c r="D33" s="70"/>
      <c r="E33" s="71"/>
      <c r="F33" s="74" t="str">
        <f t="shared" si="0"/>
        <v/>
      </c>
      <c r="G33" s="72"/>
      <c r="H33" s="75" t="str">
        <f t="shared" si="1"/>
        <v/>
      </c>
      <c r="I33" s="74" t="str">
        <f t="shared" si="2"/>
        <v/>
      </c>
      <c r="J33" s="75" t="str">
        <f>IFERROR(I33/F33,"")</f>
        <v/>
      </c>
      <c r="K33" s="74" t="str">
        <f t="shared" si="3"/>
        <v/>
      </c>
      <c r="L33" s="74" t="str">
        <f>IFERROR(G33+K33,"")</f>
        <v/>
      </c>
      <c r="M33" s="74" t="str">
        <f>IFERROR(D33*L33,"")</f>
        <v/>
      </c>
      <c r="N33" s="74" t="str">
        <f>IFERROR(E33-L33,"")</f>
        <v/>
      </c>
      <c r="O33" s="76" t="str">
        <f t="shared" si="4"/>
        <v/>
      </c>
      <c r="P33" s="74" t="str">
        <f>IFERROR(F33-M33,"")</f>
        <v/>
      </c>
      <c r="Q33" s="77" t="str">
        <f t="shared" si="5"/>
        <v/>
      </c>
      <c r="R33" s="77" t="str">
        <f t="shared" si="6"/>
        <v/>
      </c>
      <c r="S33" s="74" t="str">
        <f t="shared" si="7"/>
        <v/>
      </c>
      <c r="T33" s="54">
        <f t="shared" si="10"/>
        <v>2</v>
      </c>
      <c r="U33" s="55">
        <f t="shared" si="10"/>
        <v>2</v>
      </c>
      <c r="V33" s="57" t="str">
        <f t="shared" si="9"/>
        <v>22</v>
      </c>
      <c r="W33" s="9"/>
    </row>
    <row r="34" spans="2:23" ht="20.100000000000001" customHeight="1" x14ac:dyDescent="0.25">
      <c r="B34" s="68"/>
      <c r="C34" s="69"/>
      <c r="D34" s="70"/>
      <c r="E34" s="71"/>
      <c r="F34" s="74" t="str">
        <f t="shared" si="0"/>
        <v/>
      </c>
      <c r="G34" s="72"/>
      <c r="H34" s="75" t="str">
        <f t="shared" si="1"/>
        <v/>
      </c>
      <c r="I34" s="74" t="str">
        <f t="shared" si="2"/>
        <v/>
      </c>
      <c r="J34" s="75" t="str">
        <f>IFERROR(I34/F34,"")</f>
        <v/>
      </c>
      <c r="K34" s="74" t="str">
        <f t="shared" si="3"/>
        <v/>
      </c>
      <c r="L34" s="74" t="str">
        <f>IFERROR(G34+K34,"")</f>
        <v/>
      </c>
      <c r="M34" s="74" t="str">
        <f>IFERROR(D34*L34,"")</f>
        <v/>
      </c>
      <c r="N34" s="74" t="str">
        <f>IFERROR(E34-L34,"")</f>
        <v/>
      </c>
      <c r="O34" s="76" t="str">
        <f t="shared" si="4"/>
        <v/>
      </c>
      <c r="P34" s="74" t="str">
        <f>IFERROR(F34-M34,"")</f>
        <v/>
      </c>
      <c r="Q34" s="77" t="str">
        <f t="shared" si="5"/>
        <v/>
      </c>
      <c r="R34" s="77" t="str">
        <f t="shared" si="6"/>
        <v/>
      </c>
      <c r="S34" s="74" t="str">
        <f t="shared" si="7"/>
        <v/>
      </c>
      <c r="T34" s="54">
        <f t="shared" si="10"/>
        <v>2</v>
      </c>
      <c r="U34" s="55">
        <f t="shared" si="10"/>
        <v>2</v>
      </c>
      <c r="V34" s="57" t="str">
        <f t="shared" si="9"/>
        <v>22</v>
      </c>
      <c r="W34" s="9"/>
    </row>
    <row r="35" spans="2:23" ht="20.100000000000001" customHeight="1" x14ac:dyDescent="0.25">
      <c r="B35" s="68"/>
      <c r="C35" s="69"/>
      <c r="D35" s="70"/>
      <c r="E35" s="71"/>
      <c r="F35" s="74" t="str">
        <f t="shared" si="0"/>
        <v/>
      </c>
      <c r="G35" s="72"/>
      <c r="H35" s="75" t="str">
        <f t="shared" si="1"/>
        <v/>
      </c>
      <c r="I35" s="74" t="str">
        <f t="shared" si="2"/>
        <v/>
      </c>
      <c r="J35" s="75" t="str">
        <f>IFERROR(I35/F35,"")</f>
        <v/>
      </c>
      <c r="K35" s="74" t="str">
        <f t="shared" si="3"/>
        <v/>
      </c>
      <c r="L35" s="74" t="str">
        <f>IFERROR(G35+K35,"")</f>
        <v/>
      </c>
      <c r="M35" s="74" t="str">
        <f>IFERROR(D35*L35,"")</f>
        <v/>
      </c>
      <c r="N35" s="74" t="str">
        <f>IFERROR(E35-L35,"")</f>
        <v/>
      </c>
      <c r="O35" s="76" t="str">
        <f t="shared" si="4"/>
        <v/>
      </c>
      <c r="P35" s="74" t="str">
        <f>IFERROR(F35-M35,"")</f>
        <v/>
      </c>
      <c r="Q35" s="77" t="str">
        <f t="shared" si="5"/>
        <v/>
      </c>
      <c r="R35" s="77" t="str">
        <f t="shared" si="6"/>
        <v/>
      </c>
      <c r="S35" s="74" t="str">
        <f t="shared" si="7"/>
        <v/>
      </c>
      <c r="T35" s="54">
        <f t="shared" si="10"/>
        <v>2</v>
      </c>
      <c r="U35" s="55">
        <f t="shared" si="10"/>
        <v>2</v>
      </c>
      <c r="V35" s="57" t="str">
        <f t="shared" si="9"/>
        <v>22</v>
      </c>
      <c r="W35" s="9"/>
    </row>
    <row r="36" spans="2:23" ht="20.100000000000001" customHeight="1" x14ac:dyDescent="0.25">
      <c r="B36" s="68"/>
      <c r="C36" s="69"/>
      <c r="D36" s="70"/>
      <c r="E36" s="71"/>
      <c r="F36" s="74" t="str">
        <f t="shared" si="0"/>
        <v/>
      </c>
      <c r="G36" s="72"/>
      <c r="H36" s="75" t="str">
        <f t="shared" si="1"/>
        <v/>
      </c>
      <c r="I36" s="74" t="str">
        <f t="shared" si="2"/>
        <v/>
      </c>
      <c r="J36" s="75" t="str">
        <f>IFERROR(I36/F36,"")</f>
        <v/>
      </c>
      <c r="K36" s="74" t="str">
        <f t="shared" si="3"/>
        <v/>
      </c>
      <c r="L36" s="74" t="str">
        <f>IFERROR(G36+K36,"")</f>
        <v/>
      </c>
      <c r="M36" s="74" t="str">
        <f>IFERROR(D36*L36,"")</f>
        <v/>
      </c>
      <c r="N36" s="74" t="str">
        <f>IFERROR(E36-L36,"")</f>
        <v/>
      </c>
      <c r="O36" s="76" t="str">
        <f t="shared" si="4"/>
        <v/>
      </c>
      <c r="P36" s="74" t="str">
        <f>IFERROR(F36-M36,"")</f>
        <v/>
      </c>
      <c r="Q36" s="77" t="str">
        <f t="shared" si="5"/>
        <v/>
      </c>
      <c r="R36" s="77" t="str">
        <f t="shared" si="6"/>
        <v/>
      </c>
      <c r="S36" s="74" t="str">
        <f t="shared" si="7"/>
        <v/>
      </c>
      <c r="T36" s="54">
        <f t="shared" si="10"/>
        <v>2</v>
      </c>
      <c r="U36" s="55">
        <f t="shared" si="10"/>
        <v>2</v>
      </c>
      <c r="V36" s="57" t="str">
        <f t="shared" si="9"/>
        <v>22</v>
      </c>
      <c r="W36" s="9"/>
    </row>
    <row r="37" spans="2:23" ht="20.100000000000001" customHeight="1" x14ac:dyDescent="0.25">
      <c r="B37" s="68"/>
      <c r="C37" s="69"/>
      <c r="D37" s="70"/>
      <c r="E37" s="71"/>
      <c r="F37" s="74" t="str">
        <f t="shared" si="0"/>
        <v/>
      </c>
      <c r="G37" s="72"/>
      <c r="H37" s="75" t="str">
        <f t="shared" si="1"/>
        <v/>
      </c>
      <c r="I37" s="74" t="str">
        <f t="shared" si="2"/>
        <v/>
      </c>
      <c r="J37" s="75" t="str">
        <f>IFERROR(I37/F37,"")</f>
        <v/>
      </c>
      <c r="K37" s="74" t="str">
        <f t="shared" si="3"/>
        <v/>
      </c>
      <c r="L37" s="74" t="str">
        <f>IFERROR(G37+K37,"")</f>
        <v/>
      </c>
      <c r="M37" s="74" t="str">
        <f>IFERROR(D37*L37,"")</f>
        <v/>
      </c>
      <c r="N37" s="74" t="str">
        <f>IFERROR(E37-L37,"")</f>
        <v/>
      </c>
      <c r="O37" s="76" t="str">
        <f t="shared" si="4"/>
        <v/>
      </c>
      <c r="P37" s="74" t="str">
        <f>IFERROR(F37-M37,"")</f>
        <v/>
      </c>
      <c r="Q37" s="77" t="str">
        <f t="shared" si="5"/>
        <v/>
      </c>
      <c r="R37" s="77" t="str">
        <f t="shared" si="6"/>
        <v/>
      </c>
      <c r="S37" s="74" t="str">
        <f t="shared" si="7"/>
        <v/>
      </c>
      <c r="T37" s="54">
        <f t="shared" si="10"/>
        <v>2</v>
      </c>
      <c r="U37" s="55">
        <f t="shared" si="10"/>
        <v>2</v>
      </c>
      <c r="V37" s="57" t="str">
        <f t="shared" si="9"/>
        <v>22</v>
      </c>
      <c r="W37" s="9"/>
    </row>
    <row r="38" spans="2:23" ht="20.100000000000001" customHeight="1" x14ac:dyDescent="0.25">
      <c r="B38" s="68"/>
      <c r="C38" s="69"/>
      <c r="D38" s="70"/>
      <c r="E38" s="71"/>
      <c r="F38" s="74" t="str">
        <f t="shared" si="0"/>
        <v/>
      </c>
      <c r="G38" s="72"/>
      <c r="H38" s="75" t="str">
        <f t="shared" si="1"/>
        <v/>
      </c>
      <c r="I38" s="74" t="str">
        <f t="shared" si="2"/>
        <v/>
      </c>
      <c r="J38" s="75" t="str">
        <f>IFERROR(I38/F38,"")</f>
        <v/>
      </c>
      <c r="K38" s="74" t="str">
        <f t="shared" si="3"/>
        <v/>
      </c>
      <c r="L38" s="74" t="str">
        <f>IFERROR(G38+K38,"")</f>
        <v/>
      </c>
      <c r="M38" s="74" t="str">
        <f>IFERROR(D38*L38,"")</f>
        <v/>
      </c>
      <c r="N38" s="74" t="str">
        <f>IFERROR(E38-L38,"")</f>
        <v/>
      </c>
      <c r="O38" s="76" t="str">
        <f t="shared" si="4"/>
        <v/>
      </c>
      <c r="P38" s="74" t="str">
        <f>IFERROR(F38-M38,"")</f>
        <v/>
      </c>
      <c r="Q38" s="77" t="str">
        <f t="shared" si="5"/>
        <v/>
      </c>
      <c r="R38" s="77" t="str">
        <f t="shared" si="6"/>
        <v/>
      </c>
      <c r="S38" s="74" t="str">
        <f t="shared" si="7"/>
        <v/>
      </c>
      <c r="T38" s="54">
        <f t="shared" si="10"/>
        <v>2</v>
      </c>
      <c r="U38" s="55">
        <f t="shared" si="10"/>
        <v>2</v>
      </c>
      <c r="V38" s="57" t="str">
        <f t="shared" si="9"/>
        <v>22</v>
      </c>
      <c r="W38" s="9"/>
    </row>
    <row r="39" spans="2:23" ht="20.100000000000001" customHeight="1" x14ac:dyDescent="0.25">
      <c r="B39" s="68"/>
      <c r="C39" s="69"/>
      <c r="D39" s="70"/>
      <c r="E39" s="71"/>
      <c r="F39" s="74" t="str">
        <f t="shared" si="0"/>
        <v/>
      </c>
      <c r="G39" s="72"/>
      <c r="H39" s="75" t="str">
        <f t="shared" si="1"/>
        <v/>
      </c>
      <c r="I39" s="74" t="str">
        <f t="shared" si="2"/>
        <v/>
      </c>
      <c r="J39" s="75" t="str">
        <f>IFERROR(I39/F39,"")</f>
        <v/>
      </c>
      <c r="K39" s="74" t="str">
        <f t="shared" si="3"/>
        <v/>
      </c>
      <c r="L39" s="74" t="str">
        <f>IFERROR(G39+K39,"")</f>
        <v/>
      </c>
      <c r="M39" s="74" t="str">
        <f>IFERROR(D39*L39,"")</f>
        <v/>
      </c>
      <c r="N39" s="74" t="str">
        <f>IFERROR(E39-L39,"")</f>
        <v/>
      </c>
      <c r="O39" s="76" t="str">
        <f t="shared" si="4"/>
        <v/>
      </c>
      <c r="P39" s="74" t="str">
        <f>IFERROR(F39-M39,"")</f>
        <v/>
      </c>
      <c r="Q39" s="77" t="str">
        <f t="shared" si="5"/>
        <v/>
      </c>
      <c r="R39" s="77" t="str">
        <f t="shared" si="6"/>
        <v/>
      </c>
      <c r="S39" s="74" t="str">
        <f t="shared" si="7"/>
        <v/>
      </c>
      <c r="T39" s="54">
        <f t="shared" si="10"/>
        <v>2</v>
      </c>
      <c r="U39" s="55">
        <f t="shared" si="10"/>
        <v>2</v>
      </c>
      <c r="V39" s="57" t="str">
        <f t="shared" si="9"/>
        <v>22</v>
      </c>
      <c r="W39" s="9"/>
    </row>
    <row r="40" spans="2:23" ht="20.100000000000001" customHeight="1" x14ac:dyDescent="0.25">
      <c r="B40" s="68"/>
      <c r="C40" s="69"/>
      <c r="D40" s="70"/>
      <c r="E40" s="71"/>
      <c r="F40" s="74" t="str">
        <f t="shared" si="0"/>
        <v/>
      </c>
      <c r="G40" s="72"/>
      <c r="H40" s="75" t="str">
        <f t="shared" si="1"/>
        <v/>
      </c>
      <c r="I40" s="74" t="str">
        <f t="shared" si="2"/>
        <v/>
      </c>
      <c r="J40" s="75" t="str">
        <f>IFERROR(I40/F40,"")</f>
        <v/>
      </c>
      <c r="K40" s="74" t="str">
        <f t="shared" si="3"/>
        <v/>
      </c>
      <c r="L40" s="74" t="str">
        <f>IFERROR(G40+K40,"")</f>
        <v/>
      </c>
      <c r="M40" s="74" t="str">
        <f>IFERROR(D40*L40,"")</f>
        <v/>
      </c>
      <c r="N40" s="74" t="str">
        <f>IFERROR(E40-L40,"")</f>
        <v/>
      </c>
      <c r="O40" s="76" t="str">
        <f t="shared" si="4"/>
        <v/>
      </c>
      <c r="P40" s="74" t="str">
        <f>IFERROR(F40-M40,"")</f>
        <v/>
      </c>
      <c r="Q40" s="77" t="str">
        <f t="shared" si="5"/>
        <v/>
      </c>
      <c r="R40" s="77" t="str">
        <f t="shared" si="6"/>
        <v/>
      </c>
      <c r="S40" s="74" t="str">
        <f t="shared" si="7"/>
        <v/>
      </c>
      <c r="T40" s="54">
        <f t="shared" si="10"/>
        <v>2</v>
      </c>
      <c r="U40" s="55">
        <f t="shared" si="10"/>
        <v>2</v>
      </c>
      <c r="V40" s="57" t="str">
        <f t="shared" si="9"/>
        <v>22</v>
      </c>
      <c r="W40" s="9"/>
    </row>
    <row r="41" spans="2:23" ht="20.100000000000001" customHeight="1" x14ac:dyDescent="0.25">
      <c r="B41" s="68"/>
      <c r="C41" s="69"/>
      <c r="D41" s="70"/>
      <c r="E41" s="71"/>
      <c r="F41" s="74" t="str">
        <f t="shared" si="0"/>
        <v/>
      </c>
      <c r="G41" s="72"/>
      <c r="H41" s="75" t="str">
        <f t="shared" si="1"/>
        <v/>
      </c>
      <c r="I41" s="74" t="str">
        <f t="shared" si="2"/>
        <v/>
      </c>
      <c r="J41" s="75" t="str">
        <f>IFERROR(I41/F41,"")</f>
        <v/>
      </c>
      <c r="K41" s="74" t="str">
        <f t="shared" si="3"/>
        <v/>
      </c>
      <c r="L41" s="74" t="str">
        <f>IFERROR(G41+K41,"")</f>
        <v/>
      </c>
      <c r="M41" s="74" t="str">
        <f>IFERROR(D41*L41,"")</f>
        <v/>
      </c>
      <c r="N41" s="74" t="str">
        <f>IFERROR(E41-L41,"")</f>
        <v/>
      </c>
      <c r="O41" s="76" t="str">
        <f t="shared" si="4"/>
        <v/>
      </c>
      <c r="P41" s="74" t="str">
        <f>IFERROR(F41-M41,"")</f>
        <v/>
      </c>
      <c r="Q41" s="77" t="str">
        <f t="shared" si="5"/>
        <v/>
      </c>
      <c r="R41" s="77" t="str">
        <f t="shared" si="6"/>
        <v/>
      </c>
      <c r="S41" s="74" t="str">
        <f t="shared" si="7"/>
        <v/>
      </c>
      <c r="T41" s="54">
        <f t="shared" si="10"/>
        <v>2</v>
      </c>
      <c r="U41" s="55">
        <f t="shared" si="10"/>
        <v>2</v>
      </c>
      <c r="V41" s="57" t="str">
        <f t="shared" si="9"/>
        <v>22</v>
      </c>
      <c r="W41" s="9"/>
    </row>
    <row r="42" spans="2:23" ht="20.100000000000001" customHeight="1" x14ac:dyDescent="0.25">
      <c r="B42" s="68"/>
      <c r="C42" s="69"/>
      <c r="D42" s="70"/>
      <c r="E42" s="71"/>
      <c r="F42" s="74" t="str">
        <f t="shared" si="0"/>
        <v/>
      </c>
      <c r="G42" s="72"/>
      <c r="H42" s="75" t="str">
        <f t="shared" si="1"/>
        <v/>
      </c>
      <c r="I42" s="74" t="str">
        <f t="shared" si="2"/>
        <v/>
      </c>
      <c r="J42" s="75" t="str">
        <f>IFERROR(I42/F42,"")</f>
        <v/>
      </c>
      <c r="K42" s="74" t="str">
        <f t="shared" si="3"/>
        <v/>
      </c>
      <c r="L42" s="74" t="str">
        <f>IFERROR(G42+K42,"")</f>
        <v/>
      </c>
      <c r="M42" s="74" t="str">
        <f>IFERROR(D42*L42,"")</f>
        <v/>
      </c>
      <c r="N42" s="74" t="str">
        <f>IFERROR(E42-L42,"")</f>
        <v/>
      </c>
      <c r="O42" s="76" t="str">
        <f t="shared" si="4"/>
        <v/>
      </c>
      <c r="P42" s="74" t="str">
        <f>IFERROR(F42-M42,"")</f>
        <v/>
      </c>
      <c r="Q42" s="77" t="str">
        <f t="shared" si="5"/>
        <v/>
      </c>
      <c r="R42" s="77" t="str">
        <f t="shared" si="6"/>
        <v/>
      </c>
      <c r="S42" s="74" t="str">
        <f t="shared" si="7"/>
        <v/>
      </c>
      <c r="T42" s="54">
        <f t="shared" si="10"/>
        <v>2</v>
      </c>
      <c r="U42" s="55">
        <f t="shared" si="10"/>
        <v>2</v>
      </c>
      <c r="V42" s="57" t="str">
        <f t="shared" si="9"/>
        <v>22</v>
      </c>
      <c r="W42" s="9"/>
    </row>
    <row r="43" spans="2:23" ht="20.100000000000001" customHeight="1" x14ac:dyDescent="0.25">
      <c r="B43" s="68"/>
      <c r="C43" s="69"/>
      <c r="D43" s="70"/>
      <c r="E43" s="71"/>
      <c r="F43" s="74" t="str">
        <f t="shared" ref="F43:F74" si="11">IF(D43&gt;0,D43*E43,"")</f>
        <v/>
      </c>
      <c r="G43" s="72"/>
      <c r="H43" s="75" t="str">
        <f t="shared" ref="H43:H60" si="12">IF(D43&gt;0,D43/$D$6,"")</f>
        <v/>
      </c>
      <c r="I43" s="74" t="str">
        <f t="shared" ref="I43:I60" si="13">IF(D43&gt;0,D43*G43,"")</f>
        <v/>
      </c>
      <c r="J43" s="75" t="str">
        <f>IFERROR(I43/F43,"")</f>
        <v/>
      </c>
      <c r="K43" s="74" t="str">
        <f t="shared" ref="K43:K60" si="14">IF(E43&gt;0,E43*$P$4,"")</f>
        <v/>
      </c>
      <c r="L43" s="74" t="str">
        <f>IFERROR(G43+K43,"")</f>
        <v/>
      </c>
      <c r="M43" s="74" t="str">
        <f>IFERROR(D43*L43,"")</f>
        <v/>
      </c>
      <c r="N43" s="74" t="str">
        <f>IFERROR(E43-L43,"")</f>
        <v/>
      </c>
      <c r="O43" s="76" t="str">
        <f t="shared" si="4"/>
        <v/>
      </c>
      <c r="P43" s="74" t="str">
        <f>IFERROR(F43-M43,"")</f>
        <v/>
      </c>
      <c r="Q43" s="77" t="str">
        <f t="shared" ref="Q43:Q60" si="15">IF(C43&gt;0,(IF($D$8&gt;D43,"-","+")),"")</f>
        <v/>
      </c>
      <c r="R43" s="77" t="str">
        <f t="shared" ref="R43:R60" si="16">IF(C43&gt;0,IF(N43&lt;$N$8,"-","+"),"")</f>
        <v/>
      </c>
      <c r="S43" s="74" t="str">
        <f t="shared" ref="S43:S60" si="17">IF(C43&gt;0,IF(V43="11","Bom",IF(V43="12","Melhorar margem",IF(V43="21","Melhorar venda",IF(V43="22","Pensar em eliminar")))),"")</f>
        <v/>
      </c>
      <c r="T43" s="54">
        <f t="shared" si="10"/>
        <v>2</v>
      </c>
      <c r="U43" s="55">
        <f t="shared" si="10"/>
        <v>2</v>
      </c>
      <c r="V43" s="57" t="str">
        <f t="shared" si="9"/>
        <v>22</v>
      </c>
      <c r="W43" s="9"/>
    </row>
    <row r="44" spans="2:23" ht="20.100000000000001" customHeight="1" x14ac:dyDescent="0.25">
      <c r="B44" s="68"/>
      <c r="C44" s="69"/>
      <c r="D44" s="70"/>
      <c r="E44" s="71"/>
      <c r="F44" s="74" t="str">
        <f t="shared" si="11"/>
        <v/>
      </c>
      <c r="G44" s="72"/>
      <c r="H44" s="75" t="str">
        <f t="shared" si="12"/>
        <v/>
      </c>
      <c r="I44" s="74" t="str">
        <f t="shared" si="13"/>
        <v/>
      </c>
      <c r="J44" s="75" t="str">
        <f>IFERROR(I44/F44,"")</f>
        <v/>
      </c>
      <c r="K44" s="74" t="str">
        <f t="shared" si="14"/>
        <v/>
      </c>
      <c r="L44" s="74" t="str">
        <f>IFERROR(G44+K44,"")</f>
        <v/>
      </c>
      <c r="M44" s="74" t="str">
        <f>IFERROR(D44*L44,"")</f>
        <v/>
      </c>
      <c r="N44" s="74" t="str">
        <f>IFERROR(E44-L44,"")</f>
        <v/>
      </c>
      <c r="O44" s="76" t="str">
        <f t="shared" si="4"/>
        <v/>
      </c>
      <c r="P44" s="74" t="str">
        <f>IFERROR(F44-M44,"")</f>
        <v/>
      </c>
      <c r="Q44" s="77" t="str">
        <f t="shared" si="15"/>
        <v/>
      </c>
      <c r="R44" s="77" t="str">
        <f t="shared" si="16"/>
        <v/>
      </c>
      <c r="S44" s="74" t="str">
        <f t="shared" si="17"/>
        <v/>
      </c>
      <c r="T44" s="54">
        <f t="shared" si="10"/>
        <v>2</v>
      </c>
      <c r="U44" s="55">
        <f t="shared" si="10"/>
        <v>2</v>
      </c>
      <c r="V44" s="57" t="str">
        <f t="shared" si="9"/>
        <v>22</v>
      </c>
      <c r="W44" s="9"/>
    </row>
    <row r="45" spans="2:23" ht="20.100000000000001" customHeight="1" x14ac:dyDescent="0.25">
      <c r="B45" s="68"/>
      <c r="C45" s="69"/>
      <c r="D45" s="70"/>
      <c r="E45" s="71"/>
      <c r="F45" s="74" t="str">
        <f t="shared" si="11"/>
        <v/>
      </c>
      <c r="G45" s="72"/>
      <c r="H45" s="75" t="str">
        <f t="shared" si="12"/>
        <v/>
      </c>
      <c r="I45" s="74" t="str">
        <f t="shared" si="13"/>
        <v/>
      </c>
      <c r="J45" s="75" t="str">
        <f>IFERROR(I45/F45,"")</f>
        <v/>
      </c>
      <c r="K45" s="74" t="str">
        <f t="shared" si="14"/>
        <v/>
      </c>
      <c r="L45" s="74" t="str">
        <f>IFERROR(G45+K45,"")</f>
        <v/>
      </c>
      <c r="M45" s="74" t="str">
        <f>IFERROR(D45*L45,"")</f>
        <v/>
      </c>
      <c r="N45" s="74" t="str">
        <f>IFERROR(E45-L45,"")</f>
        <v/>
      </c>
      <c r="O45" s="76" t="str">
        <f t="shared" si="4"/>
        <v/>
      </c>
      <c r="P45" s="74" t="str">
        <f>IFERROR(F45-M45,"")</f>
        <v/>
      </c>
      <c r="Q45" s="77" t="str">
        <f t="shared" si="15"/>
        <v/>
      </c>
      <c r="R45" s="77" t="str">
        <f t="shared" si="16"/>
        <v/>
      </c>
      <c r="S45" s="74" t="str">
        <f t="shared" si="17"/>
        <v/>
      </c>
      <c r="T45" s="54">
        <f t="shared" si="10"/>
        <v>2</v>
      </c>
      <c r="U45" s="55">
        <f t="shared" si="10"/>
        <v>2</v>
      </c>
      <c r="V45" s="57" t="str">
        <f t="shared" si="9"/>
        <v>22</v>
      </c>
      <c r="W45" s="9"/>
    </row>
    <row r="46" spans="2:23" ht="20.100000000000001" customHeight="1" x14ac:dyDescent="0.25">
      <c r="B46" s="68"/>
      <c r="C46" s="69"/>
      <c r="D46" s="70"/>
      <c r="E46" s="71"/>
      <c r="F46" s="74" t="str">
        <f t="shared" si="11"/>
        <v/>
      </c>
      <c r="G46" s="72"/>
      <c r="H46" s="75" t="str">
        <f t="shared" si="12"/>
        <v/>
      </c>
      <c r="I46" s="74" t="str">
        <f t="shared" si="13"/>
        <v/>
      </c>
      <c r="J46" s="75" t="str">
        <f>IFERROR(I46/F46,"")</f>
        <v/>
      </c>
      <c r="K46" s="74" t="str">
        <f t="shared" si="14"/>
        <v/>
      </c>
      <c r="L46" s="74" t="str">
        <f>IFERROR(G46+K46,"")</f>
        <v/>
      </c>
      <c r="M46" s="74" t="str">
        <f>IFERROR(D46*L46,"")</f>
        <v/>
      </c>
      <c r="N46" s="74" t="str">
        <f>IFERROR(E46-L46,"")</f>
        <v/>
      </c>
      <c r="O46" s="76" t="str">
        <f t="shared" si="4"/>
        <v/>
      </c>
      <c r="P46" s="74" t="str">
        <f>IFERROR(F46-M46,"")</f>
        <v/>
      </c>
      <c r="Q46" s="77" t="str">
        <f t="shared" si="15"/>
        <v/>
      </c>
      <c r="R46" s="77" t="str">
        <f t="shared" si="16"/>
        <v/>
      </c>
      <c r="S46" s="74" t="str">
        <f t="shared" si="17"/>
        <v/>
      </c>
      <c r="T46" s="54">
        <f t="shared" si="10"/>
        <v>2</v>
      </c>
      <c r="U46" s="55">
        <f t="shared" si="10"/>
        <v>2</v>
      </c>
      <c r="V46" s="57" t="str">
        <f t="shared" si="9"/>
        <v>22</v>
      </c>
      <c r="W46" s="9"/>
    </row>
    <row r="47" spans="2:23" ht="20.100000000000001" customHeight="1" x14ac:dyDescent="0.25">
      <c r="B47" s="68"/>
      <c r="C47" s="69"/>
      <c r="D47" s="70"/>
      <c r="E47" s="71"/>
      <c r="F47" s="74" t="str">
        <f t="shared" si="11"/>
        <v/>
      </c>
      <c r="G47" s="72"/>
      <c r="H47" s="75" t="str">
        <f t="shared" si="12"/>
        <v/>
      </c>
      <c r="I47" s="74" t="str">
        <f t="shared" si="13"/>
        <v/>
      </c>
      <c r="J47" s="75" t="str">
        <f>IFERROR(I47/F47,"")</f>
        <v/>
      </c>
      <c r="K47" s="74" t="str">
        <f t="shared" si="14"/>
        <v/>
      </c>
      <c r="L47" s="74" t="str">
        <f>IFERROR(G47+K47,"")</f>
        <v/>
      </c>
      <c r="M47" s="74" t="str">
        <f>IFERROR(D47*L47,"")</f>
        <v/>
      </c>
      <c r="N47" s="74" t="str">
        <f>IFERROR(E47-L47,"")</f>
        <v/>
      </c>
      <c r="O47" s="76" t="str">
        <f t="shared" si="4"/>
        <v/>
      </c>
      <c r="P47" s="74" t="str">
        <f>IFERROR(F47-M47,"")</f>
        <v/>
      </c>
      <c r="Q47" s="77" t="str">
        <f t="shared" si="15"/>
        <v/>
      </c>
      <c r="R47" s="77" t="str">
        <f t="shared" si="16"/>
        <v/>
      </c>
      <c r="S47" s="74" t="str">
        <f t="shared" si="17"/>
        <v/>
      </c>
      <c r="T47" s="54">
        <f t="shared" si="10"/>
        <v>2</v>
      </c>
      <c r="U47" s="55">
        <f t="shared" si="10"/>
        <v>2</v>
      </c>
      <c r="V47" s="57" t="str">
        <f t="shared" si="9"/>
        <v>22</v>
      </c>
      <c r="W47" s="9"/>
    </row>
    <row r="48" spans="2:23" ht="20.100000000000001" customHeight="1" x14ac:dyDescent="0.25">
      <c r="B48" s="68"/>
      <c r="C48" s="69"/>
      <c r="D48" s="70"/>
      <c r="E48" s="71"/>
      <c r="F48" s="74" t="str">
        <f t="shared" si="11"/>
        <v/>
      </c>
      <c r="G48" s="72"/>
      <c r="H48" s="75" t="str">
        <f t="shared" si="12"/>
        <v/>
      </c>
      <c r="I48" s="74" t="str">
        <f t="shared" si="13"/>
        <v/>
      </c>
      <c r="J48" s="75" t="str">
        <f>IFERROR(I48/F48,"")</f>
        <v/>
      </c>
      <c r="K48" s="74" t="str">
        <f t="shared" si="14"/>
        <v/>
      </c>
      <c r="L48" s="74" t="str">
        <f>IFERROR(G48+K48,"")</f>
        <v/>
      </c>
      <c r="M48" s="74" t="str">
        <f>IFERROR(D48*L48,"")</f>
        <v/>
      </c>
      <c r="N48" s="74" t="str">
        <f>IFERROR(E48-L48,"")</f>
        <v/>
      </c>
      <c r="O48" s="76" t="str">
        <f t="shared" si="4"/>
        <v/>
      </c>
      <c r="P48" s="74" t="str">
        <f>IFERROR(F48-M48,"")</f>
        <v/>
      </c>
      <c r="Q48" s="77" t="str">
        <f t="shared" si="15"/>
        <v/>
      </c>
      <c r="R48" s="77" t="str">
        <f t="shared" si="16"/>
        <v/>
      </c>
      <c r="S48" s="74" t="str">
        <f t="shared" si="17"/>
        <v/>
      </c>
      <c r="T48" s="54">
        <f t="shared" si="10"/>
        <v>2</v>
      </c>
      <c r="U48" s="55">
        <f t="shared" si="10"/>
        <v>2</v>
      </c>
      <c r="V48" s="57" t="str">
        <f t="shared" si="9"/>
        <v>22</v>
      </c>
      <c r="W48" s="9"/>
    </row>
    <row r="49" spans="2:23" ht="20.100000000000001" customHeight="1" x14ac:dyDescent="0.25">
      <c r="B49" s="68"/>
      <c r="C49" s="69"/>
      <c r="D49" s="70"/>
      <c r="E49" s="71"/>
      <c r="F49" s="74" t="str">
        <f t="shared" si="11"/>
        <v/>
      </c>
      <c r="G49" s="72"/>
      <c r="H49" s="75" t="str">
        <f t="shared" si="12"/>
        <v/>
      </c>
      <c r="I49" s="74" t="str">
        <f t="shared" si="13"/>
        <v/>
      </c>
      <c r="J49" s="75" t="str">
        <f>IFERROR(I49/F49,"")</f>
        <v/>
      </c>
      <c r="K49" s="74" t="str">
        <f t="shared" si="14"/>
        <v/>
      </c>
      <c r="L49" s="74" t="str">
        <f>IFERROR(G49+K49,"")</f>
        <v/>
      </c>
      <c r="M49" s="74" t="str">
        <f>IFERROR(D49*L49,"")</f>
        <v/>
      </c>
      <c r="N49" s="74" t="str">
        <f>IFERROR(E49-L49,"")</f>
        <v/>
      </c>
      <c r="O49" s="76" t="str">
        <f t="shared" si="4"/>
        <v/>
      </c>
      <c r="P49" s="74" t="str">
        <f>IFERROR(F49-M49,"")</f>
        <v/>
      </c>
      <c r="Q49" s="77" t="str">
        <f t="shared" si="15"/>
        <v/>
      </c>
      <c r="R49" s="77" t="str">
        <f t="shared" si="16"/>
        <v/>
      </c>
      <c r="S49" s="74" t="str">
        <f t="shared" si="17"/>
        <v/>
      </c>
      <c r="T49" s="54">
        <f t="shared" si="10"/>
        <v>2</v>
      </c>
      <c r="U49" s="55">
        <f t="shared" si="10"/>
        <v>2</v>
      </c>
      <c r="V49" s="57" t="str">
        <f t="shared" si="9"/>
        <v>22</v>
      </c>
      <c r="W49" s="9"/>
    </row>
    <row r="50" spans="2:23" ht="20.100000000000001" customHeight="1" x14ac:dyDescent="0.25">
      <c r="B50" s="68"/>
      <c r="C50" s="69"/>
      <c r="D50" s="70"/>
      <c r="E50" s="71"/>
      <c r="F50" s="74" t="str">
        <f t="shared" si="11"/>
        <v/>
      </c>
      <c r="G50" s="72"/>
      <c r="H50" s="75" t="str">
        <f t="shared" si="12"/>
        <v/>
      </c>
      <c r="I50" s="74" t="str">
        <f t="shared" si="13"/>
        <v/>
      </c>
      <c r="J50" s="75" t="str">
        <f>IFERROR(I50/F50,"")</f>
        <v/>
      </c>
      <c r="K50" s="74" t="str">
        <f t="shared" si="14"/>
        <v/>
      </c>
      <c r="L50" s="74" t="str">
        <f>IFERROR(G50+K50,"")</f>
        <v/>
      </c>
      <c r="M50" s="74" t="str">
        <f>IFERROR(D50*L50,"")</f>
        <v/>
      </c>
      <c r="N50" s="74" t="str">
        <f>IFERROR(E50-L50,"")</f>
        <v/>
      </c>
      <c r="O50" s="76" t="str">
        <f t="shared" si="4"/>
        <v/>
      </c>
      <c r="P50" s="74" t="str">
        <f>IFERROR(F50-M50,"")</f>
        <v/>
      </c>
      <c r="Q50" s="77" t="str">
        <f t="shared" si="15"/>
        <v/>
      </c>
      <c r="R50" s="77" t="str">
        <f t="shared" si="16"/>
        <v/>
      </c>
      <c r="S50" s="74" t="str">
        <f t="shared" si="17"/>
        <v/>
      </c>
      <c r="T50" s="54">
        <f t="shared" si="10"/>
        <v>2</v>
      </c>
      <c r="U50" s="55">
        <f t="shared" si="10"/>
        <v>2</v>
      </c>
      <c r="V50" s="57" t="str">
        <f t="shared" si="9"/>
        <v>22</v>
      </c>
      <c r="W50" s="9"/>
    </row>
    <row r="51" spans="2:23" ht="20.100000000000001" customHeight="1" x14ac:dyDescent="0.25">
      <c r="B51" s="68"/>
      <c r="C51" s="69"/>
      <c r="D51" s="70"/>
      <c r="E51" s="71"/>
      <c r="F51" s="74" t="str">
        <f t="shared" si="11"/>
        <v/>
      </c>
      <c r="G51" s="72"/>
      <c r="H51" s="75" t="str">
        <f t="shared" si="12"/>
        <v/>
      </c>
      <c r="I51" s="74" t="str">
        <f t="shared" si="13"/>
        <v/>
      </c>
      <c r="J51" s="75" t="str">
        <f>IFERROR(I51/F51,"")</f>
        <v/>
      </c>
      <c r="K51" s="74" t="str">
        <f t="shared" si="14"/>
        <v/>
      </c>
      <c r="L51" s="74" t="str">
        <f>IFERROR(G51+K51,"")</f>
        <v/>
      </c>
      <c r="M51" s="74" t="str">
        <f>IFERROR(D51*L51,"")</f>
        <v/>
      </c>
      <c r="N51" s="74" t="str">
        <f>IFERROR(E51-L51,"")</f>
        <v/>
      </c>
      <c r="O51" s="76" t="str">
        <f t="shared" si="4"/>
        <v/>
      </c>
      <c r="P51" s="74" t="str">
        <f>IFERROR(F51-M51,"")</f>
        <v/>
      </c>
      <c r="Q51" s="77" t="str">
        <f t="shared" si="15"/>
        <v/>
      </c>
      <c r="R51" s="77" t="str">
        <f t="shared" si="16"/>
        <v/>
      </c>
      <c r="S51" s="74" t="str">
        <f t="shared" si="17"/>
        <v/>
      </c>
      <c r="T51" s="54">
        <f t="shared" si="10"/>
        <v>2</v>
      </c>
      <c r="U51" s="55">
        <f t="shared" si="10"/>
        <v>2</v>
      </c>
      <c r="V51" s="57" t="str">
        <f t="shared" si="9"/>
        <v>22</v>
      </c>
      <c r="W51" s="9"/>
    </row>
    <row r="52" spans="2:23" ht="20.100000000000001" customHeight="1" x14ac:dyDescent="0.25">
      <c r="B52" s="68"/>
      <c r="C52" s="69"/>
      <c r="D52" s="70"/>
      <c r="E52" s="71"/>
      <c r="F52" s="74" t="str">
        <f t="shared" si="11"/>
        <v/>
      </c>
      <c r="G52" s="72"/>
      <c r="H52" s="75" t="str">
        <f t="shared" si="12"/>
        <v/>
      </c>
      <c r="I52" s="74" t="str">
        <f t="shared" si="13"/>
        <v/>
      </c>
      <c r="J52" s="75" t="str">
        <f>IFERROR(I52/F52,"")</f>
        <v/>
      </c>
      <c r="K52" s="74" t="str">
        <f t="shared" si="14"/>
        <v/>
      </c>
      <c r="L52" s="74" t="str">
        <f>IFERROR(G52+K52,"")</f>
        <v/>
      </c>
      <c r="M52" s="74" t="str">
        <f>IFERROR(D52*L52,"")</f>
        <v/>
      </c>
      <c r="N52" s="74" t="str">
        <f>IFERROR(E52-L52,"")</f>
        <v/>
      </c>
      <c r="O52" s="76" t="str">
        <f t="shared" si="4"/>
        <v/>
      </c>
      <c r="P52" s="74" t="str">
        <f>IFERROR(F52-M52,"")</f>
        <v/>
      </c>
      <c r="Q52" s="77" t="str">
        <f t="shared" si="15"/>
        <v/>
      </c>
      <c r="R52" s="77" t="str">
        <f t="shared" si="16"/>
        <v/>
      </c>
      <c r="S52" s="74" t="str">
        <f t="shared" si="17"/>
        <v/>
      </c>
      <c r="T52" s="54">
        <f t="shared" si="10"/>
        <v>2</v>
      </c>
      <c r="U52" s="55">
        <f t="shared" si="10"/>
        <v>2</v>
      </c>
      <c r="V52" s="57" t="str">
        <f t="shared" si="9"/>
        <v>22</v>
      </c>
      <c r="W52" s="9"/>
    </row>
    <row r="53" spans="2:23" ht="20.100000000000001" customHeight="1" x14ac:dyDescent="0.25">
      <c r="B53" s="68"/>
      <c r="C53" s="69"/>
      <c r="D53" s="70"/>
      <c r="E53" s="71"/>
      <c r="F53" s="74" t="str">
        <f t="shared" si="11"/>
        <v/>
      </c>
      <c r="G53" s="72"/>
      <c r="H53" s="75" t="str">
        <f t="shared" si="12"/>
        <v/>
      </c>
      <c r="I53" s="74" t="str">
        <f t="shared" si="13"/>
        <v/>
      </c>
      <c r="J53" s="75" t="str">
        <f>IFERROR(I53/F53,"")</f>
        <v/>
      </c>
      <c r="K53" s="74" t="str">
        <f t="shared" si="14"/>
        <v/>
      </c>
      <c r="L53" s="74" t="str">
        <f>IFERROR(G53+K53,"")</f>
        <v/>
      </c>
      <c r="M53" s="74" t="str">
        <f>IFERROR(D53*L53,"")</f>
        <v/>
      </c>
      <c r="N53" s="74" t="str">
        <f>IFERROR(E53-L53,"")</f>
        <v/>
      </c>
      <c r="O53" s="76" t="str">
        <f t="shared" si="4"/>
        <v/>
      </c>
      <c r="P53" s="74" t="str">
        <f>IFERROR(F53-M53,"")</f>
        <v/>
      </c>
      <c r="Q53" s="77" t="str">
        <f t="shared" si="15"/>
        <v/>
      </c>
      <c r="R53" s="77" t="str">
        <f t="shared" si="16"/>
        <v/>
      </c>
      <c r="S53" s="74" t="str">
        <f t="shared" si="17"/>
        <v/>
      </c>
      <c r="T53" s="54">
        <f t="shared" si="10"/>
        <v>2</v>
      </c>
      <c r="U53" s="55">
        <f t="shared" si="10"/>
        <v>2</v>
      </c>
      <c r="V53" s="57" t="str">
        <f t="shared" si="9"/>
        <v>22</v>
      </c>
      <c r="W53" s="9"/>
    </row>
    <row r="54" spans="2:23" ht="20.100000000000001" customHeight="1" x14ac:dyDescent="0.25">
      <c r="B54" s="68"/>
      <c r="C54" s="69"/>
      <c r="D54" s="70"/>
      <c r="E54" s="71"/>
      <c r="F54" s="74" t="str">
        <f t="shared" si="11"/>
        <v/>
      </c>
      <c r="G54" s="72"/>
      <c r="H54" s="75" t="str">
        <f t="shared" si="12"/>
        <v/>
      </c>
      <c r="I54" s="74" t="str">
        <f t="shared" si="13"/>
        <v/>
      </c>
      <c r="J54" s="75" t="str">
        <f>IFERROR(I54/F54,"")</f>
        <v/>
      </c>
      <c r="K54" s="74" t="str">
        <f t="shared" si="14"/>
        <v/>
      </c>
      <c r="L54" s="74" t="str">
        <f>IFERROR(G54+K54,"")</f>
        <v/>
      </c>
      <c r="M54" s="74" t="str">
        <f>IFERROR(D54*L54,"")</f>
        <v/>
      </c>
      <c r="N54" s="74" t="str">
        <f>IFERROR(E54-L54,"")</f>
        <v/>
      </c>
      <c r="O54" s="76" t="str">
        <f t="shared" si="4"/>
        <v/>
      </c>
      <c r="P54" s="74" t="str">
        <f>IFERROR(F54-M54,"")</f>
        <v/>
      </c>
      <c r="Q54" s="77" t="str">
        <f t="shared" si="15"/>
        <v/>
      </c>
      <c r="R54" s="77" t="str">
        <f t="shared" si="16"/>
        <v/>
      </c>
      <c r="S54" s="74" t="str">
        <f t="shared" si="17"/>
        <v/>
      </c>
      <c r="T54" s="54">
        <f t="shared" ref="T54:U60" si="18">IF(Q54="+",1,2)</f>
        <v>2</v>
      </c>
      <c r="U54" s="55">
        <f t="shared" si="18"/>
        <v>2</v>
      </c>
      <c r="V54" s="57" t="str">
        <f t="shared" si="9"/>
        <v>22</v>
      </c>
      <c r="W54" s="9"/>
    </row>
    <row r="55" spans="2:23" ht="20.100000000000001" customHeight="1" x14ac:dyDescent="0.25">
      <c r="B55" s="68"/>
      <c r="C55" s="69"/>
      <c r="D55" s="70"/>
      <c r="E55" s="71"/>
      <c r="F55" s="74" t="str">
        <f t="shared" si="11"/>
        <v/>
      </c>
      <c r="G55" s="72"/>
      <c r="H55" s="75" t="str">
        <f t="shared" si="12"/>
        <v/>
      </c>
      <c r="I55" s="74" t="str">
        <f t="shared" si="13"/>
        <v/>
      </c>
      <c r="J55" s="75" t="str">
        <f>IFERROR(I55/F55,"")</f>
        <v/>
      </c>
      <c r="K55" s="74" t="str">
        <f t="shared" si="14"/>
        <v/>
      </c>
      <c r="L55" s="74" t="str">
        <f>IFERROR(G55+K55,"")</f>
        <v/>
      </c>
      <c r="M55" s="74" t="str">
        <f>IFERROR(D55*L55,"")</f>
        <v/>
      </c>
      <c r="N55" s="74" t="str">
        <f>IFERROR(E55-L55,"")</f>
        <v/>
      </c>
      <c r="O55" s="76" t="str">
        <f t="shared" si="4"/>
        <v/>
      </c>
      <c r="P55" s="74" t="str">
        <f>IFERROR(F55-M55,"")</f>
        <v/>
      </c>
      <c r="Q55" s="77" t="str">
        <f t="shared" si="15"/>
        <v/>
      </c>
      <c r="R55" s="77" t="str">
        <f t="shared" si="16"/>
        <v/>
      </c>
      <c r="S55" s="74" t="str">
        <f t="shared" si="17"/>
        <v/>
      </c>
      <c r="T55" s="54">
        <f t="shared" si="18"/>
        <v>2</v>
      </c>
      <c r="U55" s="55">
        <f t="shared" si="18"/>
        <v>2</v>
      </c>
      <c r="V55" s="57" t="str">
        <f t="shared" si="9"/>
        <v>22</v>
      </c>
      <c r="W55" s="9"/>
    </row>
    <row r="56" spans="2:23" ht="20.100000000000001" customHeight="1" x14ac:dyDescent="0.25">
      <c r="B56" s="68"/>
      <c r="C56" s="69"/>
      <c r="D56" s="70"/>
      <c r="E56" s="71"/>
      <c r="F56" s="74" t="str">
        <f t="shared" si="11"/>
        <v/>
      </c>
      <c r="G56" s="72"/>
      <c r="H56" s="75" t="str">
        <f t="shared" si="12"/>
        <v/>
      </c>
      <c r="I56" s="74" t="str">
        <f t="shared" si="13"/>
        <v/>
      </c>
      <c r="J56" s="75" t="str">
        <f>IFERROR(I56/F56,"")</f>
        <v/>
      </c>
      <c r="K56" s="74" t="str">
        <f t="shared" si="14"/>
        <v/>
      </c>
      <c r="L56" s="74" t="str">
        <f>IFERROR(G56+K56,"")</f>
        <v/>
      </c>
      <c r="M56" s="74" t="str">
        <f>IFERROR(D56*L56,"")</f>
        <v/>
      </c>
      <c r="N56" s="74" t="str">
        <f>IFERROR(E56-L56,"")</f>
        <v/>
      </c>
      <c r="O56" s="76" t="str">
        <f t="shared" si="4"/>
        <v/>
      </c>
      <c r="P56" s="74" t="str">
        <f>IFERROR(F56-M56,"")</f>
        <v/>
      </c>
      <c r="Q56" s="77" t="str">
        <f t="shared" si="15"/>
        <v/>
      </c>
      <c r="R56" s="77" t="str">
        <f t="shared" si="16"/>
        <v/>
      </c>
      <c r="S56" s="74" t="str">
        <f t="shared" si="17"/>
        <v/>
      </c>
      <c r="T56" s="54">
        <f t="shared" si="18"/>
        <v>2</v>
      </c>
      <c r="U56" s="55">
        <f t="shared" si="18"/>
        <v>2</v>
      </c>
      <c r="V56" s="57" t="str">
        <f t="shared" si="9"/>
        <v>22</v>
      </c>
      <c r="W56" s="9"/>
    </row>
    <row r="57" spans="2:23" ht="20.100000000000001" customHeight="1" x14ac:dyDescent="0.25">
      <c r="B57" s="68"/>
      <c r="C57" s="69"/>
      <c r="D57" s="70"/>
      <c r="E57" s="71"/>
      <c r="F57" s="74" t="str">
        <f t="shared" si="11"/>
        <v/>
      </c>
      <c r="G57" s="72"/>
      <c r="H57" s="75" t="str">
        <f t="shared" si="12"/>
        <v/>
      </c>
      <c r="I57" s="74" t="str">
        <f t="shared" si="13"/>
        <v/>
      </c>
      <c r="J57" s="75" t="str">
        <f>IFERROR(I57/F57,"")</f>
        <v/>
      </c>
      <c r="K57" s="74" t="str">
        <f t="shared" si="14"/>
        <v/>
      </c>
      <c r="L57" s="74" t="str">
        <f>IFERROR(G57+K57,"")</f>
        <v/>
      </c>
      <c r="M57" s="74" t="str">
        <f>IFERROR(D57*L57,"")</f>
        <v/>
      </c>
      <c r="N57" s="74" t="str">
        <f>IFERROR(E57-L57,"")</f>
        <v/>
      </c>
      <c r="O57" s="76" t="str">
        <f t="shared" si="4"/>
        <v/>
      </c>
      <c r="P57" s="74" t="str">
        <f>IFERROR(F57-M57,"")</f>
        <v/>
      </c>
      <c r="Q57" s="77" t="str">
        <f t="shared" si="15"/>
        <v/>
      </c>
      <c r="R57" s="77" t="str">
        <f t="shared" si="16"/>
        <v/>
      </c>
      <c r="S57" s="74" t="str">
        <f t="shared" si="17"/>
        <v/>
      </c>
      <c r="T57" s="54">
        <f t="shared" si="18"/>
        <v>2</v>
      </c>
      <c r="U57" s="55">
        <f t="shared" si="18"/>
        <v>2</v>
      </c>
      <c r="V57" s="57" t="str">
        <f t="shared" si="9"/>
        <v>22</v>
      </c>
      <c r="W57" s="9"/>
    </row>
    <row r="58" spans="2:23" ht="20.100000000000001" customHeight="1" x14ac:dyDescent="0.25">
      <c r="B58" s="68"/>
      <c r="C58" s="69"/>
      <c r="D58" s="70"/>
      <c r="E58" s="71"/>
      <c r="F58" s="74" t="str">
        <f t="shared" si="11"/>
        <v/>
      </c>
      <c r="G58" s="72"/>
      <c r="H58" s="75" t="str">
        <f t="shared" si="12"/>
        <v/>
      </c>
      <c r="I58" s="74" t="str">
        <f t="shared" si="13"/>
        <v/>
      </c>
      <c r="J58" s="75" t="str">
        <f>IFERROR(I58/F58,"")</f>
        <v/>
      </c>
      <c r="K58" s="74" t="str">
        <f t="shared" si="14"/>
        <v/>
      </c>
      <c r="L58" s="74" t="str">
        <f>IFERROR(G58+K58,"")</f>
        <v/>
      </c>
      <c r="M58" s="74" t="str">
        <f>IFERROR(D58*L58,"")</f>
        <v/>
      </c>
      <c r="N58" s="74" t="str">
        <f>IFERROR(E58-L58,"")</f>
        <v/>
      </c>
      <c r="O58" s="76" t="str">
        <f t="shared" si="4"/>
        <v/>
      </c>
      <c r="P58" s="74" t="str">
        <f>IFERROR(F58-M58,"")</f>
        <v/>
      </c>
      <c r="Q58" s="77" t="str">
        <f t="shared" si="15"/>
        <v/>
      </c>
      <c r="R58" s="77" t="str">
        <f t="shared" si="16"/>
        <v/>
      </c>
      <c r="S58" s="74" t="str">
        <f t="shared" si="17"/>
        <v/>
      </c>
      <c r="T58" s="54">
        <f t="shared" si="18"/>
        <v>2</v>
      </c>
      <c r="U58" s="55">
        <f t="shared" si="18"/>
        <v>2</v>
      </c>
      <c r="V58" s="57" t="str">
        <f t="shared" si="9"/>
        <v>22</v>
      </c>
      <c r="W58" s="9"/>
    </row>
    <row r="59" spans="2:23" ht="20.100000000000001" customHeight="1" x14ac:dyDescent="0.25">
      <c r="B59" s="68"/>
      <c r="C59" s="69"/>
      <c r="D59" s="70"/>
      <c r="E59" s="71"/>
      <c r="F59" s="74" t="str">
        <f t="shared" si="11"/>
        <v/>
      </c>
      <c r="G59" s="72"/>
      <c r="H59" s="75" t="str">
        <f t="shared" si="12"/>
        <v/>
      </c>
      <c r="I59" s="74" t="str">
        <f t="shared" si="13"/>
        <v/>
      </c>
      <c r="J59" s="75" t="str">
        <f>IFERROR(I59/F59,"")</f>
        <v/>
      </c>
      <c r="K59" s="74" t="str">
        <f t="shared" si="14"/>
        <v/>
      </c>
      <c r="L59" s="74" t="str">
        <f>IFERROR(G59+K59,"")</f>
        <v/>
      </c>
      <c r="M59" s="74" t="str">
        <f>IFERROR(D59*L59,"")</f>
        <v/>
      </c>
      <c r="N59" s="74" t="str">
        <f>IFERROR(E59-L59,"")</f>
        <v/>
      </c>
      <c r="O59" s="76" t="str">
        <f t="shared" si="4"/>
        <v/>
      </c>
      <c r="P59" s="74" t="str">
        <f>IFERROR(F59-M59,"")</f>
        <v/>
      </c>
      <c r="Q59" s="77" t="str">
        <f t="shared" si="15"/>
        <v/>
      </c>
      <c r="R59" s="77" t="str">
        <f t="shared" si="16"/>
        <v/>
      </c>
      <c r="S59" s="74" t="str">
        <f t="shared" si="17"/>
        <v/>
      </c>
      <c r="T59" s="54">
        <f t="shared" si="18"/>
        <v>2</v>
      </c>
      <c r="U59" s="55">
        <f t="shared" si="18"/>
        <v>2</v>
      </c>
      <c r="V59" s="57" t="str">
        <f t="shared" si="9"/>
        <v>22</v>
      </c>
      <c r="W59" s="9"/>
    </row>
    <row r="60" spans="2:23" ht="20.100000000000001" customHeight="1" x14ac:dyDescent="0.25">
      <c r="B60" s="68"/>
      <c r="C60" s="69"/>
      <c r="D60" s="70"/>
      <c r="E60" s="71"/>
      <c r="F60" s="74" t="str">
        <f t="shared" si="11"/>
        <v/>
      </c>
      <c r="G60" s="72"/>
      <c r="H60" s="75" t="str">
        <f t="shared" si="12"/>
        <v/>
      </c>
      <c r="I60" s="74" t="str">
        <f t="shared" si="13"/>
        <v/>
      </c>
      <c r="J60" s="75" t="str">
        <f>IFERROR(I60/F60,"")</f>
        <v/>
      </c>
      <c r="K60" s="74" t="str">
        <f t="shared" si="14"/>
        <v/>
      </c>
      <c r="L60" s="74" t="str">
        <f>IFERROR(G60+K60,"")</f>
        <v/>
      </c>
      <c r="M60" s="74" t="str">
        <f>IFERROR(D60*L60,"")</f>
        <v/>
      </c>
      <c r="N60" s="74" t="str">
        <f>IFERROR(E60-L60,"")</f>
        <v/>
      </c>
      <c r="O60" s="76" t="str">
        <f t="shared" si="4"/>
        <v/>
      </c>
      <c r="P60" s="74" t="str">
        <f>IFERROR(F60-M60,"")</f>
        <v/>
      </c>
      <c r="Q60" s="77" t="str">
        <f t="shared" si="15"/>
        <v/>
      </c>
      <c r="R60" s="77" t="str">
        <f t="shared" si="16"/>
        <v/>
      </c>
      <c r="S60" s="74" t="str">
        <f t="shared" si="17"/>
        <v/>
      </c>
      <c r="T60" s="54">
        <f t="shared" si="18"/>
        <v>2</v>
      </c>
      <c r="U60" s="55">
        <f t="shared" si="18"/>
        <v>2</v>
      </c>
      <c r="V60" s="57" t="str">
        <f t="shared" si="9"/>
        <v>22</v>
      </c>
      <c r="W60" s="9"/>
    </row>
    <row r="61" spans="2:23" x14ac:dyDescent="0.25">
      <c r="I61" s="9"/>
    </row>
  </sheetData>
  <sheetProtection sheet="1" objects="1" scenarios="1" selectLockedCells="1"/>
  <mergeCells count="4">
    <mergeCell ref="B1:S1"/>
    <mergeCell ref="D2:E2"/>
    <mergeCell ref="M4:O4"/>
    <mergeCell ref="D4:F4"/>
  </mergeCells>
  <conditionalFormatting sqref="S11:S60">
    <cfRule type="containsText" dxfId="26" priority="5" operator="containsText" text="Pensar em eliminar">
      <formula>NOT(ISERROR(SEARCH("Pensar em eliminar",S11)))</formula>
    </cfRule>
    <cfRule type="containsText" dxfId="25" priority="6" operator="containsText" text="Melhorar margem">
      <formula>NOT(ISERROR(SEARCH("Melhorar margem",S11)))</formula>
    </cfRule>
    <cfRule type="containsText" dxfId="24" priority="7" operator="containsText" text="Melhorar venda">
      <formula>NOT(ISERROR(SEARCH("Melhorar venda",S11)))</formula>
    </cfRule>
    <cfRule type="containsText" dxfId="23" priority="8" operator="containsText" text="Bom">
      <formula>NOT(ISERROR(SEARCH("Bom",S11)))</formula>
    </cfRule>
  </conditionalFormatting>
  <printOptions horizontalCentered="1"/>
  <pageMargins left="0.39370078740157483" right="0.39370078740157483" top="0.98425196850393704" bottom="0.78740157480314965" header="0.51181102362204722" footer="0.51181102362204722"/>
  <pageSetup paperSize="9" scale="59" fitToHeight="2" orientation="landscape" verticalDpi="300" r:id="rId1"/>
  <headerFooter>
    <oddHeader>&amp;L&amp;G&amp;C&amp;16&amp;K04+038&amp;A&amp;R&amp;D
&amp;T
&amp;P de &amp;N</oddHeader>
    <oddFooter>&amp;Lwww.christianconsult.com.br&amp;C&amp;P/&amp;N&amp;Rchristian@christianconsult.com.br</oddFooter>
  </headerFooter>
  <rowBreaks count="1" manualBreakCount="1">
    <brk id="29" min="1" max="18" man="1"/>
  </rowBreaks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38F745B-4264-4E63-BC58-387AAFB491F0}">
            <xm:f>NOT(ISERROR(SEARCH("-",Q11)))</xm:f>
            <xm:f>"-"</xm:f>
            <x14:dxf>
              <font>
                <color rgb="FFFF0000"/>
              </font>
            </x14:dxf>
          </x14:cfRule>
          <x14:cfRule type="containsText" priority="4" operator="containsText" id="{D72B4D33-6555-4117-A1DE-292BBF0274F6}">
            <xm:f>NOT(ISERROR(SEARCH("+",Q11)))</xm:f>
            <xm:f>"+"</xm:f>
            <x14:dxf>
              <font>
                <color rgb="FF0000CC"/>
              </font>
            </x14:dxf>
          </x14:cfRule>
          <xm:sqref>Q11:R25</xm:sqref>
        </x14:conditionalFormatting>
        <x14:conditionalFormatting xmlns:xm="http://schemas.microsoft.com/office/excel/2006/main">
          <x14:cfRule type="containsText" priority="1" operator="containsText" id="{9C5174D6-8C14-446A-A08A-D6B410A83359}">
            <xm:f>NOT(ISERROR(SEARCH("-",Q26)))</xm:f>
            <xm:f>"-"</xm:f>
            <x14:dxf>
              <font>
                <color rgb="FFFF0000"/>
              </font>
            </x14:dxf>
          </x14:cfRule>
          <x14:cfRule type="containsText" priority="2" operator="containsText" id="{28D4EEB8-55DE-4E6F-B426-69B7D1CC460B}">
            <xm:f>NOT(ISERROR(SEARCH("+",Q26)))</xm:f>
            <xm:f>"+"</xm:f>
            <x14:dxf>
              <font>
                <color rgb="FF0000CC"/>
              </font>
            </x14:dxf>
          </x14:cfRule>
          <xm:sqref>Q26:R60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Análise do Grupo</vt:lpstr>
      <vt:lpstr>'Análise do Grupo'!Area_de_impressao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Voillot Cruz</dc:creator>
  <cp:lastModifiedBy>Christian Voillot Cruz</cp:lastModifiedBy>
  <cp:lastPrinted>2017-05-30T18:44:55Z</cp:lastPrinted>
  <dcterms:created xsi:type="dcterms:W3CDTF">2017-05-30T18:25:47Z</dcterms:created>
  <dcterms:modified xsi:type="dcterms:W3CDTF">2017-05-30T18:48:23Z</dcterms:modified>
</cp:coreProperties>
</file>