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gabe\Desktop\"/>
    </mc:Choice>
  </mc:AlternateContent>
  <bookViews>
    <workbookView xWindow="0" yWindow="0" windowWidth="20490" windowHeight="8340" firstSheet="1" activeTab="3"/>
  </bookViews>
  <sheets>
    <sheet name="Assumptions - Table 1 - Table 1" sheetId="1" r:id="rId1"/>
    <sheet name="StaffingAndCapital" sheetId="2" r:id="rId2"/>
    <sheet name="Detailed statements - Table 1 -" sheetId="3" r:id="rId3"/>
    <sheet name="Annual statements - Table 1 - T" sheetId="4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2" l="1"/>
  <c r="B56" i="2"/>
  <c r="E100" i="3"/>
  <c r="F6" i="3"/>
  <c r="F12" i="3"/>
  <c r="F15" i="3"/>
  <c r="F7" i="3"/>
  <c r="F13" i="3"/>
  <c r="F16" i="3"/>
  <c r="F17" i="3"/>
  <c r="C17" i="2"/>
  <c r="F21" i="3"/>
  <c r="F32" i="3"/>
  <c r="C24" i="2"/>
  <c r="F35" i="3"/>
  <c r="F40" i="3"/>
  <c r="C31" i="2"/>
  <c r="F43" i="3"/>
  <c r="F47" i="3"/>
  <c r="C38" i="2"/>
  <c r="F50" i="3"/>
  <c r="F54" i="3"/>
  <c r="C40" i="2"/>
  <c r="C59" i="2"/>
  <c r="C66" i="2"/>
  <c r="C68" i="2"/>
  <c r="C70" i="2"/>
  <c r="F56" i="3"/>
  <c r="F58" i="3"/>
  <c r="F60" i="3"/>
  <c r="F62" i="3"/>
  <c r="F64" i="3"/>
  <c r="F108" i="3"/>
  <c r="F109" i="3"/>
  <c r="F112" i="3"/>
  <c r="F115" i="3"/>
  <c r="F116" i="3"/>
  <c r="F121" i="3"/>
  <c r="F123" i="3"/>
  <c r="F125" i="3"/>
  <c r="G6" i="3"/>
  <c r="G12" i="3"/>
  <c r="G15" i="3"/>
  <c r="G7" i="3"/>
  <c r="G13" i="3"/>
  <c r="G16" i="3"/>
  <c r="G17" i="3"/>
  <c r="D17" i="2"/>
  <c r="G21" i="3"/>
  <c r="G32" i="3"/>
  <c r="D24" i="2"/>
  <c r="G35" i="3"/>
  <c r="G40" i="3"/>
  <c r="D31" i="2"/>
  <c r="G43" i="3"/>
  <c r="G47" i="3"/>
  <c r="D38" i="2"/>
  <c r="G50" i="3"/>
  <c r="G54" i="3"/>
  <c r="D40" i="2"/>
  <c r="D59" i="2"/>
  <c r="D66" i="2"/>
  <c r="D68" i="2"/>
  <c r="D70" i="2"/>
  <c r="G56" i="3"/>
  <c r="G58" i="3"/>
  <c r="G60" i="3"/>
  <c r="G62" i="3"/>
  <c r="G64" i="3"/>
  <c r="G108" i="3"/>
  <c r="G109" i="3"/>
  <c r="G112" i="3"/>
  <c r="G115" i="3"/>
  <c r="G116" i="3"/>
  <c r="G121" i="3"/>
  <c r="G123" i="3"/>
  <c r="G125" i="3"/>
  <c r="H6" i="3"/>
  <c r="H12" i="3"/>
  <c r="H15" i="3"/>
  <c r="H7" i="3"/>
  <c r="H13" i="3"/>
  <c r="H16" i="3"/>
  <c r="H17" i="3"/>
  <c r="E17" i="2"/>
  <c r="H21" i="3"/>
  <c r="H32" i="3"/>
  <c r="E24" i="2"/>
  <c r="H35" i="3"/>
  <c r="H40" i="3"/>
  <c r="E31" i="2"/>
  <c r="H43" i="3"/>
  <c r="H47" i="3"/>
  <c r="E38" i="2"/>
  <c r="H50" i="3"/>
  <c r="H54" i="3"/>
  <c r="E40" i="2"/>
  <c r="E59" i="2"/>
  <c r="E66" i="2"/>
  <c r="E68" i="2"/>
  <c r="E70" i="2"/>
  <c r="H56" i="3"/>
  <c r="H58" i="3"/>
  <c r="H60" i="3"/>
  <c r="H62" i="3"/>
  <c r="H64" i="3"/>
  <c r="H108" i="3"/>
  <c r="H109" i="3"/>
  <c r="H112" i="3"/>
  <c r="H115" i="3"/>
  <c r="H116" i="3"/>
  <c r="H121" i="3"/>
  <c r="H123" i="3"/>
  <c r="H125" i="3"/>
  <c r="I6" i="3"/>
  <c r="I12" i="3"/>
  <c r="I15" i="3"/>
  <c r="I7" i="3"/>
  <c r="I13" i="3"/>
  <c r="I16" i="3"/>
  <c r="I17" i="3"/>
  <c r="F17" i="2"/>
  <c r="I21" i="3"/>
  <c r="I32" i="3"/>
  <c r="F24" i="2"/>
  <c r="I35" i="3"/>
  <c r="I40" i="3"/>
  <c r="F31" i="2"/>
  <c r="I43" i="3"/>
  <c r="I47" i="3"/>
  <c r="F38" i="2"/>
  <c r="I50" i="3"/>
  <c r="I54" i="3"/>
  <c r="F40" i="2"/>
  <c r="F59" i="2"/>
  <c r="F66" i="2"/>
  <c r="F68" i="2"/>
  <c r="F70" i="2"/>
  <c r="I56" i="3"/>
  <c r="I58" i="3"/>
  <c r="I60" i="3"/>
  <c r="I62" i="3"/>
  <c r="I64" i="3"/>
  <c r="I108" i="3"/>
  <c r="I109" i="3"/>
  <c r="I112" i="3"/>
  <c r="I115" i="3"/>
  <c r="I116" i="3"/>
  <c r="I121" i="3"/>
  <c r="I123" i="3"/>
  <c r="I125" i="3"/>
  <c r="J6" i="3"/>
  <c r="J12" i="3"/>
  <c r="J15" i="3"/>
  <c r="J7" i="3"/>
  <c r="J13" i="3"/>
  <c r="J16" i="3"/>
  <c r="J17" i="3"/>
  <c r="G17" i="2"/>
  <c r="J21" i="3"/>
  <c r="J32" i="3"/>
  <c r="G24" i="2"/>
  <c r="J35" i="3"/>
  <c r="J40" i="3"/>
  <c r="G31" i="2"/>
  <c r="J43" i="3"/>
  <c r="J47" i="3"/>
  <c r="G38" i="2"/>
  <c r="J50" i="3"/>
  <c r="J54" i="3"/>
  <c r="G40" i="2"/>
  <c r="G59" i="2"/>
  <c r="G66" i="2"/>
  <c r="G68" i="2"/>
  <c r="G70" i="2"/>
  <c r="J56" i="3"/>
  <c r="J58" i="3"/>
  <c r="J60" i="3"/>
  <c r="J62" i="3"/>
  <c r="J64" i="3"/>
  <c r="J108" i="3"/>
  <c r="J109" i="3"/>
  <c r="J112" i="3"/>
  <c r="J115" i="3"/>
  <c r="J116" i="3"/>
  <c r="J121" i="3"/>
  <c r="J123" i="3"/>
  <c r="J125" i="3"/>
  <c r="K6" i="3"/>
  <c r="K12" i="3"/>
  <c r="K15" i="3"/>
  <c r="K7" i="3"/>
  <c r="K13" i="3"/>
  <c r="K16" i="3"/>
  <c r="K17" i="3"/>
  <c r="H17" i="2"/>
  <c r="K21" i="3"/>
  <c r="K32" i="3"/>
  <c r="H24" i="2"/>
  <c r="K35" i="3"/>
  <c r="K40" i="3"/>
  <c r="H31" i="2"/>
  <c r="K43" i="3"/>
  <c r="K47" i="3"/>
  <c r="H38" i="2"/>
  <c r="K50" i="3"/>
  <c r="K54" i="3"/>
  <c r="H40" i="2"/>
  <c r="H59" i="2"/>
  <c r="H66" i="2"/>
  <c r="H68" i="2"/>
  <c r="H70" i="2"/>
  <c r="K56" i="3"/>
  <c r="K58" i="3"/>
  <c r="K60" i="3"/>
  <c r="K62" i="3"/>
  <c r="K64" i="3"/>
  <c r="K108" i="3"/>
  <c r="K109" i="3"/>
  <c r="K112" i="3"/>
  <c r="K115" i="3"/>
  <c r="K116" i="3"/>
  <c r="K121" i="3"/>
  <c r="K123" i="3"/>
  <c r="K125" i="3"/>
  <c r="L6" i="3"/>
  <c r="L12" i="3"/>
  <c r="L15" i="3"/>
  <c r="L7" i="3"/>
  <c r="L13" i="3"/>
  <c r="L16" i="3"/>
  <c r="L17" i="3"/>
  <c r="I17" i="2"/>
  <c r="L21" i="3"/>
  <c r="L32" i="3"/>
  <c r="I24" i="2"/>
  <c r="L35" i="3"/>
  <c r="L40" i="3"/>
  <c r="I31" i="2"/>
  <c r="L43" i="3"/>
  <c r="L47" i="3"/>
  <c r="I38" i="2"/>
  <c r="L50" i="3"/>
  <c r="L54" i="3"/>
  <c r="I40" i="2"/>
  <c r="I59" i="2"/>
  <c r="I66" i="2"/>
  <c r="I68" i="2"/>
  <c r="I70" i="2"/>
  <c r="L56" i="3"/>
  <c r="L58" i="3"/>
  <c r="L60" i="3"/>
  <c r="L62" i="3"/>
  <c r="L64" i="3"/>
  <c r="L108" i="3"/>
  <c r="L109" i="3"/>
  <c r="L112" i="3"/>
  <c r="L115" i="3"/>
  <c r="L116" i="3"/>
  <c r="L121" i="3"/>
  <c r="L123" i="3"/>
  <c r="L125" i="3"/>
  <c r="M6" i="3"/>
  <c r="M12" i="3"/>
  <c r="M15" i="3"/>
  <c r="M7" i="3"/>
  <c r="M13" i="3"/>
  <c r="M16" i="3"/>
  <c r="M17" i="3"/>
  <c r="J17" i="2"/>
  <c r="M21" i="3"/>
  <c r="M32" i="3"/>
  <c r="J24" i="2"/>
  <c r="M35" i="3"/>
  <c r="M40" i="3"/>
  <c r="J31" i="2"/>
  <c r="M43" i="3"/>
  <c r="M47" i="3"/>
  <c r="J38" i="2"/>
  <c r="M50" i="3"/>
  <c r="M54" i="3"/>
  <c r="J40" i="2"/>
  <c r="J59" i="2"/>
  <c r="J66" i="2"/>
  <c r="J68" i="2"/>
  <c r="J70" i="2"/>
  <c r="M56" i="3"/>
  <c r="M58" i="3"/>
  <c r="M60" i="3"/>
  <c r="M62" i="3"/>
  <c r="M64" i="3"/>
  <c r="M108" i="3"/>
  <c r="M109" i="3"/>
  <c r="M112" i="3"/>
  <c r="M115" i="3"/>
  <c r="M116" i="3"/>
  <c r="M121" i="3"/>
  <c r="M123" i="3"/>
  <c r="M125" i="3"/>
  <c r="N6" i="3"/>
  <c r="N12" i="3"/>
  <c r="N15" i="3"/>
  <c r="N7" i="3"/>
  <c r="N13" i="3"/>
  <c r="N16" i="3"/>
  <c r="N17" i="3"/>
  <c r="K17" i="2"/>
  <c r="N21" i="3"/>
  <c r="N32" i="3"/>
  <c r="K24" i="2"/>
  <c r="N35" i="3"/>
  <c r="N40" i="3"/>
  <c r="K31" i="2"/>
  <c r="N43" i="3"/>
  <c r="N47" i="3"/>
  <c r="K38" i="2"/>
  <c r="N50" i="3"/>
  <c r="N54" i="3"/>
  <c r="K40" i="2"/>
  <c r="K59" i="2"/>
  <c r="K66" i="2"/>
  <c r="K68" i="2"/>
  <c r="K70" i="2"/>
  <c r="N56" i="3"/>
  <c r="N58" i="3"/>
  <c r="N60" i="3"/>
  <c r="N62" i="3"/>
  <c r="N64" i="3"/>
  <c r="N108" i="3"/>
  <c r="N109" i="3"/>
  <c r="N112" i="3"/>
  <c r="N115" i="3"/>
  <c r="N116" i="3"/>
  <c r="N121" i="3"/>
  <c r="N123" i="3"/>
  <c r="N125" i="3"/>
  <c r="O6" i="3"/>
  <c r="O12" i="3"/>
  <c r="O15" i="3"/>
  <c r="O7" i="3"/>
  <c r="O13" i="3"/>
  <c r="O16" i="3"/>
  <c r="O17" i="3"/>
  <c r="L17" i="2"/>
  <c r="O21" i="3"/>
  <c r="O32" i="3"/>
  <c r="L24" i="2"/>
  <c r="O35" i="3"/>
  <c r="O40" i="3"/>
  <c r="L31" i="2"/>
  <c r="O43" i="3"/>
  <c r="O47" i="3"/>
  <c r="L38" i="2"/>
  <c r="O50" i="3"/>
  <c r="O54" i="3"/>
  <c r="L40" i="2"/>
  <c r="L59" i="2"/>
  <c r="L66" i="2"/>
  <c r="L68" i="2"/>
  <c r="L70" i="2"/>
  <c r="O56" i="3"/>
  <c r="O58" i="3"/>
  <c r="O60" i="3"/>
  <c r="O62" i="3"/>
  <c r="O64" i="3"/>
  <c r="O108" i="3"/>
  <c r="O109" i="3"/>
  <c r="O112" i="3"/>
  <c r="O115" i="3"/>
  <c r="O116" i="3"/>
  <c r="O121" i="3"/>
  <c r="O123" i="3"/>
  <c r="O125" i="3"/>
  <c r="P6" i="3"/>
  <c r="P12" i="3"/>
  <c r="P15" i="3"/>
  <c r="P7" i="3"/>
  <c r="P13" i="3"/>
  <c r="P16" i="3"/>
  <c r="P17" i="3"/>
  <c r="M17" i="2"/>
  <c r="P21" i="3"/>
  <c r="P32" i="3"/>
  <c r="M24" i="2"/>
  <c r="P35" i="3"/>
  <c r="P40" i="3"/>
  <c r="M31" i="2"/>
  <c r="P43" i="3"/>
  <c r="P47" i="3"/>
  <c r="M38" i="2"/>
  <c r="P50" i="3"/>
  <c r="P54" i="3"/>
  <c r="M40" i="2"/>
  <c r="M59" i="2"/>
  <c r="M66" i="2"/>
  <c r="M68" i="2"/>
  <c r="M70" i="2"/>
  <c r="P56" i="3"/>
  <c r="P58" i="3"/>
  <c r="P60" i="3"/>
  <c r="P62" i="3"/>
  <c r="P64" i="3"/>
  <c r="P108" i="3"/>
  <c r="P109" i="3"/>
  <c r="P112" i="3"/>
  <c r="P115" i="3"/>
  <c r="P116" i="3"/>
  <c r="P121" i="3"/>
  <c r="P123" i="3"/>
  <c r="P125" i="3"/>
  <c r="Q6" i="3"/>
  <c r="Q12" i="3"/>
  <c r="Q15" i="3"/>
  <c r="Q7" i="3"/>
  <c r="Q13" i="3"/>
  <c r="Q16" i="3"/>
  <c r="Q17" i="3"/>
  <c r="N17" i="2"/>
  <c r="Q21" i="3"/>
  <c r="Q32" i="3"/>
  <c r="N24" i="2"/>
  <c r="Q35" i="3"/>
  <c r="Q40" i="3"/>
  <c r="N31" i="2"/>
  <c r="Q43" i="3"/>
  <c r="Q47" i="3"/>
  <c r="N38" i="2"/>
  <c r="Q50" i="3"/>
  <c r="Q54" i="3"/>
  <c r="N40" i="2"/>
  <c r="N59" i="2"/>
  <c r="N66" i="2"/>
  <c r="N68" i="2"/>
  <c r="N70" i="2"/>
  <c r="Q56" i="3"/>
  <c r="Q58" i="3"/>
  <c r="Q60" i="3"/>
  <c r="Q62" i="3"/>
  <c r="Q64" i="3"/>
  <c r="Q108" i="3"/>
  <c r="Q109" i="3"/>
  <c r="Q112" i="3"/>
  <c r="Q115" i="3"/>
  <c r="Q116" i="3"/>
  <c r="Q121" i="3"/>
  <c r="Q123" i="3"/>
  <c r="Q125" i="3"/>
  <c r="R6" i="3"/>
  <c r="R12" i="3"/>
  <c r="R15" i="3"/>
  <c r="R7" i="3"/>
  <c r="R13" i="3"/>
  <c r="R16" i="3"/>
  <c r="R17" i="3"/>
  <c r="O17" i="2"/>
  <c r="R21" i="3"/>
  <c r="R32" i="3"/>
  <c r="O24" i="2"/>
  <c r="R35" i="3"/>
  <c r="R40" i="3"/>
  <c r="O31" i="2"/>
  <c r="R43" i="3"/>
  <c r="R47" i="3"/>
  <c r="O38" i="2"/>
  <c r="R50" i="3"/>
  <c r="R54" i="3"/>
  <c r="O40" i="2"/>
  <c r="O59" i="2"/>
  <c r="O66" i="2"/>
  <c r="O68" i="2"/>
  <c r="O70" i="2"/>
  <c r="R56" i="3"/>
  <c r="R58" i="3"/>
  <c r="R60" i="3"/>
  <c r="R62" i="3"/>
  <c r="R64" i="3"/>
  <c r="R108" i="3"/>
  <c r="R109" i="3"/>
  <c r="R112" i="3"/>
  <c r="R115" i="3"/>
  <c r="R116" i="3"/>
  <c r="R121" i="3"/>
  <c r="R123" i="3"/>
  <c r="R125" i="3"/>
  <c r="S6" i="3"/>
  <c r="S12" i="3"/>
  <c r="S15" i="3"/>
  <c r="S7" i="3"/>
  <c r="S13" i="3"/>
  <c r="S16" i="3"/>
  <c r="S17" i="3"/>
  <c r="P17" i="2"/>
  <c r="S21" i="3"/>
  <c r="S32" i="3"/>
  <c r="P24" i="2"/>
  <c r="S35" i="3"/>
  <c r="S40" i="3"/>
  <c r="P31" i="2"/>
  <c r="S43" i="3"/>
  <c r="S47" i="3"/>
  <c r="P38" i="2"/>
  <c r="S50" i="3"/>
  <c r="S54" i="3"/>
  <c r="P40" i="2"/>
  <c r="P59" i="2"/>
  <c r="P66" i="2"/>
  <c r="P68" i="2"/>
  <c r="P70" i="2"/>
  <c r="S56" i="3"/>
  <c r="S58" i="3"/>
  <c r="S60" i="3"/>
  <c r="S62" i="3"/>
  <c r="S64" i="3"/>
  <c r="S108" i="3"/>
  <c r="S109" i="3"/>
  <c r="S112" i="3"/>
  <c r="S115" i="3"/>
  <c r="S116" i="3"/>
  <c r="S121" i="3"/>
  <c r="S123" i="3"/>
  <c r="S125" i="3"/>
  <c r="T6" i="3"/>
  <c r="T12" i="3"/>
  <c r="T15" i="3"/>
  <c r="T7" i="3"/>
  <c r="T13" i="3"/>
  <c r="T16" i="3"/>
  <c r="T17" i="3"/>
  <c r="Q17" i="2"/>
  <c r="T21" i="3"/>
  <c r="T32" i="3"/>
  <c r="Q24" i="2"/>
  <c r="T35" i="3"/>
  <c r="T40" i="3"/>
  <c r="Q31" i="2"/>
  <c r="T43" i="3"/>
  <c r="T47" i="3"/>
  <c r="Q38" i="2"/>
  <c r="T50" i="3"/>
  <c r="T54" i="3"/>
  <c r="Q40" i="2"/>
  <c r="Q59" i="2"/>
  <c r="Q66" i="2"/>
  <c r="Q68" i="2"/>
  <c r="Q70" i="2"/>
  <c r="T56" i="3"/>
  <c r="T58" i="3"/>
  <c r="T60" i="3"/>
  <c r="T62" i="3"/>
  <c r="T64" i="3"/>
  <c r="T108" i="3"/>
  <c r="T109" i="3"/>
  <c r="T112" i="3"/>
  <c r="T115" i="3"/>
  <c r="T116" i="3"/>
  <c r="T121" i="3"/>
  <c r="T123" i="3"/>
  <c r="T125" i="3"/>
  <c r="U6" i="3"/>
  <c r="U12" i="3"/>
  <c r="U15" i="3"/>
  <c r="U7" i="3"/>
  <c r="U13" i="3"/>
  <c r="U16" i="3"/>
  <c r="U17" i="3"/>
  <c r="R17" i="2"/>
  <c r="U21" i="3"/>
  <c r="U32" i="3"/>
  <c r="R24" i="2"/>
  <c r="U35" i="3"/>
  <c r="U40" i="3"/>
  <c r="R31" i="2"/>
  <c r="U43" i="3"/>
  <c r="U47" i="3"/>
  <c r="R38" i="2"/>
  <c r="U50" i="3"/>
  <c r="U54" i="3"/>
  <c r="R40" i="2"/>
  <c r="R59" i="2"/>
  <c r="R66" i="2"/>
  <c r="R68" i="2"/>
  <c r="R70" i="2"/>
  <c r="U56" i="3"/>
  <c r="U58" i="3"/>
  <c r="U60" i="3"/>
  <c r="U62" i="3"/>
  <c r="U64" i="3"/>
  <c r="U108" i="3"/>
  <c r="U109" i="3"/>
  <c r="U112" i="3"/>
  <c r="U115" i="3"/>
  <c r="U116" i="3"/>
  <c r="U121" i="3"/>
  <c r="U123" i="3"/>
  <c r="U125" i="3"/>
  <c r="V6" i="3"/>
  <c r="V12" i="3"/>
  <c r="V15" i="3"/>
  <c r="V7" i="3"/>
  <c r="V13" i="3"/>
  <c r="V16" i="3"/>
  <c r="V17" i="3"/>
  <c r="S17" i="2"/>
  <c r="V21" i="3"/>
  <c r="V32" i="3"/>
  <c r="S24" i="2"/>
  <c r="V35" i="3"/>
  <c r="V40" i="3"/>
  <c r="S31" i="2"/>
  <c r="V43" i="3"/>
  <c r="V47" i="3"/>
  <c r="S38" i="2"/>
  <c r="V50" i="3"/>
  <c r="V54" i="3"/>
  <c r="S40" i="2"/>
  <c r="S59" i="2"/>
  <c r="S66" i="2"/>
  <c r="S68" i="2"/>
  <c r="S70" i="2"/>
  <c r="V56" i="3"/>
  <c r="V58" i="3"/>
  <c r="V60" i="3"/>
  <c r="V62" i="3"/>
  <c r="V64" i="3"/>
  <c r="V108" i="3"/>
  <c r="V109" i="3"/>
  <c r="V112" i="3"/>
  <c r="V115" i="3"/>
  <c r="V116" i="3"/>
  <c r="V121" i="3"/>
  <c r="V123" i="3"/>
  <c r="V125" i="3"/>
  <c r="W6" i="3"/>
  <c r="W12" i="3"/>
  <c r="W15" i="3"/>
  <c r="W7" i="3"/>
  <c r="W13" i="3"/>
  <c r="W16" i="3"/>
  <c r="W17" i="3"/>
  <c r="T17" i="2"/>
  <c r="W21" i="3"/>
  <c r="W32" i="3"/>
  <c r="T24" i="2"/>
  <c r="W35" i="3"/>
  <c r="W40" i="3"/>
  <c r="T31" i="2"/>
  <c r="W43" i="3"/>
  <c r="W47" i="3"/>
  <c r="T38" i="2"/>
  <c r="W50" i="3"/>
  <c r="W54" i="3"/>
  <c r="T40" i="2"/>
  <c r="T59" i="2"/>
  <c r="T66" i="2"/>
  <c r="T68" i="2"/>
  <c r="T70" i="2"/>
  <c r="W56" i="3"/>
  <c r="W58" i="3"/>
  <c r="W60" i="3"/>
  <c r="W62" i="3"/>
  <c r="W64" i="3"/>
  <c r="W108" i="3"/>
  <c r="W109" i="3"/>
  <c r="W112" i="3"/>
  <c r="W115" i="3"/>
  <c r="W116" i="3"/>
  <c r="W121" i="3"/>
  <c r="W123" i="3"/>
  <c r="W125" i="3"/>
  <c r="X6" i="3"/>
  <c r="X12" i="3"/>
  <c r="X15" i="3"/>
  <c r="X7" i="3"/>
  <c r="X13" i="3"/>
  <c r="X16" i="3"/>
  <c r="X17" i="3"/>
  <c r="U17" i="2"/>
  <c r="X21" i="3"/>
  <c r="X32" i="3"/>
  <c r="U24" i="2"/>
  <c r="X35" i="3"/>
  <c r="X40" i="3"/>
  <c r="U31" i="2"/>
  <c r="X43" i="3"/>
  <c r="X47" i="3"/>
  <c r="U38" i="2"/>
  <c r="X50" i="3"/>
  <c r="X54" i="3"/>
  <c r="U40" i="2"/>
  <c r="U59" i="2"/>
  <c r="U66" i="2"/>
  <c r="U68" i="2"/>
  <c r="U70" i="2"/>
  <c r="X56" i="3"/>
  <c r="X58" i="3"/>
  <c r="X60" i="3"/>
  <c r="X62" i="3"/>
  <c r="X64" i="3"/>
  <c r="X108" i="3"/>
  <c r="X109" i="3"/>
  <c r="X112" i="3"/>
  <c r="X115" i="3"/>
  <c r="X116" i="3"/>
  <c r="X121" i="3"/>
  <c r="X123" i="3"/>
  <c r="X125" i="3"/>
  <c r="Y6" i="3"/>
  <c r="Y12" i="3"/>
  <c r="Y15" i="3"/>
  <c r="Y7" i="3"/>
  <c r="Y13" i="3"/>
  <c r="Y16" i="3"/>
  <c r="Y17" i="3"/>
  <c r="V17" i="2"/>
  <c r="Y21" i="3"/>
  <c r="Y32" i="3"/>
  <c r="V24" i="2"/>
  <c r="Y35" i="3"/>
  <c r="Y40" i="3"/>
  <c r="V31" i="2"/>
  <c r="Y43" i="3"/>
  <c r="Y47" i="3"/>
  <c r="V38" i="2"/>
  <c r="Y50" i="3"/>
  <c r="Y54" i="3"/>
  <c r="V40" i="2"/>
  <c r="V59" i="2"/>
  <c r="V66" i="2"/>
  <c r="V68" i="2"/>
  <c r="V70" i="2"/>
  <c r="Y56" i="3"/>
  <c r="Y58" i="3"/>
  <c r="Y60" i="3"/>
  <c r="Y62" i="3"/>
  <c r="Y64" i="3"/>
  <c r="Y108" i="3"/>
  <c r="Y109" i="3"/>
  <c r="Y112" i="3"/>
  <c r="Y115" i="3"/>
  <c r="Y116" i="3"/>
  <c r="Y121" i="3"/>
  <c r="Y123" i="3"/>
  <c r="Y125" i="3"/>
  <c r="Z6" i="3"/>
  <c r="Z12" i="3"/>
  <c r="Z15" i="3"/>
  <c r="Z7" i="3"/>
  <c r="Z13" i="3"/>
  <c r="Z16" i="3"/>
  <c r="Z17" i="3"/>
  <c r="W17" i="2"/>
  <c r="Z21" i="3"/>
  <c r="Z32" i="3"/>
  <c r="W24" i="2"/>
  <c r="Z35" i="3"/>
  <c r="Z40" i="3"/>
  <c r="W31" i="2"/>
  <c r="Z43" i="3"/>
  <c r="Z47" i="3"/>
  <c r="W38" i="2"/>
  <c r="Z50" i="3"/>
  <c r="Z54" i="3"/>
  <c r="W40" i="2"/>
  <c r="W59" i="2"/>
  <c r="W66" i="2"/>
  <c r="W68" i="2"/>
  <c r="W70" i="2"/>
  <c r="Z56" i="3"/>
  <c r="Z58" i="3"/>
  <c r="Z60" i="3"/>
  <c r="Z62" i="3"/>
  <c r="Z64" i="3"/>
  <c r="Z108" i="3"/>
  <c r="Z109" i="3"/>
  <c r="Z112" i="3"/>
  <c r="Z115" i="3"/>
  <c r="Z116" i="3"/>
  <c r="Z121" i="3"/>
  <c r="Z123" i="3"/>
  <c r="Z125" i="3"/>
  <c r="AA6" i="3"/>
  <c r="AA12" i="3"/>
  <c r="AA15" i="3"/>
  <c r="AA7" i="3"/>
  <c r="AA13" i="3"/>
  <c r="AA16" i="3"/>
  <c r="AA17" i="3"/>
  <c r="X17" i="2"/>
  <c r="AA21" i="3"/>
  <c r="AA32" i="3"/>
  <c r="X24" i="2"/>
  <c r="AA35" i="3"/>
  <c r="AA40" i="3"/>
  <c r="X31" i="2"/>
  <c r="AA43" i="3"/>
  <c r="AA47" i="3"/>
  <c r="X38" i="2"/>
  <c r="AA50" i="3"/>
  <c r="AA54" i="3"/>
  <c r="X40" i="2"/>
  <c r="X59" i="2"/>
  <c r="X66" i="2"/>
  <c r="X68" i="2"/>
  <c r="X70" i="2"/>
  <c r="AA56" i="3"/>
  <c r="AA58" i="3"/>
  <c r="AA60" i="3"/>
  <c r="AA62" i="3"/>
  <c r="AA64" i="3"/>
  <c r="AA108" i="3"/>
  <c r="AA109" i="3"/>
  <c r="AA112" i="3"/>
  <c r="AA115" i="3"/>
  <c r="AA116" i="3"/>
  <c r="AA121" i="3"/>
  <c r="AA123" i="3"/>
  <c r="AA125" i="3"/>
  <c r="AB6" i="3"/>
  <c r="AB12" i="3"/>
  <c r="AB15" i="3"/>
  <c r="AB7" i="3"/>
  <c r="AB13" i="3"/>
  <c r="AB16" i="3"/>
  <c r="AB17" i="3"/>
  <c r="Y17" i="2"/>
  <c r="AB21" i="3"/>
  <c r="AB32" i="3"/>
  <c r="Y24" i="2"/>
  <c r="AB35" i="3"/>
  <c r="AB40" i="3"/>
  <c r="Y31" i="2"/>
  <c r="AB43" i="3"/>
  <c r="AB47" i="3"/>
  <c r="Y38" i="2"/>
  <c r="AB50" i="3"/>
  <c r="AB54" i="3"/>
  <c r="Y40" i="2"/>
  <c r="Y59" i="2"/>
  <c r="Y66" i="2"/>
  <c r="Y68" i="2"/>
  <c r="Y70" i="2"/>
  <c r="AB56" i="3"/>
  <c r="AB58" i="3"/>
  <c r="AB60" i="3"/>
  <c r="AB62" i="3"/>
  <c r="AB64" i="3"/>
  <c r="AB108" i="3"/>
  <c r="AB109" i="3"/>
  <c r="AB112" i="3"/>
  <c r="AB115" i="3"/>
  <c r="AB116" i="3"/>
  <c r="AB121" i="3"/>
  <c r="AB123" i="3"/>
  <c r="AB125" i="3"/>
  <c r="AC6" i="3"/>
  <c r="AC12" i="3"/>
  <c r="AC15" i="3"/>
  <c r="AC7" i="3"/>
  <c r="AC13" i="3"/>
  <c r="AC16" i="3"/>
  <c r="AC17" i="3"/>
  <c r="Z17" i="2"/>
  <c r="AC21" i="3"/>
  <c r="AC32" i="3"/>
  <c r="Z24" i="2"/>
  <c r="AC35" i="3"/>
  <c r="AC40" i="3"/>
  <c r="Z31" i="2"/>
  <c r="AC43" i="3"/>
  <c r="AC47" i="3"/>
  <c r="Z38" i="2"/>
  <c r="AC50" i="3"/>
  <c r="AC54" i="3"/>
  <c r="Z40" i="2"/>
  <c r="Z59" i="2"/>
  <c r="Z66" i="2"/>
  <c r="Z68" i="2"/>
  <c r="Z70" i="2"/>
  <c r="AC56" i="3"/>
  <c r="AC58" i="3"/>
  <c r="AC60" i="3"/>
  <c r="AC62" i="3"/>
  <c r="AC64" i="3"/>
  <c r="AC108" i="3"/>
  <c r="AC109" i="3"/>
  <c r="AC112" i="3"/>
  <c r="AC115" i="3"/>
  <c r="AC116" i="3"/>
  <c r="AC121" i="3"/>
  <c r="AC123" i="3"/>
  <c r="AC125" i="3"/>
  <c r="AD6" i="3"/>
  <c r="AD12" i="3"/>
  <c r="AD15" i="3"/>
  <c r="AD7" i="3"/>
  <c r="AD13" i="3"/>
  <c r="AD16" i="3"/>
  <c r="AD17" i="3"/>
  <c r="AA17" i="2"/>
  <c r="AD21" i="3"/>
  <c r="AD32" i="3"/>
  <c r="AA24" i="2"/>
  <c r="AD35" i="3"/>
  <c r="AD40" i="3"/>
  <c r="AA31" i="2"/>
  <c r="AD43" i="3"/>
  <c r="AD47" i="3"/>
  <c r="AA38" i="2"/>
  <c r="AD50" i="3"/>
  <c r="AD54" i="3"/>
  <c r="AA40" i="2"/>
  <c r="AA59" i="2"/>
  <c r="AA66" i="2"/>
  <c r="AA68" i="2"/>
  <c r="AA70" i="2"/>
  <c r="AD56" i="3"/>
  <c r="AD58" i="3"/>
  <c r="AD60" i="3"/>
  <c r="AD62" i="3"/>
  <c r="AD64" i="3"/>
  <c r="AD108" i="3"/>
  <c r="AD109" i="3"/>
  <c r="AD112" i="3"/>
  <c r="AD115" i="3"/>
  <c r="AD116" i="3"/>
  <c r="AD121" i="3"/>
  <c r="AD123" i="3"/>
  <c r="AD125" i="3"/>
  <c r="AE6" i="3"/>
  <c r="AE12" i="3"/>
  <c r="AE15" i="3"/>
  <c r="AE7" i="3"/>
  <c r="AE13" i="3"/>
  <c r="AE16" i="3"/>
  <c r="AE17" i="3"/>
  <c r="AB17" i="2"/>
  <c r="AE21" i="3"/>
  <c r="AE32" i="3"/>
  <c r="AB24" i="2"/>
  <c r="AE35" i="3"/>
  <c r="AE40" i="3"/>
  <c r="AB31" i="2"/>
  <c r="AE43" i="3"/>
  <c r="AE47" i="3"/>
  <c r="AB38" i="2"/>
  <c r="AE50" i="3"/>
  <c r="AE54" i="3"/>
  <c r="AB40" i="2"/>
  <c r="AB59" i="2"/>
  <c r="AB66" i="2"/>
  <c r="AB68" i="2"/>
  <c r="AB70" i="2"/>
  <c r="AE56" i="3"/>
  <c r="AE58" i="3"/>
  <c r="AE60" i="3"/>
  <c r="AE62" i="3"/>
  <c r="AE64" i="3"/>
  <c r="AE108" i="3"/>
  <c r="AE109" i="3"/>
  <c r="AE112" i="3"/>
  <c r="AE115" i="3"/>
  <c r="AE116" i="3"/>
  <c r="AE121" i="3"/>
  <c r="AE123" i="3"/>
  <c r="AE125" i="3"/>
  <c r="AF6" i="3"/>
  <c r="AF12" i="3"/>
  <c r="AF15" i="3"/>
  <c r="AF7" i="3"/>
  <c r="AF13" i="3"/>
  <c r="AF16" i="3"/>
  <c r="AF17" i="3"/>
  <c r="AC17" i="2"/>
  <c r="AF21" i="3"/>
  <c r="AF32" i="3"/>
  <c r="AC24" i="2"/>
  <c r="AF35" i="3"/>
  <c r="AF40" i="3"/>
  <c r="AC31" i="2"/>
  <c r="AF43" i="3"/>
  <c r="AF47" i="3"/>
  <c r="AC38" i="2"/>
  <c r="AF50" i="3"/>
  <c r="AF54" i="3"/>
  <c r="AC40" i="2"/>
  <c r="AC59" i="2"/>
  <c r="AC66" i="2"/>
  <c r="AC68" i="2"/>
  <c r="AC70" i="2"/>
  <c r="AF56" i="3"/>
  <c r="AF58" i="3"/>
  <c r="AF60" i="3"/>
  <c r="AF62" i="3"/>
  <c r="AF64" i="3"/>
  <c r="AF108" i="3"/>
  <c r="AF109" i="3"/>
  <c r="AF112" i="3"/>
  <c r="AF115" i="3"/>
  <c r="AF116" i="3"/>
  <c r="AF121" i="3"/>
  <c r="AF123" i="3"/>
  <c r="AF125" i="3"/>
  <c r="AG6" i="3"/>
  <c r="AG12" i="3"/>
  <c r="AG15" i="3"/>
  <c r="AG7" i="3"/>
  <c r="AG13" i="3"/>
  <c r="AG16" i="3"/>
  <c r="AG17" i="3"/>
  <c r="AD17" i="2"/>
  <c r="AG21" i="3"/>
  <c r="AG32" i="3"/>
  <c r="AD24" i="2"/>
  <c r="AG35" i="3"/>
  <c r="AG40" i="3"/>
  <c r="AD31" i="2"/>
  <c r="AG43" i="3"/>
  <c r="AG47" i="3"/>
  <c r="AD38" i="2"/>
  <c r="AG50" i="3"/>
  <c r="AG54" i="3"/>
  <c r="AD40" i="2"/>
  <c r="AD59" i="2"/>
  <c r="AD66" i="2"/>
  <c r="AD68" i="2"/>
  <c r="AD70" i="2"/>
  <c r="AG56" i="3"/>
  <c r="AG58" i="3"/>
  <c r="AG60" i="3"/>
  <c r="AG62" i="3"/>
  <c r="AG64" i="3"/>
  <c r="AG108" i="3"/>
  <c r="AG109" i="3"/>
  <c r="AG112" i="3"/>
  <c r="AG115" i="3"/>
  <c r="AG116" i="3"/>
  <c r="AG121" i="3"/>
  <c r="AG123" i="3"/>
  <c r="AG125" i="3"/>
  <c r="H83" i="4"/>
  <c r="G83" i="4"/>
  <c r="F83" i="4"/>
  <c r="E83" i="4"/>
  <c r="D83" i="4"/>
  <c r="H81" i="4"/>
  <c r="G81" i="4"/>
  <c r="F81" i="4"/>
  <c r="E81" i="4"/>
  <c r="D81" i="4"/>
  <c r="H79" i="4"/>
  <c r="G79" i="4"/>
  <c r="F79" i="4"/>
  <c r="E79" i="4"/>
  <c r="D79" i="4"/>
  <c r="H78" i="4"/>
  <c r="G78" i="4"/>
  <c r="F78" i="4"/>
  <c r="E78" i="4"/>
  <c r="D78" i="4"/>
  <c r="H77" i="4"/>
  <c r="G77" i="4"/>
  <c r="F77" i="4"/>
  <c r="E77" i="4"/>
  <c r="D77" i="4"/>
  <c r="H74" i="4"/>
  <c r="G74" i="4"/>
  <c r="F74" i="4"/>
  <c r="E74" i="4"/>
  <c r="D74" i="4"/>
  <c r="H73" i="4"/>
  <c r="G73" i="4"/>
  <c r="F73" i="4"/>
  <c r="E73" i="4"/>
  <c r="D73" i="4"/>
  <c r="H70" i="4"/>
  <c r="G70" i="4"/>
  <c r="F70" i="4"/>
  <c r="E70" i="4"/>
  <c r="D70" i="4"/>
  <c r="H69" i="4"/>
  <c r="G69" i="4"/>
  <c r="F69" i="4"/>
  <c r="E69" i="4"/>
  <c r="D69" i="4"/>
  <c r="H68" i="4"/>
  <c r="G68" i="4"/>
  <c r="F68" i="4"/>
  <c r="E68" i="4"/>
  <c r="D68" i="4"/>
  <c r="H67" i="4"/>
  <c r="G67" i="4"/>
  <c r="F67" i="4"/>
  <c r="E67" i="4"/>
  <c r="D67" i="4"/>
  <c r="H66" i="4"/>
  <c r="G66" i="4"/>
  <c r="F66" i="4"/>
  <c r="E66" i="4"/>
  <c r="D66" i="4"/>
  <c r="AD105" i="3"/>
  <c r="H63" i="4"/>
  <c r="Z105" i="3"/>
  <c r="G63" i="4"/>
  <c r="V105" i="3"/>
  <c r="F63" i="4"/>
  <c r="R105" i="3"/>
  <c r="E63" i="4"/>
  <c r="E125" i="3"/>
  <c r="F105" i="3"/>
  <c r="D63" i="4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G86" i="3"/>
  <c r="AG91" i="3"/>
  <c r="AG93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G100" i="3"/>
  <c r="H58" i="4"/>
  <c r="AC86" i="3"/>
  <c r="AC91" i="3"/>
  <c r="AC93" i="3"/>
  <c r="AC100" i="3"/>
  <c r="G58" i="4"/>
  <c r="Y86" i="3"/>
  <c r="Y91" i="3"/>
  <c r="Y93" i="3"/>
  <c r="Y100" i="3"/>
  <c r="F58" i="4"/>
  <c r="U86" i="3"/>
  <c r="U91" i="3"/>
  <c r="U93" i="3"/>
  <c r="U100" i="3"/>
  <c r="E58" i="4"/>
  <c r="Q86" i="3"/>
  <c r="Q91" i="3"/>
  <c r="Q93" i="3"/>
  <c r="Q100" i="3"/>
  <c r="D58" i="4"/>
  <c r="H56" i="4"/>
  <c r="G56" i="4"/>
  <c r="F56" i="4"/>
  <c r="E56" i="4"/>
  <c r="D56" i="4"/>
  <c r="H55" i="4"/>
  <c r="G55" i="4"/>
  <c r="F55" i="4"/>
  <c r="E55" i="4"/>
  <c r="D55" i="4"/>
  <c r="H54" i="4"/>
  <c r="G54" i="4"/>
  <c r="F54" i="4"/>
  <c r="E54" i="4"/>
  <c r="D54" i="4"/>
  <c r="H51" i="4"/>
  <c r="G51" i="4"/>
  <c r="F51" i="4"/>
  <c r="E51" i="4"/>
  <c r="D51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44" i="4"/>
  <c r="G44" i="4"/>
  <c r="F44" i="4"/>
  <c r="E44" i="4"/>
  <c r="D44" i="4"/>
  <c r="H43" i="4"/>
  <c r="G43" i="4"/>
  <c r="F43" i="4"/>
  <c r="E43" i="4"/>
  <c r="D43" i="4"/>
  <c r="H42" i="4"/>
  <c r="G42" i="4"/>
  <c r="F42" i="4"/>
  <c r="E42" i="4"/>
  <c r="D42" i="4"/>
  <c r="AG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G72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G76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G80" i="3"/>
  <c r="H38" i="4"/>
  <c r="AC70" i="3"/>
  <c r="AC72" i="3"/>
  <c r="AC76" i="3"/>
  <c r="AC80" i="3"/>
  <c r="G38" i="4"/>
  <c r="Y70" i="3"/>
  <c r="Y72" i="3"/>
  <c r="Y76" i="3"/>
  <c r="Y80" i="3"/>
  <c r="F38" i="4"/>
  <c r="U70" i="3"/>
  <c r="U72" i="3"/>
  <c r="U76" i="3"/>
  <c r="U80" i="3"/>
  <c r="E38" i="4"/>
  <c r="Q70" i="3"/>
  <c r="Q72" i="3"/>
  <c r="Q76" i="3"/>
  <c r="Q80" i="3"/>
  <c r="D38" i="4"/>
  <c r="H36" i="4"/>
  <c r="G36" i="4"/>
  <c r="F36" i="4"/>
  <c r="E36" i="4"/>
  <c r="D36" i="4"/>
  <c r="H34" i="4"/>
  <c r="G34" i="4"/>
  <c r="F34" i="4"/>
  <c r="E34" i="4"/>
  <c r="D34" i="4"/>
  <c r="H33" i="4"/>
  <c r="G33" i="4"/>
  <c r="F33" i="4"/>
  <c r="E33" i="4"/>
  <c r="D33" i="4"/>
  <c r="H30" i="4"/>
  <c r="G30" i="4"/>
  <c r="F30" i="4"/>
  <c r="E30" i="4"/>
  <c r="D30" i="4"/>
  <c r="H29" i="4"/>
  <c r="G29" i="4"/>
  <c r="F29" i="4"/>
  <c r="E29" i="4"/>
  <c r="D29" i="4"/>
  <c r="H28" i="4"/>
  <c r="G28" i="4"/>
  <c r="F28" i="4"/>
  <c r="E28" i="4"/>
  <c r="D28" i="4"/>
  <c r="H22" i="4"/>
  <c r="G22" i="4"/>
  <c r="F22" i="4"/>
  <c r="E22" i="4"/>
  <c r="D22" i="4"/>
  <c r="H20" i="4"/>
  <c r="G20" i="4"/>
  <c r="F20" i="4"/>
  <c r="E20" i="4"/>
  <c r="D20" i="4"/>
  <c r="H18" i="4"/>
  <c r="G18" i="4"/>
  <c r="F18" i="4"/>
  <c r="E18" i="4"/>
  <c r="D18" i="4"/>
  <c r="H10" i="4"/>
  <c r="H11" i="4"/>
  <c r="H12" i="4"/>
  <c r="H13" i="4"/>
  <c r="H14" i="4"/>
  <c r="H16" i="4"/>
  <c r="G10" i="4"/>
  <c r="G11" i="4"/>
  <c r="G12" i="4"/>
  <c r="G13" i="4"/>
  <c r="G14" i="4"/>
  <c r="G16" i="4"/>
  <c r="F10" i="4"/>
  <c r="F11" i="4"/>
  <c r="F12" i="4"/>
  <c r="F13" i="4"/>
  <c r="F14" i="4"/>
  <c r="F16" i="4"/>
  <c r="E10" i="4"/>
  <c r="E11" i="4"/>
  <c r="E12" i="4"/>
  <c r="E13" i="4"/>
  <c r="E14" i="4"/>
  <c r="E16" i="4"/>
  <c r="D10" i="4"/>
  <c r="D11" i="4"/>
  <c r="D12" i="4"/>
  <c r="D13" i="4"/>
  <c r="D14" i="4"/>
  <c r="D16" i="4"/>
  <c r="H4" i="4"/>
  <c r="H5" i="4"/>
  <c r="H7" i="4"/>
  <c r="G4" i="4"/>
  <c r="G5" i="4"/>
  <c r="G7" i="4"/>
  <c r="F4" i="4"/>
  <c r="F5" i="4"/>
  <c r="F7" i="4"/>
  <c r="E4" i="4"/>
  <c r="E5" i="4"/>
  <c r="E7" i="4"/>
  <c r="D4" i="4"/>
  <c r="D5" i="4"/>
  <c r="D7" i="4"/>
  <c r="H6" i="4"/>
  <c r="G6" i="4"/>
  <c r="F6" i="4"/>
  <c r="E6" i="4"/>
  <c r="D6" i="4"/>
  <c r="D2" i="4"/>
  <c r="E2" i="4"/>
  <c r="F2" i="4"/>
  <c r="G2" i="4"/>
  <c r="H2" i="4"/>
  <c r="AG105" i="3"/>
  <c r="AF105" i="3"/>
  <c r="AE105" i="3"/>
  <c r="AC105" i="3"/>
  <c r="AB105" i="3"/>
  <c r="AA105" i="3"/>
  <c r="Y105" i="3"/>
  <c r="X105" i="3"/>
  <c r="W105" i="3"/>
  <c r="U105" i="3"/>
  <c r="T105" i="3"/>
  <c r="S105" i="3"/>
  <c r="Q105" i="3"/>
  <c r="P105" i="3"/>
  <c r="O105" i="3"/>
  <c r="N105" i="3"/>
  <c r="M105" i="3"/>
  <c r="L105" i="3"/>
  <c r="K105" i="3"/>
  <c r="J105" i="3"/>
  <c r="I105" i="3"/>
  <c r="H105" i="3"/>
  <c r="G105" i="3"/>
  <c r="AF86" i="3"/>
  <c r="AF91" i="3"/>
  <c r="AF93" i="3"/>
  <c r="AF100" i="3"/>
  <c r="AE86" i="3"/>
  <c r="AE91" i="3"/>
  <c r="AE93" i="3"/>
  <c r="AE100" i="3"/>
  <c r="AD86" i="3"/>
  <c r="AD91" i="3"/>
  <c r="AD93" i="3"/>
  <c r="AD100" i="3"/>
  <c r="AB86" i="3"/>
  <c r="AB91" i="3"/>
  <c r="AB93" i="3"/>
  <c r="AB100" i="3"/>
  <c r="AA86" i="3"/>
  <c r="AA91" i="3"/>
  <c r="AA93" i="3"/>
  <c r="AA100" i="3"/>
  <c r="Z86" i="3"/>
  <c r="Z91" i="3"/>
  <c r="Z93" i="3"/>
  <c r="Z100" i="3"/>
  <c r="X86" i="3"/>
  <c r="X91" i="3"/>
  <c r="X93" i="3"/>
  <c r="X100" i="3"/>
  <c r="W86" i="3"/>
  <c r="W91" i="3"/>
  <c r="W93" i="3"/>
  <c r="W100" i="3"/>
  <c r="V86" i="3"/>
  <c r="V91" i="3"/>
  <c r="V93" i="3"/>
  <c r="V100" i="3"/>
  <c r="T86" i="3"/>
  <c r="T91" i="3"/>
  <c r="T93" i="3"/>
  <c r="T100" i="3"/>
  <c r="S86" i="3"/>
  <c r="S91" i="3"/>
  <c r="S93" i="3"/>
  <c r="S100" i="3"/>
  <c r="R86" i="3"/>
  <c r="R91" i="3"/>
  <c r="R93" i="3"/>
  <c r="R100" i="3"/>
  <c r="P86" i="3"/>
  <c r="P91" i="3"/>
  <c r="P93" i="3"/>
  <c r="P100" i="3"/>
  <c r="O86" i="3"/>
  <c r="O91" i="3"/>
  <c r="O93" i="3"/>
  <c r="O100" i="3"/>
  <c r="N86" i="3"/>
  <c r="N91" i="3"/>
  <c r="N93" i="3"/>
  <c r="N100" i="3"/>
  <c r="M86" i="3"/>
  <c r="M91" i="3"/>
  <c r="M93" i="3"/>
  <c r="M100" i="3"/>
  <c r="L86" i="3"/>
  <c r="L91" i="3"/>
  <c r="L93" i="3"/>
  <c r="L100" i="3"/>
  <c r="K86" i="3"/>
  <c r="K91" i="3"/>
  <c r="K93" i="3"/>
  <c r="K100" i="3"/>
  <c r="J86" i="3"/>
  <c r="J91" i="3"/>
  <c r="J93" i="3"/>
  <c r="J100" i="3"/>
  <c r="I86" i="3"/>
  <c r="I91" i="3"/>
  <c r="I93" i="3"/>
  <c r="I100" i="3"/>
  <c r="H86" i="3"/>
  <c r="H91" i="3"/>
  <c r="H93" i="3"/>
  <c r="H100" i="3"/>
  <c r="G86" i="3"/>
  <c r="G91" i="3"/>
  <c r="G93" i="3"/>
  <c r="G100" i="3"/>
  <c r="F86" i="3"/>
  <c r="F91" i="3"/>
  <c r="F93" i="3"/>
  <c r="F100" i="3"/>
  <c r="AF70" i="3"/>
  <c r="AF72" i="3"/>
  <c r="AF76" i="3"/>
  <c r="AF80" i="3"/>
  <c r="AE70" i="3"/>
  <c r="AE72" i="3"/>
  <c r="AE76" i="3"/>
  <c r="AE80" i="3"/>
  <c r="AD70" i="3"/>
  <c r="AD72" i="3"/>
  <c r="AD76" i="3"/>
  <c r="AD80" i="3"/>
  <c r="AB70" i="3"/>
  <c r="AB72" i="3"/>
  <c r="AB76" i="3"/>
  <c r="AB80" i="3"/>
  <c r="AA70" i="3"/>
  <c r="AA72" i="3"/>
  <c r="AA76" i="3"/>
  <c r="AA80" i="3"/>
  <c r="Z70" i="3"/>
  <c r="Z72" i="3"/>
  <c r="Z76" i="3"/>
  <c r="Z80" i="3"/>
  <c r="X70" i="3"/>
  <c r="X72" i="3"/>
  <c r="X76" i="3"/>
  <c r="X80" i="3"/>
  <c r="W70" i="3"/>
  <c r="W72" i="3"/>
  <c r="W76" i="3"/>
  <c r="W80" i="3"/>
  <c r="V70" i="3"/>
  <c r="V72" i="3"/>
  <c r="V76" i="3"/>
  <c r="V80" i="3"/>
  <c r="T70" i="3"/>
  <c r="T72" i="3"/>
  <c r="T76" i="3"/>
  <c r="T80" i="3"/>
  <c r="S70" i="3"/>
  <c r="S72" i="3"/>
  <c r="S76" i="3"/>
  <c r="S80" i="3"/>
  <c r="R70" i="3"/>
  <c r="R72" i="3"/>
  <c r="R76" i="3"/>
  <c r="R80" i="3"/>
  <c r="P70" i="3"/>
  <c r="P72" i="3"/>
  <c r="P76" i="3"/>
  <c r="P80" i="3"/>
  <c r="O70" i="3"/>
  <c r="O72" i="3"/>
  <c r="O76" i="3"/>
  <c r="O80" i="3"/>
  <c r="N70" i="3"/>
  <c r="N72" i="3"/>
  <c r="N76" i="3"/>
  <c r="N80" i="3"/>
  <c r="M70" i="3"/>
  <c r="M72" i="3"/>
  <c r="M76" i="3"/>
  <c r="M80" i="3"/>
  <c r="L70" i="3"/>
  <c r="L72" i="3"/>
  <c r="L76" i="3"/>
  <c r="L80" i="3"/>
  <c r="K70" i="3"/>
  <c r="K72" i="3"/>
  <c r="K76" i="3"/>
  <c r="K80" i="3"/>
  <c r="J70" i="3"/>
  <c r="J72" i="3"/>
  <c r="J76" i="3"/>
  <c r="J80" i="3"/>
  <c r="I70" i="3"/>
  <c r="I72" i="3"/>
  <c r="I76" i="3"/>
  <c r="I80" i="3"/>
  <c r="H70" i="3"/>
  <c r="H72" i="3"/>
  <c r="H76" i="3"/>
  <c r="H80" i="3"/>
  <c r="G70" i="3"/>
  <c r="G72" i="3"/>
  <c r="G76" i="3"/>
  <c r="G80" i="3"/>
  <c r="F70" i="3"/>
  <c r="F72" i="3"/>
  <c r="F76" i="3"/>
  <c r="F80" i="3"/>
  <c r="E80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F1" i="3"/>
  <c r="G1" i="3"/>
  <c r="H1" i="3"/>
  <c r="I1" i="3"/>
  <c r="J1" i="3"/>
  <c r="K1" i="3"/>
  <c r="L1" i="3"/>
  <c r="M1" i="3"/>
  <c r="N1" i="3"/>
  <c r="O1" i="3"/>
  <c r="P1" i="3"/>
  <c r="Q1" i="3"/>
  <c r="AD43" i="2"/>
  <c r="AD44" i="2"/>
  <c r="AD45" i="2"/>
  <c r="AD46" i="2"/>
  <c r="AD48" i="2"/>
  <c r="AC43" i="2"/>
  <c r="AC44" i="2"/>
  <c r="AC45" i="2"/>
  <c r="AC46" i="2"/>
  <c r="AC48" i="2"/>
  <c r="AB43" i="2"/>
  <c r="AB44" i="2"/>
  <c r="AB45" i="2"/>
  <c r="AB46" i="2"/>
  <c r="AB48" i="2"/>
  <c r="AA43" i="2"/>
  <c r="AA44" i="2"/>
  <c r="AA45" i="2"/>
  <c r="AA46" i="2"/>
  <c r="AA48" i="2"/>
  <c r="Z43" i="2"/>
  <c r="Z44" i="2"/>
  <c r="Z45" i="2"/>
  <c r="Z46" i="2"/>
  <c r="Z48" i="2"/>
  <c r="Y43" i="2"/>
  <c r="Y44" i="2"/>
  <c r="Y45" i="2"/>
  <c r="Y46" i="2"/>
  <c r="Y48" i="2"/>
  <c r="X43" i="2"/>
  <c r="X44" i="2"/>
  <c r="X45" i="2"/>
  <c r="X46" i="2"/>
  <c r="X48" i="2"/>
  <c r="W43" i="2"/>
  <c r="W44" i="2"/>
  <c r="W45" i="2"/>
  <c r="W46" i="2"/>
  <c r="W48" i="2"/>
  <c r="V43" i="2"/>
  <c r="V44" i="2"/>
  <c r="V45" i="2"/>
  <c r="V46" i="2"/>
  <c r="V48" i="2"/>
  <c r="U43" i="2"/>
  <c r="U44" i="2"/>
  <c r="U45" i="2"/>
  <c r="U46" i="2"/>
  <c r="U48" i="2"/>
  <c r="T43" i="2"/>
  <c r="T44" i="2"/>
  <c r="T45" i="2"/>
  <c r="T46" i="2"/>
  <c r="T48" i="2"/>
  <c r="S43" i="2"/>
  <c r="S44" i="2"/>
  <c r="S45" i="2"/>
  <c r="S46" i="2"/>
  <c r="S48" i="2"/>
  <c r="R43" i="2"/>
  <c r="R44" i="2"/>
  <c r="R45" i="2"/>
  <c r="R46" i="2"/>
  <c r="R48" i="2"/>
  <c r="Q43" i="2"/>
  <c r="Q44" i="2"/>
  <c r="Q45" i="2"/>
  <c r="Q46" i="2"/>
  <c r="Q48" i="2"/>
  <c r="P43" i="2"/>
  <c r="P44" i="2"/>
  <c r="P45" i="2"/>
  <c r="P46" i="2"/>
  <c r="P48" i="2"/>
  <c r="O43" i="2"/>
  <c r="O44" i="2"/>
  <c r="O45" i="2"/>
  <c r="O46" i="2"/>
  <c r="O48" i="2"/>
  <c r="N43" i="2"/>
  <c r="N44" i="2"/>
  <c r="N45" i="2"/>
  <c r="N46" i="2"/>
  <c r="N48" i="2"/>
  <c r="M43" i="2"/>
  <c r="M44" i="2"/>
  <c r="M45" i="2"/>
  <c r="M46" i="2"/>
  <c r="M48" i="2"/>
  <c r="L43" i="2"/>
  <c r="L44" i="2"/>
  <c r="L45" i="2"/>
  <c r="L46" i="2"/>
  <c r="L48" i="2"/>
  <c r="K43" i="2"/>
  <c r="K44" i="2"/>
  <c r="K45" i="2"/>
  <c r="K46" i="2"/>
  <c r="K48" i="2"/>
  <c r="J43" i="2"/>
  <c r="J44" i="2"/>
  <c r="J45" i="2"/>
  <c r="J46" i="2"/>
  <c r="J48" i="2"/>
  <c r="I43" i="2"/>
  <c r="I44" i="2"/>
  <c r="I45" i="2"/>
  <c r="I46" i="2"/>
  <c r="I48" i="2"/>
  <c r="H48" i="2"/>
  <c r="G48" i="2"/>
  <c r="F48" i="2"/>
  <c r="E48" i="2"/>
  <c r="D48" i="2"/>
  <c r="C48" i="2"/>
  <c r="B9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N4" i="2"/>
  <c r="M4" i="2"/>
  <c r="L4" i="2"/>
  <c r="K4" i="2"/>
  <c r="J4" i="2"/>
  <c r="I4" i="2"/>
  <c r="H4" i="2"/>
  <c r="G4" i="2"/>
  <c r="F4" i="2"/>
  <c r="E4" i="2"/>
  <c r="D4" i="2"/>
  <c r="C4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</calcChain>
</file>

<file path=xl/sharedStrings.xml><?xml version="1.0" encoding="utf-8"?>
<sst xmlns="http://schemas.openxmlformats.org/spreadsheetml/2006/main" count="289" uniqueCount="160">
  <si>
    <t>Assumptions</t>
  </si>
  <si>
    <t>Start of first forecast period:</t>
  </si>
  <si>
    <t>Year label for first forecast year:</t>
  </si>
  <si>
    <t>Benefits as a % of salaries:</t>
  </si>
  <si>
    <t>Capital purchases for each new employee:</t>
  </si>
  <si>
    <t>Depreciation (in months) for capital purchases</t>
  </si>
  <si>
    <t>Staffing Compensation</t>
  </si>
  <si>
    <t>Q1</t>
  </si>
  <si>
    <t>Q2</t>
  </si>
  <si>
    <t>Q3</t>
  </si>
  <si>
    <t>Q4</t>
  </si>
  <si>
    <t xml:space="preserve"> Admin Salaries (monthly)</t>
  </si>
  <si>
    <t>Execs (CEO, CFO, VPs)</t>
  </si>
  <si>
    <t>Directors/Managers</t>
  </si>
  <si>
    <t>Professional employees</t>
  </si>
  <si>
    <t>Other staff</t>
  </si>
  <si>
    <t>Execs CMO, CSO, VPs)</t>
  </si>
  <si>
    <t>Execs COO, VPs)</t>
  </si>
  <si>
    <t>Professional staff</t>
  </si>
  <si>
    <t>Execs (CMO, CSO, VPs)</t>
  </si>
  <si>
    <t>Engineers</t>
  </si>
  <si>
    <t>Assumption: all stock purchases are Preferred shares</t>
  </si>
  <si>
    <t>Staffing and Capital Purchases</t>
  </si>
  <si>
    <t>Head count</t>
  </si>
  <si>
    <t>Salary + benefits</t>
  </si>
  <si>
    <t>Depreciation expense</t>
  </si>
  <si>
    <t>Capital Purchases</t>
  </si>
  <si>
    <t>Benefits as % of salary</t>
  </si>
  <si>
    <t>Staffing</t>
  </si>
  <si>
    <t xml:space="preserve"> Admin Headcount</t>
  </si>
  <si>
    <t>Workers</t>
  </si>
  <si>
    <t>Other</t>
  </si>
  <si>
    <t>Total Admin Salaries</t>
  </si>
  <si>
    <t>Sales &amp; Marketing Headcount</t>
  </si>
  <si>
    <t>Others</t>
  </si>
  <si>
    <t>Total Sales/Mktg Salaries</t>
  </si>
  <si>
    <t>Operations Headcount</t>
  </si>
  <si>
    <t>Total Operations Salaries</t>
  </si>
  <si>
    <t>R&amp;D Headcount</t>
  </si>
  <si>
    <t>Execs (CTO, VPs)</t>
  </si>
  <si>
    <t>Total R&amp;D Salaries</t>
  </si>
  <si>
    <t>Total Headcount</t>
  </si>
  <si>
    <t>Salaries + Benefits</t>
  </si>
  <si>
    <t>Admin</t>
  </si>
  <si>
    <t>Sales &amp; Marketing</t>
  </si>
  <si>
    <t>Operations</t>
  </si>
  <si>
    <t>R&amp;D</t>
  </si>
  <si>
    <t>Total Salary + Benefits</t>
  </si>
  <si>
    <t>Deprec. period in months</t>
  </si>
  <si>
    <t>Cost of computers, desk, etc. for each new hire</t>
  </si>
  <si>
    <t>Summary of Purchases</t>
  </si>
  <si>
    <t>Computers/desks for new hires</t>
  </si>
  <si>
    <t>Office equipment</t>
  </si>
  <si>
    <t>Marketing (trade booths, etc.)</t>
  </si>
  <si>
    <t>Lab equipment</t>
  </si>
  <si>
    <t>Machinery</t>
  </si>
  <si>
    <t>Property</t>
  </si>
  <si>
    <t>Total Purchases</t>
  </si>
  <si>
    <t>Accumulated Purchases</t>
  </si>
  <si>
    <t>Revenue and COGS</t>
  </si>
  <si>
    <t>Product 1 units</t>
  </si>
  <si>
    <t>Product 1 price</t>
  </si>
  <si>
    <t>COGS percent</t>
  </si>
  <si>
    <t>Product 1 revenue</t>
  </si>
  <si>
    <t>Product 1 total COGS</t>
  </si>
  <si>
    <t>Product 2 units</t>
  </si>
  <si>
    <t>Product 2 price</t>
  </si>
  <si>
    <t>Product 2 per-unit COGS</t>
  </si>
  <si>
    <t>Product 2 revenue</t>
  </si>
  <si>
    <t>Product 2 total COGS</t>
  </si>
  <si>
    <t>TOTAL REVENUE (required)</t>
  </si>
  <si>
    <t>Total COGS (required)</t>
  </si>
  <si>
    <t>Gross Margin</t>
  </si>
  <si>
    <t>Expenses</t>
  </si>
  <si>
    <t xml:space="preserve">  Salaries and benefits</t>
  </si>
  <si>
    <t xml:space="preserve">  Outside Services</t>
  </si>
  <si>
    <t xml:space="preserve">  Supplies</t>
  </si>
  <si>
    <t xml:space="preserve">  Repairs and Maintenance</t>
  </si>
  <si>
    <t xml:space="preserve">  Rent</t>
  </si>
  <si>
    <t xml:space="preserve">  Telephone</t>
  </si>
  <si>
    <t xml:space="preserve">  Utilities</t>
  </si>
  <si>
    <t xml:space="preserve">  Insurance</t>
  </si>
  <si>
    <t xml:space="preserve">  Taxes</t>
  </si>
  <si>
    <t xml:space="preserve">  Interest</t>
  </si>
  <si>
    <t xml:space="preserve">  Other expenses</t>
  </si>
  <si>
    <t>Total</t>
  </si>
  <si>
    <t xml:space="preserve">  Advertising, PR, Direct Mail, etc.</t>
  </si>
  <si>
    <t xml:space="preserve">  Conferences and trade shows</t>
  </si>
  <si>
    <t xml:space="preserve">  Travel</t>
  </si>
  <si>
    <t>Depreciation</t>
  </si>
  <si>
    <t>TOTAL EXPENSES</t>
  </si>
  <si>
    <t>Income Before Taxes</t>
  </si>
  <si>
    <t>Taxes</t>
  </si>
  <si>
    <t>Net Income</t>
  </si>
  <si>
    <t>Balance Sheet</t>
  </si>
  <si>
    <t>Balance 
Sheet 
Starting 
Amounts</t>
  </si>
  <si>
    <t>ASSETS</t>
  </si>
  <si>
    <t>Current Assets</t>
  </si>
  <si>
    <t xml:space="preserve">    Cash</t>
  </si>
  <si>
    <t xml:space="preserve">   Accounts receivable</t>
  </si>
  <si>
    <t xml:space="preserve">    Total current assets</t>
  </si>
  <si>
    <t>Fixed Assets</t>
  </si>
  <si>
    <t xml:space="preserve">    Purchased equipment</t>
  </si>
  <si>
    <t xml:space="preserve">    Total fixed assets</t>
  </si>
  <si>
    <t>Accumulated depreciation</t>
  </si>
  <si>
    <t>TOTAL ASSETS</t>
  </si>
  <si>
    <t>LIABILITIES AND STOCKHOLDER EQUITY</t>
  </si>
  <si>
    <t>Current Liabilities</t>
  </si>
  <si>
    <t xml:space="preserve">    Accounts payable</t>
  </si>
  <si>
    <t xml:space="preserve">    Other current liabilities</t>
  </si>
  <si>
    <t xml:space="preserve">    Total current liabilities</t>
  </si>
  <si>
    <t>Long Term Liabilities</t>
  </si>
  <si>
    <t xml:space="preserve">    Capital lease obligations</t>
  </si>
  <si>
    <t xml:space="preserve">    Long-term notes</t>
  </si>
  <si>
    <t xml:space="preserve">    Total long-term liabilities</t>
  </si>
  <si>
    <t>Total Liabilities</t>
  </si>
  <si>
    <t>Stockholders’ Equity</t>
  </si>
  <si>
    <t xml:space="preserve">    Common stock</t>
  </si>
  <si>
    <t xml:space="preserve">    Preferred stock</t>
  </si>
  <si>
    <t xml:space="preserve">    Retained earnings</t>
  </si>
  <si>
    <t>Cash Flow</t>
  </si>
  <si>
    <t>Beginning Cash</t>
  </si>
  <si>
    <t>Operating Activities</t>
  </si>
  <si>
    <t xml:space="preserve">    Net income</t>
  </si>
  <si>
    <t xml:space="preserve">    Added deprec/amort.</t>
  </si>
  <si>
    <t xml:space="preserve">    Plus changes in liabilities:</t>
  </si>
  <si>
    <t xml:space="preserve">    Less changes in assets:</t>
  </si>
  <si>
    <t xml:space="preserve">    Cash flows from operating activities</t>
  </si>
  <si>
    <t>Investing activities</t>
  </si>
  <si>
    <t xml:space="preserve">    Purchase of property/equip.</t>
  </si>
  <si>
    <t xml:space="preserve">    Cash flows from investing activites</t>
  </si>
  <si>
    <t>Financing Activities:</t>
  </si>
  <si>
    <t xml:space="preserve">    Net borrowings</t>
  </si>
  <si>
    <t xml:space="preserve">    Proceeds from Sale of Stock</t>
  </si>
  <si>
    <t xml:space="preserve">    Cash flows from financing activities</t>
  </si>
  <si>
    <t>Net Change in Cash</t>
  </si>
  <si>
    <t>Ending Cash</t>
  </si>
  <si>
    <t>Income</t>
  </si>
  <si>
    <t>Revenue</t>
  </si>
  <si>
    <t>COGS</t>
  </si>
  <si>
    <t>Gross Profit</t>
  </si>
  <si>
    <t>Margin</t>
  </si>
  <si>
    <t>Deprec. &amp; Amort.</t>
  </si>
  <si>
    <t>Engineering</t>
  </si>
  <si>
    <t>Sales and Marketing</t>
  </si>
  <si>
    <t>Administration</t>
  </si>
  <si>
    <t>Operations and Support</t>
  </si>
  <si>
    <t>Total Expenses</t>
  </si>
  <si>
    <t xml:space="preserve">     Accounts receivable</t>
  </si>
  <si>
    <t xml:space="preserve">    Purchased equipment - net</t>
  </si>
  <si>
    <t>Accumulated Depreciation</t>
  </si>
  <si>
    <t xml:space="preserve">    Capital leases</t>
  </si>
  <si>
    <t xml:space="preserve">    Cash flows from investing activities</t>
  </si>
  <si>
    <t>Financing Activities</t>
  </si>
  <si>
    <t xml:space="preserve"> Sales &amp; Marketing Salaries (monthly)</t>
  </si>
  <si>
    <t>Operations Salaries (monthly)</t>
  </si>
  <si>
    <t>R&amp;D Salaries (monthly)</t>
  </si>
  <si>
    <t>TOTAL</t>
  </si>
  <si>
    <t>tax rate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</si>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</sst>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%"/>
    <numFmt numFmtId="165" formatCode="mmm&quot; &quot;d&quot;, &quot;yyyy"/>
    <numFmt numFmtId="166" formatCode="&quot;$&quot;#,##0"/>
    <numFmt numFmtId="167" formatCode="&quot;$&quot;0"/>
    <numFmt numFmtId="168" formatCode="#,##0.00%"/>
    <numFmt numFmtId="169" formatCode="mmm&quot;-&quot;yy&quot; &quot;h:mm&quot; &quot;AM/PM"/>
    <numFmt numFmtId="170" formatCode="&quot;$&quot;#,##0.00"/>
  </numFmts>
  <fonts count="14">
    <font>
      <sz val="11"/>
      <color indexed="8"/>
      <name val="Helvetica Neue"/>
    </font>
    <font>
      <b/>
      <sz val="12"/>
      <color indexed="8"/>
      <name val="Helvetica Neue"/>
    </font>
    <font>
      <sz val="10"/>
      <color indexed="8"/>
      <name val="Helvetica Neue"/>
    </font>
    <font>
      <sz val="10"/>
      <color indexed="13"/>
      <name val="Helvetica Neue"/>
    </font>
    <font>
      <b/>
      <sz val="14"/>
      <color indexed="8"/>
      <name val="Helvetica Neue"/>
    </font>
    <font>
      <b/>
      <sz val="11"/>
      <color indexed="8"/>
      <name val="Helvetica Neue"/>
    </font>
    <font>
      <b/>
      <sz val="10"/>
      <color indexed="8"/>
      <name val="Helvetica Neue"/>
    </font>
    <font>
      <b/>
      <sz val="18"/>
      <color indexed="8"/>
      <name val="Helvetica Neue"/>
    </font>
    <font>
      <b/>
      <sz val="10"/>
      <color indexed="13"/>
      <name val="Helvetica Neue"/>
    </font>
    <font>
      <b/>
      <sz val="10"/>
      <color indexed="15"/>
      <name val="Helvetica Neue"/>
    </font>
    <font>
      <sz val="10"/>
      <color rgb="FF0000FF"/>
      <name val="Helvetica Neue"/>
    </font>
    <font>
      <sz val="11"/>
      <color rgb="FF0000FF"/>
      <name val="Helvetica Neue"/>
    </font>
    <font>
      <u/>
      <sz val="11"/>
      <color theme="10"/>
      <name val="Helvetica Neue"/>
    </font>
    <font>
      <u/>
      <sz val="11"/>
      <color theme="1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2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2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/>
      <diagonal/>
    </border>
    <border>
      <left style="thin">
        <color indexed="11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/>
      <top style="thin">
        <color indexed="10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</borders>
  <cellStyleXfs count="5">
    <xf numFmtId="0" fontId="0" fillId="0" borderId="0" applyNumberFormat="0" applyFill="0" applyBorder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2" fillId="2" borderId="2" xfId="0" applyNumberFormat="1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0" fontId="2" fillId="2" borderId="6" xfId="0" applyNumberFormat="1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1" fontId="3" fillId="2" borderId="1" xfId="0" applyNumberFormat="1" applyFont="1" applyFill="1" applyBorder="1" applyAlignment="1">
      <alignment vertical="top"/>
    </xf>
    <xf numFmtId="9" fontId="3" fillId="2" borderId="1" xfId="0" applyNumberFormat="1" applyFont="1" applyFill="1" applyBorder="1" applyAlignment="1">
      <alignment vertical="top"/>
    </xf>
    <xf numFmtId="166" fontId="3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vertical="top"/>
    </xf>
    <xf numFmtId="166" fontId="2" fillId="2" borderId="1" xfId="0" applyNumberFormat="1" applyFont="1" applyFill="1" applyBorder="1" applyAlignment="1">
      <alignment vertical="top"/>
    </xf>
    <xf numFmtId="0" fontId="2" fillId="2" borderId="10" xfId="0" applyNumberFormat="1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1" fontId="2" fillId="2" borderId="1" xfId="0" applyNumberFormat="1" applyFont="1" applyFill="1" applyBorder="1" applyAlignment="1">
      <alignment horizontal="right" vertical="top"/>
    </xf>
    <xf numFmtId="0" fontId="4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vertical="top"/>
    </xf>
    <xf numFmtId="0" fontId="0" fillId="2" borderId="14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0" fillId="2" borderId="16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2" fillId="2" borderId="20" xfId="0" applyNumberFormat="1" applyFont="1" applyFill="1" applyBorder="1" applyAlignment="1">
      <alignment vertical="top"/>
    </xf>
    <xf numFmtId="0" fontId="0" fillId="2" borderId="21" xfId="0" applyFont="1" applyFill="1" applyBorder="1" applyAlignment="1">
      <alignment vertical="top"/>
    </xf>
    <xf numFmtId="0" fontId="2" fillId="2" borderId="22" xfId="0" applyNumberFormat="1" applyFont="1" applyFill="1" applyBorder="1" applyAlignment="1">
      <alignment vertical="top"/>
    </xf>
    <xf numFmtId="0" fontId="0" fillId="2" borderId="23" xfId="0" applyFont="1" applyFill="1" applyBorder="1" applyAlignment="1">
      <alignment vertical="top"/>
    </xf>
    <xf numFmtId="0" fontId="0" fillId="2" borderId="24" xfId="0" applyFont="1" applyFill="1" applyBorder="1" applyAlignment="1">
      <alignment vertical="top"/>
    </xf>
    <xf numFmtId="0" fontId="0" fillId="2" borderId="25" xfId="0" applyFont="1" applyFill="1" applyBorder="1" applyAlignment="1">
      <alignment vertical="top"/>
    </xf>
    <xf numFmtId="0" fontId="0" fillId="0" borderId="0" xfId="0" applyNumberFormat="1" applyFont="1" applyAlignment="1"/>
    <xf numFmtId="0" fontId="6" fillId="3" borderId="1" xfId="0" applyNumberFormat="1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17" fontId="2" fillId="2" borderId="1" xfId="0" applyNumberFormat="1" applyFont="1" applyFill="1" applyBorder="1" applyAlignment="1">
      <alignment vertical="top"/>
    </xf>
    <xf numFmtId="0" fontId="0" fillId="2" borderId="27" xfId="0" applyFont="1" applyFill="1" applyBorder="1" applyAlignment="1">
      <alignment vertical="top"/>
    </xf>
    <xf numFmtId="0" fontId="6" fillId="2" borderId="1" xfId="0" applyNumberFormat="1" applyFont="1" applyFill="1" applyBorder="1" applyAlignment="1">
      <alignment horizontal="left" vertical="top"/>
    </xf>
    <xf numFmtId="17" fontId="6" fillId="2" borderId="1" xfId="0" applyNumberFormat="1" applyFont="1" applyFill="1" applyBorder="1" applyAlignment="1">
      <alignment vertical="top"/>
    </xf>
    <xf numFmtId="1" fontId="6" fillId="2" borderId="1" xfId="0" applyNumberFormat="1" applyFont="1" applyFill="1" applyBorder="1" applyAlignment="1">
      <alignment horizontal="right" vertical="top"/>
    </xf>
    <xf numFmtId="0" fontId="5" fillId="2" borderId="27" xfId="0" applyNumberFormat="1" applyFont="1" applyFill="1" applyBorder="1" applyAlignment="1">
      <alignment vertical="top"/>
    </xf>
    <xf numFmtId="0" fontId="5" fillId="2" borderId="8" xfId="0" applyNumberFormat="1" applyFont="1" applyFill="1" applyBorder="1" applyAlignment="1">
      <alignment vertical="top"/>
    </xf>
    <xf numFmtId="0" fontId="5" fillId="2" borderId="9" xfId="0" applyNumberFormat="1" applyFont="1" applyFill="1" applyBorder="1" applyAlignment="1">
      <alignment vertical="top"/>
    </xf>
    <xf numFmtId="49" fontId="6" fillId="2" borderId="1" xfId="0" applyNumberFormat="1" applyFont="1" applyFill="1" applyBorder="1" applyAlignment="1">
      <alignment horizontal="right" vertical="top"/>
    </xf>
    <xf numFmtId="167" fontId="2" fillId="2" borderId="1" xfId="0" applyNumberFormat="1" applyFont="1" applyFill="1" applyBorder="1" applyAlignment="1">
      <alignment vertical="top"/>
    </xf>
    <xf numFmtId="168" fontId="2" fillId="2" borderId="1" xfId="0" applyNumberFormat="1" applyFont="1" applyFill="1" applyBorder="1" applyAlignment="1">
      <alignment vertical="top"/>
    </xf>
    <xf numFmtId="49" fontId="6" fillId="2" borderId="1" xfId="0" applyNumberFormat="1" applyFont="1" applyFill="1" applyBorder="1" applyAlignment="1">
      <alignment vertical="top"/>
    </xf>
    <xf numFmtId="166" fontId="6" fillId="2" borderId="1" xfId="0" applyNumberFormat="1" applyFont="1" applyFill="1" applyBorder="1" applyAlignment="1">
      <alignment vertical="top"/>
    </xf>
    <xf numFmtId="166" fontId="0" fillId="2" borderId="27" xfId="0" applyNumberFormat="1" applyFont="1" applyFill="1" applyBorder="1" applyAlignment="1">
      <alignment vertical="top"/>
    </xf>
    <xf numFmtId="166" fontId="0" fillId="2" borderId="8" xfId="0" applyNumberFormat="1" applyFont="1" applyFill="1" applyBorder="1" applyAlignment="1">
      <alignment vertical="top"/>
    </xf>
    <xf numFmtId="166" fontId="0" fillId="2" borderId="9" xfId="0" applyNumberFormat="1" applyFont="1" applyFill="1" applyBorder="1" applyAlignment="1">
      <alignment vertical="top"/>
    </xf>
    <xf numFmtId="0" fontId="6" fillId="2" borderId="28" xfId="0" applyNumberFormat="1" applyFont="1" applyFill="1" applyBorder="1" applyAlignment="1">
      <alignment vertical="top"/>
    </xf>
    <xf numFmtId="0" fontId="0" fillId="2" borderId="29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1" fontId="2" fillId="2" borderId="1" xfId="0" applyNumberFormat="1" applyFont="1" applyFill="1" applyBorder="1" applyAlignment="1">
      <alignment vertical="top"/>
    </xf>
    <xf numFmtId="0" fontId="8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167" fontId="6" fillId="2" borderId="1" xfId="0" applyNumberFormat="1" applyFont="1" applyFill="1" applyBorder="1" applyAlignment="1">
      <alignment vertical="top"/>
    </xf>
    <xf numFmtId="0" fontId="0" fillId="2" borderId="30" xfId="0" applyFont="1" applyFill="1" applyBorder="1" applyAlignment="1">
      <alignment vertical="top"/>
    </xf>
    <xf numFmtId="0" fontId="0" fillId="0" borderId="0" xfId="0" applyNumberFormat="1" applyFont="1" applyAlignment="1"/>
    <xf numFmtId="169" fontId="6" fillId="3" borderId="1" xfId="0" applyNumberFormat="1" applyFont="1" applyFill="1" applyBorder="1" applyAlignment="1">
      <alignment horizontal="left" vertical="top" wrapText="1"/>
    </xf>
    <xf numFmtId="169" fontId="6" fillId="2" borderId="1" xfId="0" applyNumberFormat="1" applyFont="1" applyFill="1" applyBorder="1" applyAlignment="1">
      <alignment vertical="top"/>
    </xf>
    <xf numFmtId="17" fontId="6" fillId="2" borderId="1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/>
    </xf>
    <xf numFmtId="0" fontId="5" fillId="2" borderId="26" xfId="0" applyNumberFormat="1" applyFont="1" applyFill="1" applyBorder="1" applyAlignment="1">
      <alignment vertical="top"/>
    </xf>
    <xf numFmtId="0" fontId="5" fillId="2" borderId="4" xfId="0" applyNumberFormat="1" applyFont="1" applyFill="1" applyBorder="1" applyAlignment="1">
      <alignment vertical="top"/>
    </xf>
    <xf numFmtId="0" fontId="5" fillId="2" borderId="5" xfId="0" applyNumberFormat="1" applyFont="1" applyFill="1" applyBorder="1" applyAlignment="1">
      <alignment vertical="top"/>
    </xf>
    <xf numFmtId="0" fontId="6" fillId="3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right" vertical="top"/>
    </xf>
    <xf numFmtId="166" fontId="8" fillId="2" borderId="1" xfId="0" applyNumberFormat="1" applyFont="1" applyFill="1" applyBorder="1" applyAlignment="1">
      <alignment vertical="top"/>
    </xf>
    <xf numFmtId="9" fontId="9" fillId="2" borderId="1" xfId="0" applyNumberFormat="1" applyFont="1" applyFill="1" applyBorder="1" applyAlignment="1">
      <alignment vertical="top"/>
    </xf>
    <xf numFmtId="170" fontId="2" fillId="2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vertical="top"/>
    </xf>
    <xf numFmtId="0" fontId="0" fillId="2" borderId="2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2" borderId="9" xfId="0" applyNumberFormat="1" applyFont="1" applyFill="1" applyBorder="1" applyAlignment="1">
      <alignment vertical="top"/>
    </xf>
    <xf numFmtId="170" fontId="8" fillId="2" borderId="1" xfId="0" applyNumberFormat="1" applyFont="1" applyFill="1" applyBorder="1" applyAlignment="1">
      <alignment vertical="top"/>
    </xf>
    <xf numFmtId="170" fontId="3" fillId="2" borderId="1" xfId="0" applyNumberFormat="1" applyFont="1" applyFill="1" applyBorder="1" applyAlignment="1">
      <alignment vertical="top"/>
    </xf>
    <xf numFmtId="0" fontId="0" fillId="2" borderId="31" xfId="0" applyFont="1" applyFill="1" applyBorder="1" applyAlignment="1">
      <alignment vertical="top"/>
    </xf>
    <xf numFmtId="0" fontId="0" fillId="2" borderId="32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33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0" fillId="2" borderId="34" xfId="0" applyNumberFormat="1" applyFont="1" applyFill="1" applyBorder="1" applyAlignment="1"/>
    <xf numFmtId="0" fontId="0" fillId="2" borderId="35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2" borderId="36" xfId="0" applyNumberFormat="1" applyFont="1" applyFill="1" applyBorder="1" applyAlignment="1"/>
    <xf numFmtId="166" fontId="6" fillId="3" borderId="1" xfId="0" applyNumberFormat="1" applyFont="1" applyFill="1" applyBorder="1" applyAlignment="1">
      <alignment horizontal="left" vertical="top" wrapText="1"/>
    </xf>
    <xf numFmtId="0" fontId="0" fillId="2" borderId="37" xfId="0" applyFont="1" applyFill="1" applyBorder="1" applyAlignment="1">
      <alignment vertical="top"/>
    </xf>
    <xf numFmtId="0" fontId="0" fillId="2" borderId="38" xfId="0" applyFont="1" applyFill="1" applyBorder="1" applyAlignment="1">
      <alignment vertical="top"/>
    </xf>
    <xf numFmtId="0" fontId="0" fillId="0" borderId="0" xfId="0" applyNumberFormat="1" applyFont="1" applyAlignment="1"/>
    <xf numFmtId="169" fontId="2" fillId="2" borderId="1" xfId="0" applyNumberFormat="1" applyFont="1" applyFill="1" applyBorder="1" applyAlignment="1">
      <alignment vertical="top"/>
    </xf>
    <xf numFmtId="1" fontId="6" fillId="2" borderId="1" xfId="0" applyNumberFormat="1" applyFont="1" applyFill="1" applyBorder="1" applyAlignment="1">
      <alignment vertical="top"/>
    </xf>
    <xf numFmtId="170" fontId="6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vertical="top"/>
    </xf>
    <xf numFmtId="166" fontId="10" fillId="2" borderId="1" xfId="0" applyNumberFormat="1" applyFont="1" applyFill="1" applyBorder="1" applyAlignment="1">
      <alignment vertical="top"/>
    </xf>
    <xf numFmtId="166" fontId="10" fillId="2" borderId="18" xfId="0" applyNumberFormat="1" applyFont="1" applyFill="1" applyBorder="1" applyAlignment="1">
      <alignment vertical="top"/>
    </xf>
    <xf numFmtId="166" fontId="11" fillId="2" borderId="14" xfId="0" applyNumberFormat="1" applyFont="1" applyFill="1" applyBorder="1" applyAlignment="1">
      <alignment vertical="top"/>
    </xf>
    <xf numFmtId="166" fontId="11" fillId="2" borderId="15" xfId="0" applyNumberFormat="1" applyFont="1" applyFill="1" applyBorder="1" applyAlignment="1">
      <alignment vertical="top"/>
    </xf>
    <xf numFmtId="166" fontId="11" fillId="2" borderId="19" xfId="0" applyNumberFormat="1" applyFont="1" applyFill="1" applyBorder="1" applyAlignment="1">
      <alignment vertical="top"/>
    </xf>
    <xf numFmtId="167" fontId="10" fillId="2" borderId="1" xfId="0" applyNumberFormat="1" applyFont="1" applyFill="1" applyBorder="1" applyAlignment="1">
      <alignment vertical="top"/>
    </xf>
    <xf numFmtId="164" fontId="10" fillId="2" borderId="1" xfId="0" applyNumberFormat="1" applyFont="1" applyFill="1" applyBorder="1" applyAlignment="1">
      <alignment horizontal="left"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DCDCD"/>
      <rgbColor rgb="FFC0C0C0"/>
      <rgbColor rgb="FFAAAAAA"/>
      <rgbColor rgb="FF0000FF"/>
      <rgbColor rgb="FFE6E6E6"/>
      <rgbColor rgb="FF306AD1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showGridLines="0" topLeftCell="A25" zoomScale="85" zoomScaleNormal="85" zoomScalePageLayoutView="150" workbookViewId="0">
      <selection activeCell="A53" sqref="A53"/>
    </sheetView>
  </sheetViews>
  <sheetFormatPr defaultColWidth="10.875" defaultRowHeight="20.100000000000001" customHeight="1"/>
  <cols>
    <col min="1" max="1" width="35.375" style="1" customWidth="1"/>
    <col min="2" max="21" width="10.25" style="1" customWidth="1"/>
    <col min="22" max="256" width="10.875" style="1" customWidth="1"/>
  </cols>
  <sheetData>
    <row r="1" spans="1:21" ht="15.75" customHeight="1">
      <c r="A1" s="2" t="s">
        <v>0</v>
      </c>
      <c r="B1" s="3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21" ht="12.75" customHeight="1">
      <c r="A2" s="3"/>
      <c r="B2" s="8"/>
      <c r="C2" s="3"/>
      <c r="D2" s="3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</row>
    <row r="3" spans="1:21" ht="12.75" customHeight="1">
      <c r="A3" s="13" t="s">
        <v>1</v>
      </c>
      <c r="B3" s="14">
        <v>41639</v>
      </c>
      <c r="C3" s="3"/>
      <c r="D3" s="3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ht="12.75" customHeight="1">
      <c r="A4" s="13" t="s">
        <v>2</v>
      </c>
      <c r="B4" s="15">
        <v>2018</v>
      </c>
      <c r="C4" s="3"/>
      <c r="D4" s="3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1" ht="12.75" customHeight="1">
      <c r="A5" s="13" t="s">
        <v>3</v>
      </c>
      <c r="B5" s="16">
        <v>0.15</v>
      </c>
      <c r="C5" s="3"/>
      <c r="D5" s="3"/>
      <c r="E5" s="9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1:21" ht="12.75" customHeight="1">
      <c r="A6" s="13" t="s">
        <v>4</v>
      </c>
      <c r="B6" s="17">
        <v>2000</v>
      </c>
      <c r="C6" s="3"/>
      <c r="D6" s="3"/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 ht="12.75" customHeight="1">
      <c r="A7" s="3"/>
      <c r="B7" s="3"/>
      <c r="C7" s="3"/>
      <c r="D7" s="3"/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</row>
    <row r="8" spans="1:21" ht="12.75" customHeight="1">
      <c r="A8" s="13" t="s">
        <v>5</v>
      </c>
      <c r="B8" s="19">
        <v>60</v>
      </c>
      <c r="C8" s="3"/>
      <c r="D8" s="3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1:21" ht="12.75" customHeight="1">
      <c r="A9" s="3"/>
      <c r="B9" s="3"/>
      <c r="C9" s="3"/>
      <c r="D9" s="3"/>
      <c r="E9" s="9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</row>
    <row r="10" spans="1:21" ht="12.75" customHeight="1">
      <c r="A10" s="3"/>
      <c r="B10" s="17"/>
      <c r="C10" s="3"/>
      <c r="D10" s="3"/>
      <c r="E10" s="9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</row>
    <row r="11" spans="1:21" ht="12.75" customHeight="1">
      <c r="A11" s="3"/>
      <c r="B11" s="20"/>
      <c r="C11" s="3"/>
      <c r="D11" s="3"/>
      <c r="E11" s="21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</row>
    <row r="12" spans="1:21" ht="19.5" customHeight="1">
      <c r="A12" s="25" t="s">
        <v>6</v>
      </c>
      <c r="B12" s="26">
        <f>B4</f>
        <v>2018</v>
      </c>
      <c r="C12" s="26">
        <f>B12</f>
        <v>2018</v>
      </c>
      <c r="D12" s="26">
        <f>C12</f>
        <v>2018</v>
      </c>
      <c r="E12" s="26">
        <f>D12</f>
        <v>2018</v>
      </c>
      <c r="F12" s="26">
        <f>E12+1</f>
        <v>2019</v>
      </c>
      <c r="G12" s="26">
        <f>F12</f>
        <v>2019</v>
      </c>
      <c r="H12" s="26">
        <f>G12</f>
        <v>2019</v>
      </c>
      <c r="I12" s="26">
        <f>H12</f>
        <v>2019</v>
      </c>
      <c r="J12" s="26">
        <f>I12+1</f>
        <v>2020</v>
      </c>
      <c r="K12" s="26">
        <f>J12</f>
        <v>2020</v>
      </c>
      <c r="L12" s="26">
        <f>K12</f>
        <v>2020</v>
      </c>
      <c r="M12" s="26">
        <f>L12</f>
        <v>2020</v>
      </c>
      <c r="N12" s="26">
        <f>M12+1</f>
        <v>2021</v>
      </c>
      <c r="O12" s="26">
        <f>N12</f>
        <v>2021</v>
      </c>
      <c r="P12" s="26">
        <f>O12</f>
        <v>2021</v>
      </c>
      <c r="Q12" s="26">
        <f>P12</f>
        <v>2021</v>
      </c>
      <c r="R12" s="26">
        <f>Q12+1</f>
        <v>2022</v>
      </c>
      <c r="S12" s="26">
        <f>R12</f>
        <v>2022</v>
      </c>
      <c r="T12" s="26">
        <f>S12</f>
        <v>2022</v>
      </c>
      <c r="U12" s="26">
        <f>T12</f>
        <v>2022</v>
      </c>
    </row>
    <row r="13" spans="1:21" ht="14.25" customHeight="1">
      <c r="A13" s="27"/>
      <c r="B13" s="18" t="s">
        <v>7</v>
      </c>
      <c r="C13" s="18" t="s">
        <v>8</v>
      </c>
      <c r="D13" s="18" t="s">
        <v>9</v>
      </c>
      <c r="E13" s="18" t="s">
        <v>10</v>
      </c>
      <c r="F13" s="18" t="s">
        <v>7</v>
      </c>
      <c r="G13" s="18" t="s">
        <v>8</v>
      </c>
      <c r="H13" s="18" t="s">
        <v>9</v>
      </c>
      <c r="I13" s="18" t="s">
        <v>10</v>
      </c>
      <c r="J13" s="18" t="s">
        <v>7</v>
      </c>
      <c r="K13" s="18" t="s">
        <v>8</v>
      </c>
      <c r="L13" s="18" t="s">
        <v>9</v>
      </c>
      <c r="M13" s="18" t="s">
        <v>10</v>
      </c>
      <c r="N13" s="18" t="s">
        <v>7</v>
      </c>
      <c r="O13" s="18" t="s">
        <v>8</v>
      </c>
      <c r="P13" s="18" t="s">
        <v>9</v>
      </c>
      <c r="Q13" s="18" t="s">
        <v>10</v>
      </c>
      <c r="R13" s="18" t="s">
        <v>7</v>
      </c>
      <c r="S13" s="18" t="s">
        <v>8</v>
      </c>
      <c r="T13" s="18" t="s">
        <v>9</v>
      </c>
      <c r="U13" s="18" t="s">
        <v>10</v>
      </c>
    </row>
    <row r="14" spans="1:21" ht="15.75" customHeight="1">
      <c r="A14" s="28" t="s">
        <v>11</v>
      </c>
      <c r="B14" s="29"/>
      <c r="C14" s="3"/>
      <c r="D14" s="3"/>
      <c r="E14" s="3"/>
      <c r="F14" s="3"/>
      <c r="G14" s="30"/>
      <c r="H14" s="31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</row>
    <row r="15" spans="1:21" ht="12.75" customHeight="1">
      <c r="A15" s="13" t="s">
        <v>12</v>
      </c>
      <c r="B15" s="111">
        <v>0</v>
      </c>
      <c r="C15" s="111">
        <v>0</v>
      </c>
      <c r="D15" s="111">
        <v>5000</v>
      </c>
      <c r="E15" s="111">
        <v>5000</v>
      </c>
      <c r="F15" s="111">
        <v>5000</v>
      </c>
      <c r="G15" s="111">
        <v>5000</v>
      </c>
      <c r="H15" s="111">
        <v>5000</v>
      </c>
      <c r="I15" s="111">
        <v>5000</v>
      </c>
      <c r="J15" s="112">
        <v>6000</v>
      </c>
      <c r="K15" s="112">
        <v>6000</v>
      </c>
      <c r="L15" s="112">
        <v>6000</v>
      </c>
      <c r="M15" s="112">
        <v>6000</v>
      </c>
      <c r="N15" s="112">
        <v>7000</v>
      </c>
      <c r="O15" s="112">
        <v>7000</v>
      </c>
      <c r="P15" s="112">
        <v>7000</v>
      </c>
      <c r="Q15" s="112">
        <v>7000</v>
      </c>
      <c r="R15" s="112">
        <v>10000</v>
      </c>
      <c r="S15" s="112">
        <v>10000</v>
      </c>
      <c r="T15" s="112">
        <v>10000</v>
      </c>
      <c r="U15" s="112">
        <v>10000</v>
      </c>
    </row>
    <row r="16" spans="1:21" ht="12.75" customHeight="1">
      <c r="A16" s="13" t="s">
        <v>13</v>
      </c>
      <c r="B16" s="111">
        <v>0</v>
      </c>
      <c r="C16" s="111">
        <v>0</v>
      </c>
      <c r="D16" s="111">
        <v>4000</v>
      </c>
      <c r="E16" s="111">
        <v>4000</v>
      </c>
      <c r="F16" s="111">
        <v>4000</v>
      </c>
      <c r="G16" s="111">
        <v>4000</v>
      </c>
      <c r="H16" s="111">
        <v>4000</v>
      </c>
      <c r="I16" s="111">
        <v>4000</v>
      </c>
      <c r="J16" s="111">
        <v>5000</v>
      </c>
      <c r="K16" s="111">
        <v>5000</v>
      </c>
      <c r="L16" s="111">
        <v>5000</v>
      </c>
      <c r="M16" s="111">
        <v>5000</v>
      </c>
      <c r="N16" s="111">
        <v>6000</v>
      </c>
      <c r="O16" s="111">
        <v>6000</v>
      </c>
      <c r="P16" s="111">
        <v>6000</v>
      </c>
      <c r="Q16" s="111">
        <v>6000</v>
      </c>
      <c r="R16" s="111">
        <v>9000</v>
      </c>
      <c r="S16" s="111">
        <v>9000</v>
      </c>
      <c r="T16" s="111">
        <v>9000</v>
      </c>
      <c r="U16" s="111">
        <v>9000</v>
      </c>
    </row>
    <row r="17" spans="1:21" ht="12.75" customHeight="1">
      <c r="A17" s="13" t="s">
        <v>14</v>
      </c>
      <c r="B17" s="111">
        <v>0</v>
      </c>
      <c r="C17" s="111">
        <v>0</v>
      </c>
      <c r="D17" s="111">
        <v>3000</v>
      </c>
      <c r="E17" s="111">
        <v>3000</v>
      </c>
      <c r="F17" s="111">
        <v>3000</v>
      </c>
      <c r="G17" s="111">
        <v>3000</v>
      </c>
      <c r="H17" s="111">
        <v>3000</v>
      </c>
      <c r="I17" s="111">
        <v>3000</v>
      </c>
      <c r="J17" s="111">
        <v>4000</v>
      </c>
      <c r="K17" s="111">
        <v>4000</v>
      </c>
      <c r="L17" s="111">
        <v>4000</v>
      </c>
      <c r="M17" s="111">
        <v>4000</v>
      </c>
      <c r="N17" s="111">
        <v>5000</v>
      </c>
      <c r="O17" s="111">
        <v>5000</v>
      </c>
      <c r="P17" s="111">
        <v>5000</v>
      </c>
      <c r="Q17" s="111">
        <v>5000</v>
      </c>
      <c r="R17" s="111">
        <v>8000</v>
      </c>
      <c r="S17" s="111">
        <v>8000</v>
      </c>
      <c r="T17" s="111">
        <v>8000</v>
      </c>
      <c r="U17" s="111">
        <v>8000</v>
      </c>
    </row>
    <row r="18" spans="1:21" ht="12.75" customHeight="1">
      <c r="A18" s="13" t="s">
        <v>15</v>
      </c>
      <c r="B18" s="111">
        <v>0</v>
      </c>
      <c r="C18" s="111">
        <v>0</v>
      </c>
      <c r="D18" s="111">
        <v>3000</v>
      </c>
      <c r="E18" s="111">
        <v>3000</v>
      </c>
      <c r="F18" s="111">
        <v>3000</v>
      </c>
      <c r="G18" s="111">
        <v>3000</v>
      </c>
      <c r="H18" s="111">
        <v>3000</v>
      </c>
      <c r="I18" s="111">
        <v>3000</v>
      </c>
      <c r="J18" s="111">
        <v>4000</v>
      </c>
      <c r="K18" s="111">
        <v>4000</v>
      </c>
      <c r="L18" s="111">
        <v>4000</v>
      </c>
      <c r="M18" s="111">
        <v>4000</v>
      </c>
      <c r="N18" s="111">
        <v>5000</v>
      </c>
      <c r="O18" s="111">
        <v>5000</v>
      </c>
      <c r="P18" s="111">
        <v>5000</v>
      </c>
      <c r="Q18" s="111">
        <v>5000</v>
      </c>
      <c r="R18" s="111">
        <v>6000</v>
      </c>
      <c r="S18" s="111">
        <v>6000</v>
      </c>
      <c r="T18" s="111">
        <v>6000</v>
      </c>
      <c r="U18" s="111">
        <v>6000</v>
      </c>
    </row>
    <row r="19" spans="1:21" ht="12.75" customHeight="1">
      <c r="A19" s="3"/>
      <c r="B19" s="111"/>
      <c r="C19" s="111"/>
      <c r="D19" s="111"/>
      <c r="E19" s="111"/>
      <c r="F19" s="111"/>
      <c r="G19" s="111"/>
      <c r="H19" s="111"/>
      <c r="I19" s="111"/>
      <c r="J19" s="113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</row>
    <row r="20" spans="1:21" ht="21" customHeight="1">
      <c r="A20" s="28" t="s">
        <v>154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12.75" customHeight="1">
      <c r="A21" s="13" t="s">
        <v>16</v>
      </c>
      <c r="B21" s="111">
        <v>0</v>
      </c>
      <c r="C21" s="111">
        <v>0</v>
      </c>
      <c r="D21" s="111">
        <v>5000</v>
      </c>
      <c r="E21" s="111">
        <v>5000</v>
      </c>
      <c r="F21" s="111">
        <v>5000</v>
      </c>
      <c r="G21" s="111">
        <v>5000</v>
      </c>
      <c r="H21" s="111">
        <v>5000</v>
      </c>
      <c r="I21" s="111">
        <v>5000</v>
      </c>
      <c r="J21" s="111">
        <v>6000</v>
      </c>
      <c r="K21" s="111">
        <v>6000</v>
      </c>
      <c r="L21" s="111">
        <v>6000</v>
      </c>
      <c r="M21" s="111">
        <v>6000</v>
      </c>
      <c r="N21" s="111">
        <v>7000</v>
      </c>
      <c r="O21" s="111">
        <v>7000</v>
      </c>
      <c r="P21" s="111">
        <v>7000</v>
      </c>
      <c r="Q21" s="111">
        <v>7000</v>
      </c>
      <c r="R21" s="111">
        <v>10000</v>
      </c>
      <c r="S21" s="111">
        <v>10000</v>
      </c>
      <c r="T21" s="111">
        <v>10000</v>
      </c>
      <c r="U21" s="111">
        <v>10000</v>
      </c>
    </row>
    <row r="22" spans="1:21" ht="12.75" customHeight="1">
      <c r="A22" s="13" t="s">
        <v>13</v>
      </c>
      <c r="B22" s="111">
        <v>0</v>
      </c>
      <c r="C22" s="111">
        <v>0</v>
      </c>
      <c r="D22" s="111">
        <v>4000</v>
      </c>
      <c r="E22" s="111">
        <v>4000</v>
      </c>
      <c r="F22" s="111">
        <v>4000</v>
      </c>
      <c r="G22" s="111">
        <v>4000</v>
      </c>
      <c r="H22" s="111">
        <v>4000</v>
      </c>
      <c r="I22" s="111">
        <v>4000</v>
      </c>
      <c r="J22" s="111">
        <v>5000</v>
      </c>
      <c r="K22" s="111">
        <v>5000</v>
      </c>
      <c r="L22" s="111">
        <v>5000</v>
      </c>
      <c r="M22" s="111">
        <v>5000</v>
      </c>
      <c r="N22" s="111">
        <v>6000</v>
      </c>
      <c r="O22" s="111">
        <v>6000</v>
      </c>
      <c r="P22" s="111">
        <v>6000</v>
      </c>
      <c r="Q22" s="111">
        <v>6000</v>
      </c>
      <c r="R22" s="111">
        <v>9000</v>
      </c>
      <c r="S22" s="111">
        <v>9000</v>
      </c>
      <c r="T22" s="111">
        <v>9000</v>
      </c>
      <c r="U22" s="111">
        <v>9000</v>
      </c>
    </row>
    <row r="23" spans="1:21" ht="12.75" customHeight="1">
      <c r="A23" s="13" t="s">
        <v>14</v>
      </c>
      <c r="B23" s="111">
        <v>0</v>
      </c>
      <c r="C23" s="111">
        <v>0</v>
      </c>
      <c r="D23" s="111">
        <v>3000</v>
      </c>
      <c r="E23" s="111">
        <v>3000</v>
      </c>
      <c r="F23" s="111">
        <v>3000</v>
      </c>
      <c r="G23" s="111">
        <v>3000</v>
      </c>
      <c r="H23" s="111">
        <v>3000</v>
      </c>
      <c r="I23" s="111">
        <v>3000</v>
      </c>
      <c r="J23" s="111">
        <v>4000</v>
      </c>
      <c r="K23" s="111">
        <v>4000</v>
      </c>
      <c r="L23" s="111">
        <v>4000</v>
      </c>
      <c r="M23" s="111">
        <v>4000</v>
      </c>
      <c r="N23" s="111">
        <v>5000</v>
      </c>
      <c r="O23" s="111">
        <v>5000</v>
      </c>
      <c r="P23" s="111">
        <v>5000</v>
      </c>
      <c r="Q23" s="111">
        <v>5000</v>
      </c>
      <c r="R23" s="111">
        <v>8000</v>
      </c>
      <c r="S23" s="111">
        <v>8000</v>
      </c>
      <c r="T23" s="111">
        <v>8000</v>
      </c>
      <c r="U23" s="111">
        <v>8000</v>
      </c>
    </row>
    <row r="24" spans="1:21" ht="12.75" customHeight="1">
      <c r="A24" s="13" t="s">
        <v>15</v>
      </c>
      <c r="B24" s="111">
        <v>0</v>
      </c>
      <c r="C24" s="111">
        <v>0</v>
      </c>
      <c r="D24" s="111">
        <v>3000</v>
      </c>
      <c r="E24" s="111">
        <v>3000</v>
      </c>
      <c r="F24" s="111">
        <v>3000</v>
      </c>
      <c r="G24" s="111">
        <v>3000</v>
      </c>
      <c r="H24" s="111">
        <v>3000</v>
      </c>
      <c r="I24" s="111">
        <v>3000</v>
      </c>
      <c r="J24" s="111">
        <v>4000</v>
      </c>
      <c r="K24" s="111">
        <v>4000</v>
      </c>
      <c r="L24" s="111">
        <v>4000</v>
      </c>
      <c r="M24" s="111">
        <v>4000</v>
      </c>
      <c r="N24" s="111">
        <v>5000</v>
      </c>
      <c r="O24" s="111">
        <v>5000</v>
      </c>
      <c r="P24" s="111">
        <v>5000</v>
      </c>
      <c r="Q24" s="111">
        <v>5000</v>
      </c>
      <c r="R24" s="111">
        <v>6000</v>
      </c>
      <c r="S24" s="111">
        <v>6000</v>
      </c>
      <c r="T24" s="111">
        <v>6000</v>
      </c>
      <c r="U24" s="111">
        <v>6000</v>
      </c>
    </row>
    <row r="25" spans="1:21" ht="12.75" customHeight="1">
      <c r="A25" s="3"/>
      <c r="B25" s="111"/>
      <c r="C25" s="111"/>
      <c r="D25" s="111"/>
      <c r="E25" s="111"/>
      <c r="F25" s="111"/>
      <c r="G25" s="111"/>
      <c r="H25" s="111"/>
      <c r="I25" s="111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</row>
    <row r="26" spans="1:21" ht="21" customHeight="1">
      <c r="A26" s="28" t="s">
        <v>155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12.75" customHeight="1">
      <c r="A27" s="13" t="s">
        <v>17</v>
      </c>
      <c r="B27" s="111">
        <v>0</v>
      </c>
      <c r="C27" s="111">
        <v>0</v>
      </c>
      <c r="D27" s="111">
        <v>5000</v>
      </c>
      <c r="E27" s="111">
        <v>5000</v>
      </c>
      <c r="F27" s="111">
        <v>5000</v>
      </c>
      <c r="G27" s="111">
        <v>5000</v>
      </c>
      <c r="H27" s="111">
        <v>5000</v>
      </c>
      <c r="I27" s="111">
        <v>5000</v>
      </c>
      <c r="J27" s="111">
        <v>6000</v>
      </c>
      <c r="K27" s="111">
        <v>6000</v>
      </c>
      <c r="L27" s="111">
        <v>6000</v>
      </c>
      <c r="M27" s="111">
        <v>6000</v>
      </c>
      <c r="N27" s="111">
        <v>7000</v>
      </c>
      <c r="O27" s="111">
        <v>7000</v>
      </c>
      <c r="P27" s="111">
        <v>7000</v>
      </c>
      <c r="Q27" s="111">
        <v>7000</v>
      </c>
      <c r="R27" s="111">
        <v>10000</v>
      </c>
      <c r="S27" s="111">
        <v>10000</v>
      </c>
      <c r="T27" s="111">
        <v>10000</v>
      </c>
      <c r="U27" s="111">
        <v>10000</v>
      </c>
    </row>
    <row r="28" spans="1:21" ht="12.75" customHeight="1">
      <c r="A28" s="13" t="s">
        <v>13</v>
      </c>
      <c r="B28" s="111">
        <v>0</v>
      </c>
      <c r="C28" s="111">
        <v>0</v>
      </c>
      <c r="D28" s="111">
        <v>4000</v>
      </c>
      <c r="E28" s="111">
        <v>4000</v>
      </c>
      <c r="F28" s="111">
        <v>4000</v>
      </c>
      <c r="G28" s="111">
        <v>4000</v>
      </c>
      <c r="H28" s="111">
        <v>4000</v>
      </c>
      <c r="I28" s="111">
        <v>4000</v>
      </c>
      <c r="J28" s="111">
        <v>5000</v>
      </c>
      <c r="K28" s="111">
        <v>5000</v>
      </c>
      <c r="L28" s="111">
        <v>5000</v>
      </c>
      <c r="M28" s="111">
        <v>5000</v>
      </c>
      <c r="N28" s="111">
        <v>6000</v>
      </c>
      <c r="O28" s="111">
        <v>6000</v>
      </c>
      <c r="P28" s="111">
        <v>6000</v>
      </c>
      <c r="Q28" s="111">
        <v>6000</v>
      </c>
      <c r="R28" s="111">
        <v>9000</v>
      </c>
      <c r="S28" s="111">
        <v>9000</v>
      </c>
      <c r="T28" s="111">
        <v>9000</v>
      </c>
      <c r="U28" s="111">
        <v>9000</v>
      </c>
    </row>
    <row r="29" spans="1:21" ht="12.75" customHeight="1">
      <c r="A29" s="13" t="s">
        <v>18</v>
      </c>
      <c r="B29" s="111">
        <v>0</v>
      </c>
      <c r="C29" s="111">
        <v>0</v>
      </c>
      <c r="D29" s="111">
        <v>3000</v>
      </c>
      <c r="E29" s="111">
        <v>3000</v>
      </c>
      <c r="F29" s="111">
        <v>3000</v>
      </c>
      <c r="G29" s="111">
        <v>3000</v>
      </c>
      <c r="H29" s="111">
        <v>3000</v>
      </c>
      <c r="I29" s="111">
        <v>3000</v>
      </c>
      <c r="J29" s="111">
        <v>4000</v>
      </c>
      <c r="K29" s="111">
        <v>4000</v>
      </c>
      <c r="L29" s="111">
        <v>4000</v>
      </c>
      <c r="M29" s="111">
        <v>4000</v>
      </c>
      <c r="N29" s="111">
        <v>5000</v>
      </c>
      <c r="O29" s="111">
        <v>5000</v>
      </c>
      <c r="P29" s="111">
        <v>5000</v>
      </c>
      <c r="Q29" s="111">
        <v>5000</v>
      </c>
      <c r="R29" s="111">
        <v>8000</v>
      </c>
      <c r="S29" s="111">
        <v>8000</v>
      </c>
      <c r="T29" s="111">
        <v>8000</v>
      </c>
      <c r="U29" s="111">
        <v>8000</v>
      </c>
    </row>
    <row r="30" spans="1:21" ht="12.75" customHeight="1">
      <c r="A30" s="13" t="s">
        <v>15</v>
      </c>
      <c r="B30" s="111">
        <v>0</v>
      </c>
      <c r="C30" s="111">
        <v>0</v>
      </c>
      <c r="D30" s="111">
        <v>3000</v>
      </c>
      <c r="E30" s="111">
        <v>3000</v>
      </c>
      <c r="F30" s="111">
        <v>3000</v>
      </c>
      <c r="G30" s="111">
        <v>3000</v>
      </c>
      <c r="H30" s="111">
        <v>3000</v>
      </c>
      <c r="I30" s="111">
        <v>3000</v>
      </c>
      <c r="J30" s="111">
        <v>4000</v>
      </c>
      <c r="K30" s="111">
        <v>4000</v>
      </c>
      <c r="L30" s="111">
        <v>4000</v>
      </c>
      <c r="M30" s="111">
        <v>4000</v>
      </c>
      <c r="N30" s="111">
        <v>5000</v>
      </c>
      <c r="O30" s="111">
        <v>5000</v>
      </c>
      <c r="P30" s="111">
        <v>5000</v>
      </c>
      <c r="Q30" s="111">
        <v>5000</v>
      </c>
      <c r="R30" s="111">
        <v>6000</v>
      </c>
      <c r="S30" s="111">
        <v>6000</v>
      </c>
      <c r="T30" s="111">
        <v>6000</v>
      </c>
      <c r="U30" s="111">
        <v>6000</v>
      </c>
    </row>
    <row r="31" spans="1:21" ht="12.75" customHeight="1">
      <c r="A31" s="3"/>
      <c r="B31" s="111"/>
      <c r="C31" s="111"/>
      <c r="D31" s="111"/>
      <c r="E31" s="111"/>
      <c r="F31" s="111"/>
      <c r="G31" s="111"/>
      <c r="H31" s="111"/>
      <c r="I31" s="111"/>
      <c r="J31" s="113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</row>
    <row r="32" spans="1:21" ht="12.75" customHeight="1">
      <c r="A32" s="28" t="s">
        <v>156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1:21" ht="12.75" customHeight="1">
      <c r="A33" s="13" t="s">
        <v>19</v>
      </c>
      <c r="B33" s="111">
        <v>0</v>
      </c>
      <c r="C33" s="111">
        <v>0</v>
      </c>
      <c r="D33" s="111">
        <v>5000</v>
      </c>
      <c r="E33" s="111">
        <v>5000</v>
      </c>
      <c r="F33" s="111">
        <v>5000</v>
      </c>
      <c r="G33" s="111">
        <v>5000</v>
      </c>
      <c r="H33" s="111">
        <v>5000</v>
      </c>
      <c r="I33" s="111">
        <v>5000</v>
      </c>
      <c r="J33" s="111">
        <v>6000</v>
      </c>
      <c r="K33" s="111">
        <v>6000</v>
      </c>
      <c r="L33" s="111">
        <v>6000</v>
      </c>
      <c r="M33" s="111">
        <v>6000</v>
      </c>
      <c r="N33" s="111">
        <v>7000</v>
      </c>
      <c r="O33" s="111">
        <v>7000</v>
      </c>
      <c r="P33" s="111">
        <v>7000</v>
      </c>
      <c r="Q33" s="111">
        <v>7000</v>
      </c>
      <c r="R33" s="111">
        <v>10000</v>
      </c>
      <c r="S33" s="111">
        <v>10000</v>
      </c>
      <c r="T33" s="111">
        <v>10000</v>
      </c>
      <c r="U33" s="111">
        <v>10000</v>
      </c>
    </row>
    <row r="34" spans="1:21" ht="12.75" customHeight="1">
      <c r="A34" s="13" t="s">
        <v>13</v>
      </c>
      <c r="B34" s="111">
        <v>0</v>
      </c>
      <c r="C34" s="111">
        <v>0</v>
      </c>
      <c r="D34" s="111">
        <v>4000</v>
      </c>
      <c r="E34" s="111">
        <v>4000</v>
      </c>
      <c r="F34" s="111">
        <v>4000</v>
      </c>
      <c r="G34" s="111">
        <v>4000</v>
      </c>
      <c r="H34" s="111">
        <v>4000</v>
      </c>
      <c r="I34" s="111">
        <v>4000</v>
      </c>
      <c r="J34" s="111">
        <v>5000</v>
      </c>
      <c r="K34" s="111">
        <v>5000</v>
      </c>
      <c r="L34" s="111">
        <v>5000</v>
      </c>
      <c r="M34" s="111">
        <v>5000</v>
      </c>
      <c r="N34" s="111">
        <v>6000</v>
      </c>
      <c r="O34" s="111">
        <v>6000</v>
      </c>
      <c r="P34" s="111">
        <v>6000</v>
      </c>
      <c r="Q34" s="111">
        <v>6000</v>
      </c>
      <c r="R34" s="111">
        <v>9000</v>
      </c>
      <c r="S34" s="111">
        <v>9000</v>
      </c>
      <c r="T34" s="111">
        <v>9000</v>
      </c>
      <c r="U34" s="111">
        <v>9000</v>
      </c>
    </row>
    <row r="35" spans="1:21" ht="12.75" customHeight="1">
      <c r="A35" s="13" t="s">
        <v>20</v>
      </c>
      <c r="B35" s="111">
        <v>0</v>
      </c>
      <c r="C35" s="111">
        <v>0</v>
      </c>
      <c r="D35" s="111">
        <v>3000</v>
      </c>
      <c r="E35" s="111">
        <v>3000</v>
      </c>
      <c r="F35" s="111">
        <v>3000</v>
      </c>
      <c r="G35" s="111">
        <v>3000</v>
      </c>
      <c r="H35" s="111">
        <v>3000</v>
      </c>
      <c r="I35" s="111">
        <v>3000</v>
      </c>
      <c r="J35" s="111">
        <v>4000</v>
      </c>
      <c r="K35" s="111">
        <v>4000</v>
      </c>
      <c r="L35" s="111">
        <v>4000</v>
      </c>
      <c r="M35" s="111">
        <v>4000</v>
      </c>
      <c r="N35" s="111">
        <v>5000</v>
      </c>
      <c r="O35" s="111">
        <v>5000</v>
      </c>
      <c r="P35" s="111">
        <v>5000</v>
      </c>
      <c r="Q35" s="111">
        <v>5000</v>
      </c>
      <c r="R35" s="111">
        <v>8000</v>
      </c>
      <c r="S35" s="111">
        <v>8000</v>
      </c>
      <c r="T35" s="111">
        <v>8000</v>
      </c>
      <c r="U35" s="111">
        <v>8000</v>
      </c>
    </row>
    <row r="36" spans="1:21" ht="12.75" customHeight="1">
      <c r="A36" s="13" t="s">
        <v>15</v>
      </c>
      <c r="B36" s="111">
        <v>0</v>
      </c>
      <c r="C36" s="111">
        <v>0</v>
      </c>
      <c r="D36" s="111">
        <v>3000</v>
      </c>
      <c r="E36" s="111">
        <v>3000</v>
      </c>
      <c r="F36" s="111">
        <v>3000</v>
      </c>
      <c r="G36" s="111">
        <v>3000</v>
      </c>
      <c r="H36" s="111">
        <v>3000</v>
      </c>
      <c r="I36" s="111">
        <v>3000</v>
      </c>
      <c r="J36" s="111">
        <v>4000</v>
      </c>
      <c r="K36" s="111">
        <v>4000</v>
      </c>
      <c r="L36" s="111">
        <v>4000</v>
      </c>
      <c r="M36" s="111">
        <v>4000</v>
      </c>
      <c r="N36" s="111">
        <v>5000</v>
      </c>
      <c r="O36" s="111">
        <v>5000</v>
      </c>
      <c r="P36" s="111">
        <v>5000</v>
      </c>
      <c r="Q36" s="111">
        <v>5000</v>
      </c>
      <c r="R36" s="111">
        <v>6000</v>
      </c>
      <c r="S36" s="111">
        <v>6000</v>
      </c>
      <c r="T36" s="111">
        <v>6000</v>
      </c>
      <c r="U36" s="111">
        <v>6000</v>
      </c>
    </row>
    <row r="37" spans="1:21" ht="12.75" customHeight="1">
      <c r="A37" s="3"/>
      <c r="B37" s="20"/>
      <c r="C37" s="3"/>
      <c r="D37" s="3"/>
      <c r="E37" s="34"/>
      <c r="F37" s="35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3"/>
    </row>
    <row r="38" spans="1:21" ht="12.75" customHeight="1">
      <c r="A38" s="3"/>
      <c r="B38" s="20"/>
      <c r="C38" s="3"/>
      <c r="D38" s="3"/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1:21" ht="12.75" customHeight="1">
      <c r="A39" s="3"/>
      <c r="B39" s="20"/>
      <c r="C39" s="3"/>
      <c r="D39" s="3"/>
      <c r="E39" s="9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1:21" ht="12.75" customHeight="1">
      <c r="A40" s="3"/>
      <c r="B40" s="20"/>
      <c r="C40" s="3"/>
      <c r="D40" s="3"/>
      <c r="E40" s="9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</row>
    <row r="41" spans="1:21" ht="12.75" customHeight="1">
      <c r="A41" s="3"/>
      <c r="B41" s="20"/>
      <c r="C41" s="3"/>
      <c r="D41" s="3"/>
      <c r="E41" s="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  <row r="42" spans="1:21" ht="12.75" customHeight="1">
      <c r="A42" s="3"/>
      <c r="B42" s="20"/>
      <c r="C42" s="3"/>
      <c r="D42" s="3"/>
      <c r="E42" s="9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</row>
    <row r="43" spans="1:21" ht="12.75" customHeight="1">
      <c r="A43" s="3"/>
      <c r="B43" s="20"/>
      <c r="C43" s="3"/>
      <c r="D43" s="3"/>
      <c r="E43" s="9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</row>
    <row r="44" spans="1:21" ht="12.75" customHeight="1">
      <c r="A44" s="3"/>
      <c r="B44" s="20"/>
      <c r="C44" s="3"/>
      <c r="D44" s="3"/>
      <c r="E44" s="9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</row>
    <row r="45" spans="1:21" ht="12.75" customHeight="1">
      <c r="A45" s="3"/>
      <c r="B45" s="20"/>
      <c r="C45" s="3"/>
      <c r="D45" s="3"/>
      <c r="E45" s="9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</row>
    <row r="46" spans="1:21" ht="12.75" customHeight="1">
      <c r="A46" s="3"/>
      <c r="B46" s="20"/>
      <c r="C46" s="3"/>
      <c r="D46" s="3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</row>
    <row r="47" spans="1:21" ht="12.75" customHeight="1">
      <c r="A47" s="3"/>
      <c r="B47" s="20"/>
      <c r="C47" s="3"/>
      <c r="D47" s="3"/>
      <c r="E47" s="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</row>
    <row r="48" spans="1:21" ht="12.75" customHeight="1">
      <c r="A48" s="3"/>
      <c r="B48" s="20"/>
      <c r="C48" s="3"/>
      <c r="D48" s="3"/>
      <c r="E48" s="9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</row>
    <row r="49" spans="1:21" ht="12.75" customHeight="1">
      <c r="A49" s="3"/>
      <c r="B49" s="20"/>
      <c r="C49" s="3"/>
      <c r="D49" s="3"/>
      <c r="E49" s="9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</row>
    <row r="50" spans="1:21" ht="12.75" customHeight="1">
      <c r="A50" s="3"/>
      <c r="B50" s="20"/>
      <c r="C50" s="3"/>
      <c r="D50" s="3"/>
      <c r="E50" s="9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</row>
    <row r="51" spans="1:21" ht="12.75" customHeight="1">
      <c r="A51" s="3"/>
      <c r="B51" s="20"/>
      <c r="C51" s="3"/>
      <c r="D51" s="3"/>
      <c r="E51" s="9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</row>
    <row r="52" spans="1:21" ht="12.75" customHeight="1">
      <c r="A52" s="3"/>
      <c r="B52" s="20"/>
      <c r="C52" s="3"/>
      <c r="D52" s="3"/>
      <c r="E52" s="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</row>
    <row r="53" spans="1:21" ht="12.75" customHeight="1">
      <c r="A53" s="3"/>
      <c r="B53" s="20"/>
      <c r="C53" s="3"/>
      <c r="D53" s="3"/>
      <c r="E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  <row r="54" spans="1:21" ht="12.75" customHeight="1">
      <c r="A54" s="3"/>
      <c r="B54" s="20"/>
      <c r="C54" s="3"/>
      <c r="D54" s="3"/>
      <c r="E54" s="9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</row>
    <row r="55" spans="1:21" ht="12.75" customHeight="1">
      <c r="A55" s="3"/>
      <c r="B55" s="20"/>
      <c r="C55" s="3"/>
      <c r="D55" s="3"/>
      <c r="E55" s="9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</row>
    <row r="56" spans="1:21" ht="12.75" customHeight="1">
      <c r="A56" s="13" t="s">
        <v>21</v>
      </c>
      <c r="B56" s="20"/>
      <c r="C56" s="3"/>
      <c r="D56" s="3"/>
      <c r="E56" s="36"/>
      <c r="F56" s="3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9"/>
    </row>
  </sheetData>
  <pageMargins left="0.75" right="0.75" top="0.75" bottom="0.5" header="0.25" footer="0.2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showGridLines="0" topLeftCell="B52" zoomScale="85" zoomScaleNormal="85" zoomScalePageLayoutView="150" workbookViewId="0">
      <selection activeCell="W61" sqref="W61"/>
    </sheetView>
  </sheetViews>
  <sheetFormatPr defaultColWidth="10.875" defaultRowHeight="20.100000000000001" customHeight="1"/>
  <cols>
    <col min="1" max="1" width="22.375" style="40" customWidth="1"/>
    <col min="2" max="222" width="10.25" style="40" customWidth="1"/>
    <col min="223" max="256" width="10.875" style="40" customWidth="1"/>
  </cols>
  <sheetData>
    <row r="1" spans="1:222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7"/>
    </row>
    <row r="2" spans="1:222" ht="23.25" customHeight="1">
      <c r="A2" s="3"/>
      <c r="B2" s="3"/>
      <c r="C2" s="43" t="s">
        <v>22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2"/>
    </row>
    <row r="3" spans="1:222" ht="12.75" customHeight="1">
      <c r="A3" s="29"/>
      <c r="B3" s="29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>
        <f>'Assumptions - Table 1 - Table 1'!B4+1</f>
        <v>2019</v>
      </c>
      <c r="P3" s="48">
        <f>O3</f>
        <v>2019</v>
      </c>
      <c r="Q3" s="48">
        <f>P3</f>
        <v>2019</v>
      </c>
      <c r="R3" s="48">
        <f>Q3</f>
        <v>2019</v>
      </c>
      <c r="S3" s="48">
        <f>R3+1</f>
        <v>2020</v>
      </c>
      <c r="T3" s="48">
        <f>S3</f>
        <v>2020</v>
      </c>
      <c r="U3" s="48">
        <f>T3</f>
        <v>2020</v>
      </c>
      <c r="V3" s="48">
        <f>U3</f>
        <v>2020</v>
      </c>
      <c r="W3" s="48">
        <f>V3+1</f>
        <v>2021</v>
      </c>
      <c r="X3" s="48">
        <f>W3</f>
        <v>2021</v>
      </c>
      <c r="Y3" s="48">
        <f>X3</f>
        <v>2021</v>
      </c>
      <c r="Z3" s="48">
        <f>Y3</f>
        <v>2021</v>
      </c>
      <c r="AA3" s="48">
        <f>Z3+1</f>
        <v>2022</v>
      </c>
      <c r="AB3" s="48">
        <f>AA3</f>
        <v>2022</v>
      </c>
      <c r="AC3" s="48">
        <f>AB3</f>
        <v>2022</v>
      </c>
      <c r="AD3" s="48">
        <f>AC3</f>
        <v>2022</v>
      </c>
      <c r="AE3" s="49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1"/>
    </row>
    <row r="4" spans="1:222" ht="12.75" customHeight="1">
      <c r="A4" s="29"/>
      <c r="B4" s="29"/>
      <c r="C4" s="47">
        <f>'Detailed statements - Table 1 -'!F1</f>
        <v>41639</v>
      </c>
      <c r="D4" s="47">
        <f>'Detailed statements - Table 1 -'!G1</f>
        <v>41670</v>
      </c>
      <c r="E4" s="47">
        <f>'Detailed statements - Table 1 -'!H1</f>
        <v>41698</v>
      </c>
      <c r="F4" s="47">
        <f>'Detailed statements - Table 1 -'!I1</f>
        <v>41729</v>
      </c>
      <c r="G4" s="47">
        <f>'Detailed statements - Table 1 -'!J1</f>
        <v>41759</v>
      </c>
      <c r="H4" s="47">
        <f>'Detailed statements - Table 1 -'!K1</f>
        <v>41790</v>
      </c>
      <c r="I4" s="47">
        <f>'Detailed statements - Table 1 -'!L1</f>
        <v>41820</v>
      </c>
      <c r="J4" s="47">
        <f>'Detailed statements - Table 1 -'!M1</f>
        <v>41851</v>
      </c>
      <c r="K4" s="47">
        <f>'Detailed statements - Table 1 -'!N1</f>
        <v>41882</v>
      </c>
      <c r="L4" s="47">
        <f>'Detailed statements - Table 1 -'!O1</f>
        <v>41912</v>
      </c>
      <c r="M4" s="47">
        <f>'Detailed statements - Table 1 -'!P1</f>
        <v>41943</v>
      </c>
      <c r="N4" s="47">
        <f>'Detailed statements - Table 1 -'!Q1</f>
        <v>41973</v>
      </c>
      <c r="O4" s="52" t="s">
        <v>7</v>
      </c>
      <c r="P4" s="52" t="s">
        <v>8</v>
      </c>
      <c r="Q4" s="52" t="s">
        <v>9</v>
      </c>
      <c r="R4" s="52" t="s">
        <v>10</v>
      </c>
      <c r="S4" s="52" t="s">
        <v>7</v>
      </c>
      <c r="T4" s="52" t="s">
        <v>8</v>
      </c>
      <c r="U4" s="52" t="s">
        <v>9</v>
      </c>
      <c r="V4" s="52" t="s">
        <v>10</v>
      </c>
      <c r="W4" s="52" t="s">
        <v>7</v>
      </c>
      <c r="X4" s="52" t="s">
        <v>8</v>
      </c>
      <c r="Y4" s="52" t="s">
        <v>9</v>
      </c>
      <c r="Z4" s="52" t="s">
        <v>10</v>
      </c>
      <c r="AA4" s="52" t="s">
        <v>7</v>
      </c>
      <c r="AB4" s="52" t="s">
        <v>8</v>
      </c>
      <c r="AC4" s="52" t="s">
        <v>9</v>
      </c>
      <c r="AD4" s="52" t="s">
        <v>10</v>
      </c>
      <c r="AE4" s="49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1"/>
    </row>
    <row r="5" spans="1:222" ht="12.75" customHeight="1">
      <c r="A5" s="13" t="s">
        <v>23</v>
      </c>
      <c r="B5" s="3"/>
      <c r="C5" s="3">
        <f t="shared" ref="C5:AD5" si="0">C40</f>
        <v>1</v>
      </c>
      <c r="D5" s="3">
        <f t="shared" si="0"/>
        <v>3</v>
      </c>
      <c r="E5" s="3">
        <f t="shared" si="0"/>
        <v>3</v>
      </c>
      <c r="F5" s="3">
        <f t="shared" si="0"/>
        <v>3</v>
      </c>
      <c r="G5" s="3">
        <f t="shared" si="0"/>
        <v>3</v>
      </c>
      <c r="H5" s="3">
        <f t="shared" si="0"/>
        <v>9</v>
      </c>
      <c r="I5" s="3">
        <f t="shared" si="0"/>
        <v>10</v>
      </c>
      <c r="J5" s="3">
        <f t="shared" si="0"/>
        <v>11</v>
      </c>
      <c r="K5" s="3">
        <f t="shared" si="0"/>
        <v>11</v>
      </c>
      <c r="L5" s="3">
        <f t="shared" si="0"/>
        <v>11</v>
      </c>
      <c r="M5" s="3">
        <f t="shared" si="0"/>
        <v>11</v>
      </c>
      <c r="N5" s="3">
        <f t="shared" si="0"/>
        <v>11</v>
      </c>
      <c r="O5" s="3">
        <f t="shared" si="0"/>
        <v>30</v>
      </c>
      <c r="P5" s="3">
        <f t="shared" si="0"/>
        <v>30</v>
      </c>
      <c r="Q5" s="3">
        <f t="shared" si="0"/>
        <v>30</v>
      </c>
      <c r="R5" s="3">
        <f t="shared" si="0"/>
        <v>30</v>
      </c>
      <c r="S5" s="3">
        <f t="shared" si="0"/>
        <v>30</v>
      </c>
      <c r="T5" s="3">
        <f t="shared" si="0"/>
        <v>30</v>
      </c>
      <c r="U5" s="3">
        <f t="shared" si="0"/>
        <v>33</v>
      </c>
      <c r="V5" s="3">
        <f t="shared" si="0"/>
        <v>33</v>
      </c>
      <c r="W5" s="3">
        <f t="shared" si="0"/>
        <v>34</v>
      </c>
      <c r="X5" s="3">
        <f t="shared" si="0"/>
        <v>35</v>
      </c>
      <c r="Y5" s="3">
        <f t="shared" si="0"/>
        <v>37</v>
      </c>
      <c r="Z5" s="3">
        <f t="shared" si="0"/>
        <v>38</v>
      </c>
      <c r="AA5" s="3">
        <f t="shared" si="0"/>
        <v>62</v>
      </c>
      <c r="AB5" s="3">
        <f t="shared" si="0"/>
        <v>63</v>
      </c>
      <c r="AC5" s="3">
        <f t="shared" si="0"/>
        <v>63</v>
      </c>
      <c r="AD5" s="3">
        <f t="shared" si="0"/>
        <v>63</v>
      </c>
      <c r="AE5" s="45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2"/>
    </row>
    <row r="6" spans="1:222" ht="12.75" customHeight="1">
      <c r="A6" s="13" t="s">
        <v>24</v>
      </c>
      <c r="B6" s="3"/>
      <c r="C6" s="20">
        <f t="shared" ref="C6:AD6" si="1">C48</f>
        <v>0</v>
      </c>
      <c r="D6" s="20">
        <f t="shared" si="1"/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27599.999999999996</v>
      </c>
      <c r="J6" s="20">
        <f t="shared" si="1"/>
        <v>32200</v>
      </c>
      <c r="K6" s="20">
        <f t="shared" si="1"/>
        <v>32200</v>
      </c>
      <c r="L6" s="20">
        <f t="shared" si="1"/>
        <v>32200</v>
      </c>
      <c r="M6" s="20">
        <f t="shared" si="1"/>
        <v>32200</v>
      </c>
      <c r="N6" s="20">
        <f t="shared" si="1"/>
        <v>32200</v>
      </c>
      <c r="O6" s="20">
        <f t="shared" si="1"/>
        <v>118450</v>
      </c>
      <c r="P6" s="20">
        <f t="shared" si="1"/>
        <v>118450</v>
      </c>
      <c r="Q6" s="20">
        <f t="shared" si="1"/>
        <v>118450</v>
      </c>
      <c r="R6" s="20">
        <f t="shared" si="1"/>
        <v>118450</v>
      </c>
      <c r="S6" s="20">
        <f t="shared" si="1"/>
        <v>149500</v>
      </c>
      <c r="T6" s="20">
        <f t="shared" si="1"/>
        <v>149500</v>
      </c>
      <c r="U6" s="20">
        <f t="shared" si="1"/>
        <v>149500</v>
      </c>
      <c r="V6" s="20">
        <f t="shared" si="1"/>
        <v>149500</v>
      </c>
      <c r="W6" s="20">
        <f t="shared" si="1"/>
        <v>180550</v>
      </c>
      <c r="X6" s="20">
        <f t="shared" si="1"/>
        <v>180550</v>
      </c>
      <c r="Y6" s="20">
        <f t="shared" si="1"/>
        <v>180550</v>
      </c>
      <c r="Z6" s="20">
        <f t="shared" si="1"/>
        <v>180550</v>
      </c>
      <c r="AA6" s="20">
        <f t="shared" si="1"/>
        <v>515200</v>
      </c>
      <c r="AB6" s="20">
        <f t="shared" si="1"/>
        <v>515200</v>
      </c>
      <c r="AC6" s="20">
        <f t="shared" si="1"/>
        <v>515200</v>
      </c>
      <c r="AD6" s="20">
        <f t="shared" si="1"/>
        <v>515200</v>
      </c>
      <c r="AE6" s="45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2"/>
    </row>
    <row r="7" spans="1:222" ht="12.75" customHeight="1">
      <c r="A7" s="13" t="s">
        <v>25</v>
      </c>
      <c r="B7" s="3"/>
      <c r="C7" s="20">
        <f t="shared" ref="C7:AD7" si="2">C70</f>
        <v>33.333333333333336</v>
      </c>
      <c r="D7" s="20">
        <f t="shared" si="2"/>
        <v>100</v>
      </c>
      <c r="E7" s="20">
        <f t="shared" si="2"/>
        <v>100</v>
      </c>
      <c r="F7" s="20">
        <f t="shared" si="2"/>
        <v>266.66666666666669</v>
      </c>
      <c r="G7" s="20">
        <f t="shared" si="2"/>
        <v>433.33333333333331</v>
      </c>
      <c r="H7" s="20">
        <f t="shared" si="2"/>
        <v>633.33333333333337</v>
      </c>
      <c r="I7" s="20">
        <f t="shared" si="2"/>
        <v>666.66666666666663</v>
      </c>
      <c r="J7" s="20">
        <f t="shared" si="2"/>
        <v>700</v>
      </c>
      <c r="K7" s="20">
        <f t="shared" si="2"/>
        <v>700</v>
      </c>
      <c r="L7" s="20">
        <f t="shared" si="2"/>
        <v>700</v>
      </c>
      <c r="M7" s="20">
        <f t="shared" si="2"/>
        <v>700</v>
      </c>
      <c r="N7" s="20">
        <f t="shared" si="2"/>
        <v>700</v>
      </c>
      <c r="O7" s="20">
        <f t="shared" si="2"/>
        <v>4000</v>
      </c>
      <c r="P7" s="20">
        <f t="shared" si="2"/>
        <v>4000</v>
      </c>
      <c r="Q7" s="20">
        <f t="shared" si="2"/>
        <v>4000</v>
      </c>
      <c r="R7" s="20">
        <f t="shared" si="2"/>
        <v>4000</v>
      </c>
      <c r="S7" s="20">
        <f t="shared" si="2"/>
        <v>4000</v>
      </c>
      <c r="T7" s="20">
        <f t="shared" si="2"/>
        <v>4000</v>
      </c>
      <c r="U7" s="20">
        <f t="shared" si="2"/>
        <v>4300</v>
      </c>
      <c r="V7" s="20">
        <f t="shared" si="2"/>
        <v>4300</v>
      </c>
      <c r="W7" s="20">
        <f t="shared" si="2"/>
        <v>4400</v>
      </c>
      <c r="X7" s="20">
        <f t="shared" si="2"/>
        <v>4500</v>
      </c>
      <c r="Y7" s="20">
        <f t="shared" si="2"/>
        <v>4700</v>
      </c>
      <c r="Z7" s="20">
        <f t="shared" si="2"/>
        <v>4800</v>
      </c>
      <c r="AA7" s="20">
        <f t="shared" si="2"/>
        <v>7200</v>
      </c>
      <c r="AB7" s="20">
        <f t="shared" si="2"/>
        <v>7300</v>
      </c>
      <c r="AC7" s="20">
        <f t="shared" si="2"/>
        <v>7300</v>
      </c>
      <c r="AD7" s="20">
        <f t="shared" si="2"/>
        <v>7300</v>
      </c>
      <c r="AE7" s="45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2"/>
    </row>
    <row r="8" spans="1:222" ht="12.75" customHeight="1">
      <c r="A8" s="13" t="s">
        <v>26</v>
      </c>
      <c r="B8" s="3"/>
      <c r="C8" s="53">
        <f t="shared" ref="C8:AD8" si="3">C66</f>
        <v>2000</v>
      </c>
      <c r="D8" s="53">
        <f t="shared" si="3"/>
        <v>4000</v>
      </c>
      <c r="E8" s="3">
        <f t="shared" si="3"/>
        <v>0</v>
      </c>
      <c r="F8" s="53">
        <f t="shared" si="3"/>
        <v>10000</v>
      </c>
      <c r="G8" s="3">
        <f t="shared" si="3"/>
        <v>10000</v>
      </c>
      <c r="H8" s="53">
        <f t="shared" si="3"/>
        <v>12000</v>
      </c>
      <c r="I8" s="53">
        <f t="shared" si="3"/>
        <v>2000</v>
      </c>
      <c r="J8" s="53">
        <f t="shared" si="3"/>
        <v>2000</v>
      </c>
      <c r="K8" s="53">
        <f t="shared" si="3"/>
        <v>0</v>
      </c>
      <c r="L8" s="53">
        <f t="shared" si="3"/>
        <v>0</v>
      </c>
      <c r="M8" s="53">
        <f t="shared" si="3"/>
        <v>0</v>
      </c>
      <c r="N8" s="53">
        <f t="shared" si="3"/>
        <v>0</v>
      </c>
      <c r="O8" s="53">
        <f t="shared" si="3"/>
        <v>38000</v>
      </c>
      <c r="P8" s="53">
        <f t="shared" si="3"/>
        <v>0</v>
      </c>
      <c r="Q8" s="53">
        <f t="shared" si="3"/>
        <v>0</v>
      </c>
      <c r="R8" s="53">
        <f t="shared" si="3"/>
        <v>0</v>
      </c>
      <c r="S8" s="53">
        <f t="shared" si="3"/>
        <v>0</v>
      </c>
      <c r="T8" s="53">
        <f t="shared" si="3"/>
        <v>0</v>
      </c>
      <c r="U8" s="53">
        <f t="shared" si="3"/>
        <v>6000</v>
      </c>
      <c r="V8" s="53">
        <f t="shared" si="3"/>
        <v>0</v>
      </c>
      <c r="W8" s="53">
        <f t="shared" si="3"/>
        <v>2000</v>
      </c>
      <c r="X8" s="53">
        <f t="shared" si="3"/>
        <v>2000</v>
      </c>
      <c r="Y8" s="53">
        <f t="shared" si="3"/>
        <v>4000</v>
      </c>
      <c r="Z8" s="53">
        <f t="shared" si="3"/>
        <v>2000</v>
      </c>
      <c r="AA8" s="53">
        <f t="shared" si="3"/>
        <v>48000</v>
      </c>
      <c r="AB8" s="53">
        <f t="shared" si="3"/>
        <v>2000</v>
      </c>
      <c r="AC8" s="53">
        <f t="shared" si="3"/>
        <v>0</v>
      </c>
      <c r="AD8" s="53">
        <f t="shared" si="3"/>
        <v>0</v>
      </c>
      <c r="AE8" s="4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2"/>
    </row>
    <row r="9" spans="1:222" ht="12.75" customHeight="1">
      <c r="A9" s="13" t="s">
        <v>27</v>
      </c>
      <c r="B9" s="54">
        <f>'Assumptions - Table 1 - Table 1'!B5</f>
        <v>0.15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5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2"/>
    </row>
    <row r="10" spans="1:22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5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2"/>
    </row>
    <row r="11" spans="1:222" ht="18" customHeight="1">
      <c r="A11" s="25" t="s">
        <v>28</v>
      </c>
      <c r="B11" s="18"/>
      <c r="C11" s="18"/>
      <c r="D11" s="18"/>
      <c r="E11" s="18"/>
      <c r="F11" s="1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5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2"/>
    </row>
    <row r="12" spans="1:222" ht="18.95" customHeight="1">
      <c r="A12" s="28" t="s">
        <v>29</v>
      </c>
      <c r="B12" s="2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5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2"/>
    </row>
    <row r="13" spans="1:222" ht="12.75" customHeight="1">
      <c r="A13" s="13" t="s">
        <v>12</v>
      </c>
      <c r="B13" s="17"/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7</v>
      </c>
      <c r="P13" s="19">
        <v>7</v>
      </c>
      <c r="Q13" s="19">
        <v>7</v>
      </c>
      <c r="R13" s="19">
        <v>7</v>
      </c>
      <c r="S13" s="19">
        <v>7</v>
      </c>
      <c r="T13" s="19">
        <v>7</v>
      </c>
      <c r="U13" s="19">
        <v>7</v>
      </c>
      <c r="V13" s="19">
        <v>7</v>
      </c>
      <c r="W13" s="19">
        <v>7</v>
      </c>
      <c r="X13" s="19">
        <v>7</v>
      </c>
      <c r="Y13" s="19">
        <v>7</v>
      </c>
      <c r="Z13" s="19">
        <v>7</v>
      </c>
      <c r="AA13" s="19">
        <v>15</v>
      </c>
      <c r="AB13" s="19">
        <v>15</v>
      </c>
      <c r="AC13" s="19">
        <v>15</v>
      </c>
      <c r="AD13" s="19">
        <v>15</v>
      </c>
      <c r="AE13" s="45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2"/>
    </row>
    <row r="14" spans="1:222" ht="12.75" customHeight="1">
      <c r="A14" s="13" t="s">
        <v>13</v>
      </c>
      <c r="B14" s="17"/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45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2"/>
    </row>
    <row r="15" spans="1:222" ht="12.75" customHeight="1">
      <c r="A15" s="13" t="s">
        <v>30</v>
      </c>
      <c r="B15" s="17"/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19">
        <v>1</v>
      </c>
      <c r="AE15" s="45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2"/>
    </row>
    <row r="16" spans="1:222" ht="12.75" customHeight="1">
      <c r="A16" s="13" t="s">
        <v>31</v>
      </c>
      <c r="B16" s="17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45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2"/>
    </row>
    <row r="17" spans="1:222" ht="12.75" customHeight="1">
      <c r="A17" s="55" t="s">
        <v>32</v>
      </c>
      <c r="B17" s="56"/>
      <c r="C17" s="56">
        <f>C13*'Assumptions - Table 1 - Table 1'!$B15+C14*'Assumptions - Table 1 - Table 1'!$B16+C15*'Assumptions - Table 1 - Table 1'!$B17+'Assumptions - Table 1 - Table 1'!$B18*C16</f>
        <v>0</v>
      </c>
      <c r="D17" s="56">
        <f>D13*'Assumptions - Table 1 - Table 1'!$B15+D14*'Assumptions - Table 1 - Table 1'!$B16+D15*'Assumptions - Table 1 - Table 1'!$B17+'Assumptions - Table 1 - Table 1'!$B18*D16</f>
        <v>0</v>
      </c>
      <c r="E17" s="56">
        <f>E13*'Assumptions - Table 1 - Table 1'!$B15+E14*'Assumptions - Table 1 - Table 1'!$B16+E15*'Assumptions - Table 1 - Table 1'!$B17+'Assumptions - Table 1 - Table 1'!$B18*E16</f>
        <v>0</v>
      </c>
      <c r="F17" s="56">
        <f>F13*'Assumptions - Table 1 - Table 1'!$C15+F14*'Assumptions - Table 1 - Table 1'!$C16+F15*'Assumptions - Table 1 - Table 1'!$C17+'Assumptions - Table 1 - Table 1'!$C18*F16</f>
        <v>0</v>
      </c>
      <c r="G17" s="56">
        <f>G13*'Assumptions - Table 1 - Table 1'!$C15+G14*'Assumptions - Table 1 - Table 1'!$C16+G15*'Assumptions - Table 1 - Table 1'!$C17+'Assumptions - Table 1 - Table 1'!$C18*G16</f>
        <v>0</v>
      </c>
      <c r="H17" s="56">
        <f>H13*'Assumptions - Table 1 - Table 1'!$C15+H14*'Assumptions - Table 1 - Table 1'!$C16+H15*'Assumptions - Table 1 - Table 1'!$C17+'Assumptions - Table 1 - Table 1'!$C18*H16</f>
        <v>0</v>
      </c>
      <c r="I17" s="56">
        <f>I13*'Assumptions - Table 1 - Table 1'!$D15+I14*'Assumptions - Table 1 - Table 1'!$D16+I15*'Assumptions - Table 1 - Table 1'!$D17+'Assumptions - Table 1 - Table 1'!$D18*I16</f>
        <v>12000</v>
      </c>
      <c r="J17" s="56">
        <f>J13*'Assumptions - Table 1 - Table 1'!$D15+J14*'Assumptions - Table 1 - Table 1'!$D16+J15*'Assumptions - Table 1 - Table 1'!$D17+'Assumptions - Table 1 - Table 1'!$D18*J16</f>
        <v>12000</v>
      </c>
      <c r="K17" s="56">
        <f>K13*'Assumptions - Table 1 - Table 1'!$D15+K14*'Assumptions - Table 1 - Table 1'!$D16+K15*'Assumptions - Table 1 - Table 1'!$D17+'Assumptions - Table 1 - Table 1'!$D18*K16</f>
        <v>12000</v>
      </c>
      <c r="L17" s="56">
        <f>L13*'Assumptions - Table 1 - Table 1'!$E15+L14*'Assumptions - Table 1 - Table 1'!$E16+L15*'Assumptions - Table 1 - Table 1'!$E17+'Assumptions - Table 1 - Table 1'!$E18*L16</f>
        <v>12000</v>
      </c>
      <c r="M17" s="56">
        <f>M13*'Assumptions - Table 1 - Table 1'!$E15+M14*'Assumptions - Table 1 - Table 1'!$E16+M15*'Assumptions - Table 1 - Table 1'!$E17+'Assumptions - Table 1 - Table 1'!$E18*M16</f>
        <v>12000</v>
      </c>
      <c r="N17" s="56">
        <f>N13*'Assumptions - Table 1 - Table 1'!$E15+N14*'Assumptions - Table 1 - Table 1'!$E16+N15*'Assumptions - Table 1 - Table 1'!$E17+'Assumptions - Table 1 - Table 1'!$E18*N16</f>
        <v>12000</v>
      </c>
      <c r="O17" s="56">
        <f>O13*'Assumptions - Table 1 - Table 1'!F15+O14*'Assumptions - Table 1 - Table 1'!F16+O15*'Assumptions - Table 1 - Table 1'!F17+'Assumptions - Table 1 - Table 1'!F18*O16</f>
        <v>42000</v>
      </c>
      <c r="P17" s="56">
        <f>P13*'Assumptions - Table 1 - Table 1'!G15+P14*'Assumptions - Table 1 - Table 1'!G16+P15*'Assumptions - Table 1 - Table 1'!G17+'Assumptions - Table 1 - Table 1'!G18*P16</f>
        <v>42000</v>
      </c>
      <c r="Q17" s="56">
        <f>Q13*'Assumptions - Table 1 - Table 1'!H15+Q14*'Assumptions - Table 1 - Table 1'!H16+Q15*'Assumptions - Table 1 - Table 1'!H17+'Assumptions - Table 1 - Table 1'!H18*Q16</f>
        <v>42000</v>
      </c>
      <c r="R17" s="56">
        <f>R13*'Assumptions - Table 1 - Table 1'!I15+R14*'Assumptions - Table 1 - Table 1'!I16+R15*'Assumptions - Table 1 - Table 1'!I17+'Assumptions - Table 1 - Table 1'!I18*R16</f>
        <v>42000</v>
      </c>
      <c r="S17" s="56">
        <f>S13*'Assumptions - Table 1 - Table 1'!J15+S14*'Assumptions - Table 1 - Table 1'!J16+S15*'Assumptions - Table 1 - Table 1'!J17+'Assumptions - Table 1 - Table 1'!J18*S16</f>
        <v>51000</v>
      </c>
      <c r="T17" s="56">
        <f>T13*'Assumptions - Table 1 - Table 1'!K15+T14*'Assumptions - Table 1 - Table 1'!K16+T15*'Assumptions - Table 1 - Table 1'!K17+'Assumptions - Table 1 - Table 1'!K18*T16</f>
        <v>51000</v>
      </c>
      <c r="U17" s="56">
        <f>U13*'Assumptions - Table 1 - Table 1'!L15+U14*'Assumptions - Table 1 - Table 1'!L16+U15*'Assumptions - Table 1 - Table 1'!L17+'Assumptions - Table 1 - Table 1'!L18*U16</f>
        <v>51000</v>
      </c>
      <c r="V17" s="56">
        <f>V13*'Assumptions - Table 1 - Table 1'!M15+V14*'Assumptions - Table 1 - Table 1'!M16+V15*'Assumptions - Table 1 - Table 1'!M17+'Assumptions - Table 1 - Table 1'!M18*V16</f>
        <v>51000</v>
      </c>
      <c r="W17" s="56">
        <f>W13*'Assumptions - Table 1 - Table 1'!N15+W14*'Assumptions - Table 1 - Table 1'!N16+W15*'Assumptions - Table 1 - Table 1'!N17+'Assumptions - Table 1 - Table 1'!N18*W16</f>
        <v>60000</v>
      </c>
      <c r="X17" s="56">
        <f>X13*'Assumptions - Table 1 - Table 1'!O15+X14*'Assumptions - Table 1 - Table 1'!O16+X15*'Assumptions - Table 1 - Table 1'!O17+'Assumptions - Table 1 - Table 1'!O18*X16</f>
        <v>60000</v>
      </c>
      <c r="Y17" s="56">
        <f>Y13*'Assumptions - Table 1 - Table 1'!P15+Y14*'Assumptions - Table 1 - Table 1'!P16+Y15*'Assumptions - Table 1 - Table 1'!P17+'Assumptions - Table 1 - Table 1'!P18*Y16</f>
        <v>60000</v>
      </c>
      <c r="Z17" s="56">
        <f>Z13*'Assumptions - Table 1 - Table 1'!Q15+Z14*'Assumptions - Table 1 - Table 1'!Q16+Z15*'Assumptions - Table 1 - Table 1'!Q17+'Assumptions - Table 1 - Table 1'!Q18*Z16</f>
        <v>60000</v>
      </c>
      <c r="AA17" s="56">
        <f>AA13*'Assumptions - Table 1 - Table 1'!R15+AA14*'Assumptions - Table 1 - Table 1'!R16+AA15*'Assumptions - Table 1 - Table 1'!R17+'Assumptions - Table 1 - Table 1'!R18*AA16</f>
        <v>167000</v>
      </c>
      <c r="AB17" s="56">
        <f>AB13*'Assumptions - Table 1 - Table 1'!S15+AB14*'Assumptions - Table 1 - Table 1'!S16+AB15*'Assumptions - Table 1 - Table 1'!S17+'Assumptions - Table 1 - Table 1'!S18*AB16</f>
        <v>167000</v>
      </c>
      <c r="AC17" s="56">
        <f>AC13*'Assumptions - Table 1 - Table 1'!T15+AC14*'Assumptions - Table 1 - Table 1'!T16+AC15*'Assumptions - Table 1 - Table 1'!T17+'Assumptions - Table 1 - Table 1'!T18*AC16</f>
        <v>167000</v>
      </c>
      <c r="AD17" s="56">
        <f>AD13*'Assumptions - Table 1 - Table 1'!U15+AD14*'Assumptions - Table 1 - Table 1'!U16+AD15*'Assumptions - Table 1 - Table 1'!U17+'Assumptions - Table 1 - Table 1'!U18*AD16</f>
        <v>167000</v>
      </c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9"/>
    </row>
    <row r="18" spans="1:222" ht="12.75" customHeight="1">
      <c r="A18" s="3"/>
      <c r="B18" s="1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45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2"/>
    </row>
    <row r="19" spans="1:222" ht="17.100000000000001" customHeight="1">
      <c r="A19" s="28" t="s">
        <v>33</v>
      </c>
      <c r="B19" s="1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45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2"/>
    </row>
    <row r="20" spans="1:222" ht="12.75" customHeight="1">
      <c r="A20" s="13" t="s">
        <v>19</v>
      </c>
      <c r="B20" s="17"/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7</v>
      </c>
      <c r="P20" s="19">
        <v>7</v>
      </c>
      <c r="Q20" s="19">
        <v>7</v>
      </c>
      <c r="R20" s="19">
        <v>7</v>
      </c>
      <c r="S20" s="19">
        <v>7</v>
      </c>
      <c r="T20" s="19">
        <v>7</v>
      </c>
      <c r="U20" s="19">
        <v>7</v>
      </c>
      <c r="V20" s="19">
        <v>7</v>
      </c>
      <c r="W20" s="19">
        <v>7</v>
      </c>
      <c r="X20" s="19">
        <v>7</v>
      </c>
      <c r="Y20" s="19">
        <v>7</v>
      </c>
      <c r="Z20" s="19">
        <v>7</v>
      </c>
      <c r="AA20" s="19">
        <v>15</v>
      </c>
      <c r="AB20" s="19">
        <v>15</v>
      </c>
      <c r="AC20" s="19">
        <v>15</v>
      </c>
      <c r="AD20" s="19">
        <v>15</v>
      </c>
      <c r="AE20" s="45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2"/>
    </row>
    <row r="21" spans="1:222" ht="12.75" customHeight="1">
      <c r="A21" s="13" t="s">
        <v>13</v>
      </c>
      <c r="B21" s="17"/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19">
        <v>1</v>
      </c>
      <c r="AE21" s="45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2"/>
    </row>
    <row r="22" spans="1:222" ht="12.75" customHeight="1">
      <c r="A22" s="13" t="s">
        <v>30</v>
      </c>
      <c r="B22" s="17"/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19">
        <v>1</v>
      </c>
      <c r="AE22" s="45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2"/>
    </row>
    <row r="23" spans="1:222" ht="12.75" customHeight="1">
      <c r="A23" s="13" t="s">
        <v>34</v>
      </c>
      <c r="B23" s="17"/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45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2"/>
    </row>
    <row r="24" spans="1:222" ht="12.75" customHeight="1">
      <c r="A24" s="55" t="s">
        <v>35</v>
      </c>
      <c r="B24" s="56"/>
      <c r="C24" s="56">
        <f>C20*'Assumptions - Table 1 - Table 1'!$B22+C21*'Assumptions - Table 1 - Table 1'!$B23+C22*'Assumptions - Table 1 - Table 1'!$B24+'Assumptions - Table 1 - Table 1'!$B25*C23</f>
        <v>0</v>
      </c>
      <c r="D24" s="56">
        <f>D20*'Assumptions - Table 1 - Table 1'!$B22+D21*'Assumptions - Table 1 - Table 1'!$B23+D22*'Assumptions - Table 1 - Table 1'!$B24+'Assumptions - Table 1 - Table 1'!$B25*D23</f>
        <v>0</v>
      </c>
      <c r="E24" s="56">
        <f>E20*'Assumptions - Table 1 - Table 1'!$B22+E21*'Assumptions - Table 1 - Table 1'!$B23+E22*'Assumptions - Table 1 - Table 1'!$B24+'Assumptions - Table 1 - Table 1'!$B25*E23</f>
        <v>0</v>
      </c>
      <c r="F24" s="56">
        <f>F20*'Assumptions - Table 1 - Table 1'!$C22+F21*'Assumptions - Table 1 - Table 1'!$C23+F22*'Assumptions - Table 1 - Table 1'!$C24+'Assumptions - Table 1 - Table 1'!$C25*F23</f>
        <v>0</v>
      </c>
      <c r="G24" s="56">
        <f>G20*'Assumptions - Table 1 - Table 1'!$C22+G21*'Assumptions - Table 1 - Table 1'!$C23+G22*'Assumptions - Table 1 - Table 1'!$C24+'Assumptions - Table 1 - Table 1'!$C25*G23</f>
        <v>0</v>
      </c>
      <c r="H24" s="56">
        <f>H20*'Assumptions - Table 1 - Table 1'!$C22+H21*'Assumptions - Table 1 - Table 1'!$C23+H22*'Assumptions - Table 1 - Table 1'!$C24+'Assumptions - Table 1 - Table 1'!$C25*H23</f>
        <v>0</v>
      </c>
      <c r="I24" s="56">
        <f>I20*'Assumptions - Table 1 - Table 1'!$D22+I21*'Assumptions - Table 1 - Table 1'!$D23+I22*'Assumptions - Table 1 - Table 1'!$D24+'Assumptions - Table 1 - Table 1'!$D25*I23</f>
        <v>6000</v>
      </c>
      <c r="J24" s="56">
        <f>J20*'Assumptions - Table 1 - Table 1'!$D22+J21*'Assumptions - Table 1 - Table 1'!$D23+J22*'Assumptions - Table 1 - Table 1'!$D24+'Assumptions - Table 1 - Table 1'!$D25*J23</f>
        <v>10000</v>
      </c>
      <c r="K24" s="56">
        <f>K20*'Assumptions - Table 1 - Table 1'!$D22+K21*'Assumptions - Table 1 - Table 1'!$D23+K22*'Assumptions - Table 1 - Table 1'!$D24+'Assumptions - Table 1 - Table 1'!$D25*K23</f>
        <v>10000</v>
      </c>
      <c r="L24" s="56">
        <f>L20*'Assumptions - Table 1 - Table 1'!$E22+L21*'Assumptions - Table 1 - Table 1'!$E23+L22*'Assumptions - Table 1 - Table 1'!$E24+'Assumptions - Table 1 - Table 1'!$E25*L23</f>
        <v>10000</v>
      </c>
      <c r="M24" s="56">
        <f>M20*'Assumptions - Table 1 - Table 1'!$E22+M21*'Assumptions - Table 1 - Table 1'!$E23+M22*'Assumptions - Table 1 - Table 1'!$E24+'Assumptions - Table 1 - Table 1'!$E25*M23</f>
        <v>10000</v>
      </c>
      <c r="N24" s="56">
        <f>N20*'Assumptions - Table 1 - Table 1'!$E22+N21*'Assumptions - Table 1 - Table 1'!$E23+N22*'Assumptions - Table 1 - Table 1'!$E24+'Assumptions - Table 1 - Table 1'!$E25*N23</f>
        <v>10000</v>
      </c>
      <c r="O24" s="56">
        <f>O20*'Assumptions - Table 1 - Table 1'!F22+O21*'Assumptions - Table 1 - Table 1'!F23+O22*'Assumptions - Table 1 - Table 1'!F24+'Assumptions - Table 1 - Table 1'!F25*O23</f>
        <v>34000</v>
      </c>
      <c r="P24" s="56">
        <f>P20*'Assumptions - Table 1 - Table 1'!G22+P21*'Assumptions - Table 1 - Table 1'!G23+P22*'Assumptions - Table 1 - Table 1'!G24+'Assumptions - Table 1 - Table 1'!G25*P23</f>
        <v>34000</v>
      </c>
      <c r="Q24" s="56">
        <f>Q20*'Assumptions - Table 1 - Table 1'!H22+Q21*'Assumptions - Table 1 - Table 1'!H23+Q22*'Assumptions - Table 1 - Table 1'!H24+'Assumptions - Table 1 - Table 1'!H25*Q23</f>
        <v>34000</v>
      </c>
      <c r="R24" s="56">
        <f>R20*'Assumptions - Table 1 - Table 1'!I22+R21*'Assumptions - Table 1 - Table 1'!I23+R22*'Assumptions - Table 1 - Table 1'!I24+'Assumptions - Table 1 - Table 1'!I25*R23</f>
        <v>34000</v>
      </c>
      <c r="S24" s="56">
        <f>S20*'Assumptions - Table 1 - Table 1'!J22+S21*'Assumptions - Table 1 - Table 1'!J23+S22*'Assumptions - Table 1 - Table 1'!J24+'Assumptions - Table 1 - Table 1'!J25*S23</f>
        <v>43000</v>
      </c>
      <c r="T24" s="56">
        <f>T20*'Assumptions - Table 1 - Table 1'!K22+T21*'Assumptions - Table 1 - Table 1'!K23+T22*'Assumptions - Table 1 - Table 1'!K24+'Assumptions - Table 1 - Table 1'!K25*T23</f>
        <v>43000</v>
      </c>
      <c r="U24" s="56">
        <f>U20*'Assumptions - Table 1 - Table 1'!L22+U21*'Assumptions - Table 1 - Table 1'!L23+U22*'Assumptions - Table 1 - Table 1'!L24+'Assumptions - Table 1 - Table 1'!L25*U23</f>
        <v>43000</v>
      </c>
      <c r="V24" s="56">
        <f>V20*'Assumptions - Table 1 - Table 1'!M22+V21*'Assumptions - Table 1 - Table 1'!M23+V22*'Assumptions - Table 1 - Table 1'!M24+'Assumptions - Table 1 - Table 1'!M25*V23</f>
        <v>43000</v>
      </c>
      <c r="W24" s="56">
        <f>W20*'Assumptions - Table 1 - Table 1'!N22+W21*'Assumptions - Table 1 - Table 1'!N23+W22*'Assumptions - Table 1 - Table 1'!N24+'Assumptions - Table 1 - Table 1'!N25*W23</f>
        <v>52000</v>
      </c>
      <c r="X24" s="56">
        <f>X20*'Assumptions - Table 1 - Table 1'!O22+X21*'Assumptions - Table 1 - Table 1'!O23+X22*'Assumptions - Table 1 - Table 1'!O24+'Assumptions - Table 1 - Table 1'!O25*X23</f>
        <v>52000</v>
      </c>
      <c r="Y24" s="56">
        <f>Y20*'Assumptions - Table 1 - Table 1'!P22+Y21*'Assumptions - Table 1 - Table 1'!P23+Y22*'Assumptions - Table 1 - Table 1'!P24+'Assumptions - Table 1 - Table 1'!P25*Y23</f>
        <v>52000</v>
      </c>
      <c r="Z24" s="56">
        <f>Z20*'Assumptions - Table 1 - Table 1'!Q22+Z21*'Assumptions - Table 1 - Table 1'!Q23+Z22*'Assumptions - Table 1 - Table 1'!Q24+'Assumptions - Table 1 - Table 1'!Q25*Z23</f>
        <v>52000</v>
      </c>
      <c r="AA24" s="56">
        <f>AA20*'Assumptions - Table 1 - Table 1'!R22+AA21*'Assumptions - Table 1 - Table 1'!R23+AA22*'Assumptions - Table 1 - Table 1'!R24+'Assumptions - Table 1 - Table 1'!R25*AA23</f>
        <v>149000</v>
      </c>
      <c r="AB24" s="56">
        <f>AB20*'Assumptions - Table 1 - Table 1'!S22+AB21*'Assumptions - Table 1 - Table 1'!S23+AB22*'Assumptions - Table 1 - Table 1'!S24+'Assumptions - Table 1 - Table 1'!S25*AB23</f>
        <v>149000</v>
      </c>
      <c r="AC24" s="56">
        <f>AC20*'Assumptions - Table 1 - Table 1'!T22+AC21*'Assumptions - Table 1 - Table 1'!T23+AC22*'Assumptions - Table 1 - Table 1'!T24+'Assumptions - Table 1 - Table 1'!T25*AC23</f>
        <v>149000</v>
      </c>
      <c r="AD24" s="56">
        <f>AD20*'Assumptions - Table 1 - Table 1'!U22+AD21*'Assumptions - Table 1 - Table 1'!U23+AD22*'Assumptions - Table 1 - Table 1'!U24+'Assumptions - Table 1 - Table 1'!U25*AD23</f>
        <v>149000</v>
      </c>
      <c r="AE24" s="57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9"/>
    </row>
    <row r="25" spans="1:222" ht="12.75" customHeight="1">
      <c r="A25" s="3"/>
      <c r="B25" s="1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45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2"/>
    </row>
    <row r="26" spans="1:222" ht="15.95" customHeight="1">
      <c r="A26" s="28" t="s">
        <v>36</v>
      </c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45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2"/>
    </row>
    <row r="27" spans="1:222" ht="12.75" customHeight="1">
      <c r="A27" s="13" t="s">
        <v>17</v>
      </c>
      <c r="B27" s="17"/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7</v>
      </c>
      <c r="P27" s="19">
        <v>7</v>
      </c>
      <c r="Q27" s="19">
        <v>7</v>
      </c>
      <c r="R27" s="19">
        <v>7</v>
      </c>
      <c r="S27" s="19">
        <v>7</v>
      </c>
      <c r="T27" s="19">
        <v>7</v>
      </c>
      <c r="U27" s="19">
        <v>7</v>
      </c>
      <c r="V27" s="19">
        <v>7</v>
      </c>
      <c r="W27" s="19">
        <v>7</v>
      </c>
      <c r="X27" s="19">
        <v>7</v>
      </c>
      <c r="Y27" s="19">
        <v>7</v>
      </c>
      <c r="Z27" s="19">
        <v>7</v>
      </c>
      <c r="AA27" s="19">
        <v>15</v>
      </c>
      <c r="AB27" s="19">
        <v>15</v>
      </c>
      <c r="AC27" s="19">
        <v>15</v>
      </c>
      <c r="AD27" s="19">
        <v>15</v>
      </c>
      <c r="AE27" s="45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2"/>
    </row>
    <row r="28" spans="1:222" ht="12.75" customHeight="1">
      <c r="A28" s="13" t="s">
        <v>13</v>
      </c>
      <c r="B28" s="17"/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19">
        <v>1</v>
      </c>
      <c r="AE28" s="45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2"/>
    </row>
    <row r="29" spans="1:222" ht="12.75" customHeight="1">
      <c r="A29" s="13" t="s">
        <v>30</v>
      </c>
      <c r="B29" s="17"/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19">
        <v>1</v>
      </c>
      <c r="AE29" s="45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2"/>
    </row>
    <row r="30" spans="1:222" ht="12.75" customHeight="1">
      <c r="A30" s="13" t="s">
        <v>34</v>
      </c>
      <c r="B30" s="17"/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45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2"/>
    </row>
    <row r="31" spans="1:222" ht="12.75" customHeight="1">
      <c r="A31" s="55" t="s">
        <v>37</v>
      </c>
      <c r="B31" s="56"/>
      <c r="C31" s="56">
        <f>C27*'Assumptions - Table 1 - Table 1'!$B29+C28*'Assumptions - Table 1 - Table 1'!$B30+C29*'Assumptions - Table 1 - Table 1'!$B31+'Assumptions - Table 1 - Table 1'!$B32*C30</f>
        <v>0</v>
      </c>
      <c r="D31" s="56">
        <f>D27*'Assumptions - Table 1 - Table 1'!$B29+D28*'Assumptions - Table 1 - Table 1'!$B30+D29*'Assumptions - Table 1 - Table 1'!$B31+'Assumptions - Table 1 - Table 1'!$B32*D30</f>
        <v>0</v>
      </c>
      <c r="E31" s="56">
        <f>E27*'Assumptions - Table 1 - Table 1'!$B29+E28*'Assumptions - Table 1 - Table 1'!$B30+E29*'Assumptions - Table 1 - Table 1'!$B31+'Assumptions - Table 1 - Table 1'!$B32*E30</f>
        <v>0</v>
      </c>
      <c r="F31" s="56">
        <f>F27*'Assumptions - Table 1 - Table 1'!$C29+F28*'Assumptions - Table 1 - Table 1'!$C30+F29*'Assumptions - Table 1 - Table 1'!$C31+'Assumptions - Table 1 - Table 1'!$C32*F30</f>
        <v>0</v>
      </c>
      <c r="G31" s="56">
        <f>G27*'Assumptions - Table 1 - Table 1'!$C29+G28*'Assumptions - Table 1 - Table 1'!$C30+G29*'Assumptions - Table 1 - Table 1'!$C31+'Assumptions - Table 1 - Table 1'!$C32*G30</f>
        <v>0</v>
      </c>
      <c r="H31" s="56">
        <f>H27*'Assumptions - Table 1 - Table 1'!$C29+H28*'Assumptions - Table 1 - Table 1'!$C30+H29*'Assumptions - Table 1 - Table 1'!$C31+'Assumptions - Table 1 - Table 1'!$C32*H30</f>
        <v>0</v>
      </c>
      <c r="I31" s="56">
        <f>I27*'Assumptions - Table 1 - Table 1'!$D29+I28*'Assumptions - Table 1 - Table 1'!$D30+I29*'Assumptions - Table 1 - Table 1'!$D31+'Assumptions - Table 1 - Table 1'!$D32*I30</f>
        <v>6000</v>
      </c>
      <c r="J31" s="56">
        <f>J27*'Assumptions - Table 1 - Table 1'!$D29+J28*'Assumptions - Table 1 - Table 1'!$D30+J29*'Assumptions - Table 1 - Table 1'!$D31+'Assumptions - Table 1 - Table 1'!$D32*J30</f>
        <v>6000</v>
      </c>
      <c r="K31" s="56">
        <f>K27*'Assumptions - Table 1 - Table 1'!$D29+K28*'Assumptions - Table 1 - Table 1'!$D30+K29*'Assumptions - Table 1 - Table 1'!$D31+'Assumptions - Table 1 - Table 1'!$D32*K30</f>
        <v>6000</v>
      </c>
      <c r="L31" s="56">
        <f>L27*'Assumptions - Table 1 - Table 1'!$E29+L28*'Assumptions - Table 1 - Table 1'!$E30+L29*'Assumptions - Table 1 - Table 1'!$E31+'Assumptions - Table 1 - Table 1'!$E32*L30</f>
        <v>6000</v>
      </c>
      <c r="M31" s="56">
        <f>M27*'Assumptions - Table 1 - Table 1'!$E29+M28*'Assumptions - Table 1 - Table 1'!$E30+M29*'Assumptions - Table 1 - Table 1'!$E31+'Assumptions - Table 1 - Table 1'!$E32*M30</f>
        <v>6000</v>
      </c>
      <c r="N31" s="56">
        <f>N27*'Assumptions - Table 1 - Table 1'!$E29+N28*'Assumptions - Table 1 - Table 1'!$E30+N29*'Assumptions - Table 1 - Table 1'!$E31+'Assumptions - Table 1 - Table 1'!$E32*N30</f>
        <v>6000</v>
      </c>
      <c r="O31" s="56">
        <f>O27*'Assumptions - Table 1 - Table 1'!F29+O28*'Assumptions - Table 1 - Table 1'!F30+O29*'Assumptions - Table 1 - Table 1'!F31+'Assumptions - Table 1 - Table 1'!F32*O30</f>
        <v>24000</v>
      </c>
      <c r="P31" s="56">
        <f>P27*'Assumptions - Table 1 - Table 1'!G29+P28*'Assumptions - Table 1 - Table 1'!G30+P29*'Assumptions - Table 1 - Table 1'!G31+'Assumptions - Table 1 - Table 1'!G32*P30</f>
        <v>24000</v>
      </c>
      <c r="Q31" s="56">
        <f>Q27*'Assumptions - Table 1 - Table 1'!H29+Q28*'Assumptions - Table 1 - Table 1'!H30+Q29*'Assumptions - Table 1 - Table 1'!H31+'Assumptions - Table 1 - Table 1'!H32*Q30</f>
        <v>24000</v>
      </c>
      <c r="R31" s="56">
        <f>R27*'Assumptions - Table 1 - Table 1'!I29+R28*'Assumptions - Table 1 - Table 1'!I30+R29*'Assumptions - Table 1 - Table 1'!I31+'Assumptions - Table 1 - Table 1'!I32*R30</f>
        <v>24000</v>
      </c>
      <c r="S31" s="56">
        <f>S27*'Assumptions - Table 1 - Table 1'!J29+S28*'Assumptions - Table 1 - Table 1'!J30+S29*'Assumptions - Table 1 - Table 1'!J31+'Assumptions - Table 1 - Table 1'!J32*S30</f>
        <v>32000</v>
      </c>
      <c r="T31" s="56">
        <f>T27*'Assumptions - Table 1 - Table 1'!K29+T28*'Assumptions - Table 1 - Table 1'!K30+T29*'Assumptions - Table 1 - Table 1'!K31+'Assumptions - Table 1 - Table 1'!K32*T30</f>
        <v>32000</v>
      </c>
      <c r="U31" s="56">
        <f>U27*'Assumptions - Table 1 - Table 1'!L29+U28*'Assumptions - Table 1 - Table 1'!L30+U29*'Assumptions - Table 1 - Table 1'!L31+'Assumptions - Table 1 - Table 1'!L32*U30</f>
        <v>32000</v>
      </c>
      <c r="V31" s="56">
        <f>V27*'Assumptions - Table 1 - Table 1'!M29+V28*'Assumptions - Table 1 - Table 1'!M30+V29*'Assumptions - Table 1 - Table 1'!M31+'Assumptions - Table 1 - Table 1'!M32*V30</f>
        <v>32000</v>
      </c>
      <c r="W31" s="56">
        <f>W27*'Assumptions - Table 1 - Table 1'!N29+W28*'Assumptions - Table 1 - Table 1'!N30+W29*'Assumptions - Table 1 - Table 1'!N31+'Assumptions - Table 1 - Table 1'!N32*W30</f>
        <v>40000</v>
      </c>
      <c r="X31" s="56">
        <f>X27*'Assumptions - Table 1 - Table 1'!O29+X28*'Assumptions - Table 1 - Table 1'!O30+X29*'Assumptions - Table 1 - Table 1'!O31+'Assumptions - Table 1 - Table 1'!O32*X30</f>
        <v>40000</v>
      </c>
      <c r="Y31" s="56">
        <f>Y27*'Assumptions - Table 1 - Table 1'!P29+Y28*'Assumptions - Table 1 - Table 1'!P30+Y29*'Assumptions - Table 1 - Table 1'!P31+'Assumptions - Table 1 - Table 1'!P32*Y30</f>
        <v>40000</v>
      </c>
      <c r="Z31" s="56">
        <f>Z27*'Assumptions - Table 1 - Table 1'!Q29+Z28*'Assumptions - Table 1 - Table 1'!Q30+Z29*'Assumptions - Table 1 - Table 1'!Q31+'Assumptions - Table 1 - Table 1'!Q32*Z30</f>
        <v>40000</v>
      </c>
      <c r="AA31" s="56">
        <f>AA27*'Assumptions - Table 1 - Table 1'!R29+AA28*'Assumptions - Table 1 - Table 1'!R30+AA29*'Assumptions - Table 1 - Table 1'!R31+'Assumptions - Table 1 - Table 1'!R32*AA30</f>
        <v>126000</v>
      </c>
      <c r="AB31" s="56">
        <f>AB27*'Assumptions - Table 1 - Table 1'!S29+AB28*'Assumptions - Table 1 - Table 1'!S30+AB29*'Assumptions - Table 1 - Table 1'!S31+'Assumptions - Table 1 - Table 1'!S32*AB30</f>
        <v>126000</v>
      </c>
      <c r="AC31" s="56">
        <f>AC27*'Assumptions - Table 1 - Table 1'!T29+AC28*'Assumptions - Table 1 - Table 1'!T30+AC29*'Assumptions - Table 1 - Table 1'!T31+'Assumptions - Table 1 - Table 1'!T32*AC30</f>
        <v>126000</v>
      </c>
      <c r="AD31" s="56">
        <f>AD27*'Assumptions - Table 1 - Table 1'!U29+AD28*'Assumptions - Table 1 - Table 1'!U30+AD29*'Assumptions - Table 1 - Table 1'!U31+'Assumptions - Table 1 - Table 1'!U32*AD30</f>
        <v>126000</v>
      </c>
      <c r="AE31" s="5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9"/>
    </row>
    <row r="32" spans="1:222" ht="12.75" customHeight="1">
      <c r="A32" s="3"/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45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2"/>
    </row>
    <row r="33" spans="1:222" ht="15.95" customHeight="1">
      <c r="A33" s="28" t="s">
        <v>38</v>
      </c>
      <c r="B33" s="1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45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2"/>
    </row>
    <row r="34" spans="1:222" ht="12.75" customHeight="1">
      <c r="A34" s="13" t="s">
        <v>39</v>
      </c>
      <c r="B34" s="17"/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19">
        <v>1</v>
      </c>
      <c r="AE34" s="45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2"/>
    </row>
    <row r="35" spans="1:222" ht="12.75" customHeight="1">
      <c r="A35" s="13" t="s">
        <v>13</v>
      </c>
      <c r="B35" s="17"/>
      <c r="C35" s="19">
        <v>0</v>
      </c>
      <c r="D35" s="19">
        <v>1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>
        <v>1</v>
      </c>
      <c r="AD35" s="19">
        <v>1</v>
      </c>
      <c r="AE35" s="45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2"/>
    </row>
    <row r="36" spans="1:222" ht="12.75" customHeight="1">
      <c r="A36" s="13" t="s">
        <v>20</v>
      </c>
      <c r="B36" s="17"/>
      <c r="C36" s="19">
        <v>0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4</v>
      </c>
      <c r="V36" s="19">
        <v>4</v>
      </c>
      <c r="W36" s="19">
        <v>5</v>
      </c>
      <c r="X36" s="19">
        <v>6</v>
      </c>
      <c r="Y36" s="19">
        <v>8</v>
      </c>
      <c r="Z36" s="19">
        <v>9</v>
      </c>
      <c r="AA36" s="19">
        <v>9</v>
      </c>
      <c r="AB36" s="19">
        <v>10</v>
      </c>
      <c r="AC36" s="19">
        <v>10</v>
      </c>
      <c r="AD36" s="19">
        <v>10</v>
      </c>
      <c r="AE36" s="45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2"/>
    </row>
    <row r="37" spans="1:222" ht="12.75" customHeight="1">
      <c r="A37" s="13" t="s">
        <v>34</v>
      </c>
      <c r="B37" s="17"/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45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2"/>
    </row>
    <row r="38" spans="1:222" ht="12.75" customHeight="1">
      <c r="A38" s="55" t="s">
        <v>40</v>
      </c>
      <c r="B38" s="56"/>
      <c r="C38" s="56">
        <f>C34*'Assumptions - Table 1 - Table 1'!$B36+C35*'Assumptions - Table 1 - Table 1'!$B37+C36*'Assumptions - Table 1 - Table 1'!$B38+'Assumptions - Table 1 - Table 1'!$B39*C37</f>
        <v>0</v>
      </c>
      <c r="D38" s="56">
        <f>D34*'Assumptions - Table 1 - Table 1'!$B36+D35*'Assumptions - Table 1 - Table 1'!$B37+D36*'Assumptions - Table 1 - Table 1'!$B38+'Assumptions - Table 1 - Table 1'!$B39*D37</f>
        <v>0</v>
      </c>
      <c r="E38" s="56">
        <f>E34*'Assumptions - Table 1 - Table 1'!$B36+E35*'Assumptions - Table 1 - Table 1'!$B37+E36*'Assumptions - Table 1 - Table 1'!$B38+'Assumptions - Table 1 - Table 1'!$B39*E37</f>
        <v>0</v>
      </c>
      <c r="F38" s="56">
        <f>F34*'Assumptions - Table 1 - Table 1'!$C36+F35*'Assumptions - Table 1 - Table 1'!$C37+F36*'Assumptions - Table 1 - Table 1'!$C38+'Assumptions - Table 1 - Table 1'!$C39*F37</f>
        <v>0</v>
      </c>
      <c r="G38" s="56">
        <f>G34*'Assumptions - Table 1 - Table 1'!$C36+G35*'Assumptions - Table 1 - Table 1'!$C37+G36*'Assumptions - Table 1 - Table 1'!$C38+'Assumptions - Table 1 - Table 1'!$C39*G37</f>
        <v>0</v>
      </c>
      <c r="H38" s="56">
        <f>H34*'Assumptions - Table 1 - Table 1'!$C36+H35*'Assumptions - Table 1 - Table 1'!$C37+H36*'Assumptions - Table 1 - Table 1'!$C38+'Assumptions - Table 1 - Table 1'!$C39*H37</f>
        <v>0</v>
      </c>
      <c r="I38" s="56">
        <f>I34*'Assumptions - Table 1 - Table 1'!$D36+I35*'Assumptions - Table 1 - Table 1'!$D37+I36*'Assumptions - Table 1 - Table 1'!$D38+'Assumptions - Table 1 - Table 1'!$D39*I37</f>
        <v>0</v>
      </c>
      <c r="J38" s="56">
        <f>J34*'Assumptions - Table 1 - Table 1'!$D36+J35*'Assumptions - Table 1 - Table 1'!$D37+J36*'Assumptions - Table 1 - Table 1'!$D38+'Assumptions - Table 1 - Table 1'!$D39*J37</f>
        <v>0</v>
      </c>
      <c r="K38" s="56">
        <f>K34*'Assumptions - Table 1 - Table 1'!$D36+K35*'Assumptions - Table 1 - Table 1'!$D37+K36*'Assumptions - Table 1 - Table 1'!$D38+'Assumptions - Table 1 - Table 1'!$D39*K37</f>
        <v>0</v>
      </c>
      <c r="L38" s="56">
        <f>L34*'Assumptions - Table 1 - Table 1'!$E36+L35*'Assumptions - Table 1 - Table 1'!$E37+L36*'Assumptions - Table 1 - Table 1'!$E38+'Assumptions - Table 1 - Table 1'!$E39*L37</f>
        <v>0</v>
      </c>
      <c r="M38" s="56">
        <f>M34*'Assumptions - Table 1 - Table 1'!$E36+M35*'Assumptions - Table 1 - Table 1'!$E37+M36*'Assumptions - Table 1 - Table 1'!$E38+'Assumptions - Table 1 - Table 1'!$E39*M37</f>
        <v>0</v>
      </c>
      <c r="N38" s="56">
        <f>N34*'Assumptions - Table 1 - Table 1'!$E36+N35*'Assumptions - Table 1 - Table 1'!$E37+N36*'Assumptions - Table 1 - Table 1'!$E38+'Assumptions - Table 1 - Table 1'!$E39*N37</f>
        <v>0</v>
      </c>
      <c r="O38" s="56">
        <f>O34*'Assumptions - Table 1 - Table 1'!F36+O35*'Assumptions - Table 1 - Table 1'!F37+O36*'Assumptions - Table 1 - Table 1'!F38+'Assumptions - Table 1 - Table 1'!F39*O37</f>
        <v>3000</v>
      </c>
      <c r="P38" s="56">
        <f>P34*'Assumptions - Table 1 - Table 1'!G36+P35*'Assumptions - Table 1 - Table 1'!G37+P36*'Assumptions - Table 1 - Table 1'!G38+'Assumptions - Table 1 - Table 1'!G39*P37</f>
        <v>3000</v>
      </c>
      <c r="Q38" s="56">
        <f>Q34*'Assumptions - Table 1 - Table 1'!H36+Q35*'Assumptions - Table 1 - Table 1'!H37+Q36*'Assumptions - Table 1 - Table 1'!H38+'Assumptions - Table 1 - Table 1'!H39*Q37</f>
        <v>3000</v>
      </c>
      <c r="R38" s="56">
        <f>R34*'Assumptions - Table 1 - Table 1'!I36+R35*'Assumptions - Table 1 - Table 1'!I37+R36*'Assumptions - Table 1 - Table 1'!I38+'Assumptions - Table 1 - Table 1'!I39*R37</f>
        <v>3000</v>
      </c>
      <c r="S38" s="56">
        <f>S34*'Assumptions - Table 1 - Table 1'!J36+S35*'Assumptions - Table 1 - Table 1'!J37+S36*'Assumptions - Table 1 - Table 1'!J38+'Assumptions - Table 1 - Table 1'!J39*S37</f>
        <v>4000</v>
      </c>
      <c r="T38" s="56">
        <f>T34*'Assumptions - Table 1 - Table 1'!K36+T35*'Assumptions - Table 1 - Table 1'!K37+T36*'Assumptions - Table 1 - Table 1'!K38+'Assumptions - Table 1 - Table 1'!K39*T37</f>
        <v>4000</v>
      </c>
      <c r="U38" s="56">
        <f>U34*'Assumptions - Table 1 - Table 1'!L36+U35*'Assumptions - Table 1 - Table 1'!L37+U36*'Assumptions - Table 1 - Table 1'!L38+'Assumptions - Table 1 - Table 1'!L39*U37</f>
        <v>4000</v>
      </c>
      <c r="V38" s="56">
        <f>V34*'Assumptions - Table 1 - Table 1'!M36+V35*'Assumptions - Table 1 - Table 1'!M37+V36*'Assumptions - Table 1 - Table 1'!M38+'Assumptions - Table 1 - Table 1'!M39*V37</f>
        <v>4000</v>
      </c>
      <c r="W38" s="56">
        <f>W34*'Assumptions - Table 1 - Table 1'!N36+W35*'Assumptions - Table 1 - Table 1'!N37+W36*'Assumptions - Table 1 - Table 1'!N38+'Assumptions - Table 1 - Table 1'!N39*W37</f>
        <v>5000</v>
      </c>
      <c r="X38" s="56">
        <f>X34*'Assumptions - Table 1 - Table 1'!O36+X35*'Assumptions - Table 1 - Table 1'!O37+X36*'Assumptions - Table 1 - Table 1'!O38+'Assumptions - Table 1 - Table 1'!O39*X37</f>
        <v>5000</v>
      </c>
      <c r="Y38" s="56">
        <f>Y34*'Assumptions - Table 1 - Table 1'!P36+Y35*'Assumptions - Table 1 - Table 1'!P37+Y36*'Assumptions - Table 1 - Table 1'!P38+'Assumptions - Table 1 - Table 1'!P39*Y37</f>
        <v>5000</v>
      </c>
      <c r="Z38" s="56">
        <f>Z34*'Assumptions - Table 1 - Table 1'!Q36+Z35*'Assumptions - Table 1 - Table 1'!Q37+Z36*'Assumptions - Table 1 - Table 1'!Q38+'Assumptions - Table 1 - Table 1'!Q39*Z37</f>
        <v>5000</v>
      </c>
      <c r="AA38" s="56">
        <f>AA34*'Assumptions - Table 1 - Table 1'!R36+AA35*'Assumptions - Table 1 - Table 1'!R37+AA36*'Assumptions - Table 1 - Table 1'!R38+'Assumptions - Table 1 - Table 1'!R39*AA37</f>
        <v>6000</v>
      </c>
      <c r="AB38" s="56">
        <f>AB34*'Assumptions - Table 1 - Table 1'!S36+AB35*'Assumptions - Table 1 - Table 1'!S37+AB36*'Assumptions - Table 1 - Table 1'!S38+'Assumptions - Table 1 - Table 1'!S39*AB37</f>
        <v>6000</v>
      </c>
      <c r="AC38" s="56">
        <f>AC34*'Assumptions - Table 1 - Table 1'!T36+AC35*'Assumptions - Table 1 - Table 1'!T37+AC36*'Assumptions - Table 1 - Table 1'!T38+'Assumptions - Table 1 - Table 1'!T39*AC37</f>
        <v>6000</v>
      </c>
      <c r="AD38" s="56">
        <f>AD34*'Assumptions - Table 1 - Table 1'!U36+AD35*'Assumptions - Table 1 - Table 1'!U37+AD36*'Assumptions - Table 1 - Table 1'!U38+'Assumptions - Table 1 - Table 1'!U39*AD37</f>
        <v>6000</v>
      </c>
      <c r="AE38" s="5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9"/>
    </row>
    <row r="39" spans="1:222" ht="12.75" customHeight="1">
      <c r="A39" s="60"/>
      <c r="B39" s="1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45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2"/>
    </row>
    <row r="40" spans="1:222" ht="21.95" customHeight="1">
      <c r="A40" s="2" t="s">
        <v>41</v>
      </c>
      <c r="B40" s="3"/>
      <c r="C40" s="29">
        <f t="shared" ref="C40:AD40" si="4">C13+C14+C15+C16+C20+C21+C22+C23+C27+C28+C29+C30+C34+C35+C36+C37</f>
        <v>1</v>
      </c>
      <c r="D40" s="29">
        <f t="shared" si="4"/>
        <v>3</v>
      </c>
      <c r="E40" s="29">
        <f t="shared" si="4"/>
        <v>3</v>
      </c>
      <c r="F40" s="29">
        <f t="shared" si="4"/>
        <v>3</v>
      </c>
      <c r="G40" s="29">
        <f t="shared" si="4"/>
        <v>3</v>
      </c>
      <c r="H40" s="29">
        <f t="shared" si="4"/>
        <v>9</v>
      </c>
      <c r="I40" s="29">
        <f t="shared" si="4"/>
        <v>10</v>
      </c>
      <c r="J40" s="29">
        <f t="shared" si="4"/>
        <v>11</v>
      </c>
      <c r="K40" s="29">
        <f t="shared" si="4"/>
        <v>11</v>
      </c>
      <c r="L40" s="29">
        <f t="shared" si="4"/>
        <v>11</v>
      </c>
      <c r="M40" s="29">
        <f t="shared" si="4"/>
        <v>11</v>
      </c>
      <c r="N40" s="29">
        <f t="shared" si="4"/>
        <v>11</v>
      </c>
      <c r="O40" s="29">
        <f t="shared" si="4"/>
        <v>30</v>
      </c>
      <c r="P40" s="29">
        <f t="shared" si="4"/>
        <v>30</v>
      </c>
      <c r="Q40" s="29">
        <f t="shared" si="4"/>
        <v>30</v>
      </c>
      <c r="R40" s="29">
        <f t="shared" si="4"/>
        <v>30</v>
      </c>
      <c r="S40" s="29">
        <f t="shared" si="4"/>
        <v>30</v>
      </c>
      <c r="T40" s="29">
        <f t="shared" si="4"/>
        <v>30</v>
      </c>
      <c r="U40" s="29">
        <f t="shared" si="4"/>
        <v>33</v>
      </c>
      <c r="V40" s="29">
        <f t="shared" si="4"/>
        <v>33</v>
      </c>
      <c r="W40" s="29">
        <f t="shared" si="4"/>
        <v>34</v>
      </c>
      <c r="X40" s="29">
        <f t="shared" si="4"/>
        <v>35</v>
      </c>
      <c r="Y40" s="29">
        <f t="shared" si="4"/>
        <v>37</v>
      </c>
      <c r="Z40" s="29">
        <f t="shared" si="4"/>
        <v>38</v>
      </c>
      <c r="AA40" s="29">
        <f t="shared" si="4"/>
        <v>62</v>
      </c>
      <c r="AB40" s="29">
        <f t="shared" si="4"/>
        <v>63</v>
      </c>
      <c r="AC40" s="29">
        <f t="shared" si="4"/>
        <v>63</v>
      </c>
      <c r="AD40" s="29">
        <f t="shared" si="4"/>
        <v>63</v>
      </c>
      <c r="AE40" s="45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2"/>
    </row>
    <row r="41" spans="1:222" ht="12.75" customHeight="1">
      <c r="A41" s="3"/>
      <c r="B41" s="1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45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2"/>
    </row>
    <row r="42" spans="1:222" ht="20.100000000000001" customHeight="1">
      <c r="A42" s="25" t="s">
        <v>42</v>
      </c>
      <c r="B42" s="1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45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2"/>
    </row>
    <row r="43" spans="1:222" ht="12.75" customHeight="1">
      <c r="A43" s="13" t="s">
        <v>43</v>
      </c>
      <c r="B43" s="17"/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16">
        <f>I17*(1+'Assumptions - Table 1 - Table 1'!$B$5)</f>
        <v>13799.999999999998</v>
      </c>
      <c r="J43" s="116">
        <f>J17*(1+'Assumptions - Table 1 - Table 1'!$B$5)</f>
        <v>13799.999999999998</v>
      </c>
      <c r="K43" s="116">
        <f>K17*(1+'Assumptions - Table 1 - Table 1'!$B$5)</f>
        <v>13799.999999999998</v>
      </c>
      <c r="L43" s="116">
        <f>L17*(1+'Assumptions - Table 1 - Table 1'!$B$5)</f>
        <v>13799.999999999998</v>
      </c>
      <c r="M43" s="116">
        <f>M17*(1+'Assumptions - Table 1 - Table 1'!$B$5)</f>
        <v>13799.999999999998</v>
      </c>
      <c r="N43" s="116">
        <f>N17*(1+'Assumptions - Table 1 - Table 1'!$B$5)</f>
        <v>13799.999999999998</v>
      </c>
      <c r="O43" s="116">
        <f>O17*(1+'Assumptions - Table 1 - Table 1'!$B$5)</f>
        <v>48299.999999999993</v>
      </c>
      <c r="P43" s="116">
        <f>P17*(1+'Assumptions - Table 1 - Table 1'!$B$5)</f>
        <v>48299.999999999993</v>
      </c>
      <c r="Q43" s="116">
        <f>Q17*(1+'Assumptions - Table 1 - Table 1'!$B$5)</f>
        <v>48299.999999999993</v>
      </c>
      <c r="R43" s="116">
        <f>R17*(1+'Assumptions - Table 1 - Table 1'!$B$5)</f>
        <v>48299.999999999993</v>
      </c>
      <c r="S43" s="116">
        <f>S17*(1+'Assumptions - Table 1 - Table 1'!$B$5)</f>
        <v>58649.999999999993</v>
      </c>
      <c r="T43" s="116">
        <f>T17*(1+'Assumptions - Table 1 - Table 1'!$B$5)</f>
        <v>58649.999999999993</v>
      </c>
      <c r="U43" s="116">
        <f>U17*(1+'Assumptions - Table 1 - Table 1'!$B$5)</f>
        <v>58649.999999999993</v>
      </c>
      <c r="V43" s="116">
        <f>V17*(1+'Assumptions - Table 1 - Table 1'!$B$5)</f>
        <v>58649.999999999993</v>
      </c>
      <c r="W43" s="116">
        <f>W17*(1+'Assumptions - Table 1 - Table 1'!$B$5)</f>
        <v>69000</v>
      </c>
      <c r="X43" s="116">
        <f>X17*(1+'Assumptions - Table 1 - Table 1'!$B$5)</f>
        <v>69000</v>
      </c>
      <c r="Y43" s="116">
        <f>Y17*(1+'Assumptions - Table 1 - Table 1'!$B$5)</f>
        <v>69000</v>
      </c>
      <c r="Z43" s="116">
        <f>Z17*(1+'Assumptions - Table 1 - Table 1'!$B$5)</f>
        <v>69000</v>
      </c>
      <c r="AA43" s="116">
        <f>AA17*(1+'Assumptions - Table 1 - Table 1'!$B$5)</f>
        <v>192049.99999999997</v>
      </c>
      <c r="AB43" s="116">
        <f>AB17*(1+'Assumptions - Table 1 - Table 1'!$B$5)</f>
        <v>192049.99999999997</v>
      </c>
      <c r="AC43" s="116">
        <f>AC17*(1+'Assumptions - Table 1 - Table 1'!$B$5)</f>
        <v>192049.99999999997</v>
      </c>
      <c r="AD43" s="116">
        <f>AD17*(1+'Assumptions - Table 1 - Table 1'!$B$5)</f>
        <v>192049.99999999997</v>
      </c>
      <c r="AE43" s="45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2"/>
    </row>
    <row r="44" spans="1:222" ht="12.75" customHeight="1">
      <c r="A44" s="13" t="s">
        <v>44</v>
      </c>
      <c r="B44" s="17"/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16">
        <f>I24*(1+'Assumptions - Table 1 - Table 1'!$B$5)</f>
        <v>6899.9999999999991</v>
      </c>
      <c r="J44" s="116">
        <f>J24*(1+'Assumptions - Table 1 - Table 1'!$B$5)</f>
        <v>11500</v>
      </c>
      <c r="K44" s="116">
        <f>K24*(1+'Assumptions - Table 1 - Table 1'!$B$5)</f>
        <v>11500</v>
      </c>
      <c r="L44" s="116">
        <f>L24*(1+'Assumptions - Table 1 - Table 1'!$B$5)</f>
        <v>11500</v>
      </c>
      <c r="M44" s="116">
        <f>M24*(1+'Assumptions - Table 1 - Table 1'!$B$5)</f>
        <v>11500</v>
      </c>
      <c r="N44" s="116">
        <f>N24*(1+'Assumptions - Table 1 - Table 1'!$B$5)</f>
        <v>11500</v>
      </c>
      <c r="O44" s="116">
        <f>O24*(1+'Assumptions - Table 1 - Table 1'!$B$5)</f>
        <v>39100</v>
      </c>
      <c r="P44" s="116">
        <f>P24*(1+'Assumptions - Table 1 - Table 1'!$B$5)</f>
        <v>39100</v>
      </c>
      <c r="Q44" s="116">
        <f>Q24*(1+'Assumptions - Table 1 - Table 1'!$B$5)</f>
        <v>39100</v>
      </c>
      <c r="R44" s="116">
        <f>R24*(1+'Assumptions - Table 1 - Table 1'!$B$5)</f>
        <v>39100</v>
      </c>
      <c r="S44" s="116">
        <f>S24*(1+'Assumptions - Table 1 - Table 1'!$B$5)</f>
        <v>49449.999999999993</v>
      </c>
      <c r="T44" s="116">
        <f>T24*(1+'Assumptions - Table 1 - Table 1'!$B$5)</f>
        <v>49449.999999999993</v>
      </c>
      <c r="U44" s="116">
        <f>U24*(1+'Assumptions - Table 1 - Table 1'!$B$5)</f>
        <v>49449.999999999993</v>
      </c>
      <c r="V44" s="116">
        <f>V24*(1+'Assumptions - Table 1 - Table 1'!$B$5)</f>
        <v>49449.999999999993</v>
      </c>
      <c r="W44" s="116">
        <f>W24*(1+'Assumptions - Table 1 - Table 1'!$B$5)</f>
        <v>59799.999999999993</v>
      </c>
      <c r="X44" s="116">
        <f>X24*(1+'Assumptions - Table 1 - Table 1'!$B$5)</f>
        <v>59799.999999999993</v>
      </c>
      <c r="Y44" s="116">
        <f>Y24*(1+'Assumptions - Table 1 - Table 1'!$B$5)</f>
        <v>59799.999999999993</v>
      </c>
      <c r="Z44" s="116">
        <f>Z24*(1+'Assumptions - Table 1 - Table 1'!$B$5)</f>
        <v>59799.999999999993</v>
      </c>
      <c r="AA44" s="116">
        <f>AA24*(1+'Assumptions - Table 1 - Table 1'!$B$5)</f>
        <v>171350</v>
      </c>
      <c r="AB44" s="116">
        <f>AB24*(1+'Assumptions - Table 1 - Table 1'!$B$5)</f>
        <v>171350</v>
      </c>
      <c r="AC44" s="116">
        <f>AC24*(1+'Assumptions - Table 1 - Table 1'!$B$5)</f>
        <v>171350</v>
      </c>
      <c r="AD44" s="116">
        <f>AD24*(1+'Assumptions - Table 1 - Table 1'!$B$5)</f>
        <v>171350</v>
      </c>
      <c r="AE44" s="45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2"/>
    </row>
    <row r="45" spans="1:222" ht="12.75" customHeight="1">
      <c r="A45" s="13" t="s">
        <v>45</v>
      </c>
      <c r="B45" s="17"/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16">
        <f>I31*(1+'Assumptions - Table 1 - Table 1'!$B$5)</f>
        <v>6899.9999999999991</v>
      </c>
      <c r="J45" s="116">
        <f>J31*(1+'Assumptions - Table 1 - Table 1'!$B$5)</f>
        <v>6899.9999999999991</v>
      </c>
      <c r="K45" s="116">
        <f>K31*(1+'Assumptions - Table 1 - Table 1'!$B$5)</f>
        <v>6899.9999999999991</v>
      </c>
      <c r="L45" s="116">
        <f>L31*(1+'Assumptions - Table 1 - Table 1'!$B$5)</f>
        <v>6899.9999999999991</v>
      </c>
      <c r="M45" s="116">
        <f>M31*(1+'Assumptions - Table 1 - Table 1'!$B$5)</f>
        <v>6899.9999999999991</v>
      </c>
      <c r="N45" s="116">
        <f>N31*(1+'Assumptions - Table 1 - Table 1'!$B$5)</f>
        <v>6899.9999999999991</v>
      </c>
      <c r="O45" s="116">
        <f>O31*(1+'Assumptions - Table 1 - Table 1'!$B$5)</f>
        <v>27599.999999999996</v>
      </c>
      <c r="P45" s="116">
        <f>P31*(1+'Assumptions - Table 1 - Table 1'!$B$5)</f>
        <v>27599.999999999996</v>
      </c>
      <c r="Q45" s="116">
        <f>Q31*(1+'Assumptions - Table 1 - Table 1'!$B$5)</f>
        <v>27599.999999999996</v>
      </c>
      <c r="R45" s="116">
        <f>R31*(1+'Assumptions - Table 1 - Table 1'!$B$5)</f>
        <v>27599.999999999996</v>
      </c>
      <c r="S45" s="116">
        <f>S31*(1+'Assumptions - Table 1 - Table 1'!$B$5)</f>
        <v>36800</v>
      </c>
      <c r="T45" s="116">
        <f>T31*(1+'Assumptions - Table 1 - Table 1'!$B$5)</f>
        <v>36800</v>
      </c>
      <c r="U45" s="116">
        <f>U31*(1+'Assumptions - Table 1 - Table 1'!$B$5)</f>
        <v>36800</v>
      </c>
      <c r="V45" s="116">
        <f>V31*(1+'Assumptions - Table 1 - Table 1'!$B$5)</f>
        <v>36800</v>
      </c>
      <c r="W45" s="116">
        <f>W31*(1+'Assumptions - Table 1 - Table 1'!$B$5)</f>
        <v>46000</v>
      </c>
      <c r="X45" s="116">
        <f>X31*(1+'Assumptions - Table 1 - Table 1'!$B$5)</f>
        <v>46000</v>
      </c>
      <c r="Y45" s="116">
        <f>Y31*(1+'Assumptions - Table 1 - Table 1'!$B$5)</f>
        <v>46000</v>
      </c>
      <c r="Z45" s="116">
        <f>Z31*(1+'Assumptions - Table 1 - Table 1'!$B$5)</f>
        <v>46000</v>
      </c>
      <c r="AA45" s="116">
        <f>AA31*(1+'Assumptions - Table 1 - Table 1'!$B$5)</f>
        <v>144900</v>
      </c>
      <c r="AB45" s="116">
        <f>AB31*(1+'Assumptions - Table 1 - Table 1'!$B$5)</f>
        <v>144900</v>
      </c>
      <c r="AC45" s="116">
        <f>AC31*(1+'Assumptions - Table 1 - Table 1'!$B$5)</f>
        <v>144900</v>
      </c>
      <c r="AD45" s="116">
        <f>AD31*(1+'Assumptions - Table 1 - Table 1'!$B$5)</f>
        <v>144900</v>
      </c>
      <c r="AE45" s="45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2"/>
    </row>
    <row r="46" spans="1:222" ht="12.75" customHeight="1">
      <c r="A46" s="13" t="s">
        <v>46</v>
      </c>
      <c r="B46" s="17"/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16">
        <f>I38*(1+'Assumptions - Table 1 - Table 1'!$B$5)</f>
        <v>0</v>
      </c>
      <c r="J46" s="116">
        <f>J38*(1+'Assumptions - Table 1 - Table 1'!$B$5)</f>
        <v>0</v>
      </c>
      <c r="K46" s="116">
        <f>K38*(1+'Assumptions - Table 1 - Table 1'!$B$5)</f>
        <v>0</v>
      </c>
      <c r="L46" s="116">
        <f>L38*(1+'Assumptions - Table 1 - Table 1'!$B$5)</f>
        <v>0</v>
      </c>
      <c r="M46" s="116">
        <f>M38*(1+'Assumptions - Table 1 - Table 1'!$B$5)</f>
        <v>0</v>
      </c>
      <c r="N46" s="116">
        <f>N38*(1+'Assumptions - Table 1 - Table 1'!$B$5)</f>
        <v>0</v>
      </c>
      <c r="O46" s="116">
        <f>O38*(1+'Assumptions - Table 1 - Table 1'!$B$5)</f>
        <v>3449.9999999999995</v>
      </c>
      <c r="P46" s="116">
        <f>P38*(1+'Assumptions - Table 1 - Table 1'!$B$5)</f>
        <v>3449.9999999999995</v>
      </c>
      <c r="Q46" s="116">
        <f>Q38*(1+'Assumptions - Table 1 - Table 1'!$B$5)</f>
        <v>3449.9999999999995</v>
      </c>
      <c r="R46" s="116">
        <f>R38*(1+'Assumptions - Table 1 - Table 1'!$B$5)</f>
        <v>3449.9999999999995</v>
      </c>
      <c r="S46" s="116">
        <f>S38*(1+'Assumptions - Table 1 - Table 1'!$B$5)</f>
        <v>4600</v>
      </c>
      <c r="T46" s="116">
        <f>T38*(1+'Assumptions - Table 1 - Table 1'!$B$5)</f>
        <v>4600</v>
      </c>
      <c r="U46" s="116">
        <f>U38*(1+'Assumptions - Table 1 - Table 1'!$B$5)</f>
        <v>4600</v>
      </c>
      <c r="V46" s="116">
        <f>V38*(1+'Assumptions - Table 1 - Table 1'!$B$5)</f>
        <v>4600</v>
      </c>
      <c r="W46" s="116">
        <f>W38*(1+'Assumptions - Table 1 - Table 1'!$B$5)</f>
        <v>5750</v>
      </c>
      <c r="X46" s="116">
        <f>X38*(1+'Assumptions - Table 1 - Table 1'!$B$5)</f>
        <v>5750</v>
      </c>
      <c r="Y46" s="116">
        <f>Y38*(1+'Assumptions - Table 1 - Table 1'!$B$5)</f>
        <v>5750</v>
      </c>
      <c r="Z46" s="116">
        <f>Z38*(1+'Assumptions - Table 1 - Table 1'!$B$5)</f>
        <v>5750</v>
      </c>
      <c r="AA46" s="116">
        <f>AA38*(1+'Assumptions - Table 1 - Table 1'!$B$5)</f>
        <v>6899.9999999999991</v>
      </c>
      <c r="AB46" s="116">
        <f>AB38*(1+'Assumptions - Table 1 - Table 1'!$B$5)</f>
        <v>6899.9999999999991</v>
      </c>
      <c r="AC46" s="116">
        <f>AC38*(1+'Assumptions - Table 1 - Table 1'!$B$5)</f>
        <v>6899.9999999999991</v>
      </c>
      <c r="AD46" s="116">
        <f>AD38*(1+'Assumptions - Table 1 - Table 1'!$B$5)</f>
        <v>6899.9999999999991</v>
      </c>
      <c r="AE46" s="45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2"/>
    </row>
    <row r="47" spans="1:222" ht="12.7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4"/>
    </row>
    <row r="48" spans="1:222" ht="12.75" customHeight="1">
      <c r="A48" s="55" t="s">
        <v>47</v>
      </c>
      <c r="B48" s="29"/>
      <c r="C48" s="56">
        <f>SUM(C43:C47)/12</f>
        <v>0</v>
      </c>
      <c r="D48" s="56">
        <f t="shared" ref="D48:AD48" si="5">SUM(D43:D47)</f>
        <v>0</v>
      </c>
      <c r="E48" s="56">
        <f t="shared" si="5"/>
        <v>0</v>
      </c>
      <c r="F48" s="56">
        <f t="shared" si="5"/>
        <v>0</v>
      </c>
      <c r="G48" s="56">
        <f t="shared" si="5"/>
        <v>0</v>
      </c>
      <c r="H48" s="56">
        <f t="shared" si="5"/>
        <v>0</v>
      </c>
      <c r="I48" s="56">
        <f t="shared" si="5"/>
        <v>27599.999999999996</v>
      </c>
      <c r="J48" s="56">
        <f t="shared" si="5"/>
        <v>32200</v>
      </c>
      <c r="K48" s="56">
        <f t="shared" si="5"/>
        <v>32200</v>
      </c>
      <c r="L48" s="56">
        <f t="shared" si="5"/>
        <v>32200</v>
      </c>
      <c r="M48" s="56">
        <f t="shared" si="5"/>
        <v>32200</v>
      </c>
      <c r="N48" s="56">
        <f t="shared" si="5"/>
        <v>32200</v>
      </c>
      <c r="O48" s="56">
        <f t="shared" si="5"/>
        <v>118450</v>
      </c>
      <c r="P48" s="56">
        <f t="shared" si="5"/>
        <v>118450</v>
      </c>
      <c r="Q48" s="56">
        <f t="shared" si="5"/>
        <v>118450</v>
      </c>
      <c r="R48" s="56">
        <f t="shared" si="5"/>
        <v>118450</v>
      </c>
      <c r="S48" s="56">
        <f t="shared" si="5"/>
        <v>149500</v>
      </c>
      <c r="T48" s="56">
        <f t="shared" si="5"/>
        <v>149500</v>
      </c>
      <c r="U48" s="56">
        <f t="shared" si="5"/>
        <v>149500</v>
      </c>
      <c r="V48" s="56">
        <f t="shared" si="5"/>
        <v>149500</v>
      </c>
      <c r="W48" s="56">
        <f t="shared" si="5"/>
        <v>180550</v>
      </c>
      <c r="X48" s="56">
        <f t="shared" si="5"/>
        <v>180550</v>
      </c>
      <c r="Y48" s="56">
        <f t="shared" si="5"/>
        <v>180550</v>
      </c>
      <c r="Z48" s="56">
        <f t="shared" si="5"/>
        <v>180550</v>
      </c>
      <c r="AA48" s="56">
        <f t="shared" si="5"/>
        <v>515200</v>
      </c>
      <c r="AB48" s="56">
        <f t="shared" si="5"/>
        <v>515200</v>
      </c>
      <c r="AC48" s="56">
        <f t="shared" si="5"/>
        <v>515200</v>
      </c>
      <c r="AD48" s="56">
        <f t="shared" si="5"/>
        <v>515200</v>
      </c>
      <c r="AE48" s="45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2"/>
    </row>
    <row r="49" spans="1:222" ht="11.1" customHeight="1">
      <c r="A49" s="2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5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2"/>
    </row>
    <row r="50" spans="1:222" ht="11.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5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2"/>
    </row>
    <row r="51" spans="1:222" ht="11.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5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2"/>
    </row>
    <row r="52" spans="1:2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5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2"/>
    </row>
    <row r="53" spans="1:222" ht="18" customHeight="1">
      <c r="A53" s="25" t="s">
        <v>26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5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2"/>
    </row>
    <row r="54" spans="1:222" ht="12.75" customHeight="1">
      <c r="A54" s="13" t="s">
        <v>48</v>
      </c>
      <c r="B54" s="65">
        <f>'Assumptions - Table 1 - Table 1'!B8</f>
        <v>60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5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2"/>
    </row>
    <row r="55" spans="1:222" ht="12.75" customHeight="1">
      <c r="A55" s="29"/>
      <c r="B55" s="29"/>
      <c r="C55" s="29"/>
      <c r="D55" s="66"/>
      <c r="E55" s="3"/>
      <c r="F55" s="3"/>
      <c r="G55" s="3"/>
      <c r="H55" s="3"/>
      <c r="I55" s="3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45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2"/>
    </row>
    <row r="56" spans="1:222" ht="25.5" customHeight="1">
      <c r="A56" s="67" t="s">
        <v>49</v>
      </c>
      <c r="B56" s="20">
        <f>'Assumptions - Table 1 - Table 1'!B6</f>
        <v>2000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5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2"/>
    </row>
    <row r="57" spans="1:2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5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2"/>
    </row>
    <row r="58" spans="1:222" ht="12.75" customHeight="1">
      <c r="A58" s="55" t="s">
        <v>50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5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2"/>
    </row>
    <row r="59" spans="1:222" ht="12.75" customHeight="1">
      <c r="A59" s="13" t="s">
        <v>51</v>
      </c>
      <c r="B59" s="3"/>
      <c r="C59" s="53">
        <f>C40*B56</f>
        <v>2000</v>
      </c>
      <c r="D59" s="53">
        <f t="shared" ref="D59:AD59" si="6">(D40-C40)*$B$56</f>
        <v>4000</v>
      </c>
      <c r="E59" s="53">
        <f t="shared" si="6"/>
        <v>0</v>
      </c>
      <c r="F59" s="53">
        <f t="shared" si="6"/>
        <v>0</v>
      </c>
      <c r="G59" s="53">
        <f t="shared" si="6"/>
        <v>0</v>
      </c>
      <c r="H59" s="53">
        <f t="shared" si="6"/>
        <v>12000</v>
      </c>
      <c r="I59" s="53">
        <f t="shared" si="6"/>
        <v>2000</v>
      </c>
      <c r="J59" s="53">
        <f t="shared" si="6"/>
        <v>2000</v>
      </c>
      <c r="K59" s="53">
        <f t="shared" si="6"/>
        <v>0</v>
      </c>
      <c r="L59" s="53">
        <f t="shared" si="6"/>
        <v>0</v>
      </c>
      <c r="M59" s="53">
        <f t="shared" si="6"/>
        <v>0</v>
      </c>
      <c r="N59" s="53">
        <f t="shared" si="6"/>
        <v>0</v>
      </c>
      <c r="O59" s="53">
        <f t="shared" si="6"/>
        <v>38000</v>
      </c>
      <c r="P59" s="53">
        <f t="shared" si="6"/>
        <v>0</v>
      </c>
      <c r="Q59" s="53">
        <f t="shared" si="6"/>
        <v>0</v>
      </c>
      <c r="R59" s="53">
        <f t="shared" si="6"/>
        <v>0</v>
      </c>
      <c r="S59" s="53">
        <f t="shared" si="6"/>
        <v>0</v>
      </c>
      <c r="T59" s="53">
        <f t="shared" si="6"/>
        <v>0</v>
      </c>
      <c r="U59" s="53">
        <f t="shared" si="6"/>
        <v>6000</v>
      </c>
      <c r="V59" s="53">
        <f t="shared" si="6"/>
        <v>0</v>
      </c>
      <c r="W59" s="53">
        <f t="shared" si="6"/>
        <v>2000</v>
      </c>
      <c r="X59" s="53">
        <f t="shared" si="6"/>
        <v>2000</v>
      </c>
      <c r="Y59" s="53">
        <f t="shared" si="6"/>
        <v>4000</v>
      </c>
      <c r="Z59" s="53">
        <f t="shared" si="6"/>
        <v>2000</v>
      </c>
      <c r="AA59" s="53">
        <f t="shared" si="6"/>
        <v>48000</v>
      </c>
      <c r="AB59" s="53">
        <f t="shared" si="6"/>
        <v>2000</v>
      </c>
      <c r="AC59" s="53">
        <f t="shared" si="6"/>
        <v>0</v>
      </c>
      <c r="AD59" s="53">
        <f t="shared" si="6"/>
        <v>0</v>
      </c>
      <c r="AE59" s="45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2"/>
    </row>
    <row r="60" spans="1:222" ht="12.75" customHeight="1">
      <c r="A60" s="68" t="s">
        <v>52</v>
      </c>
      <c r="B60" s="3"/>
      <c r="C60" s="19"/>
      <c r="D60" s="19"/>
      <c r="E60" s="19"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45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2"/>
    </row>
    <row r="61" spans="1:222" ht="12.75" customHeight="1">
      <c r="A61" s="68" t="s">
        <v>53</v>
      </c>
      <c r="B61" s="3"/>
      <c r="C61" s="19"/>
      <c r="D61" s="19"/>
      <c r="E61" s="19"/>
      <c r="F61" s="19">
        <v>10000</v>
      </c>
      <c r="G61" s="19">
        <v>10000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45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2"/>
    </row>
    <row r="62" spans="1:222" ht="12.75" customHeight="1">
      <c r="A62" s="68" t="s">
        <v>54</v>
      </c>
      <c r="B62" s="3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45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2"/>
    </row>
    <row r="63" spans="1:222" ht="12.75" customHeight="1">
      <c r="A63" s="68" t="s">
        <v>55</v>
      </c>
      <c r="B63" s="3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45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2"/>
    </row>
    <row r="64" spans="1:222" ht="12.75" customHeight="1">
      <c r="A64" s="68" t="s">
        <v>56</v>
      </c>
      <c r="B64" s="3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45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2"/>
    </row>
    <row r="65" spans="1:222" ht="12.75" customHeight="1">
      <c r="A65" s="68" t="s">
        <v>31</v>
      </c>
      <c r="B65" s="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45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2"/>
    </row>
    <row r="66" spans="1:222" ht="12.75" customHeight="1">
      <c r="A66" s="55" t="s">
        <v>57</v>
      </c>
      <c r="B66" s="29"/>
      <c r="C66" s="69">
        <f t="shared" ref="C66:AD66" si="7">SUM(C59:C65)</f>
        <v>2000</v>
      </c>
      <c r="D66" s="69">
        <f t="shared" si="7"/>
        <v>4000</v>
      </c>
      <c r="E66" s="29">
        <f t="shared" si="7"/>
        <v>0</v>
      </c>
      <c r="F66" s="69">
        <f t="shared" si="7"/>
        <v>10000</v>
      </c>
      <c r="G66" s="29">
        <f t="shared" si="7"/>
        <v>10000</v>
      </c>
      <c r="H66" s="69">
        <f t="shared" si="7"/>
        <v>12000</v>
      </c>
      <c r="I66" s="69">
        <f t="shared" si="7"/>
        <v>2000</v>
      </c>
      <c r="J66" s="69">
        <f t="shared" si="7"/>
        <v>2000</v>
      </c>
      <c r="K66" s="69">
        <f t="shared" si="7"/>
        <v>0</v>
      </c>
      <c r="L66" s="69">
        <f t="shared" si="7"/>
        <v>0</v>
      </c>
      <c r="M66" s="69">
        <f t="shared" si="7"/>
        <v>0</v>
      </c>
      <c r="N66" s="69">
        <f t="shared" si="7"/>
        <v>0</v>
      </c>
      <c r="O66" s="69">
        <f t="shared" si="7"/>
        <v>38000</v>
      </c>
      <c r="P66" s="69">
        <f t="shared" si="7"/>
        <v>0</v>
      </c>
      <c r="Q66" s="69">
        <f t="shared" si="7"/>
        <v>0</v>
      </c>
      <c r="R66" s="69">
        <f t="shared" si="7"/>
        <v>0</v>
      </c>
      <c r="S66" s="69">
        <f t="shared" si="7"/>
        <v>0</v>
      </c>
      <c r="T66" s="69">
        <f t="shared" si="7"/>
        <v>0</v>
      </c>
      <c r="U66" s="69">
        <f t="shared" si="7"/>
        <v>6000</v>
      </c>
      <c r="V66" s="69">
        <f t="shared" si="7"/>
        <v>0</v>
      </c>
      <c r="W66" s="69">
        <f t="shared" si="7"/>
        <v>2000</v>
      </c>
      <c r="X66" s="69">
        <f t="shared" si="7"/>
        <v>2000</v>
      </c>
      <c r="Y66" s="69">
        <f t="shared" si="7"/>
        <v>4000</v>
      </c>
      <c r="Z66" s="69">
        <f t="shared" si="7"/>
        <v>2000</v>
      </c>
      <c r="AA66" s="69">
        <f t="shared" si="7"/>
        <v>48000</v>
      </c>
      <c r="AB66" s="69">
        <f t="shared" si="7"/>
        <v>2000</v>
      </c>
      <c r="AC66" s="69">
        <f t="shared" si="7"/>
        <v>0</v>
      </c>
      <c r="AD66" s="69">
        <f t="shared" si="7"/>
        <v>0</v>
      </c>
      <c r="AE66" s="45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2"/>
    </row>
    <row r="67" spans="1:222" ht="12.75" customHeight="1">
      <c r="A67" s="2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5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2"/>
    </row>
    <row r="68" spans="1:222" ht="12.75" customHeight="1">
      <c r="A68" s="55" t="s">
        <v>58</v>
      </c>
      <c r="B68" s="3"/>
      <c r="C68" s="53">
        <f>C66</f>
        <v>2000</v>
      </c>
      <c r="D68" s="20">
        <f t="shared" ref="D68:AD68" si="8">D66+C68</f>
        <v>6000</v>
      </c>
      <c r="E68" s="20">
        <f t="shared" si="8"/>
        <v>6000</v>
      </c>
      <c r="F68" s="20">
        <f t="shared" si="8"/>
        <v>16000</v>
      </c>
      <c r="G68" s="20">
        <f t="shared" si="8"/>
        <v>26000</v>
      </c>
      <c r="H68" s="20">
        <f t="shared" si="8"/>
        <v>38000</v>
      </c>
      <c r="I68" s="20">
        <f t="shared" si="8"/>
        <v>40000</v>
      </c>
      <c r="J68" s="20">
        <f t="shared" si="8"/>
        <v>42000</v>
      </c>
      <c r="K68" s="20">
        <f t="shared" si="8"/>
        <v>42000</v>
      </c>
      <c r="L68" s="20">
        <f t="shared" si="8"/>
        <v>42000</v>
      </c>
      <c r="M68" s="20">
        <f t="shared" si="8"/>
        <v>42000</v>
      </c>
      <c r="N68" s="20">
        <f t="shared" si="8"/>
        <v>42000</v>
      </c>
      <c r="O68" s="20">
        <f t="shared" si="8"/>
        <v>80000</v>
      </c>
      <c r="P68" s="20">
        <f t="shared" si="8"/>
        <v>80000</v>
      </c>
      <c r="Q68" s="20">
        <f t="shared" si="8"/>
        <v>80000</v>
      </c>
      <c r="R68" s="20">
        <f t="shared" si="8"/>
        <v>80000</v>
      </c>
      <c r="S68" s="20">
        <f t="shared" si="8"/>
        <v>80000</v>
      </c>
      <c r="T68" s="20">
        <f t="shared" si="8"/>
        <v>80000</v>
      </c>
      <c r="U68" s="20">
        <f t="shared" si="8"/>
        <v>86000</v>
      </c>
      <c r="V68" s="20">
        <f t="shared" si="8"/>
        <v>86000</v>
      </c>
      <c r="W68" s="20">
        <f t="shared" si="8"/>
        <v>88000</v>
      </c>
      <c r="X68" s="20">
        <f t="shared" si="8"/>
        <v>90000</v>
      </c>
      <c r="Y68" s="20">
        <f t="shared" si="8"/>
        <v>94000</v>
      </c>
      <c r="Z68" s="20">
        <f t="shared" si="8"/>
        <v>96000</v>
      </c>
      <c r="AA68" s="20">
        <f t="shared" si="8"/>
        <v>144000</v>
      </c>
      <c r="AB68" s="20">
        <f t="shared" si="8"/>
        <v>146000</v>
      </c>
      <c r="AC68" s="20">
        <f t="shared" si="8"/>
        <v>146000</v>
      </c>
      <c r="AD68" s="20">
        <f t="shared" si="8"/>
        <v>146000</v>
      </c>
      <c r="AE68" s="45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2"/>
    </row>
    <row r="69" spans="1:222" ht="12.75" customHeight="1">
      <c r="A69" s="29"/>
      <c r="B69" s="3"/>
      <c r="C69" s="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5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2"/>
    </row>
    <row r="70" spans="1:222" ht="12.75" customHeight="1">
      <c r="A70" s="55" t="s">
        <v>25</v>
      </c>
      <c r="B70" s="3"/>
      <c r="C70" s="53">
        <f t="shared" ref="C70:N70" si="9">C68/$B$54</f>
        <v>33.333333333333336</v>
      </c>
      <c r="D70" s="20">
        <f t="shared" si="9"/>
        <v>100</v>
      </c>
      <c r="E70" s="20">
        <f t="shared" si="9"/>
        <v>100</v>
      </c>
      <c r="F70" s="20">
        <f t="shared" si="9"/>
        <v>266.66666666666669</v>
      </c>
      <c r="G70" s="20">
        <f t="shared" si="9"/>
        <v>433.33333333333331</v>
      </c>
      <c r="H70" s="20">
        <f t="shared" si="9"/>
        <v>633.33333333333337</v>
      </c>
      <c r="I70" s="20">
        <f t="shared" si="9"/>
        <v>666.66666666666663</v>
      </c>
      <c r="J70" s="20">
        <f t="shared" si="9"/>
        <v>700</v>
      </c>
      <c r="K70" s="20">
        <f t="shared" si="9"/>
        <v>700</v>
      </c>
      <c r="L70" s="20">
        <f t="shared" si="9"/>
        <v>700</v>
      </c>
      <c r="M70" s="20">
        <f t="shared" si="9"/>
        <v>700</v>
      </c>
      <c r="N70" s="20">
        <f t="shared" si="9"/>
        <v>700</v>
      </c>
      <c r="O70" s="20">
        <f t="shared" ref="O70:AD70" si="10">(O68/$B$54)*3</f>
        <v>4000</v>
      </c>
      <c r="P70" s="20">
        <f t="shared" si="10"/>
        <v>4000</v>
      </c>
      <c r="Q70" s="20">
        <f t="shared" si="10"/>
        <v>4000</v>
      </c>
      <c r="R70" s="20">
        <f t="shared" si="10"/>
        <v>4000</v>
      </c>
      <c r="S70" s="20">
        <f t="shared" si="10"/>
        <v>4000</v>
      </c>
      <c r="T70" s="20">
        <f t="shared" si="10"/>
        <v>4000</v>
      </c>
      <c r="U70" s="20">
        <f t="shared" si="10"/>
        <v>4300</v>
      </c>
      <c r="V70" s="20">
        <f t="shared" si="10"/>
        <v>4300</v>
      </c>
      <c r="W70" s="20">
        <f t="shared" si="10"/>
        <v>4400</v>
      </c>
      <c r="X70" s="20">
        <f t="shared" si="10"/>
        <v>4500</v>
      </c>
      <c r="Y70" s="20">
        <f t="shared" si="10"/>
        <v>4700</v>
      </c>
      <c r="Z70" s="20">
        <f t="shared" si="10"/>
        <v>4800</v>
      </c>
      <c r="AA70" s="20">
        <f t="shared" si="10"/>
        <v>7200</v>
      </c>
      <c r="AB70" s="20">
        <f t="shared" si="10"/>
        <v>7300</v>
      </c>
      <c r="AC70" s="20">
        <f t="shared" si="10"/>
        <v>7300</v>
      </c>
      <c r="AD70" s="20">
        <f t="shared" si="10"/>
        <v>7300</v>
      </c>
      <c r="AE70" s="45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2"/>
    </row>
    <row r="71" spans="1:222" ht="12.75" customHeight="1">
      <c r="A71" s="2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70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9"/>
    </row>
  </sheetData>
  <pageMargins left="0.75" right="0.75" top="0.75" bottom="0.5" header="0.25" footer="0.2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showGridLines="0" zoomScale="70" zoomScaleNormal="70" zoomScalePageLayoutView="150" workbookViewId="0">
      <selection activeCell="C71" sqref="C71"/>
    </sheetView>
  </sheetViews>
  <sheetFormatPr defaultColWidth="10.875" defaultRowHeight="20.100000000000001" customHeight="1"/>
  <cols>
    <col min="1" max="1" width="11.375" style="71" customWidth="1"/>
    <col min="2" max="2" width="4.375" style="71" customWidth="1"/>
    <col min="3" max="3" width="27.625" style="71" customWidth="1"/>
    <col min="4" max="4" width="1.25" style="71" customWidth="1"/>
    <col min="5" max="5" width="8.75" style="71" customWidth="1"/>
    <col min="6" max="220" width="10.25" style="71" customWidth="1"/>
    <col min="221" max="256" width="10.875" style="71" customWidth="1"/>
  </cols>
  <sheetData>
    <row r="1" spans="1:220" ht="15.75" customHeight="1">
      <c r="A1" s="85" t="s">
        <v>137</v>
      </c>
      <c r="B1" s="73"/>
      <c r="C1" s="73"/>
      <c r="D1" s="74"/>
      <c r="E1" s="47"/>
      <c r="F1" s="75">
        <f>'Assumptions - Table 1 - Table 1'!B3</f>
        <v>41639</v>
      </c>
      <c r="G1" s="47">
        <f t="shared" ref="G1:Q1" si="0">EDATE(F1,1)</f>
        <v>41670</v>
      </c>
      <c r="H1" s="47">
        <f t="shared" si="0"/>
        <v>41698</v>
      </c>
      <c r="I1" s="47">
        <f t="shared" si="0"/>
        <v>41729</v>
      </c>
      <c r="J1" s="47">
        <f t="shared" si="0"/>
        <v>41759</v>
      </c>
      <c r="K1" s="47">
        <f t="shared" si="0"/>
        <v>41790</v>
      </c>
      <c r="L1" s="47">
        <f t="shared" si="0"/>
        <v>41820</v>
      </c>
      <c r="M1" s="47">
        <f t="shared" si="0"/>
        <v>41851</v>
      </c>
      <c r="N1" s="47">
        <f t="shared" si="0"/>
        <v>41882</v>
      </c>
      <c r="O1" s="47">
        <f t="shared" si="0"/>
        <v>41912</v>
      </c>
      <c r="P1" s="47">
        <f t="shared" si="0"/>
        <v>41943</v>
      </c>
      <c r="Q1" s="47">
        <f t="shared" si="0"/>
        <v>41973</v>
      </c>
      <c r="R1" s="48">
        <f>'Assumptions - Table 1 - Table 1'!B4+1</f>
        <v>2019</v>
      </c>
      <c r="S1" s="48">
        <f>R1</f>
        <v>2019</v>
      </c>
      <c r="T1" s="48">
        <f>S1</f>
        <v>2019</v>
      </c>
      <c r="U1" s="48">
        <f>T1</f>
        <v>2019</v>
      </c>
      <c r="V1" s="48">
        <f>U1+1</f>
        <v>2020</v>
      </c>
      <c r="W1" s="48">
        <f>V1</f>
        <v>2020</v>
      </c>
      <c r="X1" s="48">
        <f>W1</f>
        <v>2020</v>
      </c>
      <c r="Y1" s="48">
        <f>X1</f>
        <v>2020</v>
      </c>
      <c r="Z1" s="48">
        <f>Y1+1</f>
        <v>2021</v>
      </c>
      <c r="AA1" s="48">
        <f>Z1</f>
        <v>2021</v>
      </c>
      <c r="AB1" s="48">
        <f>AA1</f>
        <v>2021</v>
      </c>
      <c r="AC1" s="48">
        <f>AB1</f>
        <v>2021</v>
      </c>
      <c r="AD1" s="48">
        <f>AC1+1</f>
        <v>2022</v>
      </c>
      <c r="AE1" s="48">
        <f>AD1</f>
        <v>2022</v>
      </c>
      <c r="AF1" s="48">
        <f>AE1</f>
        <v>2022</v>
      </c>
      <c r="AG1" s="48">
        <f>AF1</f>
        <v>2022</v>
      </c>
      <c r="AH1" s="76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8"/>
    </row>
    <row r="2" spans="1:220" ht="12.75" customHeight="1">
      <c r="A2" s="79"/>
      <c r="B2" s="55" t="s">
        <v>59</v>
      </c>
      <c r="C2" s="29"/>
      <c r="D2" s="29"/>
      <c r="E2" s="8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52" t="s">
        <v>7</v>
      </c>
      <c r="S2" s="52" t="s">
        <v>8</v>
      </c>
      <c r="T2" s="52" t="s">
        <v>9</v>
      </c>
      <c r="U2" s="52" t="s">
        <v>10</v>
      </c>
      <c r="V2" s="52" t="s">
        <v>7</v>
      </c>
      <c r="W2" s="52" t="s">
        <v>8</v>
      </c>
      <c r="X2" s="52" t="s">
        <v>9</v>
      </c>
      <c r="Y2" s="52" t="s">
        <v>10</v>
      </c>
      <c r="Z2" s="52" t="s">
        <v>7</v>
      </c>
      <c r="AA2" s="52" t="s">
        <v>8</v>
      </c>
      <c r="AB2" s="52" t="s">
        <v>9</v>
      </c>
      <c r="AC2" s="52" t="s">
        <v>10</v>
      </c>
      <c r="AD2" s="52" t="s">
        <v>7</v>
      </c>
      <c r="AE2" s="52" t="s">
        <v>8</v>
      </c>
      <c r="AF2" s="52" t="s">
        <v>9</v>
      </c>
      <c r="AG2" s="52" t="s">
        <v>10</v>
      </c>
      <c r="AH2" s="49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1"/>
    </row>
    <row r="3" spans="1:220" ht="12.75" customHeight="1">
      <c r="A3" s="79"/>
      <c r="B3" s="29"/>
      <c r="C3" s="68" t="s">
        <v>60</v>
      </c>
      <c r="D3" s="3"/>
      <c r="E3" s="81"/>
      <c r="F3" s="66">
        <v>0</v>
      </c>
      <c r="G3" s="66">
        <v>0</v>
      </c>
      <c r="H3" s="66">
        <v>2</v>
      </c>
      <c r="I3" s="66">
        <v>5</v>
      </c>
      <c r="J3" s="66">
        <v>10</v>
      </c>
      <c r="K3" s="66">
        <v>10</v>
      </c>
      <c r="L3" s="66">
        <v>10</v>
      </c>
      <c r="M3" s="66">
        <v>15</v>
      </c>
      <c r="N3" s="66">
        <v>20</v>
      </c>
      <c r="O3" s="66">
        <v>20</v>
      </c>
      <c r="P3" s="66">
        <v>25</v>
      </c>
      <c r="Q3" s="66">
        <v>25</v>
      </c>
      <c r="R3" s="66">
        <v>100</v>
      </c>
      <c r="S3" s="66">
        <v>120</v>
      </c>
      <c r="T3" s="66">
        <v>140</v>
      </c>
      <c r="U3" s="66">
        <v>160</v>
      </c>
      <c r="V3" s="66">
        <v>200</v>
      </c>
      <c r="W3" s="66">
        <v>200</v>
      </c>
      <c r="X3" s="66">
        <v>210</v>
      </c>
      <c r="Y3" s="66">
        <v>220</v>
      </c>
      <c r="Z3" s="66">
        <v>230</v>
      </c>
      <c r="AA3" s="66">
        <v>250</v>
      </c>
      <c r="AB3" s="66">
        <v>260</v>
      </c>
      <c r="AC3" s="66">
        <v>270</v>
      </c>
      <c r="AD3" s="66">
        <v>280</v>
      </c>
      <c r="AE3" s="66">
        <v>300</v>
      </c>
      <c r="AF3" s="66">
        <v>310</v>
      </c>
      <c r="AG3" s="66">
        <v>320</v>
      </c>
      <c r="AH3" s="45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2"/>
    </row>
    <row r="4" spans="1:220" ht="12.75" customHeight="1">
      <c r="A4" s="79"/>
      <c r="B4" s="29"/>
      <c r="C4" s="68" t="s">
        <v>61</v>
      </c>
      <c r="D4" s="3"/>
      <c r="E4" s="81"/>
      <c r="F4" s="82">
        <v>0</v>
      </c>
      <c r="G4" s="82">
        <v>0</v>
      </c>
      <c r="H4" s="82">
        <v>50000</v>
      </c>
      <c r="I4" s="82">
        <v>50000</v>
      </c>
      <c r="J4" s="82">
        <v>50000</v>
      </c>
      <c r="K4" s="82">
        <v>50000</v>
      </c>
      <c r="L4" s="82">
        <v>50000</v>
      </c>
      <c r="M4" s="82">
        <v>50000</v>
      </c>
      <c r="N4" s="82">
        <v>50000</v>
      </c>
      <c r="O4" s="82">
        <v>50000</v>
      </c>
      <c r="P4" s="82">
        <v>50000</v>
      </c>
      <c r="Q4" s="82">
        <v>50000</v>
      </c>
      <c r="R4" s="82">
        <v>50000</v>
      </c>
      <c r="S4" s="82">
        <v>50000</v>
      </c>
      <c r="T4" s="82">
        <v>50000</v>
      </c>
      <c r="U4" s="82">
        <v>50000</v>
      </c>
      <c r="V4" s="82">
        <v>50000</v>
      </c>
      <c r="W4" s="82">
        <v>50000</v>
      </c>
      <c r="X4" s="82">
        <v>50000</v>
      </c>
      <c r="Y4" s="82">
        <v>50000</v>
      </c>
      <c r="Z4" s="82">
        <v>50000</v>
      </c>
      <c r="AA4" s="82">
        <v>50000</v>
      </c>
      <c r="AB4" s="82">
        <v>50000</v>
      </c>
      <c r="AC4" s="82">
        <v>50000</v>
      </c>
      <c r="AD4" s="82">
        <v>50000</v>
      </c>
      <c r="AE4" s="82">
        <v>50000</v>
      </c>
      <c r="AF4" s="82">
        <v>50000</v>
      </c>
      <c r="AG4" s="82">
        <v>50000</v>
      </c>
      <c r="AH4" s="45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2"/>
    </row>
    <row r="5" spans="1:220" ht="12.75" customHeight="1">
      <c r="A5" s="79"/>
      <c r="B5" s="29"/>
      <c r="C5" s="68" t="s">
        <v>62</v>
      </c>
      <c r="D5" s="3"/>
      <c r="E5" s="81"/>
      <c r="F5" s="83">
        <v>0</v>
      </c>
      <c r="G5" s="83">
        <v>0</v>
      </c>
      <c r="H5" s="83">
        <v>0.5</v>
      </c>
      <c r="I5" s="83">
        <v>0.5</v>
      </c>
      <c r="J5" s="83">
        <v>0.5</v>
      </c>
      <c r="K5" s="83">
        <v>0.5</v>
      </c>
      <c r="L5" s="83">
        <v>0.5</v>
      </c>
      <c r="M5" s="83">
        <v>0.5</v>
      </c>
      <c r="N5" s="83">
        <v>0.5</v>
      </c>
      <c r="O5" s="83">
        <v>0.5</v>
      </c>
      <c r="P5" s="83">
        <v>0.5</v>
      </c>
      <c r="Q5" s="83">
        <v>0.5</v>
      </c>
      <c r="R5" s="83">
        <v>0.5</v>
      </c>
      <c r="S5" s="83">
        <v>0.5</v>
      </c>
      <c r="T5" s="83">
        <v>0.5</v>
      </c>
      <c r="U5" s="83">
        <v>0.5</v>
      </c>
      <c r="V5" s="83">
        <v>0.5</v>
      </c>
      <c r="W5" s="83">
        <v>0.5</v>
      </c>
      <c r="X5" s="83">
        <v>0.5</v>
      </c>
      <c r="Y5" s="83">
        <v>0.5</v>
      </c>
      <c r="Z5" s="83">
        <v>0.5</v>
      </c>
      <c r="AA5" s="83">
        <v>0.5</v>
      </c>
      <c r="AB5" s="83">
        <v>0.5</v>
      </c>
      <c r="AC5" s="83">
        <v>0.5</v>
      </c>
      <c r="AD5" s="83">
        <v>0.5</v>
      </c>
      <c r="AE5" s="83">
        <v>0.5</v>
      </c>
      <c r="AF5" s="83">
        <v>0.5</v>
      </c>
      <c r="AG5" s="83">
        <v>0.5</v>
      </c>
      <c r="AH5" s="45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2"/>
    </row>
    <row r="6" spans="1:220" ht="12.75" customHeight="1">
      <c r="A6" s="79"/>
      <c r="B6" s="29"/>
      <c r="C6" s="68" t="s">
        <v>63</v>
      </c>
      <c r="D6" s="3"/>
      <c r="E6" s="81"/>
      <c r="F6" s="20">
        <f t="shared" ref="F6:AG6" si="1">F3*F4</f>
        <v>0</v>
      </c>
      <c r="G6" s="20">
        <f t="shared" si="1"/>
        <v>0</v>
      </c>
      <c r="H6" s="20">
        <f t="shared" si="1"/>
        <v>100000</v>
      </c>
      <c r="I6" s="20">
        <f t="shared" si="1"/>
        <v>250000</v>
      </c>
      <c r="J6" s="20">
        <f t="shared" si="1"/>
        <v>500000</v>
      </c>
      <c r="K6" s="20">
        <f t="shared" si="1"/>
        <v>500000</v>
      </c>
      <c r="L6" s="20">
        <f t="shared" si="1"/>
        <v>500000</v>
      </c>
      <c r="M6" s="20">
        <f t="shared" si="1"/>
        <v>750000</v>
      </c>
      <c r="N6" s="20">
        <f t="shared" si="1"/>
        <v>1000000</v>
      </c>
      <c r="O6" s="20">
        <f t="shared" si="1"/>
        <v>1000000</v>
      </c>
      <c r="P6" s="20">
        <f t="shared" si="1"/>
        <v>1250000</v>
      </c>
      <c r="Q6" s="20">
        <f t="shared" si="1"/>
        <v>1250000</v>
      </c>
      <c r="R6" s="20">
        <f t="shared" si="1"/>
        <v>5000000</v>
      </c>
      <c r="S6" s="20">
        <f t="shared" si="1"/>
        <v>6000000</v>
      </c>
      <c r="T6" s="20">
        <f t="shared" si="1"/>
        <v>7000000</v>
      </c>
      <c r="U6" s="20">
        <f t="shared" si="1"/>
        <v>8000000</v>
      </c>
      <c r="V6" s="20">
        <f t="shared" si="1"/>
        <v>10000000</v>
      </c>
      <c r="W6" s="20">
        <f t="shared" si="1"/>
        <v>10000000</v>
      </c>
      <c r="X6" s="20">
        <f t="shared" si="1"/>
        <v>10500000</v>
      </c>
      <c r="Y6" s="20">
        <f t="shared" si="1"/>
        <v>11000000</v>
      </c>
      <c r="Z6" s="20">
        <f t="shared" si="1"/>
        <v>11500000</v>
      </c>
      <c r="AA6" s="20">
        <f t="shared" si="1"/>
        <v>12500000</v>
      </c>
      <c r="AB6" s="20">
        <f t="shared" si="1"/>
        <v>13000000</v>
      </c>
      <c r="AC6" s="20">
        <f t="shared" si="1"/>
        <v>13500000</v>
      </c>
      <c r="AD6" s="20">
        <f t="shared" si="1"/>
        <v>14000000</v>
      </c>
      <c r="AE6" s="20">
        <f t="shared" si="1"/>
        <v>15000000</v>
      </c>
      <c r="AF6" s="20">
        <f t="shared" si="1"/>
        <v>15500000</v>
      </c>
      <c r="AG6" s="20">
        <f t="shared" si="1"/>
        <v>16000000</v>
      </c>
      <c r="AH6" s="45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2"/>
    </row>
    <row r="7" spans="1:220" ht="12.75" customHeight="1">
      <c r="A7" s="79"/>
      <c r="B7" s="29"/>
      <c r="C7" s="68" t="s">
        <v>64</v>
      </c>
      <c r="D7" s="3"/>
      <c r="E7" s="81"/>
      <c r="F7" s="20">
        <f t="shared" ref="F7:AG7" si="2">F6*F5</f>
        <v>0</v>
      </c>
      <c r="G7" s="20">
        <f t="shared" si="2"/>
        <v>0</v>
      </c>
      <c r="H7" s="20">
        <f t="shared" si="2"/>
        <v>50000</v>
      </c>
      <c r="I7" s="20">
        <f t="shared" si="2"/>
        <v>125000</v>
      </c>
      <c r="J7" s="20">
        <f t="shared" si="2"/>
        <v>250000</v>
      </c>
      <c r="K7" s="20">
        <f t="shared" si="2"/>
        <v>250000</v>
      </c>
      <c r="L7" s="20">
        <f t="shared" si="2"/>
        <v>250000</v>
      </c>
      <c r="M7" s="20">
        <f t="shared" si="2"/>
        <v>375000</v>
      </c>
      <c r="N7" s="20">
        <f t="shared" si="2"/>
        <v>500000</v>
      </c>
      <c r="O7" s="20">
        <f t="shared" si="2"/>
        <v>500000</v>
      </c>
      <c r="P7" s="20">
        <f t="shared" si="2"/>
        <v>625000</v>
      </c>
      <c r="Q7" s="20">
        <f t="shared" si="2"/>
        <v>625000</v>
      </c>
      <c r="R7" s="20">
        <f t="shared" si="2"/>
        <v>2500000</v>
      </c>
      <c r="S7" s="20">
        <f t="shared" si="2"/>
        <v>3000000</v>
      </c>
      <c r="T7" s="20">
        <f t="shared" si="2"/>
        <v>3500000</v>
      </c>
      <c r="U7" s="20">
        <f t="shared" si="2"/>
        <v>4000000</v>
      </c>
      <c r="V7" s="20">
        <f t="shared" si="2"/>
        <v>5000000</v>
      </c>
      <c r="W7" s="20">
        <f t="shared" si="2"/>
        <v>5000000</v>
      </c>
      <c r="X7" s="20">
        <f t="shared" si="2"/>
        <v>5250000</v>
      </c>
      <c r="Y7" s="20">
        <f t="shared" si="2"/>
        <v>5500000</v>
      </c>
      <c r="Z7" s="20">
        <f t="shared" si="2"/>
        <v>5750000</v>
      </c>
      <c r="AA7" s="20">
        <f t="shared" si="2"/>
        <v>6250000</v>
      </c>
      <c r="AB7" s="20">
        <f t="shared" si="2"/>
        <v>6500000</v>
      </c>
      <c r="AC7" s="20">
        <f t="shared" si="2"/>
        <v>6750000</v>
      </c>
      <c r="AD7" s="20">
        <f t="shared" si="2"/>
        <v>7000000</v>
      </c>
      <c r="AE7" s="20">
        <f t="shared" si="2"/>
        <v>7500000</v>
      </c>
      <c r="AF7" s="20">
        <f t="shared" si="2"/>
        <v>7750000</v>
      </c>
      <c r="AG7" s="20">
        <f t="shared" si="2"/>
        <v>8000000</v>
      </c>
      <c r="AH7" s="45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2"/>
    </row>
    <row r="8" spans="1:220" ht="12.75" customHeight="1">
      <c r="A8" s="79"/>
      <c r="B8" s="29"/>
      <c r="C8" s="19"/>
      <c r="D8" s="3"/>
      <c r="E8" s="8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5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2"/>
    </row>
    <row r="9" spans="1:220" ht="12.75" customHeight="1">
      <c r="A9" s="79"/>
      <c r="B9" s="29"/>
      <c r="C9" s="68" t="s">
        <v>65</v>
      </c>
      <c r="D9" s="3"/>
      <c r="E9" s="81"/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45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2"/>
    </row>
    <row r="10" spans="1:220" ht="12.75" customHeight="1">
      <c r="A10" s="79"/>
      <c r="B10" s="29"/>
      <c r="C10" s="68" t="s">
        <v>66</v>
      </c>
      <c r="D10" s="3"/>
      <c r="E10" s="81"/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45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2"/>
    </row>
    <row r="11" spans="1:220" ht="12.75" customHeight="1">
      <c r="A11" s="79"/>
      <c r="B11" s="29"/>
      <c r="C11" s="68" t="s">
        <v>67</v>
      </c>
      <c r="D11" s="3"/>
      <c r="E11" s="81"/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45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2"/>
    </row>
    <row r="12" spans="1:220" ht="12.75" customHeight="1">
      <c r="A12" s="79"/>
      <c r="B12" s="29"/>
      <c r="C12" s="68" t="s">
        <v>68</v>
      </c>
      <c r="D12" s="3"/>
      <c r="E12" s="81"/>
      <c r="F12" s="20">
        <f t="shared" ref="F12:AG12" si="3">F9*F10</f>
        <v>0</v>
      </c>
      <c r="G12" s="20">
        <f t="shared" si="3"/>
        <v>0</v>
      </c>
      <c r="H12" s="20">
        <f t="shared" si="3"/>
        <v>0</v>
      </c>
      <c r="I12" s="20">
        <f t="shared" si="3"/>
        <v>0</v>
      </c>
      <c r="J12" s="20">
        <f t="shared" si="3"/>
        <v>0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0</v>
      </c>
      <c r="Y12" s="20">
        <f t="shared" si="3"/>
        <v>0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45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2"/>
    </row>
    <row r="13" spans="1:220" ht="12.75" customHeight="1">
      <c r="A13" s="79"/>
      <c r="B13" s="29"/>
      <c r="C13" s="68" t="s">
        <v>69</v>
      </c>
      <c r="D13" s="3"/>
      <c r="E13" s="81"/>
      <c r="F13" s="20">
        <f t="shared" ref="F13:AG13" si="4">F12*F11</f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0</v>
      </c>
      <c r="P13" s="20">
        <f t="shared" si="4"/>
        <v>0</v>
      </c>
      <c r="Q13" s="20">
        <f t="shared" si="4"/>
        <v>0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4"/>
        <v>0</v>
      </c>
      <c r="V13" s="20">
        <f t="shared" si="4"/>
        <v>0</v>
      </c>
      <c r="W13" s="20">
        <f t="shared" si="4"/>
        <v>0</v>
      </c>
      <c r="X13" s="20">
        <f t="shared" si="4"/>
        <v>0</v>
      </c>
      <c r="Y13" s="20">
        <f t="shared" si="4"/>
        <v>0</v>
      </c>
      <c r="Z13" s="20">
        <f t="shared" si="4"/>
        <v>0</v>
      </c>
      <c r="AA13" s="20">
        <f t="shared" si="4"/>
        <v>0</v>
      </c>
      <c r="AB13" s="20">
        <f t="shared" si="4"/>
        <v>0</v>
      </c>
      <c r="AC13" s="20">
        <f t="shared" si="4"/>
        <v>0</v>
      </c>
      <c r="AD13" s="20">
        <f t="shared" si="4"/>
        <v>0</v>
      </c>
      <c r="AE13" s="20">
        <f t="shared" si="4"/>
        <v>0</v>
      </c>
      <c r="AF13" s="20">
        <f t="shared" si="4"/>
        <v>0</v>
      </c>
      <c r="AG13" s="20">
        <f t="shared" si="4"/>
        <v>0</v>
      </c>
      <c r="AH13" s="45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2"/>
    </row>
    <row r="14" spans="1:220" ht="12.75" customHeight="1">
      <c r="A14" s="79"/>
      <c r="B14" s="29"/>
      <c r="C14" s="3"/>
      <c r="D14" s="3"/>
      <c r="E14" s="8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5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2"/>
    </row>
    <row r="15" spans="1:220" ht="12.75" customHeight="1">
      <c r="A15" s="79"/>
      <c r="B15" s="3"/>
      <c r="C15" s="55" t="s">
        <v>70</v>
      </c>
      <c r="D15" s="3"/>
      <c r="E15" s="82"/>
      <c r="F15" s="82">
        <f t="shared" ref="F15:AG15" si="5">F6+F12</f>
        <v>0</v>
      </c>
      <c r="G15" s="82">
        <f t="shared" si="5"/>
        <v>0</v>
      </c>
      <c r="H15" s="82">
        <f t="shared" si="5"/>
        <v>100000</v>
      </c>
      <c r="I15" s="82">
        <f t="shared" si="5"/>
        <v>250000</v>
      </c>
      <c r="J15" s="82">
        <f t="shared" si="5"/>
        <v>500000</v>
      </c>
      <c r="K15" s="82">
        <f t="shared" si="5"/>
        <v>500000</v>
      </c>
      <c r="L15" s="82">
        <f t="shared" si="5"/>
        <v>500000</v>
      </c>
      <c r="M15" s="82">
        <f t="shared" si="5"/>
        <v>750000</v>
      </c>
      <c r="N15" s="82">
        <f t="shared" si="5"/>
        <v>1000000</v>
      </c>
      <c r="O15" s="82">
        <f t="shared" si="5"/>
        <v>1000000</v>
      </c>
      <c r="P15" s="82">
        <f t="shared" si="5"/>
        <v>1250000</v>
      </c>
      <c r="Q15" s="82">
        <f t="shared" si="5"/>
        <v>1250000</v>
      </c>
      <c r="R15" s="82">
        <f t="shared" si="5"/>
        <v>5000000</v>
      </c>
      <c r="S15" s="82">
        <f t="shared" si="5"/>
        <v>6000000</v>
      </c>
      <c r="T15" s="82">
        <f t="shared" si="5"/>
        <v>7000000</v>
      </c>
      <c r="U15" s="82">
        <f t="shared" si="5"/>
        <v>8000000</v>
      </c>
      <c r="V15" s="82">
        <f t="shared" si="5"/>
        <v>10000000</v>
      </c>
      <c r="W15" s="82">
        <f t="shared" si="5"/>
        <v>10000000</v>
      </c>
      <c r="X15" s="82">
        <f t="shared" si="5"/>
        <v>10500000</v>
      </c>
      <c r="Y15" s="82">
        <f t="shared" si="5"/>
        <v>11000000</v>
      </c>
      <c r="Z15" s="82">
        <f t="shared" si="5"/>
        <v>11500000</v>
      </c>
      <c r="AA15" s="82">
        <f t="shared" si="5"/>
        <v>12500000</v>
      </c>
      <c r="AB15" s="82">
        <f t="shared" si="5"/>
        <v>13000000</v>
      </c>
      <c r="AC15" s="82">
        <f t="shared" si="5"/>
        <v>13500000</v>
      </c>
      <c r="AD15" s="82">
        <f t="shared" si="5"/>
        <v>14000000</v>
      </c>
      <c r="AE15" s="82">
        <f t="shared" si="5"/>
        <v>15000000</v>
      </c>
      <c r="AF15" s="82">
        <f t="shared" si="5"/>
        <v>15500000</v>
      </c>
      <c r="AG15" s="82">
        <f t="shared" si="5"/>
        <v>16000000</v>
      </c>
      <c r="AH15" s="45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2"/>
    </row>
    <row r="16" spans="1:220" ht="12.75" customHeight="1">
      <c r="A16" s="79"/>
      <c r="B16" s="3"/>
      <c r="C16" s="55" t="s">
        <v>71</v>
      </c>
      <c r="D16" s="3"/>
      <c r="E16" s="82"/>
      <c r="F16" s="82">
        <f t="shared" ref="F16:AG16" si="6">F7+F13</f>
        <v>0</v>
      </c>
      <c r="G16" s="82">
        <f t="shared" si="6"/>
        <v>0</v>
      </c>
      <c r="H16" s="82">
        <f t="shared" si="6"/>
        <v>50000</v>
      </c>
      <c r="I16" s="82">
        <f t="shared" si="6"/>
        <v>125000</v>
      </c>
      <c r="J16" s="82">
        <f t="shared" si="6"/>
        <v>250000</v>
      </c>
      <c r="K16" s="82">
        <f t="shared" si="6"/>
        <v>250000</v>
      </c>
      <c r="L16" s="82">
        <f t="shared" si="6"/>
        <v>250000</v>
      </c>
      <c r="M16" s="82">
        <f t="shared" si="6"/>
        <v>375000</v>
      </c>
      <c r="N16" s="82">
        <f t="shared" si="6"/>
        <v>500000</v>
      </c>
      <c r="O16" s="82">
        <f t="shared" si="6"/>
        <v>500000</v>
      </c>
      <c r="P16" s="82">
        <f t="shared" si="6"/>
        <v>625000</v>
      </c>
      <c r="Q16" s="82">
        <f t="shared" si="6"/>
        <v>625000</v>
      </c>
      <c r="R16" s="82">
        <f t="shared" si="6"/>
        <v>2500000</v>
      </c>
      <c r="S16" s="82">
        <f t="shared" si="6"/>
        <v>3000000</v>
      </c>
      <c r="T16" s="82">
        <f t="shared" si="6"/>
        <v>3500000</v>
      </c>
      <c r="U16" s="82">
        <f t="shared" si="6"/>
        <v>4000000</v>
      </c>
      <c r="V16" s="82">
        <f t="shared" si="6"/>
        <v>5000000</v>
      </c>
      <c r="W16" s="82">
        <f t="shared" si="6"/>
        <v>5000000</v>
      </c>
      <c r="X16" s="82">
        <f t="shared" si="6"/>
        <v>5250000</v>
      </c>
      <c r="Y16" s="82">
        <f t="shared" si="6"/>
        <v>5500000</v>
      </c>
      <c r="Z16" s="82">
        <f t="shared" si="6"/>
        <v>5750000</v>
      </c>
      <c r="AA16" s="82">
        <f t="shared" si="6"/>
        <v>6250000</v>
      </c>
      <c r="AB16" s="82">
        <f t="shared" si="6"/>
        <v>6500000</v>
      </c>
      <c r="AC16" s="82">
        <f t="shared" si="6"/>
        <v>6750000</v>
      </c>
      <c r="AD16" s="82">
        <f t="shared" si="6"/>
        <v>7000000</v>
      </c>
      <c r="AE16" s="82">
        <f t="shared" si="6"/>
        <v>7500000</v>
      </c>
      <c r="AF16" s="82">
        <f t="shared" si="6"/>
        <v>7750000</v>
      </c>
      <c r="AG16" s="82">
        <f t="shared" si="6"/>
        <v>8000000</v>
      </c>
      <c r="AH16" s="4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2"/>
    </row>
    <row r="17" spans="1:220" ht="12.75" customHeight="1">
      <c r="A17" s="79"/>
      <c r="B17" s="3"/>
      <c r="C17" s="55" t="s">
        <v>72</v>
      </c>
      <c r="D17" s="3"/>
      <c r="E17" s="3"/>
      <c r="F17" s="20">
        <f t="shared" ref="F17:AG17" si="7">F15-F16</f>
        <v>0</v>
      </c>
      <c r="G17" s="20">
        <f t="shared" si="7"/>
        <v>0</v>
      </c>
      <c r="H17" s="20">
        <f t="shared" si="7"/>
        <v>50000</v>
      </c>
      <c r="I17" s="20">
        <f t="shared" si="7"/>
        <v>125000</v>
      </c>
      <c r="J17" s="20">
        <f t="shared" si="7"/>
        <v>250000</v>
      </c>
      <c r="K17" s="20">
        <f t="shared" si="7"/>
        <v>250000</v>
      </c>
      <c r="L17" s="20">
        <f t="shared" si="7"/>
        <v>250000</v>
      </c>
      <c r="M17" s="20">
        <f t="shared" si="7"/>
        <v>375000</v>
      </c>
      <c r="N17" s="20">
        <f t="shared" si="7"/>
        <v>500000</v>
      </c>
      <c r="O17" s="20">
        <f t="shared" si="7"/>
        <v>500000</v>
      </c>
      <c r="P17" s="20">
        <f t="shared" si="7"/>
        <v>625000</v>
      </c>
      <c r="Q17" s="20">
        <f t="shared" si="7"/>
        <v>625000</v>
      </c>
      <c r="R17" s="20">
        <f t="shared" si="7"/>
        <v>2500000</v>
      </c>
      <c r="S17" s="20">
        <f t="shared" si="7"/>
        <v>3000000</v>
      </c>
      <c r="T17" s="20">
        <f t="shared" si="7"/>
        <v>3500000</v>
      </c>
      <c r="U17" s="20">
        <f t="shared" si="7"/>
        <v>4000000</v>
      </c>
      <c r="V17" s="20">
        <f t="shared" si="7"/>
        <v>5000000</v>
      </c>
      <c r="W17" s="20">
        <f t="shared" si="7"/>
        <v>5000000</v>
      </c>
      <c r="X17" s="20">
        <f t="shared" si="7"/>
        <v>5250000</v>
      </c>
      <c r="Y17" s="20">
        <f t="shared" si="7"/>
        <v>5500000</v>
      </c>
      <c r="Z17" s="20">
        <f t="shared" si="7"/>
        <v>5750000</v>
      </c>
      <c r="AA17" s="20">
        <f t="shared" si="7"/>
        <v>6250000</v>
      </c>
      <c r="AB17" s="20">
        <f t="shared" si="7"/>
        <v>6500000</v>
      </c>
      <c r="AC17" s="20">
        <f t="shared" si="7"/>
        <v>6750000</v>
      </c>
      <c r="AD17" s="20">
        <f t="shared" si="7"/>
        <v>7000000</v>
      </c>
      <c r="AE17" s="20">
        <f t="shared" si="7"/>
        <v>7500000</v>
      </c>
      <c r="AF17" s="20">
        <f t="shared" si="7"/>
        <v>7750000</v>
      </c>
      <c r="AG17" s="20">
        <f t="shared" si="7"/>
        <v>8000000</v>
      </c>
      <c r="AH17" s="4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2"/>
    </row>
    <row r="18" spans="1:220" ht="12.75" customHeight="1">
      <c r="A18" s="7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2"/>
    </row>
    <row r="19" spans="1:220" ht="12.75" customHeight="1">
      <c r="A19" s="79"/>
      <c r="B19" s="55" t="s">
        <v>73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2"/>
    </row>
    <row r="20" spans="1:220" ht="12.75" customHeight="1">
      <c r="A20" s="79"/>
      <c r="B20" s="29"/>
      <c r="C20" s="55" t="s">
        <v>43</v>
      </c>
      <c r="D20" s="3"/>
      <c r="E20" s="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5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2"/>
    </row>
    <row r="21" spans="1:220" ht="12.75" customHeight="1">
      <c r="A21" s="79"/>
      <c r="B21" s="3"/>
      <c r="C21" s="13" t="s">
        <v>74</v>
      </c>
      <c r="D21" s="84"/>
      <c r="E21" s="84"/>
      <c r="F21" s="20">
        <f>StaffingAndCapital!C17</f>
        <v>0</v>
      </c>
      <c r="G21" s="20">
        <f>StaffingAndCapital!D17</f>
        <v>0</v>
      </c>
      <c r="H21" s="20">
        <f>StaffingAndCapital!E17</f>
        <v>0</v>
      </c>
      <c r="I21" s="20">
        <f>StaffingAndCapital!F17</f>
        <v>0</v>
      </c>
      <c r="J21" s="20">
        <f>StaffingAndCapital!G17</f>
        <v>0</v>
      </c>
      <c r="K21" s="20">
        <f>StaffingAndCapital!H17</f>
        <v>0</v>
      </c>
      <c r="L21" s="20">
        <f>StaffingAndCapital!I17</f>
        <v>12000</v>
      </c>
      <c r="M21" s="20">
        <f>StaffingAndCapital!J17</f>
        <v>12000</v>
      </c>
      <c r="N21" s="20">
        <f>StaffingAndCapital!K17</f>
        <v>12000</v>
      </c>
      <c r="O21" s="20">
        <f>StaffingAndCapital!L17</f>
        <v>12000</v>
      </c>
      <c r="P21" s="20">
        <f>StaffingAndCapital!M17</f>
        <v>12000</v>
      </c>
      <c r="Q21" s="20">
        <f>StaffingAndCapital!N17</f>
        <v>12000</v>
      </c>
      <c r="R21" s="20">
        <f>StaffingAndCapital!O17</f>
        <v>42000</v>
      </c>
      <c r="S21" s="20">
        <f>StaffingAndCapital!P17</f>
        <v>42000</v>
      </c>
      <c r="T21" s="20">
        <f>StaffingAndCapital!Q17</f>
        <v>42000</v>
      </c>
      <c r="U21" s="20">
        <f>StaffingAndCapital!R17</f>
        <v>42000</v>
      </c>
      <c r="V21" s="20">
        <f>StaffingAndCapital!S17</f>
        <v>51000</v>
      </c>
      <c r="W21" s="20">
        <f>StaffingAndCapital!T17</f>
        <v>51000</v>
      </c>
      <c r="X21" s="20">
        <f>StaffingAndCapital!U17</f>
        <v>51000</v>
      </c>
      <c r="Y21" s="20">
        <f>StaffingAndCapital!V17</f>
        <v>51000</v>
      </c>
      <c r="Z21" s="20">
        <f>StaffingAndCapital!W17</f>
        <v>60000</v>
      </c>
      <c r="AA21" s="20">
        <f>StaffingAndCapital!X17</f>
        <v>60000</v>
      </c>
      <c r="AB21" s="20">
        <f>StaffingAndCapital!Y17</f>
        <v>60000</v>
      </c>
      <c r="AC21" s="20">
        <f>StaffingAndCapital!Z17</f>
        <v>60000</v>
      </c>
      <c r="AD21" s="20">
        <f>StaffingAndCapital!AA17</f>
        <v>167000</v>
      </c>
      <c r="AE21" s="20">
        <f>StaffingAndCapital!AB17</f>
        <v>167000</v>
      </c>
      <c r="AF21" s="20">
        <f>StaffingAndCapital!AC17</f>
        <v>167000</v>
      </c>
      <c r="AG21" s="20">
        <f>StaffingAndCapital!AD17</f>
        <v>167000</v>
      </c>
      <c r="AH21" s="45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2"/>
    </row>
    <row r="22" spans="1:220" ht="12.75" customHeight="1">
      <c r="A22" s="79"/>
      <c r="B22" s="3"/>
      <c r="C22" s="13" t="s">
        <v>75</v>
      </c>
      <c r="D22" s="3"/>
      <c r="E22" s="3"/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45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2"/>
    </row>
    <row r="23" spans="1:220" ht="12.75" customHeight="1">
      <c r="A23" s="79"/>
      <c r="B23" s="3"/>
      <c r="C23" s="13" t="s">
        <v>76</v>
      </c>
      <c r="D23" s="3"/>
      <c r="E23" s="3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45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2"/>
    </row>
    <row r="24" spans="1:220" ht="12.75" customHeight="1">
      <c r="A24" s="79"/>
      <c r="B24" s="3"/>
      <c r="C24" s="13" t="s">
        <v>77</v>
      </c>
      <c r="D24" s="3"/>
      <c r="E24" s="3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45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2"/>
    </row>
    <row r="25" spans="1:220" ht="12.75" customHeight="1">
      <c r="A25" s="79"/>
      <c r="B25" s="3"/>
      <c r="C25" s="13" t="s">
        <v>78</v>
      </c>
      <c r="D25" s="3"/>
      <c r="E25" s="3"/>
      <c r="F25" s="17">
        <v>500</v>
      </c>
      <c r="G25" s="17">
        <v>500</v>
      </c>
      <c r="H25" s="17">
        <v>500</v>
      </c>
      <c r="I25" s="17">
        <v>500</v>
      </c>
      <c r="J25" s="17">
        <v>2000</v>
      </c>
      <c r="K25" s="17">
        <v>2000</v>
      </c>
      <c r="L25" s="17">
        <v>2000</v>
      </c>
      <c r="M25" s="17">
        <v>2000</v>
      </c>
      <c r="N25" s="17">
        <v>2000</v>
      </c>
      <c r="O25" s="17">
        <v>4000</v>
      </c>
      <c r="P25" s="17">
        <v>4000</v>
      </c>
      <c r="Q25" s="17">
        <v>4000</v>
      </c>
      <c r="R25" s="17">
        <v>20000</v>
      </c>
      <c r="S25" s="17">
        <v>20000</v>
      </c>
      <c r="T25" s="17">
        <v>20000</v>
      </c>
      <c r="U25" s="17">
        <v>20000</v>
      </c>
      <c r="V25" s="17">
        <v>20000</v>
      </c>
      <c r="W25" s="17">
        <v>20000</v>
      </c>
      <c r="X25" s="17">
        <v>20000</v>
      </c>
      <c r="Y25" s="17">
        <v>20000</v>
      </c>
      <c r="Z25" s="17">
        <v>20000</v>
      </c>
      <c r="AA25" s="17">
        <v>20000</v>
      </c>
      <c r="AB25" s="17">
        <v>20000</v>
      </c>
      <c r="AC25" s="17">
        <v>20000</v>
      </c>
      <c r="AD25" s="17">
        <v>20000</v>
      </c>
      <c r="AE25" s="17">
        <v>20000</v>
      </c>
      <c r="AF25" s="17">
        <v>20000</v>
      </c>
      <c r="AG25" s="17">
        <v>20000</v>
      </c>
      <c r="AH25" s="45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2"/>
    </row>
    <row r="26" spans="1:220" ht="12.75" customHeight="1">
      <c r="A26" s="79"/>
      <c r="B26" s="3"/>
      <c r="C26" s="13" t="s">
        <v>79</v>
      </c>
      <c r="D26" s="3"/>
      <c r="E26" s="3"/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45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2"/>
    </row>
    <row r="27" spans="1:220" ht="12.75" customHeight="1">
      <c r="A27" s="79"/>
      <c r="B27" s="3"/>
      <c r="C27" s="13" t="s">
        <v>80</v>
      </c>
      <c r="D27" s="3"/>
      <c r="E27" s="3"/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4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2"/>
    </row>
    <row r="28" spans="1:220" ht="12.75" customHeight="1">
      <c r="A28" s="79"/>
      <c r="B28" s="3"/>
      <c r="C28" s="13" t="s">
        <v>81</v>
      </c>
      <c r="D28" s="3"/>
      <c r="E28" s="3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4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2"/>
    </row>
    <row r="29" spans="1:220" ht="12.75" customHeight="1">
      <c r="A29" s="79"/>
      <c r="B29" s="3"/>
      <c r="C29" s="13" t="s">
        <v>82</v>
      </c>
      <c r="D29" s="3"/>
      <c r="E29" s="3"/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45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2"/>
    </row>
    <row r="30" spans="1:220" ht="12.75" customHeight="1">
      <c r="A30" s="79"/>
      <c r="B30" s="3"/>
      <c r="C30" s="13" t="s">
        <v>83</v>
      </c>
      <c r="D30" s="3"/>
      <c r="E30" s="3"/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4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2"/>
    </row>
    <row r="31" spans="1:220" ht="12.75" customHeight="1">
      <c r="A31" s="79"/>
      <c r="B31" s="3"/>
      <c r="C31" s="13" t="s">
        <v>84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5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2"/>
    </row>
    <row r="32" spans="1:220" ht="12.75" customHeight="1">
      <c r="A32" s="79"/>
      <c r="B32" s="29"/>
      <c r="C32" s="55" t="s">
        <v>85</v>
      </c>
      <c r="D32" s="29"/>
      <c r="E32" s="29"/>
      <c r="F32" s="56">
        <f t="shared" ref="F32:AG32" si="8">SUM(F19:F31)</f>
        <v>500</v>
      </c>
      <c r="G32" s="56">
        <f t="shared" si="8"/>
        <v>500</v>
      </c>
      <c r="H32" s="56">
        <f t="shared" si="8"/>
        <v>500</v>
      </c>
      <c r="I32" s="56">
        <f t="shared" si="8"/>
        <v>500</v>
      </c>
      <c r="J32" s="56">
        <f t="shared" si="8"/>
        <v>2000</v>
      </c>
      <c r="K32" s="56">
        <f t="shared" si="8"/>
        <v>2000</v>
      </c>
      <c r="L32" s="56">
        <f t="shared" si="8"/>
        <v>14000</v>
      </c>
      <c r="M32" s="56">
        <f t="shared" si="8"/>
        <v>14000</v>
      </c>
      <c r="N32" s="56">
        <f t="shared" si="8"/>
        <v>14000</v>
      </c>
      <c r="O32" s="56">
        <f t="shared" si="8"/>
        <v>16000</v>
      </c>
      <c r="P32" s="56">
        <f t="shared" si="8"/>
        <v>16000</v>
      </c>
      <c r="Q32" s="56">
        <f t="shared" si="8"/>
        <v>16000</v>
      </c>
      <c r="R32" s="56">
        <f t="shared" si="8"/>
        <v>62000</v>
      </c>
      <c r="S32" s="56">
        <f t="shared" si="8"/>
        <v>62000</v>
      </c>
      <c r="T32" s="56">
        <f t="shared" si="8"/>
        <v>62000</v>
      </c>
      <c r="U32" s="56">
        <f t="shared" si="8"/>
        <v>62000</v>
      </c>
      <c r="V32" s="56">
        <f t="shared" si="8"/>
        <v>71000</v>
      </c>
      <c r="W32" s="56">
        <f t="shared" si="8"/>
        <v>71000</v>
      </c>
      <c r="X32" s="56">
        <f t="shared" si="8"/>
        <v>71000</v>
      </c>
      <c r="Y32" s="56">
        <f t="shared" si="8"/>
        <v>71000</v>
      </c>
      <c r="Z32" s="56">
        <f t="shared" si="8"/>
        <v>80000</v>
      </c>
      <c r="AA32" s="56">
        <f t="shared" si="8"/>
        <v>80000</v>
      </c>
      <c r="AB32" s="56">
        <f t="shared" si="8"/>
        <v>80000</v>
      </c>
      <c r="AC32" s="56">
        <f t="shared" si="8"/>
        <v>80000</v>
      </c>
      <c r="AD32" s="56">
        <f t="shared" si="8"/>
        <v>187000</v>
      </c>
      <c r="AE32" s="56">
        <f t="shared" si="8"/>
        <v>187000</v>
      </c>
      <c r="AF32" s="56">
        <f t="shared" si="8"/>
        <v>187000</v>
      </c>
      <c r="AG32" s="56">
        <f t="shared" si="8"/>
        <v>187000</v>
      </c>
      <c r="AH32" s="45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2"/>
    </row>
    <row r="33" spans="1:220" ht="12.75" customHeight="1">
      <c r="A33" s="79"/>
      <c r="B33" s="29"/>
      <c r="C33" s="29"/>
      <c r="D33" s="29"/>
      <c r="E33" s="29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45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2"/>
    </row>
    <row r="34" spans="1:220" ht="12.75" customHeight="1">
      <c r="A34" s="79"/>
      <c r="B34" s="29"/>
      <c r="C34" s="55" t="s">
        <v>44</v>
      </c>
      <c r="D34" s="29"/>
      <c r="E34" s="29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45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2"/>
    </row>
    <row r="35" spans="1:220" ht="12.75" customHeight="1">
      <c r="A35" s="79"/>
      <c r="B35" s="29"/>
      <c r="C35" s="13" t="s">
        <v>74</v>
      </c>
      <c r="D35" s="29"/>
      <c r="E35" s="29"/>
      <c r="F35" s="56">
        <f>StaffingAndCapital!C24</f>
        <v>0</v>
      </c>
      <c r="G35" s="56">
        <f>StaffingAndCapital!D24</f>
        <v>0</v>
      </c>
      <c r="H35" s="56">
        <f>StaffingAndCapital!E24</f>
        <v>0</v>
      </c>
      <c r="I35" s="56">
        <f>StaffingAndCapital!F24</f>
        <v>0</v>
      </c>
      <c r="J35" s="56">
        <f>StaffingAndCapital!G24</f>
        <v>0</v>
      </c>
      <c r="K35" s="56">
        <f>StaffingAndCapital!H24</f>
        <v>0</v>
      </c>
      <c r="L35" s="56">
        <f>StaffingAndCapital!I24</f>
        <v>6000</v>
      </c>
      <c r="M35" s="56">
        <f>StaffingAndCapital!J24</f>
        <v>10000</v>
      </c>
      <c r="N35" s="56">
        <f>StaffingAndCapital!K24</f>
        <v>10000</v>
      </c>
      <c r="O35" s="56">
        <f>StaffingAndCapital!L24</f>
        <v>10000</v>
      </c>
      <c r="P35" s="56">
        <f>StaffingAndCapital!M24</f>
        <v>10000</v>
      </c>
      <c r="Q35" s="56">
        <f>StaffingAndCapital!N24</f>
        <v>10000</v>
      </c>
      <c r="R35" s="56">
        <f>StaffingAndCapital!O24</f>
        <v>34000</v>
      </c>
      <c r="S35" s="56">
        <f>StaffingAndCapital!P24</f>
        <v>34000</v>
      </c>
      <c r="T35" s="56">
        <f>StaffingAndCapital!Q24</f>
        <v>34000</v>
      </c>
      <c r="U35" s="56">
        <f>StaffingAndCapital!R24</f>
        <v>34000</v>
      </c>
      <c r="V35" s="56">
        <f>StaffingAndCapital!S24</f>
        <v>43000</v>
      </c>
      <c r="W35" s="56">
        <f>StaffingAndCapital!T24</f>
        <v>43000</v>
      </c>
      <c r="X35" s="56">
        <f>StaffingAndCapital!U24</f>
        <v>43000</v>
      </c>
      <c r="Y35" s="56">
        <f>StaffingAndCapital!V24</f>
        <v>43000</v>
      </c>
      <c r="Z35" s="56">
        <f>StaffingAndCapital!W24</f>
        <v>52000</v>
      </c>
      <c r="AA35" s="56">
        <f>StaffingAndCapital!X24</f>
        <v>52000</v>
      </c>
      <c r="AB35" s="56">
        <f>StaffingAndCapital!Y24</f>
        <v>52000</v>
      </c>
      <c r="AC35" s="56">
        <f>StaffingAndCapital!Z24</f>
        <v>52000</v>
      </c>
      <c r="AD35" s="56">
        <f>StaffingAndCapital!AA24</f>
        <v>149000</v>
      </c>
      <c r="AE35" s="56">
        <f>StaffingAndCapital!AB24</f>
        <v>149000</v>
      </c>
      <c r="AF35" s="56">
        <f>StaffingAndCapital!AC24</f>
        <v>149000</v>
      </c>
      <c r="AG35" s="56">
        <f>StaffingAndCapital!AD24</f>
        <v>149000</v>
      </c>
      <c r="AH35" s="45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2"/>
    </row>
    <row r="36" spans="1:220" ht="12.75" customHeight="1">
      <c r="A36" s="79"/>
      <c r="B36" s="29"/>
      <c r="C36" s="13" t="s">
        <v>86</v>
      </c>
      <c r="D36" s="29"/>
      <c r="E36" s="29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45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2"/>
    </row>
    <row r="37" spans="1:220" ht="12.75" customHeight="1">
      <c r="A37" s="79"/>
      <c r="B37" s="29"/>
      <c r="C37" s="13" t="s">
        <v>87</v>
      </c>
      <c r="D37" s="29"/>
      <c r="E37" s="29"/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45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2"/>
    </row>
    <row r="38" spans="1:220" ht="12.75" customHeight="1">
      <c r="A38" s="79"/>
      <c r="B38" s="29"/>
      <c r="C38" s="13" t="s">
        <v>88</v>
      </c>
      <c r="D38" s="29"/>
      <c r="E38" s="29"/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45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2"/>
    </row>
    <row r="39" spans="1:220" ht="12.75" customHeight="1">
      <c r="A39" s="79"/>
      <c r="B39" s="29"/>
      <c r="C39" s="13" t="s">
        <v>84</v>
      </c>
      <c r="D39" s="29"/>
      <c r="E39" s="29"/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45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2"/>
    </row>
    <row r="40" spans="1:220" ht="12.75" customHeight="1">
      <c r="A40" s="79"/>
      <c r="B40" s="29"/>
      <c r="C40" s="55" t="s">
        <v>85</v>
      </c>
      <c r="D40" s="29"/>
      <c r="E40" s="29"/>
      <c r="F40" s="56">
        <f t="shared" ref="F40:AG40" si="9">SUM(F34:F39)</f>
        <v>0</v>
      </c>
      <c r="G40" s="56">
        <f t="shared" si="9"/>
        <v>0</v>
      </c>
      <c r="H40" s="56">
        <f t="shared" si="9"/>
        <v>0</v>
      </c>
      <c r="I40" s="56">
        <f t="shared" si="9"/>
        <v>0</v>
      </c>
      <c r="J40" s="56">
        <f t="shared" si="9"/>
        <v>0</v>
      </c>
      <c r="K40" s="56">
        <f t="shared" si="9"/>
        <v>0</v>
      </c>
      <c r="L40" s="56">
        <f t="shared" si="9"/>
        <v>6000</v>
      </c>
      <c r="M40" s="56">
        <f t="shared" si="9"/>
        <v>10000</v>
      </c>
      <c r="N40" s="56">
        <f t="shared" si="9"/>
        <v>10000</v>
      </c>
      <c r="O40" s="56">
        <f t="shared" si="9"/>
        <v>10000</v>
      </c>
      <c r="P40" s="56">
        <f t="shared" si="9"/>
        <v>10000</v>
      </c>
      <c r="Q40" s="56">
        <f t="shared" si="9"/>
        <v>10000</v>
      </c>
      <c r="R40" s="56">
        <f t="shared" si="9"/>
        <v>34000</v>
      </c>
      <c r="S40" s="56">
        <f t="shared" si="9"/>
        <v>34000</v>
      </c>
      <c r="T40" s="56">
        <f t="shared" si="9"/>
        <v>34000</v>
      </c>
      <c r="U40" s="56">
        <f t="shared" si="9"/>
        <v>34000</v>
      </c>
      <c r="V40" s="56">
        <f t="shared" si="9"/>
        <v>43000</v>
      </c>
      <c r="W40" s="56">
        <f t="shared" si="9"/>
        <v>43000</v>
      </c>
      <c r="X40" s="56">
        <f t="shared" si="9"/>
        <v>43000</v>
      </c>
      <c r="Y40" s="56">
        <f t="shared" si="9"/>
        <v>43000</v>
      </c>
      <c r="Z40" s="56">
        <f t="shared" si="9"/>
        <v>52000</v>
      </c>
      <c r="AA40" s="56">
        <f t="shared" si="9"/>
        <v>52000</v>
      </c>
      <c r="AB40" s="56">
        <f t="shared" si="9"/>
        <v>52000</v>
      </c>
      <c r="AC40" s="56">
        <f t="shared" si="9"/>
        <v>52000</v>
      </c>
      <c r="AD40" s="56">
        <f t="shared" si="9"/>
        <v>149000</v>
      </c>
      <c r="AE40" s="56">
        <f t="shared" si="9"/>
        <v>149000</v>
      </c>
      <c r="AF40" s="56">
        <f t="shared" si="9"/>
        <v>149000</v>
      </c>
      <c r="AG40" s="56">
        <f t="shared" si="9"/>
        <v>149000</v>
      </c>
      <c r="AH40" s="45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2"/>
    </row>
    <row r="41" spans="1:220" ht="12.75" customHeight="1">
      <c r="A41" s="79"/>
      <c r="B41" s="29"/>
      <c r="C41" s="29"/>
      <c r="D41" s="29"/>
      <c r="E41" s="29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45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2"/>
    </row>
    <row r="42" spans="1:220" ht="12.75" customHeight="1">
      <c r="A42" s="79"/>
      <c r="B42" s="29"/>
      <c r="C42" s="55" t="s">
        <v>45</v>
      </c>
      <c r="D42" s="29"/>
      <c r="E42" s="2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45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2"/>
    </row>
    <row r="43" spans="1:220" ht="12.75" customHeight="1">
      <c r="A43" s="79"/>
      <c r="B43" s="29"/>
      <c r="C43" s="13" t="s">
        <v>74</v>
      </c>
      <c r="D43" s="29"/>
      <c r="E43" s="29"/>
      <c r="F43" s="56">
        <f>StaffingAndCapital!C31</f>
        <v>0</v>
      </c>
      <c r="G43" s="56">
        <f>StaffingAndCapital!D31</f>
        <v>0</v>
      </c>
      <c r="H43" s="56">
        <f>StaffingAndCapital!E31</f>
        <v>0</v>
      </c>
      <c r="I43" s="56">
        <f>StaffingAndCapital!F31</f>
        <v>0</v>
      </c>
      <c r="J43" s="56">
        <f>StaffingAndCapital!G31</f>
        <v>0</v>
      </c>
      <c r="K43" s="56">
        <f>StaffingAndCapital!H31</f>
        <v>0</v>
      </c>
      <c r="L43" s="56">
        <f>StaffingAndCapital!I31</f>
        <v>6000</v>
      </c>
      <c r="M43" s="56">
        <f>StaffingAndCapital!J31</f>
        <v>6000</v>
      </c>
      <c r="N43" s="56">
        <f>StaffingAndCapital!K31</f>
        <v>6000</v>
      </c>
      <c r="O43" s="56">
        <f>StaffingAndCapital!L31</f>
        <v>6000</v>
      </c>
      <c r="P43" s="56">
        <f>StaffingAndCapital!M31</f>
        <v>6000</v>
      </c>
      <c r="Q43" s="56">
        <f>StaffingAndCapital!N31</f>
        <v>6000</v>
      </c>
      <c r="R43" s="56">
        <f>StaffingAndCapital!O31</f>
        <v>24000</v>
      </c>
      <c r="S43" s="56">
        <f>StaffingAndCapital!P31</f>
        <v>24000</v>
      </c>
      <c r="T43" s="56">
        <f>StaffingAndCapital!Q31</f>
        <v>24000</v>
      </c>
      <c r="U43" s="56">
        <f>StaffingAndCapital!R31</f>
        <v>24000</v>
      </c>
      <c r="V43" s="56">
        <f>StaffingAndCapital!S31</f>
        <v>32000</v>
      </c>
      <c r="W43" s="56">
        <f>StaffingAndCapital!T31</f>
        <v>32000</v>
      </c>
      <c r="X43" s="56">
        <f>StaffingAndCapital!U31</f>
        <v>32000</v>
      </c>
      <c r="Y43" s="56">
        <f>StaffingAndCapital!V31</f>
        <v>32000</v>
      </c>
      <c r="Z43" s="56">
        <f>StaffingAndCapital!W31</f>
        <v>40000</v>
      </c>
      <c r="AA43" s="56">
        <f>StaffingAndCapital!X31</f>
        <v>40000</v>
      </c>
      <c r="AB43" s="56">
        <f>StaffingAndCapital!Y31</f>
        <v>40000</v>
      </c>
      <c r="AC43" s="56">
        <f>StaffingAndCapital!Z31</f>
        <v>40000</v>
      </c>
      <c r="AD43" s="56">
        <f>StaffingAndCapital!AA31</f>
        <v>126000</v>
      </c>
      <c r="AE43" s="56">
        <f>StaffingAndCapital!AB31</f>
        <v>126000</v>
      </c>
      <c r="AF43" s="56">
        <f>StaffingAndCapital!AC31</f>
        <v>126000</v>
      </c>
      <c r="AG43" s="56">
        <f>StaffingAndCapital!AD31</f>
        <v>126000</v>
      </c>
      <c r="AH43" s="45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2"/>
    </row>
    <row r="44" spans="1:220" ht="12.75" customHeight="1">
      <c r="A44" s="79"/>
      <c r="B44" s="29"/>
      <c r="C44" s="13" t="s">
        <v>87</v>
      </c>
      <c r="D44" s="29"/>
      <c r="E44" s="29"/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45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2"/>
    </row>
    <row r="45" spans="1:220" ht="12.75" customHeight="1">
      <c r="A45" s="79"/>
      <c r="B45" s="29"/>
      <c r="C45" s="13" t="s">
        <v>88</v>
      </c>
      <c r="D45" s="29"/>
      <c r="E45" s="29"/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>
        <v>0</v>
      </c>
      <c r="AG45" s="82">
        <v>0</v>
      </c>
      <c r="AH45" s="45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2"/>
    </row>
    <row r="46" spans="1:220" ht="12.75" customHeight="1">
      <c r="A46" s="79"/>
      <c r="B46" s="29"/>
      <c r="C46" s="13" t="s">
        <v>84</v>
      </c>
      <c r="D46" s="29"/>
      <c r="E46" s="29"/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  <c r="AG46" s="82">
        <v>0</v>
      </c>
      <c r="AH46" s="45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2"/>
    </row>
    <row r="47" spans="1:220" ht="12.75" customHeight="1">
      <c r="A47" s="79"/>
      <c r="B47" s="29"/>
      <c r="C47" s="55" t="s">
        <v>85</v>
      </c>
      <c r="D47" s="29"/>
      <c r="E47" s="29"/>
      <c r="F47" s="56">
        <f t="shared" ref="F47:AG47" si="10">SUM(F42:F46)</f>
        <v>0</v>
      </c>
      <c r="G47" s="56">
        <f t="shared" si="10"/>
        <v>0</v>
      </c>
      <c r="H47" s="56">
        <f t="shared" si="10"/>
        <v>0</v>
      </c>
      <c r="I47" s="56">
        <f t="shared" si="10"/>
        <v>0</v>
      </c>
      <c r="J47" s="56">
        <f t="shared" si="10"/>
        <v>0</v>
      </c>
      <c r="K47" s="56">
        <f t="shared" si="10"/>
        <v>0</v>
      </c>
      <c r="L47" s="56">
        <f t="shared" si="10"/>
        <v>6000</v>
      </c>
      <c r="M47" s="56">
        <f t="shared" si="10"/>
        <v>6000</v>
      </c>
      <c r="N47" s="56">
        <f t="shared" si="10"/>
        <v>6000</v>
      </c>
      <c r="O47" s="56">
        <f t="shared" si="10"/>
        <v>6000</v>
      </c>
      <c r="P47" s="56">
        <f t="shared" si="10"/>
        <v>6000</v>
      </c>
      <c r="Q47" s="56">
        <f t="shared" si="10"/>
        <v>6000</v>
      </c>
      <c r="R47" s="56">
        <f t="shared" si="10"/>
        <v>24000</v>
      </c>
      <c r="S47" s="56">
        <f t="shared" si="10"/>
        <v>24000</v>
      </c>
      <c r="T47" s="56">
        <f t="shared" si="10"/>
        <v>24000</v>
      </c>
      <c r="U47" s="56">
        <f t="shared" si="10"/>
        <v>24000</v>
      </c>
      <c r="V47" s="56">
        <f t="shared" si="10"/>
        <v>32000</v>
      </c>
      <c r="W47" s="56">
        <f t="shared" si="10"/>
        <v>32000</v>
      </c>
      <c r="X47" s="56">
        <f t="shared" si="10"/>
        <v>32000</v>
      </c>
      <c r="Y47" s="56">
        <f t="shared" si="10"/>
        <v>32000</v>
      </c>
      <c r="Z47" s="56">
        <f t="shared" si="10"/>
        <v>40000</v>
      </c>
      <c r="AA47" s="56">
        <f t="shared" si="10"/>
        <v>40000</v>
      </c>
      <c r="AB47" s="56">
        <f t="shared" si="10"/>
        <v>40000</v>
      </c>
      <c r="AC47" s="56">
        <f t="shared" si="10"/>
        <v>40000</v>
      </c>
      <c r="AD47" s="56">
        <f t="shared" si="10"/>
        <v>126000</v>
      </c>
      <c r="AE47" s="56">
        <f t="shared" si="10"/>
        <v>126000</v>
      </c>
      <c r="AF47" s="56">
        <f t="shared" si="10"/>
        <v>126000</v>
      </c>
      <c r="AG47" s="56">
        <f t="shared" si="10"/>
        <v>126000</v>
      </c>
      <c r="AH47" s="45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2"/>
    </row>
    <row r="48" spans="1:220" ht="12.75" customHeight="1">
      <c r="A48" s="79"/>
      <c r="B48" s="29"/>
      <c r="C48" s="29"/>
      <c r="D48" s="29"/>
      <c r="E48" s="29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45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2"/>
    </row>
    <row r="49" spans="1:220" ht="12.75" customHeight="1">
      <c r="A49" s="79"/>
      <c r="B49" s="29"/>
      <c r="C49" s="55" t="s">
        <v>46</v>
      </c>
      <c r="D49" s="29"/>
      <c r="E49" s="29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45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2"/>
    </row>
    <row r="50" spans="1:220" ht="12.75" customHeight="1">
      <c r="A50" s="79"/>
      <c r="B50" s="29"/>
      <c r="C50" s="13" t="s">
        <v>74</v>
      </c>
      <c r="D50" s="29"/>
      <c r="E50" s="29"/>
      <c r="F50" s="56">
        <f>StaffingAndCapital!C38</f>
        <v>0</v>
      </c>
      <c r="G50" s="56">
        <f>StaffingAndCapital!D38</f>
        <v>0</v>
      </c>
      <c r="H50" s="56">
        <f>StaffingAndCapital!E38</f>
        <v>0</v>
      </c>
      <c r="I50" s="56">
        <f>StaffingAndCapital!F38</f>
        <v>0</v>
      </c>
      <c r="J50" s="56">
        <f>StaffingAndCapital!G38</f>
        <v>0</v>
      </c>
      <c r="K50" s="56">
        <f>StaffingAndCapital!H38</f>
        <v>0</v>
      </c>
      <c r="L50" s="56">
        <f>StaffingAndCapital!I38</f>
        <v>0</v>
      </c>
      <c r="M50" s="56">
        <f>StaffingAndCapital!J38</f>
        <v>0</v>
      </c>
      <c r="N50" s="56">
        <f>StaffingAndCapital!K38</f>
        <v>0</v>
      </c>
      <c r="O50" s="56">
        <f>StaffingAndCapital!L38</f>
        <v>0</v>
      </c>
      <c r="P50" s="56">
        <f>StaffingAndCapital!M38</f>
        <v>0</v>
      </c>
      <c r="Q50" s="56">
        <f>StaffingAndCapital!N38</f>
        <v>0</v>
      </c>
      <c r="R50" s="56">
        <f>StaffingAndCapital!O38</f>
        <v>3000</v>
      </c>
      <c r="S50" s="56">
        <f>StaffingAndCapital!P38</f>
        <v>3000</v>
      </c>
      <c r="T50" s="56">
        <f>StaffingAndCapital!Q38</f>
        <v>3000</v>
      </c>
      <c r="U50" s="56">
        <f>StaffingAndCapital!R38</f>
        <v>3000</v>
      </c>
      <c r="V50" s="56">
        <f>StaffingAndCapital!S38</f>
        <v>4000</v>
      </c>
      <c r="W50" s="56">
        <f>StaffingAndCapital!T38</f>
        <v>4000</v>
      </c>
      <c r="X50" s="56">
        <f>StaffingAndCapital!U38</f>
        <v>4000</v>
      </c>
      <c r="Y50" s="56">
        <f>StaffingAndCapital!V38</f>
        <v>4000</v>
      </c>
      <c r="Z50" s="56">
        <f>StaffingAndCapital!W38</f>
        <v>5000</v>
      </c>
      <c r="AA50" s="56">
        <f>StaffingAndCapital!X38</f>
        <v>5000</v>
      </c>
      <c r="AB50" s="56">
        <f>StaffingAndCapital!Y38</f>
        <v>5000</v>
      </c>
      <c r="AC50" s="56">
        <f>StaffingAndCapital!Z38</f>
        <v>5000</v>
      </c>
      <c r="AD50" s="56">
        <f>StaffingAndCapital!AA38</f>
        <v>6000</v>
      </c>
      <c r="AE50" s="56">
        <f>StaffingAndCapital!AB38</f>
        <v>6000</v>
      </c>
      <c r="AF50" s="56">
        <f>StaffingAndCapital!AC38</f>
        <v>6000</v>
      </c>
      <c r="AG50" s="56">
        <f>StaffingAndCapital!AD38</f>
        <v>6000</v>
      </c>
      <c r="AH50" s="45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2"/>
    </row>
    <row r="51" spans="1:220" ht="12.75" customHeight="1">
      <c r="A51" s="79"/>
      <c r="B51" s="29"/>
      <c r="C51" s="13" t="s">
        <v>87</v>
      </c>
      <c r="D51" s="29"/>
      <c r="E51" s="29"/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45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2"/>
    </row>
    <row r="52" spans="1:220" ht="12.75" customHeight="1">
      <c r="A52" s="79"/>
      <c r="B52" s="29"/>
      <c r="C52" s="13" t="s">
        <v>88</v>
      </c>
      <c r="D52" s="29"/>
      <c r="E52" s="29"/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45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2"/>
    </row>
    <row r="53" spans="1:220" ht="12.75" customHeight="1">
      <c r="A53" s="79"/>
      <c r="B53" s="29"/>
      <c r="C53" s="13" t="s">
        <v>84</v>
      </c>
      <c r="D53" s="29"/>
      <c r="E53" s="29"/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45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2"/>
    </row>
    <row r="54" spans="1:220" ht="12.75" customHeight="1">
      <c r="A54" s="79"/>
      <c r="B54" s="29"/>
      <c r="C54" s="55" t="s">
        <v>85</v>
      </c>
      <c r="D54" s="29"/>
      <c r="E54" s="29"/>
      <c r="F54" s="56">
        <f t="shared" ref="F54:AG54" si="11">SUM(F49:F53)</f>
        <v>0</v>
      </c>
      <c r="G54" s="56">
        <f t="shared" si="11"/>
        <v>0</v>
      </c>
      <c r="H54" s="56">
        <f t="shared" si="11"/>
        <v>0</v>
      </c>
      <c r="I54" s="56">
        <f t="shared" si="11"/>
        <v>0</v>
      </c>
      <c r="J54" s="56">
        <f t="shared" si="11"/>
        <v>0</v>
      </c>
      <c r="K54" s="56">
        <f t="shared" si="11"/>
        <v>0</v>
      </c>
      <c r="L54" s="56">
        <f t="shared" si="11"/>
        <v>0</v>
      </c>
      <c r="M54" s="56">
        <f t="shared" si="11"/>
        <v>0</v>
      </c>
      <c r="N54" s="56">
        <f t="shared" si="11"/>
        <v>0</v>
      </c>
      <c r="O54" s="56">
        <f t="shared" si="11"/>
        <v>0</v>
      </c>
      <c r="P54" s="56">
        <f t="shared" si="11"/>
        <v>0</v>
      </c>
      <c r="Q54" s="56">
        <f t="shared" si="11"/>
        <v>0</v>
      </c>
      <c r="R54" s="56">
        <f t="shared" si="11"/>
        <v>3000</v>
      </c>
      <c r="S54" s="56">
        <f t="shared" si="11"/>
        <v>3000</v>
      </c>
      <c r="T54" s="56">
        <f t="shared" si="11"/>
        <v>3000</v>
      </c>
      <c r="U54" s="56">
        <f t="shared" si="11"/>
        <v>3000</v>
      </c>
      <c r="V54" s="56">
        <f t="shared" si="11"/>
        <v>4000</v>
      </c>
      <c r="W54" s="56">
        <f t="shared" si="11"/>
        <v>4000</v>
      </c>
      <c r="X54" s="56">
        <f t="shared" si="11"/>
        <v>4000</v>
      </c>
      <c r="Y54" s="56">
        <f t="shared" si="11"/>
        <v>4000</v>
      </c>
      <c r="Z54" s="56">
        <f t="shared" si="11"/>
        <v>5000</v>
      </c>
      <c r="AA54" s="56">
        <f t="shared" si="11"/>
        <v>5000</v>
      </c>
      <c r="AB54" s="56">
        <f t="shared" si="11"/>
        <v>5000</v>
      </c>
      <c r="AC54" s="56">
        <f t="shared" si="11"/>
        <v>5000</v>
      </c>
      <c r="AD54" s="56">
        <f t="shared" si="11"/>
        <v>6000</v>
      </c>
      <c r="AE54" s="56">
        <f t="shared" si="11"/>
        <v>6000</v>
      </c>
      <c r="AF54" s="56">
        <f t="shared" si="11"/>
        <v>6000</v>
      </c>
      <c r="AG54" s="56">
        <f t="shared" si="11"/>
        <v>6000</v>
      </c>
      <c r="AH54" s="45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2"/>
    </row>
    <row r="55" spans="1:220" ht="12.75" customHeight="1">
      <c r="A55" s="79"/>
      <c r="B55" s="29"/>
      <c r="C55" s="29"/>
      <c r="D55" s="29"/>
      <c r="E55" s="29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45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2"/>
    </row>
    <row r="56" spans="1:220" ht="12.75" customHeight="1">
      <c r="A56" s="79"/>
      <c r="B56" s="29"/>
      <c r="C56" s="55" t="s">
        <v>89</v>
      </c>
      <c r="D56" s="29"/>
      <c r="E56" s="29"/>
      <c r="F56" s="56">
        <f>StaffingAndCapital!C70</f>
        <v>33.333333333333336</v>
      </c>
      <c r="G56" s="56">
        <f>StaffingAndCapital!D70</f>
        <v>100</v>
      </c>
      <c r="H56" s="56">
        <f>StaffingAndCapital!E70</f>
        <v>100</v>
      </c>
      <c r="I56" s="56">
        <f>StaffingAndCapital!F70</f>
        <v>266.66666666666669</v>
      </c>
      <c r="J56" s="56">
        <f>StaffingAndCapital!G70</f>
        <v>433.33333333333331</v>
      </c>
      <c r="K56" s="56">
        <f>StaffingAndCapital!H70</f>
        <v>633.33333333333337</v>
      </c>
      <c r="L56" s="56">
        <f>StaffingAndCapital!I70</f>
        <v>666.66666666666663</v>
      </c>
      <c r="M56" s="56">
        <f>StaffingAndCapital!J70</f>
        <v>700</v>
      </c>
      <c r="N56" s="56">
        <f>StaffingAndCapital!K70</f>
        <v>700</v>
      </c>
      <c r="O56" s="56">
        <f>StaffingAndCapital!L70</f>
        <v>700</v>
      </c>
      <c r="P56" s="56">
        <f>StaffingAndCapital!M70</f>
        <v>700</v>
      </c>
      <c r="Q56" s="56">
        <f>StaffingAndCapital!N70</f>
        <v>700</v>
      </c>
      <c r="R56" s="56">
        <f>StaffingAndCapital!O70</f>
        <v>4000</v>
      </c>
      <c r="S56" s="56">
        <f>StaffingAndCapital!P70</f>
        <v>4000</v>
      </c>
      <c r="T56" s="56">
        <f>StaffingAndCapital!Q70</f>
        <v>4000</v>
      </c>
      <c r="U56" s="56">
        <f>StaffingAndCapital!R70</f>
        <v>4000</v>
      </c>
      <c r="V56" s="56">
        <f>StaffingAndCapital!S70</f>
        <v>4000</v>
      </c>
      <c r="W56" s="56">
        <f>StaffingAndCapital!T70</f>
        <v>4000</v>
      </c>
      <c r="X56" s="56">
        <f>StaffingAndCapital!U70</f>
        <v>4300</v>
      </c>
      <c r="Y56" s="56">
        <f>StaffingAndCapital!V70</f>
        <v>4300</v>
      </c>
      <c r="Z56" s="56">
        <f>StaffingAndCapital!W70</f>
        <v>4400</v>
      </c>
      <c r="AA56" s="56">
        <f>StaffingAndCapital!X70</f>
        <v>4500</v>
      </c>
      <c r="AB56" s="56">
        <f>StaffingAndCapital!Y70</f>
        <v>4700</v>
      </c>
      <c r="AC56" s="56">
        <f>StaffingAndCapital!Z70</f>
        <v>4800</v>
      </c>
      <c r="AD56" s="56">
        <f>StaffingAndCapital!AA70</f>
        <v>7200</v>
      </c>
      <c r="AE56" s="56">
        <f>StaffingAndCapital!AB70</f>
        <v>7300</v>
      </c>
      <c r="AF56" s="56">
        <f>StaffingAndCapital!AC70</f>
        <v>7300</v>
      </c>
      <c r="AG56" s="56">
        <f>StaffingAndCapital!AD70</f>
        <v>7300</v>
      </c>
      <c r="AH56" s="45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2"/>
    </row>
    <row r="57" spans="1:220" ht="12.75" customHeight="1">
      <c r="A57" s="79"/>
      <c r="B57" s="29"/>
      <c r="C57" s="29"/>
      <c r="D57" s="29"/>
      <c r="E57" s="2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45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2"/>
    </row>
    <row r="58" spans="1:220" ht="12.75" customHeight="1">
      <c r="A58" s="79"/>
      <c r="B58" s="29"/>
      <c r="C58" s="55" t="s">
        <v>90</v>
      </c>
      <c r="D58" s="29"/>
      <c r="E58" s="29"/>
      <c r="F58" s="56">
        <f t="shared" ref="F58:AG58" si="12">F32+F40+F47+F54+F56</f>
        <v>533.33333333333337</v>
      </c>
      <c r="G58" s="56">
        <f t="shared" si="12"/>
        <v>600</v>
      </c>
      <c r="H58" s="56">
        <f t="shared" si="12"/>
        <v>600</v>
      </c>
      <c r="I58" s="56">
        <f t="shared" si="12"/>
        <v>766.66666666666674</v>
      </c>
      <c r="J58" s="56">
        <f t="shared" si="12"/>
        <v>2433.3333333333335</v>
      </c>
      <c r="K58" s="56">
        <f t="shared" si="12"/>
        <v>2633.3333333333335</v>
      </c>
      <c r="L58" s="56">
        <f t="shared" si="12"/>
        <v>26666.666666666668</v>
      </c>
      <c r="M58" s="56">
        <f t="shared" si="12"/>
        <v>30700</v>
      </c>
      <c r="N58" s="56">
        <f t="shared" si="12"/>
        <v>30700</v>
      </c>
      <c r="O58" s="56">
        <f t="shared" si="12"/>
        <v>32700</v>
      </c>
      <c r="P58" s="56">
        <f t="shared" si="12"/>
        <v>32700</v>
      </c>
      <c r="Q58" s="56">
        <f t="shared" si="12"/>
        <v>32700</v>
      </c>
      <c r="R58" s="56">
        <f t="shared" si="12"/>
        <v>127000</v>
      </c>
      <c r="S58" s="56">
        <f t="shared" si="12"/>
        <v>127000</v>
      </c>
      <c r="T58" s="56">
        <f t="shared" si="12"/>
        <v>127000</v>
      </c>
      <c r="U58" s="56">
        <f t="shared" si="12"/>
        <v>127000</v>
      </c>
      <c r="V58" s="56">
        <f t="shared" si="12"/>
        <v>154000</v>
      </c>
      <c r="W58" s="56">
        <f t="shared" si="12"/>
        <v>154000</v>
      </c>
      <c r="X58" s="56">
        <f t="shared" si="12"/>
        <v>154300</v>
      </c>
      <c r="Y58" s="56">
        <f t="shared" si="12"/>
        <v>154300</v>
      </c>
      <c r="Z58" s="56">
        <f t="shared" si="12"/>
        <v>181400</v>
      </c>
      <c r="AA58" s="56">
        <f t="shared" si="12"/>
        <v>181500</v>
      </c>
      <c r="AB58" s="56">
        <f t="shared" si="12"/>
        <v>181700</v>
      </c>
      <c r="AC58" s="56">
        <f t="shared" si="12"/>
        <v>181800</v>
      </c>
      <c r="AD58" s="56">
        <f t="shared" si="12"/>
        <v>475200</v>
      </c>
      <c r="AE58" s="56">
        <f t="shared" si="12"/>
        <v>475300</v>
      </c>
      <c r="AF58" s="56">
        <f t="shared" si="12"/>
        <v>475300</v>
      </c>
      <c r="AG58" s="56">
        <f t="shared" si="12"/>
        <v>475300</v>
      </c>
      <c r="AH58" s="45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2"/>
    </row>
    <row r="59" spans="1:220" ht="12.75" customHeight="1">
      <c r="A59" s="7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5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2"/>
    </row>
    <row r="60" spans="1:220" ht="12.75" customHeight="1">
      <c r="A60" s="79"/>
      <c r="B60" s="13" t="s">
        <v>91</v>
      </c>
      <c r="C60" s="3"/>
      <c r="D60" s="3"/>
      <c r="E60" s="3"/>
      <c r="F60" s="20">
        <f t="shared" ref="F60:AG60" si="13">F17-F58</f>
        <v>-533.33333333333337</v>
      </c>
      <c r="G60" s="20">
        <f t="shared" si="13"/>
        <v>-600</v>
      </c>
      <c r="H60" s="20">
        <f t="shared" si="13"/>
        <v>49400</v>
      </c>
      <c r="I60" s="20">
        <f t="shared" si="13"/>
        <v>124233.33333333333</v>
      </c>
      <c r="J60" s="20">
        <f t="shared" si="13"/>
        <v>247566.66666666666</v>
      </c>
      <c r="K60" s="20">
        <f t="shared" si="13"/>
        <v>247366.66666666666</v>
      </c>
      <c r="L60" s="20">
        <f t="shared" si="13"/>
        <v>223333.33333333334</v>
      </c>
      <c r="M60" s="20">
        <f t="shared" si="13"/>
        <v>344300</v>
      </c>
      <c r="N60" s="20">
        <f t="shared" si="13"/>
        <v>469300</v>
      </c>
      <c r="O60" s="20">
        <f t="shared" si="13"/>
        <v>467300</v>
      </c>
      <c r="P60" s="20">
        <f t="shared" si="13"/>
        <v>592300</v>
      </c>
      <c r="Q60" s="20">
        <f t="shared" si="13"/>
        <v>592300</v>
      </c>
      <c r="R60" s="20">
        <f t="shared" si="13"/>
        <v>2373000</v>
      </c>
      <c r="S60" s="20">
        <f t="shared" si="13"/>
        <v>2873000</v>
      </c>
      <c r="T60" s="20">
        <f t="shared" si="13"/>
        <v>3373000</v>
      </c>
      <c r="U60" s="20">
        <f t="shared" si="13"/>
        <v>3873000</v>
      </c>
      <c r="V60" s="20">
        <f t="shared" si="13"/>
        <v>4846000</v>
      </c>
      <c r="W60" s="20">
        <f t="shared" si="13"/>
        <v>4846000</v>
      </c>
      <c r="X60" s="20">
        <f t="shared" si="13"/>
        <v>5095700</v>
      </c>
      <c r="Y60" s="20">
        <f t="shared" si="13"/>
        <v>5345700</v>
      </c>
      <c r="Z60" s="20">
        <f t="shared" si="13"/>
        <v>5568600</v>
      </c>
      <c r="AA60" s="20">
        <f t="shared" si="13"/>
        <v>6068500</v>
      </c>
      <c r="AB60" s="20">
        <f t="shared" si="13"/>
        <v>6318300</v>
      </c>
      <c r="AC60" s="20">
        <f t="shared" si="13"/>
        <v>6568200</v>
      </c>
      <c r="AD60" s="20">
        <f t="shared" si="13"/>
        <v>6524800</v>
      </c>
      <c r="AE60" s="20">
        <f t="shared" si="13"/>
        <v>7024700</v>
      </c>
      <c r="AF60" s="20">
        <f t="shared" si="13"/>
        <v>7274700</v>
      </c>
      <c r="AG60" s="20">
        <f t="shared" si="13"/>
        <v>7524700</v>
      </c>
      <c r="AH60" s="45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2"/>
    </row>
    <row r="61" spans="1:220" ht="12.75" customHeight="1">
      <c r="A61" s="7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5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2"/>
    </row>
    <row r="62" spans="1:220" ht="12.75" customHeight="1">
      <c r="A62" s="79"/>
      <c r="B62" s="13" t="s">
        <v>92</v>
      </c>
      <c r="C62" s="3"/>
      <c r="D62" s="3"/>
      <c r="E62" s="3"/>
      <c r="F62" s="20">
        <f t="shared" ref="F62:AG62" si="14">IF(F60&gt;0,F60*$B$66,0)</f>
        <v>0</v>
      </c>
      <c r="G62" s="20">
        <f t="shared" si="14"/>
        <v>0</v>
      </c>
      <c r="H62" s="20">
        <f t="shared" si="14"/>
        <v>17290</v>
      </c>
      <c r="I62" s="20">
        <f t="shared" si="14"/>
        <v>43481.666666666664</v>
      </c>
      <c r="J62" s="20">
        <f t="shared" si="14"/>
        <v>86648.333333333328</v>
      </c>
      <c r="K62" s="20">
        <f t="shared" si="14"/>
        <v>86578.333333333328</v>
      </c>
      <c r="L62" s="20">
        <f t="shared" si="14"/>
        <v>78166.666666666672</v>
      </c>
      <c r="M62" s="20">
        <f t="shared" si="14"/>
        <v>120504.99999999999</v>
      </c>
      <c r="N62" s="20">
        <f t="shared" si="14"/>
        <v>164255</v>
      </c>
      <c r="O62" s="20">
        <f t="shared" si="14"/>
        <v>163555</v>
      </c>
      <c r="P62" s="20">
        <f t="shared" si="14"/>
        <v>207305</v>
      </c>
      <c r="Q62" s="20">
        <f t="shared" si="14"/>
        <v>207305</v>
      </c>
      <c r="R62" s="20">
        <f t="shared" si="14"/>
        <v>830550</v>
      </c>
      <c r="S62" s="20">
        <f t="shared" si="14"/>
        <v>1005549.9999999999</v>
      </c>
      <c r="T62" s="20">
        <f t="shared" si="14"/>
        <v>1180550</v>
      </c>
      <c r="U62" s="20">
        <f t="shared" si="14"/>
        <v>1355550</v>
      </c>
      <c r="V62" s="20">
        <f t="shared" si="14"/>
        <v>1696100</v>
      </c>
      <c r="W62" s="20">
        <f t="shared" si="14"/>
        <v>1696100</v>
      </c>
      <c r="X62" s="20">
        <f t="shared" si="14"/>
        <v>1783495</v>
      </c>
      <c r="Y62" s="20">
        <f t="shared" si="14"/>
        <v>1870994.9999999998</v>
      </c>
      <c r="Z62" s="20">
        <f t="shared" si="14"/>
        <v>1949009.9999999998</v>
      </c>
      <c r="AA62" s="20">
        <f t="shared" si="14"/>
        <v>2123975</v>
      </c>
      <c r="AB62" s="20">
        <f t="shared" si="14"/>
        <v>2211405</v>
      </c>
      <c r="AC62" s="20">
        <f t="shared" si="14"/>
        <v>2298870</v>
      </c>
      <c r="AD62" s="20">
        <f t="shared" si="14"/>
        <v>2283680</v>
      </c>
      <c r="AE62" s="20">
        <f t="shared" si="14"/>
        <v>2458645</v>
      </c>
      <c r="AF62" s="20">
        <f t="shared" si="14"/>
        <v>2546145</v>
      </c>
      <c r="AG62" s="20">
        <f t="shared" si="14"/>
        <v>2633645</v>
      </c>
      <c r="AH62" s="45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2"/>
    </row>
    <row r="63" spans="1:220" ht="12.75" customHeight="1">
      <c r="A63" s="7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5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2"/>
    </row>
    <row r="64" spans="1:220" ht="12.75" customHeight="1">
      <c r="A64" s="79"/>
      <c r="B64" s="13" t="s">
        <v>93</v>
      </c>
      <c r="C64" s="3"/>
      <c r="D64" s="3"/>
      <c r="E64" s="3"/>
      <c r="F64" s="20">
        <f t="shared" ref="F64:AG64" si="15">F60-F62</f>
        <v>-533.33333333333337</v>
      </c>
      <c r="G64" s="20">
        <f t="shared" si="15"/>
        <v>-600</v>
      </c>
      <c r="H64" s="20">
        <f t="shared" si="15"/>
        <v>32110</v>
      </c>
      <c r="I64" s="20">
        <f t="shared" si="15"/>
        <v>80751.666666666657</v>
      </c>
      <c r="J64" s="20">
        <f t="shared" si="15"/>
        <v>160918.33333333331</v>
      </c>
      <c r="K64" s="20">
        <f t="shared" si="15"/>
        <v>160788.33333333331</v>
      </c>
      <c r="L64" s="20">
        <f t="shared" si="15"/>
        <v>145166.66666666669</v>
      </c>
      <c r="M64" s="20">
        <f t="shared" si="15"/>
        <v>223795</v>
      </c>
      <c r="N64" s="20">
        <f t="shared" si="15"/>
        <v>305045</v>
      </c>
      <c r="O64" s="20">
        <f t="shared" si="15"/>
        <v>303745</v>
      </c>
      <c r="P64" s="20">
        <f t="shared" si="15"/>
        <v>384995</v>
      </c>
      <c r="Q64" s="20">
        <f t="shared" si="15"/>
        <v>384995</v>
      </c>
      <c r="R64" s="20">
        <f t="shared" si="15"/>
        <v>1542450</v>
      </c>
      <c r="S64" s="20">
        <f t="shared" si="15"/>
        <v>1867450</v>
      </c>
      <c r="T64" s="20">
        <f t="shared" si="15"/>
        <v>2192450</v>
      </c>
      <c r="U64" s="20">
        <f t="shared" si="15"/>
        <v>2517450</v>
      </c>
      <c r="V64" s="20">
        <f t="shared" si="15"/>
        <v>3149900</v>
      </c>
      <c r="W64" s="20">
        <f t="shared" si="15"/>
        <v>3149900</v>
      </c>
      <c r="X64" s="20">
        <f t="shared" si="15"/>
        <v>3312205</v>
      </c>
      <c r="Y64" s="20">
        <f t="shared" si="15"/>
        <v>3474705</v>
      </c>
      <c r="Z64" s="20">
        <f t="shared" si="15"/>
        <v>3619590</v>
      </c>
      <c r="AA64" s="20">
        <f t="shared" si="15"/>
        <v>3944525</v>
      </c>
      <c r="AB64" s="20">
        <f t="shared" si="15"/>
        <v>4106895</v>
      </c>
      <c r="AC64" s="20">
        <f t="shared" si="15"/>
        <v>4269330</v>
      </c>
      <c r="AD64" s="20">
        <f t="shared" si="15"/>
        <v>4241120</v>
      </c>
      <c r="AE64" s="20">
        <f t="shared" si="15"/>
        <v>4566055</v>
      </c>
      <c r="AF64" s="20">
        <f t="shared" si="15"/>
        <v>4728555</v>
      </c>
      <c r="AG64" s="20">
        <f t="shared" si="15"/>
        <v>4891055</v>
      </c>
      <c r="AH64" s="45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2"/>
    </row>
    <row r="65" spans="1:220" ht="12.75" customHeight="1">
      <c r="A65" s="7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5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2"/>
    </row>
    <row r="66" spans="1:220" ht="12.75" customHeight="1">
      <c r="A66" s="79"/>
      <c r="B66" s="117">
        <v>0.35</v>
      </c>
      <c r="C66" s="13" t="s">
        <v>158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5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2"/>
    </row>
    <row r="67" spans="1:220" ht="57" customHeight="1">
      <c r="A67" s="85" t="s">
        <v>94</v>
      </c>
      <c r="B67" s="3"/>
      <c r="C67" s="3"/>
      <c r="D67" s="3"/>
      <c r="E67" s="86" t="s">
        <v>95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5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2"/>
    </row>
    <row r="68" spans="1:220" ht="12.75" customHeight="1">
      <c r="A68" s="79"/>
      <c r="B68" s="55" t="s">
        <v>96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5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2"/>
    </row>
    <row r="69" spans="1:220" ht="12.75" customHeight="1">
      <c r="A69" s="79"/>
      <c r="B69" s="3"/>
      <c r="C69" s="55" t="s">
        <v>97</v>
      </c>
      <c r="D69" s="3"/>
      <c r="E69" s="2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5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2"/>
    </row>
    <row r="70" spans="1:220" ht="12" customHeight="1">
      <c r="A70" s="79"/>
      <c r="B70" s="3"/>
      <c r="C70" s="13" t="s">
        <v>98</v>
      </c>
      <c r="D70" s="87"/>
      <c r="E70" s="82">
        <v>50000</v>
      </c>
      <c r="F70" s="20">
        <f t="shared" ref="F70:AG70" si="16">F125</f>
        <v>47500</v>
      </c>
      <c r="G70" s="20">
        <f t="shared" si="16"/>
        <v>43000</v>
      </c>
      <c r="H70" s="20">
        <f t="shared" si="16"/>
        <v>1075210</v>
      </c>
      <c r="I70" s="20">
        <f t="shared" si="16"/>
        <v>1146228.3333333333</v>
      </c>
      <c r="J70" s="20">
        <f t="shared" si="16"/>
        <v>1297580</v>
      </c>
      <c r="K70" s="20">
        <f t="shared" si="16"/>
        <v>1447001.6666666667</v>
      </c>
      <c r="L70" s="20">
        <f t="shared" si="16"/>
        <v>1590835</v>
      </c>
      <c r="M70" s="20">
        <f t="shared" si="16"/>
        <v>1813330</v>
      </c>
      <c r="N70" s="20">
        <f t="shared" si="16"/>
        <v>2119075</v>
      </c>
      <c r="O70" s="20">
        <f t="shared" si="16"/>
        <v>2423520</v>
      </c>
      <c r="P70" s="20">
        <f t="shared" si="16"/>
        <v>2809215</v>
      </c>
      <c r="Q70" s="20">
        <f t="shared" si="16"/>
        <v>3194910</v>
      </c>
      <c r="R70" s="20">
        <f t="shared" si="16"/>
        <v>4703360</v>
      </c>
      <c r="S70" s="20">
        <f t="shared" si="16"/>
        <v>6574810</v>
      </c>
      <c r="T70" s="20">
        <f t="shared" si="16"/>
        <v>8771260</v>
      </c>
      <c r="U70" s="20">
        <f t="shared" si="16"/>
        <v>11292710</v>
      </c>
      <c r="V70" s="20">
        <f t="shared" si="16"/>
        <v>14446610</v>
      </c>
      <c r="W70" s="20">
        <f t="shared" si="16"/>
        <v>17600510</v>
      </c>
      <c r="X70" s="20">
        <f t="shared" si="16"/>
        <v>20911015</v>
      </c>
      <c r="Y70" s="20">
        <f t="shared" si="16"/>
        <v>24390020</v>
      </c>
      <c r="Z70" s="20">
        <f t="shared" si="16"/>
        <v>28012010</v>
      </c>
      <c r="AA70" s="20">
        <f t="shared" si="16"/>
        <v>31959035</v>
      </c>
      <c r="AB70" s="20">
        <f t="shared" si="16"/>
        <v>36066630</v>
      </c>
      <c r="AC70" s="20">
        <f t="shared" si="16"/>
        <v>40338760</v>
      </c>
      <c r="AD70" s="20">
        <f t="shared" si="16"/>
        <v>44539080</v>
      </c>
      <c r="AE70" s="20">
        <f t="shared" si="16"/>
        <v>49110435</v>
      </c>
      <c r="AF70" s="20">
        <f t="shared" si="16"/>
        <v>53846290</v>
      </c>
      <c r="AG70" s="20">
        <f t="shared" si="16"/>
        <v>58744645</v>
      </c>
      <c r="AH70" s="45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2"/>
    </row>
    <row r="71" spans="1:220" ht="12.75" customHeight="1">
      <c r="A71" s="79"/>
      <c r="B71" s="3"/>
      <c r="C71" s="13" t="s">
        <v>99</v>
      </c>
      <c r="D71" s="17"/>
      <c r="E71" s="82">
        <v>0</v>
      </c>
      <c r="F71" s="20">
        <f t="shared" ref="F71:AG71" si="17">E71-F111</f>
        <v>0</v>
      </c>
      <c r="G71" s="20">
        <f t="shared" si="17"/>
        <v>0</v>
      </c>
      <c r="H71" s="20">
        <f t="shared" si="17"/>
        <v>0</v>
      </c>
      <c r="I71" s="20">
        <f t="shared" si="17"/>
        <v>0</v>
      </c>
      <c r="J71" s="20">
        <f t="shared" si="17"/>
        <v>0</v>
      </c>
      <c r="K71" s="20">
        <f t="shared" si="17"/>
        <v>0</v>
      </c>
      <c r="L71" s="20">
        <f t="shared" si="17"/>
        <v>0</v>
      </c>
      <c r="M71" s="20">
        <f t="shared" si="17"/>
        <v>0</v>
      </c>
      <c r="N71" s="20">
        <f t="shared" si="17"/>
        <v>0</v>
      </c>
      <c r="O71" s="20">
        <f t="shared" si="17"/>
        <v>0</v>
      </c>
      <c r="P71" s="20">
        <f t="shared" si="17"/>
        <v>0</v>
      </c>
      <c r="Q71" s="20">
        <f t="shared" si="17"/>
        <v>0</v>
      </c>
      <c r="R71" s="20">
        <f t="shared" si="17"/>
        <v>0</v>
      </c>
      <c r="S71" s="20">
        <f t="shared" si="17"/>
        <v>0</v>
      </c>
      <c r="T71" s="20">
        <f t="shared" si="17"/>
        <v>0</v>
      </c>
      <c r="U71" s="20">
        <f t="shared" si="17"/>
        <v>0</v>
      </c>
      <c r="V71" s="20">
        <f t="shared" si="17"/>
        <v>0</v>
      </c>
      <c r="W71" s="20">
        <f t="shared" si="17"/>
        <v>0</v>
      </c>
      <c r="X71" s="20">
        <f t="shared" si="17"/>
        <v>0</v>
      </c>
      <c r="Y71" s="20">
        <f t="shared" si="17"/>
        <v>0</v>
      </c>
      <c r="Z71" s="20">
        <f t="shared" si="17"/>
        <v>0</v>
      </c>
      <c r="AA71" s="20">
        <f t="shared" si="17"/>
        <v>0</v>
      </c>
      <c r="AB71" s="20">
        <f t="shared" si="17"/>
        <v>0</v>
      </c>
      <c r="AC71" s="20">
        <f t="shared" si="17"/>
        <v>0</v>
      </c>
      <c r="AD71" s="20">
        <f t="shared" si="17"/>
        <v>0</v>
      </c>
      <c r="AE71" s="20">
        <f t="shared" si="17"/>
        <v>0</v>
      </c>
      <c r="AF71" s="20">
        <f t="shared" si="17"/>
        <v>0</v>
      </c>
      <c r="AG71" s="20">
        <f t="shared" si="17"/>
        <v>0</v>
      </c>
      <c r="AH71" s="45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2"/>
    </row>
    <row r="72" spans="1:220" ht="12.75" customHeight="1">
      <c r="A72" s="79"/>
      <c r="B72" s="29"/>
      <c r="C72" s="55" t="s">
        <v>100</v>
      </c>
      <c r="D72" s="82"/>
      <c r="E72" s="82"/>
      <c r="F72" s="56">
        <f t="shared" ref="F72:AG72" si="18">SUM(F70:F71)</f>
        <v>47500</v>
      </c>
      <c r="G72" s="56">
        <f t="shared" si="18"/>
        <v>43000</v>
      </c>
      <c r="H72" s="56">
        <f t="shared" si="18"/>
        <v>1075210</v>
      </c>
      <c r="I72" s="56">
        <f t="shared" si="18"/>
        <v>1146228.3333333333</v>
      </c>
      <c r="J72" s="56">
        <f t="shared" si="18"/>
        <v>1297580</v>
      </c>
      <c r="K72" s="56">
        <f t="shared" si="18"/>
        <v>1447001.6666666667</v>
      </c>
      <c r="L72" s="56">
        <f t="shared" si="18"/>
        <v>1590835</v>
      </c>
      <c r="M72" s="56">
        <f t="shared" si="18"/>
        <v>1813330</v>
      </c>
      <c r="N72" s="56">
        <f t="shared" si="18"/>
        <v>2119075</v>
      </c>
      <c r="O72" s="56">
        <f t="shared" si="18"/>
        <v>2423520</v>
      </c>
      <c r="P72" s="56">
        <f t="shared" si="18"/>
        <v>2809215</v>
      </c>
      <c r="Q72" s="56">
        <f t="shared" si="18"/>
        <v>3194910</v>
      </c>
      <c r="R72" s="56">
        <f t="shared" si="18"/>
        <v>4703360</v>
      </c>
      <c r="S72" s="56">
        <f t="shared" si="18"/>
        <v>6574810</v>
      </c>
      <c r="T72" s="56">
        <f t="shared" si="18"/>
        <v>8771260</v>
      </c>
      <c r="U72" s="56">
        <f t="shared" si="18"/>
        <v>11292710</v>
      </c>
      <c r="V72" s="56">
        <f t="shared" si="18"/>
        <v>14446610</v>
      </c>
      <c r="W72" s="56">
        <f t="shared" si="18"/>
        <v>17600510</v>
      </c>
      <c r="X72" s="56">
        <f t="shared" si="18"/>
        <v>20911015</v>
      </c>
      <c r="Y72" s="56">
        <f t="shared" si="18"/>
        <v>24390020</v>
      </c>
      <c r="Z72" s="56">
        <f t="shared" si="18"/>
        <v>28012010</v>
      </c>
      <c r="AA72" s="56">
        <f t="shared" si="18"/>
        <v>31959035</v>
      </c>
      <c r="AB72" s="56">
        <f t="shared" si="18"/>
        <v>36066630</v>
      </c>
      <c r="AC72" s="56">
        <f t="shared" si="18"/>
        <v>40338760</v>
      </c>
      <c r="AD72" s="56">
        <f t="shared" si="18"/>
        <v>44539080</v>
      </c>
      <c r="AE72" s="56">
        <f t="shared" si="18"/>
        <v>49110435</v>
      </c>
      <c r="AF72" s="56">
        <f t="shared" si="18"/>
        <v>53846290</v>
      </c>
      <c r="AG72" s="56">
        <f t="shared" si="18"/>
        <v>58744645</v>
      </c>
      <c r="AH72" s="45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2"/>
    </row>
    <row r="73" spans="1:220" ht="12.75" customHeight="1">
      <c r="A73" s="79"/>
      <c r="B73" s="3"/>
      <c r="C73" s="3"/>
      <c r="D73" s="17"/>
      <c r="E73" s="82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45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2"/>
    </row>
    <row r="74" spans="1:220" ht="12.75" customHeight="1">
      <c r="A74" s="79"/>
      <c r="B74" s="3"/>
      <c r="C74" s="55" t="s">
        <v>101</v>
      </c>
      <c r="D74" s="17"/>
      <c r="E74" s="82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45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2"/>
    </row>
    <row r="75" spans="1:220" ht="12.75" customHeight="1">
      <c r="A75" s="79"/>
      <c r="B75" s="3"/>
      <c r="C75" s="13" t="s">
        <v>102</v>
      </c>
      <c r="D75" s="17"/>
      <c r="E75" s="82"/>
      <c r="F75" s="20">
        <f t="shared" ref="F75:AG75" si="19">E75+F116</f>
        <v>2000</v>
      </c>
      <c r="G75" s="20">
        <f t="shared" si="19"/>
        <v>6000</v>
      </c>
      <c r="H75" s="20">
        <f t="shared" si="19"/>
        <v>6000</v>
      </c>
      <c r="I75" s="20">
        <f t="shared" si="19"/>
        <v>16000</v>
      </c>
      <c r="J75" s="20">
        <f t="shared" si="19"/>
        <v>26000</v>
      </c>
      <c r="K75" s="20">
        <f t="shared" si="19"/>
        <v>38000</v>
      </c>
      <c r="L75" s="20">
        <f t="shared" si="19"/>
        <v>40000</v>
      </c>
      <c r="M75" s="20">
        <f t="shared" si="19"/>
        <v>42000</v>
      </c>
      <c r="N75" s="20">
        <f t="shared" si="19"/>
        <v>42000</v>
      </c>
      <c r="O75" s="20">
        <f t="shared" si="19"/>
        <v>42000</v>
      </c>
      <c r="P75" s="20">
        <f t="shared" si="19"/>
        <v>42000</v>
      </c>
      <c r="Q75" s="20">
        <f t="shared" si="19"/>
        <v>42000</v>
      </c>
      <c r="R75" s="20">
        <f t="shared" si="19"/>
        <v>80000</v>
      </c>
      <c r="S75" s="20">
        <f t="shared" si="19"/>
        <v>80000</v>
      </c>
      <c r="T75" s="20">
        <f t="shared" si="19"/>
        <v>80000</v>
      </c>
      <c r="U75" s="20">
        <f t="shared" si="19"/>
        <v>80000</v>
      </c>
      <c r="V75" s="20">
        <f t="shared" si="19"/>
        <v>80000</v>
      </c>
      <c r="W75" s="20">
        <f t="shared" si="19"/>
        <v>80000</v>
      </c>
      <c r="X75" s="20">
        <f t="shared" si="19"/>
        <v>86000</v>
      </c>
      <c r="Y75" s="20">
        <f t="shared" si="19"/>
        <v>86000</v>
      </c>
      <c r="Z75" s="20">
        <f t="shared" si="19"/>
        <v>88000</v>
      </c>
      <c r="AA75" s="20">
        <f t="shared" si="19"/>
        <v>90000</v>
      </c>
      <c r="AB75" s="20">
        <f t="shared" si="19"/>
        <v>94000</v>
      </c>
      <c r="AC75" s="20">
        <f t="shared" si="19"/>
        <v>96000</v>
      </c>
      <c r="AD75" s="20">
        <f t="shared" si="19"/>
        <v>144000</v>
      </c>
      <c r="AE75" s="20">
        <f t="shared" si="19"/>
        <v>146000</v>
      </c>
      <c r="AF75" s="20">
        <f t="shared" si="19"/>
        <v>146000</v>
      </c>
      <c r="AG75" s="20">
        <f t="shared" si="19"/>
        <v>146000</v>
      </c>
      <c r="AH75" s="45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2"/>
    </row>
    <row r="76" spans="1:220" ht="12.75" customHeight="1">
      <c r="A76" s="79"/>
      <c r="B76" s="29"/>
      <c r="C76" s="55" t="s">
        <v>103</v>
      </c>
      <c r="D76" s="82"/>
      <c r="E76" s="82"/>
      <c r="F76" s="56">
        <f t="shared" ref="F76:AG76" si="20">SUM(F75:F75)</f>
        <v>2000</v>
      </c>
      <c r="G76" s="56">
        <f t="shared" si="20"/>
        <v>6000</v>
      </c>
      <c r="H76" s="56">
        <f t="shared" si="20"/>
        <v>6000</v>
      </c>
      <c r="I76" s="56">
        <f t="shared" si="20"/>
        <v>16000</v>
      </c>
      <c r="J76" s="56">
        <f t="shared" si="20"/>
        <v>26000</v>
      </c>
      <c r="K76" s="56">
        <f t="shared" si="20"/>
        <v>38000</v>
      </c>
      <c r="L76" s="56">
        <f t="shared" si="20"/>
        <v>40000</v>
      </c>
      <c r="M76" s="56">
        <f t="shared" si="20"/>
        <v>42000</v>
      </c>
      <c r="N76" s="56">
        <f t="shared" si="20"/>
        <v>42000</v>
      </c>
      <c r="O76" s="56">
        <f t="shared" si="20"/>
        <v>42000</v>
      </c>
      <c r="P76" s="56">
        <f t="shared" si="20"/>
        <v>42000</v>
      </c>
      <c r="Q76" s="56">
        <f t="shared" si="20"/>
        <v>42000</v>
      </c>
      <c r="R76" s="56">
        <f t="shared" si="20"/>
        <v>80000</v>
      </c>
      <c r="S76" s="56">
        <f t="shared" si="20"/>
        <v>80000</v>
      </c>
      <c r="T76" s="56">
        <f t="shared" si="20"/>
        <v>80000</v>
      </c>
      <c r="U76" s="56">
        <f t="shared" si="20"/>
        <v>80000</v>
      </c>
      <c r="V76" s="56">
        <f t="shared" si="20"/>
        <v>80000</v>
      </c>
      <c r="W76" s="56">
        <f t="shared" si="20"/>
        <v>80000</v>
      </c>
      <c r="X76" s="56">
        <f t="shared" si="20"/>
        <v>86000</v>
      </c>
      <c r="Y76" s="56">
        <f t="shared" si="20"/>
        <v>86000</v>
      </c>
      <c r="Z76" s="56">
        <f t="shared" si="20"/>
        <v>88000</v>
      </c>
      <c r="AA76" s="56">
        <f t="shared" si="20"/>
        <v>90000</v>
      </c>
      <c r="AB76" s="56">
        <f t="shared" si="20"/>
        <v>94000</v>
      </c>
      <c r="AC76" s="56">
        <f t="shared" si="20"/>
        <v>96000</v>
      </c>
      <c r="AD76" s="56">
        <f t="shared" si="20"/>
        <v>144000</v>
      </c>
      <c r="AE76" s="56">
        <f t="shared" si="20"/>
        <v>146000</v>
      </c>
      <c r="AF76" s="56">
        <f t="shared" si="20"/>
        <v>146000</v>
      </c>
      <c r="AG76" s="56">
        <f t="shared" si="20"/>
        <v>146000</v>
      </c>
      <c r="AH76" s="45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2"/>
    </row>
    <row r="77" spans="1:220" ht="12.75" customHeight="1">
      <c r="A77" s="79"/>
      <c r="B77" s="29"/>
      <c r="C77" s="29"/>
      <c r="D77" s="82"/>
      <c r="E77" s="82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45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2"/>
    </row>
    <row r="78" spans="1:220" ht="12.75" customHeight="1">
      <c r="A78" s="79"/>
      <c r="B78" s="29"/>
      <c r="C78" s="55" t="s">
        <v>104</v>
      </c>
      <c r="D78" s="82"/>
      <c r="E78" s="82"/>
      <c r="F78" s="56">
        <f>F56</f>
        <v>33.333333333333336</v>
      </c>
      <c r="G78" s="56">
        <f t="shared" ref="G78:AG78" si="21">G56+F78</f>
        <v>133.33333333333334</v>
      </c>
      <c r="H78" s="56">
        <f t="shared" si="21"/>
        <v>233.33333333333334</v>
      </c>
      <c r="I78" s="56">
        <f t="shared" si="21"/>
        <v>500</v>
      </c>
      <c r="J78" s="56">
        <f t="shared" si="21"/>
        <v>933.33333333333326</v>
      </c>
      <c r="K78" s="56">
        <f t="shared" si="21"/>
        <v>1566.6666666666665</v>
      </c>
      <c r="L78" s="56">
        <f t="shared" si="21"/>
        <v>2233.333333333333</v>
      </c>
      <c r="M78" s="56">
        <f t="shared" si="21"/>
        <v>2933.333333333333</v>
      </c>
      <c r="N78" s="56">
        <f t="shared" si="21"/>
        <v>3633.333333333333</v>
      </c>
      <c r="O78" s="56">
        <f t="shared" si="21"/>
        <v>4333.333333333333</v>
      </c>
      <c r="P78" s="56">
        <f t="shared" si="21"/>
        <v>5033.333333333333</v>
      </c>
      <c r="Q78" s="56">
        <f t="shared" si="21"/>
        <v>5733.333333333333</v>
      </c>
      <c r="R78" s="56">
        <f t="shared" si="21"/>
        <v>9733.3333333333321</v>
      </c>
      <c r="S78" s="56">
        <f t="shared" si="21"/>
        <v>13733.333333333332</v>
      </c>
      <c r="T78" s="56">
        <f t="shared" si="21"/>
        <v>17733.333333333332</v>
      </c>
      <c r="U78" s="56">
        <f t="shared" si="21"/>
        <v>21733.333333333332</v>
      </c>
      <c r="V78" s="56">
        <f t="shared" si="21"/>
        <v>25733.333333333332</v>
      </c>
      <c r="W78" s="56">
        <f t="shared" si="21"/>
        <v>29733.333333333332</v>
      </c>
      <c r="X78" s="56">
        <f t="shared" si="21"/>
        <v>34033.333333333328</v>
      </c>
      <c r="Y78" s="56">
        <f t="shared" si="21"/>
        <v>38333.333333333328</v>
      </c>
      <c r="Z78" s="56">
        <f t="shared" si="21"/>
        <v>42733.333333333328</v>
      </c>
      <c r="AA78" s="56">
        <f t="shared" si="21"/>
        <v>47233.333333333328</v>
      </c>
      <c r="AB78" s="56">
        <f t="shared" si="21"/>
        <v>51933.333333333328</v>
      </c>
      <c r="AC78" s="56">
        <f t="shared" si="21"/>
        <v>56733.333333333328</v>
      </c>
      <c r="AD78" s="56">
        <f t="shared" si="21"/>
        <v>63933.333333333328</v>
      </c>
      <c r="AE78" s="56">
        <f t="shared" si="21"/>
        <v>71233.333333333328</v>
      </c>
      <c r="AF78" s="56">
        <f t="shared" si="21"/>
        <v>78533.333333333328</v>
      </c>
      <c r="AG78" s="56">
        <f t="shared" si="21"/>
        <v>85833.333333333328</v>
      </c>
      <c r="AH78" s="45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2"/>
    </row>
    <row r="79" spans="1:220" ht="12.75" customHeight="1">
      <c r="A79" s="79"/>
      <c r="B79" s="3"/>
      <c r="C79" s="3"/>
      <c r="D79" s="17"/>
      <c r="E79" s="82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45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2"/>
    </row>
    <row r="80" spans="1:220" ht="12.75" customHeight="1">
      <c r="A80" s="79"/>
      <c r="B80" s="29"/>
      <c r="C80" s="55" t="s">
        <v>105</v>
      </c>
      <c r="D80" s="82"/>
      <c r="E80" s="82">
        <f>SUM(E68:E79)</f>
        <v>50000</v>
      </c>
      <c r="F80" s="56">
        <f t="shared" ref="F80:AG80" si="22">F72+F76-F78</f>
        <v>49466.666666666664</v>
      </c>
      <c r="G80" s="56">
        <f t="shared" si="22"/>
        <v>48866.666666666664</v>
      </c>
      <c r="H80" s="56">
        <f t="shared" si="22"/>
        <v>1080976.6666666667</v>
      </c>
      <c r="I80" s="56">
        <f t="shared" si="22"/>
        <v>1161728.3333333333</v>
      </c>
      <c r="J80" s="56">
        <f t="shared" si="22"/>
        <v>1322646.6666666667</v>
      </c>
      <c r="K80" s="56">
        <f t="shared" si="22"/>
        <v>1483435</v>
      </c>
      <c r="L80" s="56">
        <f t="shared" si="22"/>
        <v>1628601.6666666667</v>
      </c>
      <c r="M80" s="56">
        <f t="shared" si="22"/>
        <v>1852396.6666666667</v>
      </c>
      <c r="N80" s="56">
        <f t="shared" si="22"/>
        <v>2157441.6666666665</v>
      </c>
      <c r="O80" s="56">
        <f t="shared" si="22"/>
        <v>2461186.6666666665</v>
      </c>
      <c r="P80" s="56">
        <f t="shared" si="22"/>
        <v>2846181.6666666665</v>
      </c>
      <c r="Q80" s="56">
        <f t="shared" si="22"/>
        <v>3231176.6666666665</v>
      </c>
      <c r="R80" s="56">
        <f t="shared" si="22"/>
        <v>4773626.666666667</v>
      </c>
      <c r="S80" s="56">
        <f t="shared" si="22"/>
        <v>6641076.666666667</v>
      </c>
      <c r="T80" s="56">
        <f t="shared" si="22"/>
        <v>8833526.666666666</v>
      </c>
      <c r="U80" s="56">
        <f t="shared" si="22"/>
        <v>11350976.666666666</v>
      </c>
      <c r="V80" s="56">
        <f t="shared" si="22"/>
        <v>14500876.666666666</v>
      </c>
      <c r="W80" s="56">
        <f t="shared" si="22"/>
        <v>17650776.666666668</v>
      </c>
      <c r="X80" s="56">
        <f t="shared" si="22"/>
        <v>20962981.666666668</v>
      </c>
      <c r="Y80" s="56">
        <f t="shared" si="22"/>
        <v>24437686.666666668</v>
      </c>
      <c r="Z80" s="56">
        <f t="shared" si="22"/>
        <v>28057276.666666668</v>
      </c>
      <c r="AA80" s="56">
        <f t="shared" si="22"/>
        <v>32001801.666666668</v>
      </c>
      <c r="AB80" s="56">
        <f t="shared" si="22"/>
        <v>36108696.666666664</v>
      </c>
      <c r="AC80" s="56">
        <f t="shared" si="22"/>
        <v>40378026.666666664</v>
      </c>
      <c r="AD80" s="56">
        <f t="shared" si="22"/>
        <v>44619146.666666664</v>
      </c>
      <c r="AE80" s="56">
        <f t="shared" si="22"/>
        <v>49185201.666666664</v>
      </c>
      <c r="AF80" s="56">
        <f t="shared" si="22"/>
        <v>53913756.666666664</v>
      </c>
      <c r="AG80" s="56">
        <f t="shared" si="22"/>
        <v>58804811.666666664</v>
      </c>
      <c r="AH80" s="88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90"/>
    </row>
    <row r="81" spans="1:220" ht="12.75" customHeight="1">
      <c r="A81" s="79"/>
      <c r="B81" s="3"/>
      <c r="C81" s="3"/>
      <c r="D81" s="17"/>
      <c r="E81" s="82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45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2"/>
    </row>
    <row r="82" spans="1:220" ht="12.75" customHeight="1">
      <c r="A82" s="79"/>
      <c r="B82" s="55" t="s">
        <v>106</v>
      </c>
      <c r="C82" s="3"/>
      <c r="D82" s="17"/>
      <c r="E82" s="82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45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2"/>
    </row>
    <row r="83" spans="1:220" ht="12.75" customHeight="1">
      <c r="A83" s="79"/>
      <c r="B83" s="3"/>
      <c r="C83" s="55" t="s">
        <v>107</v>
      </c>
      <c r="D83" s="17"/>
      <c r="E83" s="8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45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2"/>
    </row>
    <row r="84" spans="1:220" ht="12.75" customHeight="1">
      <c r="A84" s="79"/>
      <c r="B84" s="3"/>
      <c r="C84" s="13" t="s">
        <v>108</v>
      </c>
      <c r="D84" s="17"/>
      <c r="E84" s="82">
        <v>0</v>
      </c>
      <c r="F84" s="20">
        <f t="shared" ref="F84:AG84" si="23">E84+F110</f>
        <v>0</v>
      </c>
      <c r="G84" s="20">
        <f t="shared" si="23"/>
        <v>0</v>
      </c>
      <c r="H84" s="20">
        <f t="shared" si="23"/>
        <v>0</v>
      </c>
      <c r="I84" s="20">
        <f t="shared" si="23"/>
        <v>0</v>
      </c>
      <c r="J84" s="20">
        <f t="shared" si="23"/>
        <v>0</v>
      </c>
      <c r="K84" s="20">
        <f t="shared" si="23"/>
        <v>0</v>
      </c>
      <c r="L84" s="20">
        <f t="shared" si="23"/>
        <v>0</v>
      </c>
      <c r="M84" s="20">
        <f t="shared" si="23"/>
        <v>0</v>
      </c>
      <c r="N84" s="20">
        <f t="shared" si="23"/>
        <v>0</v>
      </c>
      <c r="O84" s="20">
        <f t="shared" si="23"/>
        <v>0</v>
      </c>
      <c r="P84" s="20">
        <f t="shared" si="23"/>
        <v>0</v>
      </c>
      <c r="Q84" s="20">
        <f t="shared" si="23"/>
        <v>0</v>
      </c>
      <c r="R84" s="20">
        <f t="shared" si="23"/>
        <v>0</v>
      </c>
      <c r="S84" s="20">
        <f t="shared" si="23"/>
        <v>0</v>
      </c>
      <c r="T84" s="20">
        <f t="shared" si="23"/>
        <v>0</v>
      </c>
      <c r="U84" s="20">
        <f t="shared" si="23"/>
        <v>0</v>
      </c>
      <c r="V84" s="20">
        <f t="shared" si="23"/>
        <v>0</v>
      </c>
      <c r="W84" s="20">
        <f t="shared" si="23"/>
        <v>0</v>
      </c>
      <c r="X84" s="20">
        <f t="shared" si="23"/>
        <v>0</v>
      </c>
      <c r="Y84" s="20">
        <f t="shared" si="23"/>
        <v>0</v>
      </c>
      <c r="Z84" s="20">
        <f t="shared" si="23"/>
        <v>0</v>
      </c>
      <c r="AA84" s="20">
        <f t="shared" si="23"/>
        <v>0</v>
      </c>
      <c r="AB84" s="20">
        <f t="shared" si="23"/>
        <v>0</v>
      </c>
      <c r="AC84" s="20">
        <f t="shared" si="23"/>
        <v>0</v>
      </c>
      <c r="AD84" s="20">
        <f t="shared" si="23"/>
        <v>0</v>
      </c>
      <c r="AE84" s="20">
        <f t="shared" si="23"/>
        <v>0</v>
      </c>
      <c r="AF84" s="20">
        <f t="shared" si="23"/>
        <v>0</v>
      </c>
      <c r="AG84" s="20">
        <f t="shared" si="23"/>
        <v>0</v>
      </c>
      <c r="AH84" s="45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2"/>
    </row>
    <row r="85" spans="1:220" ht="12.75" customHeight="1">
      <c r="A85" s="79"/>
      <c r="B85" s="3"/>
      <c r="C85" s="13" t="s">
        <v>109</v>
      </c>
      <c r="D85" s="17"/>
      <c r="E85" s="82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45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2"/>
    </row>
    <row r="86" spans="1:220" ht="12.75" customHeight="1">
      <c r="A86" s="79"/>
      <c r="B86" s="29"/>
      <c r="C86" s="55" t="s">
        <v>110</v>
      </c>
      <c r="D86" s="82"/>
      <c r="E86" s="82"/>
      <c r="F86" s="56">
        <f t="shared" ref="F86:AG86" si="24">SUM(F84:F85)</f>
        <v>0</v>
      </c>
      <c r="G86" s="56">
        <f t="shared" si="24"/>
        <v>0</v>
      </c>
      <c r="H86" s="56">
        <f t="shared" si="24"/>
        <v>0</v>
      </c>
      <c r="I86" s="56">
        <f t="shared" si="24"/>
        <v>0</v>
      </c>
      <c r="J86" s="56">
        <f t="shared" si="24"/>
        <v>0</v>
      </c>
      <c r="K86" s="56">
        <f t="shared" si="24"/>
        <v>0</v>
      </c>
      <c r="L86" s="56">
        <f t="shared" si="24"/>
        <v>0</v>
      </c>
      <c r="M86" s="56">
        <f t="shared" si="24"/>
        <v>0</v>
      </c>
      <c r="N86" s="56">
        <f t="shared" si="24"/>
        <v>0</v>
      </c>
      <c r="O86" s="56">
        <f t="shared" si="24"/>
        <v>0</v>
      </c>
      <c r="P86" s="56">
        <f t="shared" si="24"/>
        <v>0</v>
      </c>
      <c r="Q86" s="56">
        <f t="shared" si="24"/>
        <v>0</v>
      </c>
      <c r="R86" s="56">
        <f t="shared" si="24"/>
        <v>0</v>
      </c>
      <c r="S86" s="56">
        <f t="shared" si="24"/>
        <v>0</v>
      </c>
      <c r="T86" s="56">
        <f t="shared" si="24"/>
        <v>0</v>
      </c>
      <c r="U86" s="56">
        <f t="shared" si="24"/>
        <v>0</v>
      </c>
      <c r="V86" s="56">
        <f t="shared" si="24"/>
        <v>0</v>
      </c>
      <c r="W86" s="56">
        <f t="shared" si="24"/>
        <v>0</v>
      </c>
      <c r="X86" s="56">
        <f t="shared" si="24"/>
        <v>0</v>
      </c>
      <c r="Y86" s="56">
        <f t="shared" si="24"/>
        <v>0</v>
      </c>
      <c r="Z86" s="56">
        <f t="shared" si="24"/>
        <v>0</v>
      </c>
      <c r="AA86" s="56">
        <f t="shared" si="24"/>
        <v>0</v>
      </c>
      <c r="AB86" s="56">
        <f t="shared" si="24"/>
        <v>0</v>
      </c>
      <c r="AC86" s="56">
        <f t="shared" si="24"/>
        <v>0</v>
      </c>
      <c r="AD86" s="56">
        <f t="shared" si="24"/>
        <v>0</v>
      </c>
      <c r="AE86" s="56">
        <f t="shared" si="24"/>
        <v>0</v>
      </c>
      <c r="AF86" s="56">
        <f t="shared" si="24"/>
        <v>0</v>
      </c>
      <c r="AG86" s="56">
        <f t="shared" si="24"/>
        <v>0</v>
      </c>
      <c r="AH86" s="45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2"/>
    </row>
    <row r="87" spans="1:220" ht="12.75" customHeight="1">
      <c r="A87" s="79"/>
      <c r="B87" s="3"/>
      <c r="C87" s="3"/>
      <c r="D87" s="17"/>
      <c r="E87" s="82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45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2"/>
    </row>
    <row r="88" spans="1:220" ht="12.75" customHeight="1">
      <c r="A88" s="79"/>
      <c r="B88" s="3"/>
      <c r="C88" s="55" t="s">
        <v>111</v>
      </c>
      <c r="D88" s="17"/>
      <c r="E88" s="82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45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2"/>
    </row>
    <row r="89" spans="1:220" ht="12.75" customHeight="1">
      <c r="A89" s="79"/>
      <c r="B89" s="3"/>
      <c r="C89" s="13" t="s">
        <v>112</v>
      </c>
      <c r="D89" s="17"/>
      <c r="E89" s="82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45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2"/>
    </row>
    <row r="90" spans="1:220" ht="12.75" customHeight="1">
      <c r="A90" s="79"/>
      <c r="B90" s="3"/>
      <c r="C90" s="13" t="s">
        <v>113</v>
      </c>
      <c r="D90" s="17"/>
      <c r="E90" s="82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45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2"/>
    </row>
    <row r="91" spans="1:220" ht="12.75" customHeight="1">
      <c r="A91" s="79"/>
      <c r="B91" s="29"/>
      <c r="C91" s="55" t="s">
        <v>114</v>
      </c>
      <c r="D91" s="91"/>
      <c r="E91" s="82"/>
      <c r="F91" s="56">
        <f t="shared" ref="F91:AG91" si="25">SUM(F89:F90)</f>
        <v>0</v>
      </c>
      <c r="G91" s="56">
        <f t="shared" si="25"/>
        <v>0</v>
      </c>
      <c r="H91" s="56">
        <f t="shared" si="25"/>
        <v>0</v>
      </c>
      <c r="I91" s="56">
        <f t="shared" si="25"/>
        <v>0</v>
      </c>
      <c r="J91" s="56">
        <f t="shared" si="25"/>
        <v>0</v>
      </c>
      <c r="K91" s="56">
        <f t="shared" si="25"/>
        <v>0</v>
      </c>
      <c r="L91" s="56">
        <f t="shared" si="25"/>
        <v>0</v>
      </c>
      <c r="M91" s="56">
        <f t="shared" si="25"/>
        <v>0</v>
      </c>
      <c r="N91" s="56">
        <f t="shared" si="25"/>
        <v>0</v>
      </c>
      <c r="O91" s="56">
        <f t="shared" si="25"/>
        <v>0</v>
      </c>
      <c r="P91" s="56">
        <f t="shared" si="25"/>
        <v>0</v>
      </c>
      <c r="Q91" s="56">
        <f t="shared" si="25"/>
        <v>0</v>
      </c>
      <c r="R91" s="56">
        <f t="shared" si="25"/>
        <v>0</v>
      </c>
      <c r="S91" s="56">
        <f t="shared" si="25"/>
        <v>0</v>
      </c>
      <c r="T91" s="56">
        <f t="shared" si="25"/>
        <v>0</v>
      </c>
      <c r="U91" s="56">
        <f t="shared" si="25"/>
        <v>0</v>
      </c>
      <c r="V91" s="56">
        <f t="shared" si="25"/>
        <v>0</v>
      </c>
      <c r="W91" s="56">
        <f t="shared" si="25"/>
        <v>0</v>
      </c>
      <c r="X91" s="56">
        <f t="shared" si="25"/>
        <v>0</v>
      </c>
      <c r="Y91" s="56">
        <f t="shared" si="25"/>
        <v>0</v>
      </c>
      <c r="Z91" s="56">
        <f t="shared" si="25"/>
        <v>0</v>
      </c>
      <c r="AA91" s="56">
        <f t="shared" si="25"/>
        <v>0</v>
      </c>
      <c r="AB91" s="56">
        <f t="shared" si="25"/>
        <v>0</v>
      </c>
      <c r="AC91" s="56">
        <f t="shared" si="25"/>
        <v>0</v>
      </c>
      <c r="AD91" s="56">
        <f t="shared" si="25"/>
        <v>0</v>
      </c>
      <c r="AE91" s="56">
        <f t="shared" si="25"/>
        <v>0</v>
      </c>
      <c r="AF91" s="56">
        <f t="shared" si="25"/>
        <v>0</v>
      </c>
      <c r="AG91" s="56">
        <f t="shared" si="25"/>
        <v>0</v>
      </c>
      <c r="AH91" s="45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2"/>
    </row>
    <row r="92" spans="1:220" ht="12.75" customHeight="1">
      <c r="A92" s="79"/>
      <c r="B92" s="3"/>
      <c r="C92" s="3"/>
      <c r="D92" s="92"/>
      <c r="E92" s="82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45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2"/>
    </row>
    <row r="93" spans="1:220" ht="12.75" customHeight="1">
      <c r="A93" s="79"/>
      <c r="B93" s="29"/>
      <c r="C93" s="55" t="s">
        <v>115</v>
      </c>
      <c r="D93" s="91"/>
      <c r="E93" s="82"/>
      <c r="F93" s="56">
        <f t="shared" ref="F93:AG93" si="26">F86+F91</f>
        <v>0</v>
      </c>
      <c r="G93" s="56">
        <f t="shared" si="26"/>
        <v>0</v>
      </c>
      <c r="H93" s="56">
        <f t="shared" si="26"/>
        <v>0</v>
      </c>
      <c r="I93" s="56">
        <f t="shared" si="26"/>
        <v>0</v>
      </c>
      <c r="J93" s="56">
        <f t="shared" si="26"/>
        <v>0</v>
      </c>
      <c r="K93" s="56">
        <f t="shared" si="26"/>
        <v>0</v>
      </c>
      <c r="L93" s="56">
        <f t="shared" si="26"/>
        <v>0</v>
      </c>
      <c r="M93" s="56">
        <f t="shared" si="26"/>
        <v>0</v>
      </c>
      <c r="N93" s="56">
        <f t="shared" si="26"/>
        <v>0</v>
      </c>
      <c r="O93" s="56">
        <f t="shared" si="26"/>
        <v>0</v>
      </c>
      <c r="P93" s="56">
        <f t="shared" si="26"/>
        <v>0</v>
      </c>
      <c r="Q93" s="56">
        <f t="shared" si="26"/>
        <v>0</v>
      </c>
      <c r="R93" s="56">
        <f t="shared" si="26"/>
        <v>0</v>
      </c>
      <c r="S93" s="56">
        <f t="shared" si="26"/>
        <v>0</v>
      </c>
      <c r="T93" s="56">
        <f t="shared" si="26"/>
        <v>0</v>
      </c>
      <c r="U93" s="56">
        <f t="shared" si="26"/>
        <v>0</v>
      </c>
      <c r="V93" s="56">
        <f t="shared" si="26"/>
        <v>0</v>
      </c>
      <c r="W93" s="56">
        <f t="shared" si="26"/>
        <v>0</v>
      </c>
      <c r="X93" s="56">
        <f t="shared" si="26"/>
        <v>0</v>
      </c>
      <c r="Y93" s="56">
        <f t="shared" si="26"/>
        <v>0</v>
      </c>
      <c r="Z93" s="56">
        <f t="shared" si="26"/>
        <v>0</v>
      </c>
      <c r="AA93" s="56">
        <f t="shared" si="26"/>
        <v>0</v>
      </c>
      <c r="AB93" s="56">
        <f t="shared" si="26"/>
        <v>0</v>
      </c>
      <c r="AC93" s="56">
        <f t="shared" si="26"/>
        <v>0</v>
      </c>
      <c r="AD93" s="56">
        <f t="shared" si="26"/>
        <v>0</v>
      </c>
      <c r="AE93" s="56">
        <f t="shared" si="26"/>
        <v>0</v>
      </c>
      <c r="AF93" s="56">
        <f t="shared" si="26"/>
        <v>0</v>
      </c>
      <c r="AG93" s="56">
        <f t="shared" si="26"/>
        <v>0</v>
      </c>
      <c r="AH93" s="45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2"/>
    </row>
    <row r="94" spans="1:220" ht="12.75" customHeight="1">
      <c r="A94" s="79"/>
      <c r="B94" s="3"/>
      <c r="C94" s="3"/>
      <c r="D94" s="92"/>
      <c r="E94" s="82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45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2"/>
    </row>
    <row r="95" spans="1:220" ht="12.75" customHeight="1">
      <c r="A95" s="79"/>
      <c r="B95" s="3"/>
      <c r="C95" s="55" t="s">
        <v>116</v>
      </c>
      <c r="D95" s="92"/>
      <c r="E95" s="82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45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2"/>
    </row>
    <row r="96" spans="1:220" ht="12.75" customHeight="1">
      <c r="A96" s="79"/>
      <c r="B96" s="3"/>
      <c r="C96" s="13" t="s">
        <v>117</v>
      </c>
      <c r="D96" s="93"/>
      <c r="E96" s="82">
        <v>100000</v>
      </c>
      <c r="F96" s="20">
        <f t="shared" ref="F96:AG96" si="27">E96</f>
        <v>100000</v>
      </c>
      <c r="G96" s="20">
        <f t="shared" si="27"/>
        <v>100000</v>
      </c>
      <c r="H96" s="20">
        <f t="shared" si="27"/>
        <v>100000</v>
      </c>
      <c r="I96" s="20">
        <f t="shared" si="27"/>
        <v>100000</v>
      </c>
      <c r="J96" s="20">
        <f t="shared" si="27"/>
        <v>100000</v>
      </c>
      <c r="K96" s="20">
        <f t="shared" si="27"/>
        <v>100000</v>
      </c>
      <c r="L96" s="20">
        <f t="shared" si="27"/>
        <v>100000</v>
      </c>
      <c r="M96" s="20">
        <f t="shared" si="27"/>
        <v>100000</v>
      </c>
      <c r="N96" s="20">
        <f t="shared" si="27"/>
        <v>100000</v>
      </c>
      <c r="O96" s="20">
        <f t="shared" si="27"/>
        <v>100000</v>
      </c>
      <c r="P96" s="20">
        <f t="shared" si="27"/>
        <v>100000</v>
      </c>
      <c r="Q96" s="20">
        <f t="shared" si="27"/>
        <v>100000</v>
      </c>
      <c r="R96" s="20">
        <f t="shared" si="27"/>
        <v>100000</v>
      </c>
      <c r="S96" s="20">
        <f t="shared" si="27"/>
        <v>100000</v>
      </c>
      <c r="T96" s="20">
        <f t="shared" si="27"/>
        <v>100000</v>
      </c>
      <c r="U96" s="20">
        <f t="shared" si="27"/>
        <v>100000</v>
      </c>
      <c r="V96" s="20">
        <f t="shared" si="27"/>
        <v>100000</v>
      </c>
      <c r="W96" s="20">
        <f t="shared" si="27"/>
        <v>100000</v>
      </c>
      <c r="X96" s="20">
        <f t="shared" si="27"/>
        <v>100000</v>
      </c>
      <c r="Y96" s="20">
        <f t="shared" si="27"/>
        <v>100000</v>
      </c>
      <c r="Z96" s="20">
        <f t="shared" si="27"/>
        <v>100000</v>
      </c>
      <c r="AA96" s="20">
        <f t="shared" si="27"/>
        <v>100000</v>
      </c>
      <c r="AB96" s="20">
        <f t="shared" si="27"/>
        <v>100000</v>
      </c>
      <c r="AC96" s="20">
        <f t="shared" si="27"/>
        <v>100000</v>
      </c>
      <c r="AD96" s="20">
        <f t="shared" si="27"/>
        <v>100000</v>
      </c>
      <c r="AE96" s="20">
        <f t="shared" si="27"/>
        <v>100000</v>
      </c>
      <c r="AF96" s="20">
        <f t="shared" si="27"/>
        <v>100000</v>
      </c>
      <c r="AG96" s="20">
        <f t="shared" si="27"/>
        <v>100000</v>
      </c>
      <c r="AH96" s="45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2"/>
    </row>
    <row r="97" spans="1:220" ht="12.75" customHeight="1">
      <c r="A97" s="79"/>
      <c r="B97" s="3"/>
      <c r="C97" s="13" t="s">
        <v>118</v>
      </c>
      <c r="D97" s="94"/>
      <c r="E97" s="82">
        <v>100000</v>
      </c>
      <c r="F97" s="20">
        <f t="shared" ref="F97:AG97" si="28">E97+F120</f>
        <v>100000</v>
      </c>
      <c r="G97" s="20">
        <f t="shared" si="28"/>
        <v>100000</v>
      </c>
      <c r="H97" s="20">
        <f t="shared" si="28"/>
        <v>1100000</v>
      </c>
      <c r="I97" s="20">
        <f t="shared" si="28"/>
        <v>1100000</v>
      </c>
      <c r="J97" s="20">
        <f t="shared" si="28"/>
        <v>1100000</v>
      </c>
      <c r="K97" s="20">
        <f t="shared" si="28"/>
        <v>1100000</v>
      </c>
      <c r="L97" s="20">
        <f t="shared" si="28"/>
        <v>1100000</v>
      </c>
      <c r="M97" s="20">
        <f t="shared" si="28"/>
        <v>1100000</v>
      </c>
      <c r="N97" s="20">
        <f t="shared" si="28"/>
        <v>1100000</v>
      </c>
      <c r="O97" s="20">
        <f t="shared" si="28"/>
        <v>1100000</v>
      </c>
      <c r="P97" s="20">
        <f t="shared" si="28"/>
        <v>1100000</v>
      </c>
      <c r="Q97" s="20">
        <f t="shared" si="28"/>
        <v>1100000</v>
      </c>
      <c r="R97" s="20">
        <f t="shared" si="28"/>
        <v>1100000</v>
      </c>
      <c r="S97" s="20">
        <f t="shared" si="28"/>
        <v>1100000</v>
      </c>
      <c r="T97" s="20">
        <f t="shared" si="28"/>
        <v>1100000</v>
      </c>
      <c r="U97" s="20">
        <f t="shared" si="28"/>
        <v>1100000</v>
      </c>
      <c r="V97" s="20">
        <f t="shared" si="28"/>
        <v>1100000</v>
      </c>
      <c r="W97" s="20">
        <f t="shared" si="28"/>
        <v>1100000</v>
      </c>
      <c r="X97" s="20">
        <f t="shared" si="28"/>
        <v>1100000</v>
      </c>
      <c r="Y97" s="20">
        <f t="shared" si="28"/>
        <v>1100000</v>
      </c>
      <c r="Z97" s="20">
        <f t="shared" si="28"/>
        <v>1100000</v>
      </c>
      <c r="AA97" s="20">
        <f t="shared" si="28"/>
        <v>1100000</v>
      </c>
      <c r="AB97" s="20">
        <f t="shared" si="28"/>
        <v>1100000</v>
      </c>
      <c r="AC97" s="20">
        <f t="shared" si="28"/>
        <v>1100000</v>
      </c>
      <c r="AD97" s="20">
        <f t="shared" si="28"/>
        <v>1100000</v>
      </c>
      <c r="AE97" s="20">
        <f t="shared" si="28"/>
        <v>1100000</v>
      </c>
      <c r="AF97" s="20">
        <f t="shared" si="28"/>
        <v>1100000</v>
      </c>
      <c r="AG97" s="20">
        <f t="shared" si="28"/>
        <v>1100000</v>
      </c>
      <c r="AH97" s="45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2"/>
    </row>
    <row r="98" spans="1:220" ht="12.75" customHeight="1">
      <c r="A98" s="79"/>
      <c r="B98" s="3"/>
      <c r="C98" s="13" t="s">
        <v>119</v>
      </c>
      <c r="D98" s="95"/>
      <c r="E98" s="82">
        <v>-150000</v>
      </c>
      <c r="F98" s="20">
        <f t="shared" ref="F98:AG98" si="29">F64+E98</f>
        <v>-150533.33333333334</v>
      </c>
      <c r="G98" s="20">
        <f t="shared" si="29"/>
        <v>-151133.33333333334</v>
      </c>
      <c r="H98" s="20">
        <f t="shared" si="29"/>
        <v>-119023.33333333334</v>
      </c>
      <c r="I98" s="20">
        <f t="shared" si="29"/>
        <v>-38271.666666666686</v>
      </c>
      <c r="J98" s="20">
        <f t="shared" si="29"/>
        <v>122646.66666666663</v>
      </c>
      <c r="K98" s="20">
        <f t="shared" si="29"/>
        <v>283434.99999999994</v>
      </c>
      <c r="L98" s="20">
        <f t="shared" si="29"/>
        <v>428601.66666666663</v>
      </c>
      <c r="M98" s="20">
        <f t="shared" si="29"/>
        <v>652396.66666666663</v>
      </c>
      <c r="N98" s="20">
        <f t="shared" si="29"/>
        <v>957441.66666666663</v>
      </c>
      <c r="O98" s="20">
        <f t="shared" si="29"/>
        <v>1261186.6666666665</v>
      </c>
      <c r="P98" s="20">
        <f t="shared" si="29"/>
        <v>1646181.6666666665</v>
      </c>
      <c r="Q98" s="20">
        <f t="shared" si="29"/>
        <v>2031176.6666666665</v>
      </c>
      <c r="R98" s="20">
        <f t="shared" si="29"/>
        <v>3573626.6666666665</v>
      </c>
      <c r="S98" s="20">
        <f t="shared" si="29"/>
        <v>5441076.666666666</v>
      </c>
      <c r="T98" s="20">
        <f t="shared" si="29"/>
        <v>7633526.666666666</v>
      </c>
      <c r="U98" s="20">
        <f t="shared" si="29"/>
        <v>10150976.666666666</v>
      </c>
      <c r="V98" s="20">
        <f t="shared" si="29"/>
        <v>13300876.666666666</v>
      </c>
      <c r="W98" s="20">
        <f t="shared" si="29"/>
        <v>16450776.666666666</v>
      </c>
      <c r="X98" s="20">
        <f t="shared" si="29"/>
        <v>19762981.666666664</v>
      </c>
      <c r="Y98" s="20">
        <f t="shared" si="29"/>
        <v>23237686.666666664</v>
      </c>
      <c r="Z98" s="20">
        <f t="shared" si="29"/>
        <v>26857276.666666664</v>
      </c>
      <c r="AA98" s="20">
        <f t="shared" si="29"/>
        <v>30801801.666666664</v>
      </c>
      <c r="AB98" s="20">
        <f t="shared" si="29"/>
        <v>34908696.666666664</v>
      </c>
      <c r="AC98" s="20">
        <f t="shared" si="29"/>
        <v>39178026.666666664</v>
      </c>
      <c r="AD98" s="20">
        <f t="shared" si="29"/>
        <v>43419146.666666664</v>
      </c>
      <c r="AE98" s="20">
        <f t="shared" si="29"/>
        <v>47985201.666666664</v>
      </c>
      <c r="AF98" s="20">
        <f t="shared" si="29"/>
        <v>52713756.666666664</v>
      </c>
      <c r="AG98" s="20">
        <f t="shared" si="29"/>
        <v>57604811.666666664</v>
      </c>
      <c r="AH98" s="45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2"/>
    </row>
    <row r="99" spans="1:220" ht="12.75" customHeight="1">
      <c r="A99" s="79"/>
      <c r="B99" s="3"/>
      <c r="C99" s="29"/>
      <c r="D99" s="92"/>
      <c r="E99" s="82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45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2"/>
    </row>
    <row r="100" spans="1:220" ht="12.75" customHeight="1">
      <c r="A100" s="79"/>
      <c r="B100" s="29"/>
      <c r="C100" s="55" t="s">
        <v>157</v>
      </c>
      <c r="D100" s="91"/>
      <c r="E100" s="82">
        <f>SUM(E82:E99)</f>
        <v>50000</v>
      </c>
      <c r="F100" s="56">
        <f t="shared" ref="F100:AG100" si="30">F93+SUM(F96:F98)</f>
        <v>49466.666666666657</v>
      </c>
      <c r="G100" s="56">
        <f t="shared" si="30"/>
        <v>48866.666666666657</v>
      </c>
      <c r="H100" s="56">
        <f t="shared" si="30"/>
        <v>1080976.6666666667</v>
      </c>
      <c r="I100" s="56">
        <f t="shared" si="30"/>
        <v>1161728.3333333333</v>
      </c>
      <c r="J100" s="56">
        <f t="shared" si="30"/>
        <v>1322646.6666666665</v>
      </c>
      <c r="K100" s="56">
        <f t="shared" si="30"/>
        <v>1483435</v>
      </c>
      <c r="L100" s="56">
        <f t="shared" si="30"/>
        <v>1628601.6666666665</v>
      </c>
      <c r="M100" s="56">
        <f t="shared" si="30"/>
        <v>1852396.6666666665</v>
      </c>
      <c r="N100" s="56">
        <f t="shared" si="30"/>
        <v>2157441.6666666665</v>
      </c>
      <c r="O100" s="56">
        <f t="shared" si="30"/>
        <v>2461186.6666666665</v>
      </c>
      <c r="P100" s="56">
        <f t="shared" si="30"/>
        <v>2846181.6666666665</v>
      </c>
      <c r="Q100" s="56">
        <f t="shared" si="30"/>
        <v>3231176.6666666665</v>
      </c>
      <c r="R100" s="56">
        <f t="shared" si="30"/>
        <v>4773626.666666666</v>
      </c>
      <c r="S100" s="56">
        <f t="shared" si="30"/>
        <v>6641076.666666666</v>
      </c>
      <c r="T100" s="56">
        <f t="shared" si="30"/>
        <v>8833526.666666666</v>
      </c>
      <c r="U100" s="56">
        <f t="shared" si="30"/>
        <v>11350976.666666666</v>
      </c>
      <c r="V100" s="56">
        <f t="shared" si="30"/>
        <v>14500876.666666666</v>
      </c>
      <c r="W100" s="56">
        <f t="shared" si="30"/>
        <v>17650776.666666664</v>
      </c>
      <c r="X100" s="56">
        <f t="shared" si="30"/>
        <v>20962981.666666664</v>
      </c>
      <c r="Y100" s="56">
        <f t="shared" si="30"/>
        <v>24437686.666666664</v>
      </c>
      <c r="Z100" s="56">
        <f t="shared" si="30"/>
        <v>28057276.666666664</v>
      </c>
      <c r="AA100" s="56">
        <f t="shared" si="30"/>
        <v>32001801.666666664</v>
      </c>
      <c r="AB100" s="56">
        <f t="shared" si="30"/>
        <v>36108696.666666664</v>
      </c>
      <c r="AC100" s="56">
        <f t="shared" si="30"/>
        <v>40378026.666666664</v>
      </c>
      <c r="AD100" s="56">
        <f t="shared" si="30"/>
        <v>44619146.666666664</v>
      </c>
      <c r="AE100" s="56">
        <f t="shared" si="30"/>
        <v>49185201.666666664</v>
      </c>
      <c r="AF100" s="56">
        <f t="shared" si="30"/>
        <v>53913756.666666664</v>
      </c>
      <c r="AG100" s="56">
        <f t="shared" si="30"/>
        <v>58804811.666666664</v>
      </c>
      <c r="AH100" s="88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90"/>
    </row>
    <row r="101" spans="1:220" ht="12.75" customHeight="1">
      <c r="A101" s="79"/>
      <c r="B101" s="3"/>
      <c r="C101" s="3"/>
      <c r="D101" s="19"/>
      <c r="E101" s="8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45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2"/>
    </row>
    <row r="102" spans="1:220" ht="12.75" customHeight="1">
      <c r="A102" s="79"/>
      <c r="B102" s="3"/>
      <c r="C102" s="3"/>
      <c r="D102" s="19"/>
      <c r="E102" s="8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5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2"/>
    </row>
    <row r="103" spans="1:220" ht="12.75" customHeight="1">
      <c r="A103" s="79"/>
      <c r="B103" s="3"/>
      <c r="C103" s="3"/>
      <c r="D103" s="19"/>
      <c r="E103" s="82"/>
      <c r="F103" s="96"/>
      <c r="G103" s="97"/>
      <c r="H103" s="97"/>
      <c r="I103" s="97"/>
      <c r="J103" s="97"/>
      <c r="K103" s="97"/>
      <c r="L103" s="97"/>
      <c r="M103" s="97"/>
      <c r="N103" s="97"/>
      <c r="O103" s="98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45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2"/>
    </row>
    <row r="104" spans="1:220" ht="36" customHeight="1">
      <c r="A104" s="85" t="s">
        <v>120</v>
      </c>
      <c r="B104" s="27"/>
      <c r="C104" s="3"/>
      <c r="D104" s="19"/>
      <c r="E104" s="82"/>
      <c r="F104" s="99"/>
      <c r="G104" s="100"/>
      <c r="H104" s="100"/>
      <c r="I104" s="100"/>
      <c r="J104" s="100"/>
      <c r="K104" s="100"/>
      <c r="L104" s="100"/>
      <c r="M104" s="100"/>
      <c r="N104" s="100"/>
      <c r="O104" s="10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45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2"/>
    </row>
    <row r="105" spans="1:220" ht="12.75" customHeight="1">
      <c r="A105" s="79"/>
      <c r="B105" s="3"/>
      <c r="C105" s="55" t="s">
        <v>121</v>
      </c>
      <c r="D105" s="19"/>
      <c r="E105" s="82"/>
      <c r="F105" s="20">
        <f t="shared" ref="F105:AG105" si="31">E125</f>
        <v>50000</v>
      </c>
      <c r="G105" s="20">
        <f t="shared" si="31"/>
        <v>47500</v>
      </c>
      <c r="H105" s="20">
        <f t="shared" si="31"/>
        <v>43000</v>
      </c>
      <c r="I105" s="20">
        <f t="shared" si="31"/>
        <v>1075210</v>
      </c>
      <c r="J105" s="20">
        <f t="shared" si="31"/>
        <v>1146228.3333333333</v>
      </c>
      <c r="K105" s="20">
        <f t="shared" si="31"/>
        <v>1297580</v>
      </c>
      <c r="L105" s="20">
        <f t="shared" si="31"/>
        <v>1447001.6666666667</v>
      </c>
      <c r="M105" s="20">
        <f t="shared" si="31"/>
        <v>1590835</v>
      </c>
      <c r="N105" s="20">
        <f t="shared" si="31"/>
        <v>1813330</v>
      </c>
      <c r="O105" s="20">
        <f t="shared" si="31"/>
        <v>2119075</v>
      </c>
      <c r="P105" s="20">
        <f t="shared" si="31"/>
        <v>2423520</v>
      </c>
      <c r="Q105" s="20">
        <f t="shared" si="31"/>
        <v>2809215</v>
      </c>
      <c r="R105" s="20">
        <f t="shared" si="31"/>
        <v>3194910</v>
      </c>
      <c r="S105" s="20">
        <f t="shared" si="31"/>
        <v>4703360</v>
      </c>
      <c r="T105" s="20">
        <f t="shared" si="31"/>
        <v>6574810</v>
      </c>
      <c r="U105" s="20">
        <f t="shared" si="31"/>
        <v>8771260</v>
      </c>
      <c r="V105" s="20">
        <f t="shared" si="31"/>
        <v>11292710</v>
      </c>
      <c r="W105" s="20">
        <f t="shared" si="31"/>
        <v>14446610</v>
      </c>
      <c r="X105" s="20">
        <f t="shared" si="31"/>
        <v>17600510</v>
      </c>
      <c r="Y105" s="20">
        <f t="shared" si="31"/>
        <v>20911015</v>
      </c>
      <c r="Z105" s="20">
        <f t="shared" si="31"/>
        <v>24390020</v>
      </c>
      <c r="AA105" s="20">
        <f t="shared" si="31"/>
        <v>28012010</v>
      </c>
      <c r="AB105" s="20">
        <f t="shared" si="31"/>
        <v>31959035</v>
      </c>
      <c r="AC105" s="20">
        <f t="shared" si="31"/>
        <v>36066630</v>
      </c>
      <c r="AD105" s="20">
        <f t="shared" si="31"/>
        <v>40338760</v>
      </c>
      <c r="AE105" s="20">
        <f t="shared" si="31"/>
        <v>44539080</v>
      </c>
      <c r="AF105" s="20">
        <f t="shared" si="31"/>
        <v>49110435</v>
      </c>
      <c r="AG105" s="20">
        <f t="shared" si="31"/>
        <v>53846290</v>
      </c>
      <c r="AH105" s="45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2"/>
    </row>
    <row r="106" spans="1:220" ht="12.75" customHeight="1">
      <c r="A106" s="79"/>
      <c r="B106" s="3"/>
      <c r="C106" s="3"/>
      <c r="D106" s="19"/>
      <c r="E106" s="8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45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2"/>
    </row>
    <row r="107" spans="1:220" ht="12.75" customHeight="1">
      <c r="A107" s="79"/>
      <c r="B107" s="3"/>
      <c r="C107" s="55" t="s">
        <v>122</v>
      </c>
      <c r="D107" s="19"/>
      <c r="E107" s="8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45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2"/>
    </row>
    <row r="108" spans="1:220" ht="12.75" customHeight="1">
      <c r="A108" s="79"/>
      <c r="B108" s="3"/>
      <c r="C108" s="13" t="s">
        <v>123</v>
      </c>
      <c r="D108" s="19"/>
      <c r="E108" s="82"/>
      <c r="F108" s="20">
        <f t="shared" ref="F108:AG108" si="32">F64</f>
        <v>-533.33333333333337</v>
      </c>
      <c r="G108" s="20">
        <f t="shared" si="32"/>
        <v>-600</v>
      </c>
      <c r="H108" s="20">
        <f t="shared" si="32"/>
        <v>32110</v>
      </c>
      <c r="I108" s="20">
        <f t="shared" si="32"/>
        <v>80751.666666666657</v>
      </c>
      <c r="J108" s="20">
        <f t="shared" si="32"/>
        <v>160918.33333333331</v>
      </c>
      <c r="K108" s="20">
        <f t="shared" si="32"/>
        <v>160788.33333333331</v>
      </c>
      <c r="L108" s="20">
        <f t="shared" si="32"/>
        <v>145166.66666666669</v>
      </c>
      <c r="M108" s="20">
        <f t="shared" si="32"/>
        <v>223795</v>
      </c>
      <c r="N108" s="20">
        <f t="shared" si="32"/>
        <v>305045</v>
      </c>
      <c r="O108" s="20">
        <f t="shared" si="32"/>
        <v>303745</v>
      </c>
      <c r="P108" s="20">
        <f t="shared" si="32"/>
        <v>384995</v>
      </c>
      <c r="Q108" s="20">
        <f t="shared" si="32"/>
        <v>384995</v>
      </c>
      <c r="R108" s="20">
        <f t="shared" si="32"/>
        <v>1542450</v>
      </c>
      <c r="S108" s="20">
        <f t="shared" si="32"/>
        <v>1867450</v>
      </c>
      <c r="T108" s="20">
        <f t="shared" si="32"/>
        <v>2192450</v>
      </c>
      <c r="U108" s="20">
        <f t="shared" si="32"/>
        <v>2517450</v>
      </c>
      <c r="V108" s="20">
        <f t="shared" si="32"/>
        <v>3149900</v>
      </c>
      <c r="W108" s="20">
        <f t="shared" si="32"/>
        <v>3149900</v>
      </c>
      <c r="X108" s="20">
        <f t="shared" si="32"/>
        <v>3312205</v>
      </c>
      <c r="Y108" s="20">
        <f t="shared" si="32"/>
        <v>3474705</v>
      </c>
      <c r="Z108" s="20">
        <f t="shared" si="32"/>
        <v>3619590</v>
      </c>
      <c r="AA108" s="20">
        <f t="shared" si="32"/>
        <v>3944525</v>
      </c>
      <c r="AB108" s="20">
        <f t="shared" si="32"/>
        <v>4106895</v>
      </c>
      <c r="AC108" s="20">
        <f t="shared" si="32"/>
        <v>4269330</v>
      </c>
      <c r="AD108" s="20">
        <f t="shared" si="32"/>
        <v>4241120</v>
      </c>
      <c r="AE108" s="20">
        <f t="shared" si="32"/>
        <v>4566055</v>
      </c>
      <c r="AF108" s="20">
        <f t="shared" si="32"/>
        <v>4728555</v>
      </c>
      <c r="AG108" s="20">
        <f t="shared" si="32"/>
        <v>4891055</v>
      </c>
      <c r="AH108" s="45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2"/>
    </row>
    <row r="109" spans="1:220" ht="12.75" customHeight="1">
      <c r="A109" s="79"/>
      <c r="B109" s="3"/>
      <c r="C109" s="13" t="s">
        <v>124</v>
      </c>
      <c r="D109" s="19"/>
      <c r="E109" s="82"/>
      <c r="F109" s="20">
        <f t="shared" ref="F109:AG109" si="33">F56</f>
        <v>33.333333333333336</v>
      </c>
      <c r="G109" s="20">
        <f t="shared" si="33"/>
        <v>100</v>
      </c>
      <c r="H109" s="20">
        <f t="shared" si="33"/>
        <v>100</v>
      </c>
      <c r="I109" s="20">
        <f t="shared" si="33"/>
        <v>266.66666666666669</v>
      </c>
      <c r="J109" s="20">
        <f t="shared" si="33"/>
        <v>433.33333333333331</v>
      </c>
      <c r="K109" s="20">
        <f t="shared" si="33"/>
        <v>633.33333333333337</v>
      </c>
      <c r="L109" s="20">
        <f t="shared" si="33"/>
        <v>666.66666666666663</v>
      </c>
      <c r="M109" s="20">
        <f t="shared" si="33"/>
        <v>700</v>
      </c>
      <c r="N109" s="20">
        <f t="shared" si="33"/>
        <v>700</v>
      </c>
      <c r="O109" s="20">
        <f t="shared" si="33"/>
        <v>700</v>
      </c>
      <c r="P109" s="20">
        <f t="shared" si="33"/>
        <v>700</v>
      </c>
      <c r="Q109" s="20">
        <f t="shared" si="33"/>
        <v>700</v>
      </c>
      <c r="R109" s="20">
        <f t="shared" si="33"/>
        <v>4000</v>
      </c>
      <c r="S109" s="20">
        <f t="shared" si="33"/>
        <v>4000</v>
      </c>
      <c r="T109" s="20">
        <f t="shared" si="33"/>
        <v>4000</v>
      </c>
      <c r="U109" s="20">
        <f t="shared" si="33"/>
        <v>4000</v>
      </c>
      <c r="V109" s="20">
        <f t="shared" si="33"/>
        <v>4000</v>
      </c>
      <c r="W109" s="20">
        <f t="shared" si="33"/>
        <v>4000</v>
      </c>
      <c r="X109" s="20">
        <f t="shared" si="33"/>
        <v>4300</v>
      </c>
      <c r="Y109" s="20">
        <f t="shared" si="33"/>
        <v>4300</v>
      </c>
      <c r="Z109" s="20">
        <f t="shared" si="33"/>
        <v>4400</v>
      </c>
      <c r="AA109" s="20">
        <f t="shared" si="33"/>
        <v>4500</v>
      </c>
      <c r="AB109" s="20">
        <f t="shared" si="33"/>
        <v>4700</v>
      </c>
      <c r="AC109" s="20">
        <f t="shared" si="33"/>
        <v>4800</v>
      </c>
      <c r="AD109" s="20">
        <f t="shared" si="33"/>
        <v>7200</v>
      </c>
      <c r="AE109" s="20">
        <f t="shared" si="33"/>
        <v>7300</v>
      </c>
      <c r="AF109" s="20">
        <f t="shared" si="33"/>
        <v>7300</v>
      </c>
      <c r="AG109" s="20">
        <f t="shared" si="33"/>
        <v>7300</v>
      </c>
      <c r="AH109" s="45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2"/>
    </row>
    <row r="110" spans="1:220" ht="12.75" customHeight="1">
      <c r="A110" s="79"/>
      <c r="B110" s="3"/>
      <c r="C110" s="13" t="s">
        <v>125</v>
      </c>
      <c r="D110" s="19"/>
      <c r="E110" s="82"/>
      <c r="F110" s="20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45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2"/>
    </row>
    <row r="111" spans="1:220" ht="12.75" customHeight="1">
      <c r="A111" s="79"/>
      <c r="B111" s="3"/>
      <c r="C111" s="13" t="s">
        <v>126</v>
      </c>
      <c r="D111" s="19"/>
      <c r="E111" s="8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45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2"/>
    </row>
    <row r="112" spans="1:220" ht="12.75" customHeight="1">
      <c r="A112" s="102"/>
      <c r="B112" s="20"/>
      <c r="C112" s="55" t="s">
        <v>127</v>
      </c>
      <c r="D112" s="17"/>
      <c r="E112" s="82"/>
      <c r="F112" s="20">
        <f t="shared" ref="F112:AG112" si="34">SUM(F108:F111)</f>
        <v>-500.00000000000006</v>
      </c>
      <c r="G112" s="20">
        <f t="shared" si="34"/>
        <v>-500</v>
      </c>
      <c r="H112" s="20">
        <f t="shared" si="34"/>
        <v>32210</v>
      </c>
      <c r="I112" s="20">
        <f t="shared" si="34"/>
        <v>81018.333333333328</v>
      </c>
      <c r="J112" s="20">
        <f t="shared" si="34"/>
        <v>161351.66666666666</v>
      </c>
      <c r="K112" s="20">
        <f t="shared" si="34"/>
        <v>161421.66666666666</v>
      </c>
      <c r="L112" s="20">
        <f t="shared" si="34"/>
        <v>145833.33333333334</v>
      </c>
      <c r="M112" s="20">
        <f t="shared" si="34"/>
        <v>224495</v>
      </c>
      <c r="N112" s="20">
        <f t="shared" si="34"/>
        <v>305745</v>
      </c>
      <c r="O112" s="20">
        <f t="shared" si="34"/>
        <v>304445</v>
      </c>
      <c r="P112" s="20">
        <f t="shared" si="34"/>
        <v>385695</v>
      </c>
      <c r="Q112" s="20">
        <f t="shared" si="34"/>
        <v>385695</v>
      </c>
      <c r="R112" s="20">
        <f t="shared" si="34"/>
        <v>1546450</v>
      </c>
      <c r="S112" s="20">
        <f t="shared" si="34"/>
        <v>1871450</v>
      </c>
      <c r="T112" s="20">
        <f t="shared" si="34"/>
        <v>2196450</v>
      </c>
      <c r="U112" s="20">
        <f t="shared" si="34"/>
        <v>2521450</v>
      </c>
      <c r="V112" s="20">
        <f t="shared" si="34"/>
        <v>3153900</v>
      </c>
      <c r="W112" s="20">
        <f t="shared" si="34"/>
        <v>3153900</v>
      </c>
      <c r="X112" s="20">
        <f t="shared" si="34"/>
        <v>3316505</v>
      </c>
      <c r="Y112" s="20">
        <f t="shared" si="34"/>
        <v>3479005</v>
      </c>
      <c r="Z112" s="20">
        <f t="shared" si="34"/>
        <v>3623990</v>
      </c>
      <c r="AA112" s="20">
        <f t="shared" si="34"/>
        <v>3949025</v>
      </c>
      <c r="AB112" s="20">
        <f t="shared" si="34"/>
        <v>4111595</v>
      </c>
      <c r="AC112" s="20">
        <f t="shared" si="34"/>
        <v>4274130</v>
      </c>
      <c r="AD112" s="20">
        <f t="shared" si="34"/>
        <v>4248320</v>
      </c>
      <c r="AE112" s="20">
        <f t="shared" si="34"/>
        <v>4573355</v>
      </c>
      <c r="AF112" s="20">
        <f t="shared" si="34"/>
        <v>4735855</v>
      </c>
      <c r="AG112" s="20">
        <f t="shared" si="34"/>
        <v>4898355</v>
      </c>
      <c r="AH112" s="45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2"/>
    </row>
    <row r="113" spans="1:220" ht="12.75" customHeight="1">
      <c r="A113" s="79"/>
      <c r="B113" s="3"/>
      <c r="C113" s="3"/>
      <c r="D113" s="19"/>
      <c r="E113" s="8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45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2"/>
    </row>
    <row r="114" spans="1:220" ht="12.75" customHeight="1">
      <c r="A114" s="79"/>
      <c r="B114" s="3"/>
      <c r="C114" s="55" t="s">
        <v>128</v>
      </c>
      <c r="D114" s="19"/>
      <c r="E114" s="8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5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2"/>
    </row>
    <row r="115" spans="1:220" ht="12.75" customHeight="1">
      <c r="A115" s="79"/>
      <c r="B115" s="3"/>
      <c r="C115" s="13" t="s">
        <v>129</v>
      </c>
      <c r="D115" s="19"/>
      <c r="E115" s="82"/>
      <c r="F115" s="20">
        <f>StaffingAndCapital!C66</f>
        <v>2000</v>
      </c>
      <c r="G115" s="20">
        <f>StaffingAndCapital!D66</f>
        <v>4000</v>
      </c>
      <c r="H115" s="20">
        <f>StaffingAndCapital!E66</f>
        <v>0</v>
      </c>
      <c r="I115" s="20">
        <f>StaffingAndCapital!F66</f>
        <v>10000</v>
      </c>
      <c r="J115" s="20">
        <f>StaffingAndCapital!G66</f>
        <v>10000</v>
      </c>
      <c r="K115" s="20">
        <f>StaffingAndCapital!H66</f>
        <v>12000</v>
      </c>
      <c r="L115" s="20">
        <f>StaffingAndCapital!I66</f>
        <v>2000</v>
      </c>
      <c r="M115" s="20">
        <f>StaffingAndCapital!J66</f>
        <v>2000</v>
      </c>
      <c r="N115" s="20">
        <f>StaffingAndCapital!K66</f>
        <v>0</v>
      </c>
      <c r="O115" s="20">
        <f>StaffingAndCapital!L66</f>
        <v>0</v>
      </c>
      <c r="P115" s="20">
        <f>StaffingAndCapital!M66</f>
        <v>0</v>
      </c>
      <c r="Q115" s="20">
        <f>StaffingAndCapital!N66</f>
        <v>0</v>
      </c>
      <c r="R115" s="20">
        <f>StaffingAndCapital!O66</f>
        <v>38000</v>
      </c>
      <c r="S115" s="20">
        <f>StaffingAndCapital!P66</f>
        <v>0</v>
      </c>
      <c r="T115" s="20">
        <f>StaffingAndCapital!Q66</f>
        <v>0</v>
      </c>
      <c r="U115" s="20">
        <f>StaffingAndCapital!R66</f>
        <v>0</v>
      </c>
      <c r="V115" s="20">
        <f>StaffingAndCapital!S66</f>
        <v>0</v>
      </c>
      <c r="W115" s="20">
        <f>StaffingAndCapital!T66</f>
        <v>0</v>
      </c>
      <c r="X115" s="20">
        <f>StaffingAndCapital!U66</f>
        <v>6000</v>
      </c>
      <c r="Y115" s="20">
        <f>StaffingAndCapital!V66</f>
        <v>0</v>
      </c>
      <c r="Z115" s="20">
        <f>StaffingAndCapital!W66</f>
        <v>2000</v>
      </c>
      <c r="AA115" s="20">
        <f>StaffingAndCapital!X66</f>
        <v>2000</v>
      </c>
      <c r="AB115" s="20">
        <f>StaffingAndCapital!Y66</f>
        <v>4000</v>
      </c>
      <c r="AC115" s="20">
        <f>StaffingAndCapital!Z66</f>
        <v>2000</v>
      </c>
      <c r="AD115" s="20">
        <f>StaffingAndCapital!AA66</f>
        <v>48000</v>
      </c>
      <c r="AE115" s="20">
        <f>StaffingAndCapital!AB66</f>
        <v>2000</v>
      </c>
      <c r="AF115" s="20">
        <f>StaffingAndCapital!AC66</f>
        <v>0</v>
      </c>
      <c r="AG115" s="20">
        <f>StaffingAndCapital!AD66</f>
        <v>0</v>
      </c>
      <c r="AH115" s="45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2"/>
    </row>
    <row r="116" spans="1:220" ht="12.75" customHeight="1">
      <c r="A116" s="79"/>
      <c r="B116" s="3"/>
      <c r="C116" s="55" t="s">
        <v>130</v>
      </c>
      <c r="D116" s="19"/>
      <c r="E116" s="82"/>
      <c r="F116" s="56">
        <f t="shared" ref="F116:AG116" si="35">F115</f>
        <v>2000</v>
      </c>
      <c r="G116" s="56">
        <f t="shared" si="35"/>
        <v>4000</v>
      </c>
      <c r="H116" s="56">
        <f t="shared" si="35"/>
        <v>0</v>
      </c>
      <c r="I116" s="56">
        <f t="shared" si="35"/>
        <v>10000</v>
      </c>
      <c r="J116" s="56">
        <f t="shared" si="35"/>
        <v>10000</v>
      </c>
      <c r="K116" s="56">
        <f t="shared" si="35"/>
        <v>12000</v>
      </c>
      <c r="L116" s="56">
        <f t="shared" si="35"/>
        <v>2000</v>
      </c>
      <c r="M116" s="56">
        <f t="shared" si="35"/>
        <v>2000</v>
      </c>
      <c r="N116" s="56">
        <f t="shared" si="35"/>
        <v>0</v>
      </c>
      <c r="O116" s="56">
        <f t="shared" si="35"/>
        <v>0</v>
      </c>
      <c r="P116" s="56">
        <f t="shared" si="35"/>
        <v>0</v>
      </c>
      <c r="Q116" s="56">
        <f t="shared" si="35"/>
        <v>0</v>
      </c>
      <c r="R116" s="56">
        <f t="shared" si="35"/>
        <v>38000</v>
      </c>
      <c r="S116" s="56">
        <f t="shared" si="35"/>
        <v>0</v>
      </c>
      <c r="T116" s="56">
        <f t="shared" si="35"/>
        <v>0</v>
      </c>
      <c r="U116" s="56">
        <f t="shared" si="35"/>
        <v>0</v>
      </c>
      <c r="V116" s="56">
        <f t="shared" si="35"/>
        <v>0</v>
      </c>
      <c r="W116" s="56">
        <f t="shared" si="35"/>
        <v>0</v>
      </c>
      <c r="X116" s="56">
        <f t="shared" si="35"/>
        <v>6000</v>
      </c>
      <c r="Y116" s="56">
        <f t="shared" si="35"/>
        <v>0</v>
      </c>
      <c r="Z116" s="56">
        <f t="shared" si="35"/>
        <v>2000</v>
      </c>
      <c r="AA116" s="56">
        <f t="shared" si="35"/>
        <v>2000</v>
      </c>
      <c r="AB116" s="56">
        <f t="shared" si="35"/>
        <v>4000</v>
      </c>
      <c r="AC116" s="56">
        <f t="shared" si="35"/>
        <v>2000</v>
      </c>
      <c r="AD116" s="56">
        <f t="shared" si="35"/>
        <v>48000</v>
      </c>
      <c r="AE116" s="56">
        <f t="shared" si="35"/>
        <v>2000</v>
      </c>
      <c r="AF116" s="56">
        <f t="shared" si="35"/>
        <v>0</v>
      </c>
      <c r="AG116" s="56">
        <f t="shared" si="35"/>
        <v>0</v>
      </c>
      <c r="AH116" s="45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2"/>
    </row>
    <row r="117" spans="1:220" ht="12.75" customHeight="1">
      <c r="A117" s="79"/>
      <c r="B117" s="3"/>
      <c r="C117" s="3"/>
      <c r="D117" s="19"/>
      <c r="E117" s="82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45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2"/>
    </row>
    <row r="118" spans="1:220" ht="12.75" customHeight="1">
      <c r="A118" s="79"/>
      <c r="B118" s="3"/>
      <c r="C118" s="55" t="s">
        <v>131</v>
      </c>
      <c r="D118" s="19"/>
      <c r="E118" s="82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45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2"/>
    </row>
    <row r="119" spans="1:220" ht="12.75" customHeight="1">
      <c r="A119" s="79"/>
      <c r="B119" s="3"/>
      <c r="C119" s="13" t="s">
        <v>132</v>
      </c>
      <c r="D119" s="19"/>
      <c r="E119" s="82"/>
      <c r="F119" s="82">
        <v>0</v>
      </c>
      <c r="G119" s="82">
        <v>0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45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2"/>
    </row>
    <row r="120" spans="1:220" ht="12.75" customHeight="1">
      <c r="A120" s="79"/>
      <c r="B120" s="3"/>
      <c r="C120" s="13" t="s">
        <v>133</v>
      </c>
      <c r="D120" s="19"/>
      <c r="E120" s="82"/>
      <c r="F120" s="82">
        <v>0</v>
      </c>
      <c r="G120" s="82">
        <v>0</v>
      </c>
      <c r="H120" s="82">
        <v>1000000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82">
        <v>0</v>
      </c>
      <c r="Z120" s="82">
        <v>0</v>
      </c>
      <c r="AA120" s="82">
        <v>0</v>
      </c>
      <c r="AB120" s="82">
        <v>0</v>
      </c>
      <c r="AC120" s="82">
        <v>0</v>
      </c>
      <c r="AD120" s="82">
        <v>0</v>
      </c>
      <c r="AE120" s="82">
        <v>0</v>
      </c>
      <c r="AF120" s="82">
        <v>0</v>
      </c>
      <c r="AG120" s="82">
        <v>0</v>
      </c>
      <c r="AH120" s="45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2"/>
    </row>
    <row r="121" spans="1:220" ht="12.75" customHeight="1">
      <c r="A121" s="79"/>
      <c r="B121" s="3"/>
      <c r="C121" s="55" t="s">
        <v>134</v>
      </c>
      <c r="D121" s="19"/>
      <c r="E121" s="82"/>
      <c r="F121" s="82">
        <f t="shared" ref="F121:AG121" si="36">SUM(F119:F120)</f>
        <v>0</v>
      </c>
      <c r="G121" s="82">
        <f t="shared" si="36"/>
        <v>0</v>
      </c>
      <c r="H121" s="82">
        <f t="shared" si="36"/>
        <v>1000000</v>
      </c>
      <c r="I121" s="82">
        <f t="shared" si="36"/>
        <v>0</v>
      </c>
      <c r="J121" s="82">
        <f t="shared" si="36"/>
        <v>0</v>
      </c>
      <c r="K121" s="82">
        <f t="shared" si="36"/>
        <v>0</v>
      </c>
      <c r="L121" s="82">
        <f t="shared" si="36"/>
        <v>0</v>
      </c>
      <c r="M121" s="82">
        <f t="shared" si="36"/>
        <v>0</v>
      </c>
      <c r="N121" s="82">
        <f t="shared" si="36"/>
        <v>0</v>
      </c>
      <c r="O121" s="82">
        <f t="shared" si="36"/>
        <v>0</v>
      </c>
      <c r="P121" s="82">
        <f t="shared" si="36"/>
        <v>0</v>
      </c>
      <c r="Q121" s="82">
        <f t="shared" si="36"/>
        <v>0</v>
      </c>
      <c r="R121" s="82">
        <f t="shared" si="36"/>
        <v>0</v>
      </c>
      <c r="S121" s="82">
        <f t="shared" si="36"/>
        <v>0</v>
      </c>
      <c r="T121" s="82">
        <f t="shared" si="36"/>
        <v>0</v>
      </c>
      <c r="U121" s="82">
        <f t="shared" si="36"/>
        <v>0</v>
      </c>
      <c r="V121" s="82">
        <f t="shared" si="36"/>
        <v>0</v>
      </c>
      <c r="W121" s="82">
        <f t="shared" si="36"/>
        <v>0</v>
      </c>
      <c r="X121" s="82">
        <f t="shared" si="36"/>
        <v>0</v>
      </c>
      <c r="Y121" s="82">
        <f t="shared" si="36"/>
        <v>0</v>
      </c>
      <c r="Z121" s="82">
        <f t="shared" si="36"/>
        <v>0</v>
      </c>
      <c r="AA121" s="82">
        <f t="shared" si="36"/>
        <v>0</v>
      </c>
      <c r="AB121" s="82">
        <f t="shared" si="36"/>
        <v>0</v>
      </c>
      <c r="AC121" s="82">
        <f t="shared" si="36"/>
        <v>0</v>
      </c>
      <c r="AD121" s="82">
        <f t="shared" si="36"/>
        <v>0</v>
      </c>
      <c r="AE121" s="82">
        <f t="shared" si="36"/>
        <v>0</v>
      </c>
      <c r="AF121" s="82">
        <f t="shared" si="36"/>
        <v>0</v>
      </c>
      <c r="AG121" s="82">
        <f t="shared" si="36"/>
        <v>0</v>
      </c>
      <c r="AH121" s="45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2"/>
    </row>
    <row r="122" spans="1:220" ht="12.75" customHeight="1">
      <c r="A122" s="79"/>
      <c r="B122" s="3"/>
      <c r="C122" s="3"/>
      <c r="D122" s="19"/>
      <c r="E122" s="8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45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2"/>
    </row>
    <row r="123" spans="1:220" ht="12.75" customHeight="1">
      <c r="A123" s="79"/>
      <c r="B123" s="3"/>
      <c r="C123" s="55" t="s">
        <v>135</v>
      </c>
      <c r="D123" s="19"/>
      <c r="E123" s="82"/>
      <c r="F123" s="20">
        <f t="shared" ref="F123:AG123" si="37">F112-F116+F121</f>
        <v>-2500</v>
      </c>
      <c r="G123" s="20">
        <f t="shared" si="37"/>
        <v>-4500</v>
      </c>
      <c r="H123" s="20">
        <f t="shared" si="37"/>
        <v>1032210</v>
      </c>
      <c r="I123" s="20">
        <f t="shared" si="37"/>
        <v>71018.333333333328</v>
      </c>
      <c r="J123" s="20">
        <f t="shared" si="37"/>
        <v>151351.66666666666</v>
      </c>
      <c r="K123" s="20">
        <f t="shared" si="37"/>
        <v>149421.66666666666</v>
      </c>
      <c r="L123" s="20">
        <f t="shared" si="37"/>
        <v>143833.33333333334</v>
      </c>
      <c r="M123" s="20">
        <f t="shared" si="37"/>
        <v>222495</v>
      </c>
      <c r="N123" s="20">
        <f t="shared" si="37"/>
        <v>305745</v>
      </c>
      <c r="O123" s="20">
        <f t="shared" si="37"/>
        <v>304445</v>
      </c>
      <c r="P123" s="20">
        <f t="shared" si="37"/>
        <v>385695</v>
      </c>
      <c r="Q123" s="20">
        <f t="shared" si="37"/>
        <v>385695</v>
      </c>
      <c r="R123" s="20">
        <f t="shared" si="37"/>
        <v>1508450</v>
      </c>
      <c r="S123" s="20">
        <f t="shared" si="37"/>
        <v>1871450</v>
      </c>
      <c r="T123" s="20">
        <f t="shared" si="37"/>
        <v>2196450</v>
      </c>
      <c r="U123" s="20">
        <f t="shared" si="37"/>
        <v>2521450</v>
      </c>
      <c r="V123" s="20">
        <f t="shared" si="37"/>
        <v>3153900</v>
      </c>
      <c r="W123" s="20">
        <f t="shared" si="37"/>
        <v>3153900</v>
      </c>
      <c r="X123" s="20">
        <f t="shared" si="37"/>
        <v>3310505</v>
      </c>
      <c r="Y123" s="20">
        <f t="shared" si="37"/>
        <v>3479005</v>
      </c>
      <c r="Z123" s="20">
        <f t="shared" si="37"/>
        <v>3621990</v>
      </c>
      <c r="AA123" s="20">
        <f t="shared" si="37"/>
        <v>3947025</v>
      </c>
      <c r="AB123" s="20">
        <f t="shared" si="37"/>
        <v>4107595</v>
      </c>
      <c r="AC123" s="20">
        <f t="shared" si="37"/>
        <v>4272130</v>
      </c>
      <c r="AD123" s="20">
        <f t="shared" si="37"/>
        <v>4200320</v>
      </c>
      <c r="AE123" s="20">
        <f t="shared" si="37"/>
        <v>4571355</v>
      </c>
      <c r="AF123" s="20">
        <f t="shared" si="37"/>
        <v>4735855</v>
      </c>
      <c r="AG123" s="20">
        <f t="shared" si="37"/>
        <v>4898355</v>
      </c>
      <c r="AH123" s="45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2"/>
    </row>
    <row r="124" spans="1:220" ht="12.75" customHeight="1">
      <c r="A124" s="79"/>
      <c r="B124" s="3"/>
      <c r="C124" s="3"/>
      <c r="D124" s="19"/>
      <c r="E124" s="82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45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2"/>
    </row>
    <row r="125" spans="1:220" ht="12.75" customHeight="1">
      <c r="A125" s="79"/>
      <c r="B125" s="3"/>
      <c r="C125" s="55" t="s">
        <v>136</v>
      </c>
      <c r="D125" s="93"/>
      <c r="E125" s="56">
        <f>E70</f>
        <v>50000</v>
      </c>
      <c r="F125" s="20">
        <f>E100+F123</f>
        <v>47500</v>
      </c>
      <c r="G125" s="20">
        <f t="shared" ref="G125:AG125" si="38">F125+G123</f>
        <v>43000</v>
      </c>
      <c r="H125" s="20">
        <f t="shared" si="38"/>
        <v>1075210</v>
      </c>
      <c r="I125" s="20">
        <f t="shared" si="38"/>
        <v>1146228.3333333333</v>
      </c>
      <c r="J125" s="20">
        <f t="shared" si="38"/>
        <v>1297580</v>
      </c>
      <c r="K125" s="20">
        <f t="shared" si="38"/>
        <v>1447001.6666666667</v>
      </c>
      <c r="L125" s="20">
        <f t="shared" si="38"/>
        <v>1590835</v>
      </c>
      <c r="M125" s="20">
        <f t="shared" si="38"/>
        <v>1813330</v>
      </c>
      <c r="N125" s="20">
        <f t="shared" si="38"/>
        <v>2119075</v>
      </c>
      <c r="O125" s="20">
        <f t="shared" si="38"/>
        <v>2423520</v>
      </c>
      <c r="P125" s="20">
        <f t="shared" si="38"/>
        <v>2809215</v>
      </c>
      <c r="Q125" s="20">
        <f t="shared" si="38"/>
        <v>3194910</v>
      </c>
      <c r="R125" s="20">
        <f t="shared" si="38"/>
        <v>4703360</v>
      </c>
      <c r="S125" s="20">
        <f t="shared" si="38"/>
        <v>6574810</v>
      </c>
      <c r="T125" s="20">
        <f t="shared" si="38"/>
        <v>8771260</v>
      </c>
      <c r="U125" s="20">
        <f t="shared" si="38"/>
        <v>11292710</v>
      </c>
      <c r="V125" s="20">
        <f t="shared" si="38"/>
        <v>14446610</v>
      </c>
      <c r="W125" s="20">
        <f t="shared" si="38"/>
        <v>17600510</v>
      </c>
      <c r="X125" s="20">
        <f t="shared" si="38"/>
        <v>20911015</v>
      </c>
      <c r="Y125" s="20">
        <f t="shared" si="38"/>
        <v>24390020</v>
      </c>
      <c r="Z125" s="20">
        <f t="shared" si="38"/>
        <v>28012010</v>
      </c>
      <c r="AA125" s="20">
        <f t="shared" si="38"/>
        <v>31959035</v>
      </c>
      <c r="AB125" s="20">
        <f t="shared" si="38"/>
        <v>36066630</v>
      </c>
      <c r="AC125" s="20">
        <f t="shared" si="38"/>
        <v>40338760</v>
      </c>
      <c r="AD125" s="20">
        <f t="shared" si="38"/>
        <v>44539080</v>
      </c>
      <c r="AE125" s="20">
        <f t="shared" si="38"/>
        <v>49110435</v>
      </c>
      <c r="AF125" s="20">
        <f t="shared" si="38"/>
        <v>53846290</v>
      </c>
      <c r="AG125" s="20">
        <f t="shared" si="38"/>
        <v>58744645</v>
      </c>
      <c r="AH125" s="45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2"/>
    </row>
    <row r="126" spans="1:220" ht="14.85" customHeight="1">
      <c r="A126" s="103"/>
      <c r="B126" s="32"/>
      <c r="C126" s="32"/>
      <c r="D126" s="11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2"/>
    </row>
    <row r="127" spans="1:220" ht="20.100000000000001" customHeight="1">
      <c r="A127" s="104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9"/>
    </row>
  </sheetData>
  <pageMargins left="0.75" right="0.75" top="0.75" bottom="0.5" header="0.25" footer="0.2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3"/>
  <sheetViews>
    <sheetView showGridLines="0" tabSelected="1" zoomScale="85" zoomScaleNormal="85" zoomScalePageLayoutView="150" workbookViewId="0">
      <selection activeCell="B98" sqref="B98"/>
    </sheetView>
  </sheetViews>
  <sheetFormatPr defaultColWidth="10.875" defaultRowHeight="20.100000000000001" customHeight="1"/>
  <cols>
    <col min="1" max="1" width="10.375" style="105" customWidth="1"/>
    <col min="2" max="2" width="5.375" style="105" customWidth="1"/>
    <col min="3" max="3" width="28.875" style="105" customWidth="1"/>
    <col min="4" max="5" width="14" style="105" customWidth="1"/>
    <col min="6" max="6" width="14.375" style="105" customWidth="1"/>
    <col min="7" max="7" width="13.75" style="105" customWidth="1"/>
    <col min="8" max="8" width="13.25" style="105" customWidth="1"/>
    <col min="9" max="20" width="10.25" style="105" customWidth="1"/>
    <col min="21" max="256" width="10.875" style="105" customWidth="1"/>
  </cols>
  <sheetData>
    <row r="1" spans="1:20" ht="12.75" customHeight="1">
      <c r="A1" s="72"/>
      <c r="B1" s="106"/>
      <c r="C1" s="106"/>
      <c r="D1" s="41"/>
      <c r="E1" s="41"/>
      <c r="F1" s="41"/>
      <c r="G1" s="41"/>
      <c r="H1" s="41"/>
      <c r="I1" s="42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ht="18" customHeight="1">
      <c r="A2" s="85" t="s">
        <v>137</v>
      </c>
      <c r="B2" s="27"/>
      <c r="C2" s="3"/>
      <c r="D2" s="107">
        <f>'Assumptions - Table 1 - Table 1'!B4</f>
        <v>2018</v>
      </c>
      <c r="E2" s="107">
        <f>D2+1</f>
        <v>2019</v>
      </c>
      <c r="F2" s="107">
        <f>E2+1</f>
        <v>2020</v>
      </c>
      <c r="G2" s="107">
        <f>F2+1</f>
        <v>2021</v>
      </c>
      <c r="H2" s="107">
        <f>G2+1</f>
        <v>2022</v>
      </c>
      <c r="I2" s="45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ht="12.75" customHeight="1">
      <c r="A3" s="79"/>
      <c r="B3" s="55" t="s">
        <v>59</v>
      </c>
      <c r="C3" s="3"/>
      <c r="D3" s="3"/>
      <c r="E3" s="3"/>
      <c r="F3" s="3"/>
      <c r="G3" s="3"/>
      <c r="H3" s="3"/>
      <c r="I3" s="45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.75" customHeight="1">
      <c r="A4" s="79"/>
      <c r="B4" s="29"/>
      <c r="C4" s="13" t="s">
        <v>138</v>
      </c>
      <c r="D4" s="20">
        <f>SUM('Detailed statements - Table 1 -'!F15:Q15)</f>
        <v>7100000</v>
      </c>
      <c r="E4" s="20">
        <f>SUM('Detailed statements - Table 1 -'!R15:U15)</f>
        <v>26000000</v>
      </c>
      <c r="F4" s="20">
        <f>SUM('Detailed statements - Table 1 -'!V15:Y15)</f>
        <v>41500000</v>
      </c>
      <c r="G4" s="20">
        <f>SUM('Detailed statements - Table 1 -'!Z15:AC15)</f>
        <v>50500000</v>
      </c>
      <c r="H4" s="20">
        <f>SUM('Detailed statements - Table 1 -'!AD15:AG15)</f>
        <v>60500000</v>
      </c>
      <c r="I4" s="45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ht="12.75" customHeight="1">
      <c r="A5" s="79"/>
      <c r="B5" s="29"/>
      <c r="C5" s="13" t="s">
        <v>139</v>
      </c>
      <c r="D5" s="20">
        <f>SUM('Detailed statements - Table 1 -'!F16:Q16)</f>
        <v>3550000</v>
      </c>
      <c r="E5" s="20">
        <f>SUM('Detailed statements - Table 1 -'!R16:U16)</f>
        <v>13000000</v>
      </c>
      <c r="F5" s="20">
        <f>SUM('Detailed statements - Table 1 -'!V16:Y16)</f>
        <v>20750000</v>
      </c>
      <c r="G5" s="20">
        <f>SUM('Detailed statements - Table 1 -'!Z16:AC16)</f>
        <v>25250000</v>
      </c>
      <c r="H5" s="20">
        <f>SUM('Detailed statements - Table 1 -'!AD16:AG16)</f>
        <v>30250000</v>
      </c>
      <c r="I5" s="45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</row>
    <row r="6" spans="1:20" ht="12.75" customHeight="1">
      <c r="A6" s="79"/>
      <c r="B6" s="3"/>
      <c r="C6" s="55" t="s">
        <v>140</v>
      </c>
      <c r="D6" s="56">
        <f>D4-D5</f>
        <v>3550000</v>
      </c>
      <c r="E6" s="108">
        <f>E4-E5</f>
        <v>13000000</v>
      </c>
      <c r="F6" s="56">
        <f>F4-F5</f>
        <v>20750000</v>
      </c>
      <c r="G6" s="56">
        <f>G4-G5</f>
        <v>25250000</v>
      </c>
      <c r="H6" s="56">
        <f>H4-H5</f>
        <v>30250000</v>
      </c>
      <c r="I6" s="45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12.75" customHeight="1">
      <c r="A7" s="79"/>
      <c r="B7" s="3"/>
      <c r="C7" s="55" t="s">
        <v>141</v>
      </c>
      <c r="D7" s="109">
        <f>(D4-D5)/D4</f>
        <v>0.5</v>
      </c>
      <c r="E7" s="109">
        <f>(E4-E5)/E4</f>
        <v>0.5</v>
      </c>
      <c r="F7" s="109">
        <f>(F4-F5)/F4</f>
        <v>0.5</v>
      </c>
      <c r="G7" s="109">
        <f>(G4-G5)/G4</f>
        <v>0.5</v>
      </c>
      <c r="H7" s="109">
        <f>(H4-H5)/H4</f>
        <v>0.5</v>
      </c>
      <c r="I7" s="45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0" ht="12.75" customHeight="1">
      <c r="A8" s="79"/>
      <c r="B8" s="3"/>
      <c r="C8" s="3"/>
      <c r="D8" s="3"/>
      <c r="E8" s="3"/>
      <c r="F8" s="3"/>
      <c r="G8" s="3"/>
      <c r="H8" s="3"/>
      <c r="I8" s="45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0" ht="12.75" customHeight="1">
      <c r="A9" s="79"/>
      <c r="B9" s="55" t="s">
        <v>73</v>
      </c>
      <c r="C9" s="3"/>
      <c r="D9" s="3"/>
      <c r="E9" s="3"/>
      <c r="F9" s="3"/>
      <c r="G9" s="3"/>
      <c r="H9" s="3"/>
      <c r="I9" s="45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0" ht="12.75" customHeight="1">
      <c r="A10" s="79"/>
      <c r="B10" s="3"/>
      <c r="C10" s="13" t="s">
        <v>142</v>
      </c>
      <c r="D10" s="20">
        <f>SUM('Detailed statements - Table 1 -'!F56:Q56)</f>
        <v>5733.333333333333</v>
      </c>
      <c r="E10" s="20">
        <f>SUM('Detailed statements - Table 1 -'!R56:U56)</f>
        <v>16000</v>
      </c>
      <c r="F10" s="20">
        <f>SUM('Detailed statements - Table 1 -'!V56:Y56)</f>
        <v>16600</v>
      </c>
      <c r="G10" s="20">
        <f>SUM('Detailed statements - Table 1 -'!Z56:AC56)</f>
        <v>18400</v>
      </c>
      <c r="H10" s="20">
        <f>SUM('Detailed statements - Table 1 -'!AD56:AG56)</f>
        <v>29100</v>
      </c>
      <c r="I10" s="4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0" ht="12.75" customHeight="1">
      <c r="A11" s="79"/>
      <c r="B11" s="3"/>
      <c r="C11" s="13" t="s">
        <v>143</v>
      </c>
      <c r="D11" s="20">
        <f>SUM('Detailed statements - Table 1 -'!F54:Q54)</f>
        <v>0</v>
      </c>
      <c r="E11" s="20">
        <f>SUM('Detailed statements - Table 1 -'!R54:U54)</f>
        <v>12000</v>
      </c>
      <c r="F11" s="20">
        <f>SUM('Detailed statements - Table 1 -'!V54:Y54)</f>
        <v>16000</v>
      </c>
      <c r="G11" s="20">
        <f>SUM('Detailed statements - Table 1 -'!Z54:AC54)</f>
        <v>20000</v>
      </c>
      <c r="H11" s="20">
        <f>SUM('Detailed statements - Table 1 -'!AD54:AG54)</f>
        <v>24000</v>
      </c>
      <c r="I11" s="4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</row>
    <row r="12" spans="1:20" ht="12.75" customHeight="1">
      <c r="A12" s="79"/>
      <c r="B12" s="3"/>
      <c r="C12" s="13" t="s">
        <v>144</v>
      </c>
      <c r="D12" s="20">
        <f>SUM('Detailed statements - Table 1 -'!F40:Q40)</f>
        <v>56000</v>
      </c>
      <c r="E12" s="20">
        <f>SUM('Detailed statements - Table 1 -'!R40:U40)</f>
        <v>136000</v>
      </c>
      <c r="F12" s="20">
        <f>SUM('Detailed statements - Table 1 -'!V40:Y40)</f>
        <v>172000</v>
      </c>
      <c r="G12" s="20">
        <f>SUM('Detailed statements - Table 1 -'!Z40:AC40)</f>
        <v>208000</v>
      </c>
      <c r="H12" s="20">
        <f>SUM('Detailed statements - Table 1 -'!AD40:AG40)</f>
        <v>596000</v>
      </c>
      <c r="I12" s="4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</row>
    <row r="13" spans="1:20" ht="12.75" customHeight="1">
      <c r="A13" s="79"/>
      <c r="B13" s="3"/>
      <c r="C13" s="13" t="s">
        <v>145</v>
      </c>
      <c r="D13" s="20">
        <f>SUM('Detailed statements - Table 1 -'!F32:Q32)</f>
        <v>96000</v>
      </c>
      <c r="E13" s="20">
        <f>SUM('Detailed statements - Table 1 -'!R32:U32)</f>
        <v>248000</v>
      </c>
      <c r="F13" s="20">
        <f>SUM('Detailed statements - Table 1 -'!V32:Y32)</f>
        <v>284000</v>
      </c>
      <c r="G13" s="20">
        <f>SUM('Detailed statements - Table 1 -'!Z32:AC32)</f>
        <v>320000</v>
      </c>
      <c r="H13" s="20">
        <f>SUM('Detailed statements - Table 1 -'!AD32:AG32)</f>
        <v>748000</v>
      </c>
      <c r="I13" s="4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0" ht="12.75" customHeight="1">
      <c r="A14" s="79"/>
      <c r="B14" s="3"/>
      <c r="C14" s="13" t="s">
        <v>146</v>
      </c>
      <c r="D14" s="20">
        <f>SUM('Detailed statements - Table 1 -'!F47:Q47)</f>
        <v>36000</v>
      </c>
      <c r="E14" s="20">
        <f>SUM('Detailed statements - Table 1 -'!R47:U47)</f>
        <v>96000</v>
      </c>
      <c r="F14" s="20">
        <f>SUM('Detailed statements - Table 1 -'!V47:Y47)</f>
        <v>128000</v>
      </c>
      <c r="G14" s="20">
        <f>SUM('Detailed statements - Table 1 -'!Z47:AC47)</f>
        <v>160000</v>
      </c>
      <c r="H14" s="20">
        <f>SUM('Detailed statements - Table 1 -'!AD47:AG47)</f>
        <v>504000</v>
      </c>
      <c r="I14" s="4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</row>
    <row r="15" spans="1:20" ht="12.75" customHeight="1">
      <c r="A15" s="79"/>
      <c r="B15" s="3"/>
      <c r="C15" s="3"/>
      <c r="D15" s="3"/>
      <c r="E15" s="3"/>
      <c r="F15" s="3"/>
      <c r="G15" s="3"/>
      <c r="H15" s="3"/>
      <c r="I15" s="4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0" ht="12.75" customHeight="1">
      <c r="A16" s="79"/>
      <c r="B16" s="29"/>
      <c r="C16" s="55" t="s">
        <v>147</v>
      </c>
      <c r="D16" s="56">
        <f>SUM(D10:D14)</f>
        <v>193733.33333333334</v>
      </c>
      <c r="E16" s="56">
        <f>SUM(E10:E14)</f>
        <v>508000</v>
      </c>
      <c r="F16" s="56">
        <f>SUM(F10:F14)</f>
        <v>616600</v>
      </c>
      <c r="G16" s="56">
        <f>SUM(G10:G14)</f>
        <v>726400</v>
      </c>
      <c r="H16" s="56">
        <f>SUM(H10:H14)</f>
        <v>1901100</v>
      </c>
      <c r="I16" s="45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12.75" customHeight="1">
      <c r="A17" s="79"/>
      <c r="B17" s="3"/>
      <c r="C17" s="3"/>
      <c r="D17" s="3"/>
      <c r="E17" s="3"/>
      <c r="F17" s="3"/>
      <c r="G17" s="3"/>
      <c r="H17" s="3"/>
      <c r="I17" s="4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</row>
    <row r="18" spans="1:20" ht="12.75" customHeight="1">
      <c r="A18" s="79"/>
      <c r="B18" s="13" t="s">
        <v>91</v>
      </c>
      <c r="C18" s="3"/>
      <c r="D18" s="20">
        <f>SUM('Detailed statements - Table 1 -'!F60:Q60)</f>
        <v>3356266.6666666665</v>
      </c>
      <c r="E18" s="20">
        <f>SUM('Detailed statements - Table 1 -'!R60:U60)</f>
        <v>12492000</v>
      </c>
      <c r="F18" s="20">
        <f>SUM('Detailed statements - Table 1 -'!V60:Y60)</f>
        <v>20133400</v>
      </c>
      <c r="G18" s="20">
        <f>SUM('Detailed statements - Table 1 -'!Z60:AC60)</f>
        <v>24523600</v>
      </c>
      <c r="H18" s="20">
        <f>SUM('Detailed statements - Table 1 -'!AD60:AG60)</f>
        <v>28348900</v>
      </c>
      <c r="I18" s="4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ht="12.75" customHeight="1">
      <c r="A19" s="79"/>
      <c r="B19" s="3"/>
      <c r="C19" s="3"/>
      <c r="D19" s="3"/>
      <c r="E19" s="3"/>
      <c r="F19" s="3"/>
      <c r="G19" s="3"/>
      <c r="H19" s="3"/>
      <c r="I19" s="4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1:20" ht="12.75" customHeight="1">
      <c r="A20" s="79"/>
      <c r="B20" s="13" t="s">
        <v>92</v>
      </c>
      <c r="C20" s="3"/>
      <c r="D20" s="20">
        <f>SUM('Detailed statements - Table 1 -'!F62:Q62)</f>
        <v>1175090</v>
      </c>
      <c r="E20" s="20">
        <f>SUM('Detailed statements - Table 1 -'!R62:U62)</f>
        <v>4372200</v>
      </c>
      <c r="F20" s="20">
        <f>SUM('Detailed statements - Table 1 -'!V62:Y62)</f>
        <v>7046690</v>
      </c>
      <c r="G20" s="20">
        <f>SUM('Detailed statements - Table 1 -'!Z62:AC62)</f>
        <v>8583260</v>
      </c>
      <c r="H20" s="20">
        <f>SUM('Detailed statements - Table 1 -'!AD62:AG62)</f>
        <v>9922115</v>
      </c>
      <c r="I20" s="4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ht="12.75" customHeight="1">
      <c r="A21" s="79"/>
      <c r="B21" s="3"/>
      <c r="C21" s="3"/>
      <c r="D21" s="3"/>
      <c r="E21" s="3"/>
      <c r="F21" s="3"/>
      <c r="G21" s="3"/>
      <c r="H21" s="3"/>
      <c r="I21" s="4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</row>
    <row r="22" spans="1:20" ht="12.75" customHeight="1">
      <c r="A22" s="79"/>
      <c r="B22" s="13" t="s">
        <v>93</v>
      </c>
      <c r="C22" s="3"/>
      <c r="D22" s="56">
        <f>SUM('Detailed statements - Table 1 -'!F64:Q64)</f>
        <v>2181176.6666666665</v>
      </c>
      <c r="E22" s="56">
        <f>SUM('Detailed statements - Table 1 -'!R64:U64)</f>
        <v>8119800</v>
      </c>
      <c r="F22" s="56">
        <f>SUM('Detailed statements - Table 1 -'!V64:Y64)</f>
        <v>13086710</v>
      </c>
      <c r="G22" s="56">
        <f>SUM('Detailed statements - Table 1 -'!Z64:AC64)</f>
        <v>15940340</v>
      </c>
      <c r="H22" s="56">
        <f>SUM('Detailed statements - Table 1 -'!AD64:AG64)</f>
        <v>18426785</v>
      </c>
      <c r="I22" s="4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</row>
    <row r="23" spans="1:20" ht="12.75" customHeight="1">
      <c r="A23" s="79"/>
      <c r="B23" s="3"/>
      <c r="C23" s="3"/>
      <c r="D23" s="3"/>
      <c r="E23" s="3"/>
      <c r="F23" s="3"/>
      <c r="G23" s="3"/>
      <c r="H23" s="3"/>
      <c r="I23" s="4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4" spans="1:20" ht="12.75" customHeight="1">
      <c r="A24" s="79"/>
      <c r="B24" s="3"/>
      <c r="C24" s="3"/>
      <c r="D24" s="3"/>
      <c r="E24" s="3"/>
      <c r="F24" s="3"/>
      <c r="G24" s="3"/>
      <c r="H24" s="3"/>
      <c r="I24" s="45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ht="36" customHeight="1">
      <c r="A25" s="85" t="s">
        <v>94</v>
      </c>
      <c r="B25" s="3"/>
      <c r="C25" s="3"/>
      <c r="D25" s="3"/>
      <c r="E25" s="3"/>
      <c r="F25" s="3"/>
      <c r="G25" s="3"/>
      <c r="H25" s="3"/>
      <c r="I25" s="4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12.75" customHeight="1">
      <c r="A26" s="79"/>
      <c r="B26" s="55" t="s">
        <v>96</v>
      </c>
      <c r="C26" s="3"/>
      <c r="D26" s="3"/>
      <c r="E26" s="3"/>
      <c r="F26" s="3"/>
      <c r="G26" s="3"/>
      <c r="H26" s="3"/>
      <c r="I26" s="4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</row>
    <row r="27" spans="1:20" ht="12.75" customHeight="1">
      <c r="A27" s="79"/>
      <c r="B27" s="3"/>
      <c r="C27" s="55" t="s">
        <v>97</v>
      </c>
      <c r="D27" s="3"/>
      <c r="E27" s="3"/>
      <c r="F27" s="3"/>
      <c r="G27" s="3"/>
      <c r="H27" s="3"/>
      <c r="I27" s="45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ht="12.75" customHeight="1">
      <c r="A28" s="79"/>
      <c r="B28" s="3"/>
      <c r="C28" s="13" t="s">
        <v>98</v>
      </c>
      <c r="D28" s="20">
        <f>'Detailed statements - Table 1 -'!Q70</f>
        <v>3194910</v>
      </c>
      <c r="E28" s="20">
        <f>'Detailed statements - Table 1 -'!U70</f>
        <v>11292710</v>
      </c>
      <c r="F28" s="20">
        <f>'Detailed statements - Table 1 -'!Y70</f>
        <v>24390020</v>
      </c>
      <c r="G28" s="20">
        <f>'Detailed statements - Table 1 -'!AC70</f>
        <v>40338760</v>
      </c>
      <c r="H28" s="20">
        <f>'Detailed statements - Table 1 -'!AG70</f>
        <v>58744645</v>
      </c>
      <c r="I28" s="45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ht="12.75" customHeight="1">
      <c r="A29" s="79"/>
      <c r="B29" s="3"/>
      <c r="C29" s="13" t="s">
        <v>148</v>
      </c>
      <c r="D29" s="20">
        <f>'Detailed statements - Table 1 -'!Q71</f>
        <v>0</v>
      </c>
      <c r="E29" s="20">
        <f>'Detailed statements - Table 1 -'!U71</f>
        <v>0</v>
      </c>
      <c r="F29" s="20">
        <f>'Detailed statements - Table 1 -'!Y71</f>
        <v>0</v>
      </c>
      <c r="G29" s="20">
        <f>'Detailed statements - Table 1 -'!AC71</f>
        <v>0</v>
      </c>
      <c r="H29" s="20">
        <f>'Detailed statements - Table 1 -'!AG71</f>
        <v>0</v>
      </c>
      <c r="I29" s="45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</row>
    <row r="30" spans="1:20" ht="12.75" customHeight="1">
      <c r="A30" s="79"/>
      <c r="B30" s="29"/>
      <c r="C30" s="55" t="s">
        <v>100</v>
      </c>
      <c r="D30" s="20">
        <f>'Detailed statements - Table 1 -'!Q72</f>
        <v>3194910</v>
      </c>
      <c r="E30" s="20">
        <f>'Detailed statements - Table 1 -'!U72</f>
        <v>11292710</v>
      </c>
      <c r="F30" s="20">
        <f>'Detailed statements - Table 1 -'!Y72</f>
        <v>24390020</v>
      </c>
      <c r="G30" s="20">
        <f>'Detailed statements - Table 1 -'!AC72</f>
        <v>40338760</v>
      </c>
      <c r="H30" s="20">
        <f>'Detailed statements - Table 1 -'!AG72</f>
        <v>58744645</v>
      </c>
      <c r="I30" s="4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</row>
    <row r="31" spans="1:20" ht="12.75" customHeight="1">
      <c r="A31" s="79"/>
      <c r="B31" s="3"/>
      <c r="C31" s="3"/>
      <c r="D31" s="3"/>
      <c r="E31" s="3"/>
      <c r="F31" s="3"/>
      <c r="G31" s="3"/>
      <c r="H31" s="3"/>
      <c r="I31" s="4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</row>
    <row r="32" spans="1:20" ht="12.75" customHeight="1">
      <c r="A32" s="79"/>
      <c r="B32" s="3"/>
      <c r="C32" s="55" t="s">
        <v>101</v>
      </c>
      <c r="D32" s="3"/>
      <c r="E32" s="3"/>
      <c r="F32" s="3"/>
      <c r="G32" s="3"/>
      <c r="H32" s="3"/>
      <c r="I32" s="45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</row>
    <row r="33" spans="1:20" ht="12.75" customHeight="1">
      <c r="A33" s="79"/>
      <c r="B33" s="3"/>
      <c r="C33" s="13" t="s">
        <v>149</v>
      </c>
      <c r="D33" s="20">
        <f>'Detailed statements - Table 1 -'!Q75</f>
        <v>42000</v>
      </c>
      <c r="E33" s="20">
        <f>'Detailed statements - Table 1 -'!U75</f>
        <v>80000</v>
      </c>
      <c r="F33" s="20">
        <f>'Detailed statements - Table 1 -'!Y75</f>
        <v>86000</v>
      </c>
      <c r="G33" s="20">
        <f>'Detailed statements - Table 1 -'!AC75</f>
        <v>96000</v>
      </c>
      <c r="H33" s="20">
        <f>'Detailed statements - Table 1 -'!AG75</f>
        <v>146000</v>
      </c>
      <c r="I33" s="45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</row>
    <row r="34" spans="1:20" ht="12.75" customHeight="1">
      <c r="A34" s="79"/>
      <c r="B34" s="29"/>
      <c r="C34" s="55" t="s">
        <v>103</v>
      </c>
      <c r="D34" s="20">
        <f>'Detailed statements - Table 1 -'!Q76</f>
        <v>42000</v>
      </c>
      <c r="E34" s="20">
        <f>'Detailed statements - Table 1 -'!U76</f>
        <v>80000</v>
      </c>
      <c r="F34" s="20">
        <f>'Detailed statements - Table 1 -'!Y76</f>
        <v>86000</v>
      </c>
      <c r="G34" s="20">
        <f>'Detailed statements - Table 1 -'!AC76</f>
        <v>96000</v>
      </c>
      <c r="H34" s="20">
        <f>'Detailed statements - Table 1 -'!AG76</f>
        <v>146000</v>
      </c>
      <c r="I34" s="4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</row>
    <row r="35" spans="1:20" ht="12.75" customHeight="1">
      <c r="A35" s="79"/>
      <c r="B35" s="3"/>
      <c r="C35" s="3"/>
      <c r="D35" s="3"/>
      <c r="E35" s="3"/>
      <c r="F35" s="3"/>
      <c r="G35" s="3"/>
      <c r="H35" s="3"/>
      <c r="I35" s="45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</row>
    <row r="36" spans="1:20" ht="12.75" customHeight="1">
      <c r="A36" s="79"/>
      <c r="B36" s="3"/>
      <c r="C36" s="13" t="s">
        <v>150</v>
      </c>
      <c r="D36" s="20">
        <f>'Detailed statements - Table 1 -'!Q78</f>
        <v>5733.333333333333</v>
      </c>
      <c r="E36" s="20">
        <f>'Detailed statements - Table 1 -'!U78</f>
        <v>21733.333333333332</v>
      </c>
      <c r="F36" s="20">
        <f>'Detailed statements - Table 1 -'!Y78</f>
        <v>38333.333333333328</v>
      </c>
      <c r="G36" s="20">
        <f>'Detailed statements - Table 1 -'!AC78</f>
        <v>56733.333333333328</v>
      </c>
      <c r="H36" s="20">
        <f>'Detailed statements - Table 1 -'!AG78</f>
        <v>85833.333333333328</v>
      </c>
      <c r="I36" s="45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</row>
    <row r="37" spans="1:20" ht="12.75" customHeight="1">
      <c r="A37" s="79"/>
      <c r="B37" s="3"/>
      <c r="C37" s="3"/>
      <c r="D37" s="3"/>
      <c r="E37" s="3"/>
      <c r="F37" s="3"/>
      <c r="G37" s="3"/>
      <c r="H37" s="3"/>
      <c r="I37" s="45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</row>
    <row r="38" spans="1:20" ht="12.75" customHeight="1">
      <c r="A38" s="79"/>
      <c r="B38" s="29"/>
      <c r="C38" s="55" t="s">
        <v>105</v>
      </c>
      <c r="D38" s="20">
        <f>'Detailed statements - Table 1 -'!Q80</f>
        <v>3231176.6666666665</v>
      </c>
      <c r="E38" s="20">
        <f>'Detailed statements - Table 1 -'!U80</f>
        <v>11350976.666666666</v>
      </c>
      <c r="F38" s="20">
        <f>'Detailed statements - Table 1 -'!Y80</f>
        <v>24437686.666666668</v>
      </c>
      <c r="G38" s="20">
        <f>'Detailed statements - Table 1 -'!AC80</f>
        <v>40378026.666666664</v>
      </c>
      <c r="H38" s="20">
        <f>'Detailed statements - Table 1 -'!AG80</f>
        <v>58804811.666666664</v>
      </c>
      <c r="I38" s="45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</row>
    <row r="39" spans="1:20" ht="12.75" customHeight="1">
      <c r="A39" s="79"/>
      <c r="B39" s="3"/>
      <c r="C39" s="3"/>
      <c r="D39" s="3"/>
      <c r="E39" s="3"/>
      <c r="F39" s="3"/>
      <c r="G39" s="3"/>
      <c r="H39" s="3"/>
      <c r="I39" s="45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</row>
    <row r="40" spans="1:20" ht="12.75" customHeight="1">
      <c r="A40" s="79"/>
      <c r="B40" s="55" t="s">
        <v>106</v>
      </c>
      <c r="C40" s="3"/>
      <c r="D40" s="3"/>
      <c r="E40" s="3"/>
      <c r="F40" s="3"/>
      <c r="G40" s="3"/>
      <c r="H40" s="3"/>
      <c r="I40" s="45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</row>
    <row r="41" spans="1:20" ht="12.75" customHeight="1">
      <c r="A41" s="79"/>
      <c r="B41" s="3"/>
      <c r="C41" s="55" t="s">
        <v>107</v>
      </c>
      <c r="D41" s="3"/>
      <c r="E41" s="3"/>
      <c r="F41" s="3"/>
      <c r="G41" s="3"/>
      <c r="H41" s="3"/>
      <c r="I41" s="45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</row>
    <row r="42" spans="1:20" ht="12.75" customHeight="1">
      <c r="A42" s="79"/>
      <c r="B42" s="3"/>
      <c r="C42" s="13" t="s">
        <v>108</v>
      </c>
      <c r="D42" s="20">
        <f>'Detailed statements - Table 1 -'!Q84</f>
        <v>0</v>
      </c>
      <c r="E42" s="20">
        <f>'Detailed statements - Table 1 -'!U84</f>
        <v>0</v>
      </c>
      <c r="F42" s="20">
        <f>'Detailed statements - Table 1 -'!Y84</f>
        <v>0</v>
      </c>
      <c r="G42" s="20">
        <f>'Detailed statements - Table 1 -'!AC84</f>
        <v>0</v>
      </c>
      <c r="H42" s="20">
        <f>'Detailed statements - Table 1 -'!AG84</f>
        <v>0</v>
      </c>
      <c r="I42" s="45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</row>
    <row r="43" spans="1:20" ht="12.75" customHeight="1">
      <c r="A43" s="79"/>
      <c r="B43" s="3"/>
      <c r="C43" s="13" t="s">
        <v>109</v>
      </c>
      <c r="D43" s="20">
        <f>'Detailed statements - Table 1 -'!Q85</f>
        <v>0</v>
      </c>
      <c r="E43" s="20">
        <f>'Detailed statements - Table 1 -'!U85</f>
        <v>0</v>
      </c>
      <c r="F43" s="20">
        <f>'Detailed statements - Table 1 -'!Y85</f>
        <v>0</v>
      </c>
      <c r="G43" s="20">
        <f>'Detailed statements - Table 1 -'!AC85</f>
        <v>0</v>
      </c>
      <c r="H43" s="20">
        <f>'Detailed statements - Table 1 -'!AG85</f>
        <v>0</v>
      </c>
      <c r="I43" s="45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</row>
    <row r="44" spans="1:20" ht="12.75" customHeight="1">
      <c r="A44" s="79"/>
      <c r="B44" s="29"/>
      <c r="C44" s="55" t="s">
        <v>110</v>
      </c>
      <c r="D44" s="20">
        <f>'Detailed statements - Table 1 -'!Q86</f>
        <v>0</v>
      </c>
      <c r="E44" s="20">
        <f>'Detailed statements - Table 1 -'!U86</f>
        <v>0</v>
      </c>
      <c r="F44" s="20">
        <f>'Detailed statements - Table 1 -'!Y86</f>
        <v>0</v>
      </c>
      <c r="G44" s="20">
        <f>'Detailed statements - Table 1 -'!AC86</f>
        <v>0</v>
      </c>
      <c r="H44" s="20">
        <f>'Detailed statements - Table 1 -'!AG86</f>
        <v>0</v>
      </c>
      <c r="I44" s="45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.75" customHeight="1">
      <c r="A45" s="79"/>
      <c r="B45" s="3"/>
      <c r="C45" s="3"/>
      <c r="D45" s="3"/>
      <c r="E45" s="3"/>
      <c r="F45" s="3"/>
      <c r="G45" s="3"/>
      <c r="H45" s="3"/>
      <c r="I45" s="45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12.75" customHeight="1">
      <c r="A46" s="79"/>
      <c r="B46" s="3"/>
      <c r="C46" s="55" t="s">
        <v>111</v>
      </c>
      <c r="D46" s="3"/>
      <c r="E46" s="3"/>
      <c r="F46" s="3"/>
      <c r="G46" s="3"/>
      <c r="H46" s="3"/>
      <c r="I46" s="45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</row>
    <row r="47" spans="1:20" ht="12.75" customHeight="1">
      <c r="A47" s="79"/>
      <c r="B47" s="3"/>
      <c r="C47" s="13" t="s">
        <v>151</v>
      </c>
      <c r="D47" s="20">
        <f>'Detailed statements - Table 1 -'!Q89</f>
        <v>0</v>
      </c>
      <c r="E47" s="20">
        <f>'Detailed statements - Table 1 -'!U89</f>
        <v>0</v>
      </c>
      <c r="F47" s="20">
        <f>'Detailed statements - Table 1 -'!Y89</f>
        <v>0</v>
      </c>
      <c r="G47" s="20">
        <f>'Detailed statements - Table 1 -'!AC89</f>
        <v>0</v>
      </c>
      <c r="H47" s="20">
        <f>'Detailed statements - Table 1 -'!AG89</f>
        <v>0</v>
      </c>
      <c r="I47" s="45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2"/>
    </row>
    <row r="48" spans="1:20" ht="12.75" customHeight="1">
      <c r="A48" s="79"/>
      <c r="B48" s="3"/>
      <c r="C48" s="13" t="s">
        <v>113</v>
      </c>
      <c r="D48" s="20">
        <f>'Detailed statements - Table 1 -'!Q90</f>
        <v>0</v>
      </c>
      <c r="E48" s="20">
        <f>'Detailed statements - Table 1 -'!U90</f>
        <v>0</v>
      </c>
      <c r="F48" s="20">
        <f>'Detailed statements - Table 1 -'!Y90</f>
        <v>0</v>
      </c>
      <c r="G48" s="20">
        <f>'Detailed statements - Table 1 -'!AC90</f>
        <v>0</v>
      </c>
      <c r="H48" s="20">
        <f>'Detailed statements - Table 1 -'!AG90</f>
        <v>0</v>
      </c>
      <c r="I48" s="45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</row>
    <row r="49" spans="1:20" ht="12.75" customHeight="1">
      <c r="A49" s="79"/>
      <c r="B49" s="29"/>
      <c r="C49" s="55" t="s">
        <v>114</v>
      </c>
      <c r="D49" s="20">
        <f>'Detailed statements - Table 1 -'!Q91</f>
        <v>0</v>
      </c>
      <c r="E49" s="20">
        <f>'Detailed statements - Table 1 -'!U91</f>
        <v>0</v>
      </c>
      <c r="F49" s="20">
        <f>'Detailed statements - Table 1 -'!Y91</f>
        <v>0</v>
      </c>
      <c r="G49" s="20">
        <f>'Detailed statements - Table 1 -'!AC91</f>
        <v>0</v>
      </c>
      <c r="H49" s="20">
        <f>'Detailed statements - Table 1 -'!AG91</f>
        <v>0</v>
      </c>
      <c r="I49" s="45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2"/>
    </row>
    <row r="50" spans="1:20" ht="12.75" customHeight="1">
      <c r="A50" s="79"/>
      <c r="B50" s="3"/>
      <c r="C50" s="3"/>
      <c r="D50" s="3"/>
      <c r="E50" s="3"/>
      <c r="F50" s="3"/>
      <c r="G50" s="3"/>
      <c r="H50" s="3"/>
      <c r="I50" s="45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.75" customHeight="1">
      <c r="A51" s="79"/>
      <c r="B51" s="29"/>
      <c r="C51" s="55" t="s">
        <v>115</v>
      </c>
      <c r="D51" s="20">
        <f>'Detailed statements - Table 1 -'!Q93</f>
        <v>0</v>
      </c>
      <c r="E51" s="20">
        <f>'Detailed statements - Table 1 -'!U93</f>
        <v>0</v>
      </c>
      <c r="F51" s="20">
        <f>'Detailed statements - Table 1 -'!Y93</f>
        <v>0</v>
      </c>
      <c r="G51" s="20">
        <f>'Detailed statements - Table 1 -'!AC93</f>
        <v>0</v>
      </c>
      <c r="H51" s="20">
        <f>'Detailed statements - Table 1 -'!AG93</f>
        <v>0</v>
      </c>
      <c r="I51" s="45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.75" customHeight="1">
      <c r="A52" s="79"/>
      <c r="B52" s="3"/>
      <c r="C52" s="3"/>
      <c r="D52" s="3"/>
      <c r="E52" s="3"/>
      <c r="F52" s="3"/>
      <c r="G52" s="3"/>
      <c r="H52" s="3"/>
      <c r="I52" s="45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.75" customHeight="1">
      <c r="A53" s="79"/>
      <c r="B53" s="3"/>
      <c r="C53" s="55" t="s">
        <v>116</v>
      </c>
      <c r="D53" s="3"/>
      <c r="E53" s="3"/>
      <c r="F53" s="3"/>
      <c r="G53" s="3"/>
      <c r="H53" s="3"/>
      <c r="I53" s="45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.75" customHeight="1">
      <c r="A54" s="79"/>
      <c r="B54" s="3"/>
      <c r="C54" s="13" t="s">
        <v>117</v>
      </c>
      <c r="D54" s="20">
        <f>'Detailed statements - Table 1 -'!Q96</f>
        <v>100000</v>
      </c>
      <c r="E54" s="20">
        <f>'Detailed statements - Table 1 -'!U96</f>
        <v>100000</v>
      </c>
      <c r="F54" s="20">
        <f>'Detailed statements - Table 1 -'!Y96</f>
        <v>100000</v>
      </c>
      <c r="G54" s="20">
        <f>'Detailed statements - Table 1 -'!AC96</f>
        <v>100000</v>
      </c>
      <c r="H54" s="20">
        <f>'Detailed statements - Table 1 -'!AG96</f>
        <v>100000</v>
      </c>
      <c r="I54" s="45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.75" customHeight="1">
      <c r="A55" s="79"/>
      <c r="B55" s="3"/>
      <c r="C55" s="13" t="s">
        <v>118</v>
      </c>
      <c r="D55" s="20">
        <f>'Detailed statements - Table 1 -'!Q97</f>
        <v>1100000</v>
      </c>
      <c r="E55" s="20">
        <f>'Detailed statements - Table 1 -'!U97</f>
        <v>1100000</v>
      </c>
      <c r="F55" s="20">
        <f>'Detailed statements - Table 1 -'!Y97</f>
        <v>1100000</v>
      </c>
      <c r="G55" s="20">
        <f>'Detailed statements - Table 1 -'!AC97</f>
        <v>1100000</v>
      </c>
      <c r="H55" s="20">
        <f>'Detailed statements - Table 1 -'!AG97</f>
        <v>1100000</v>
      </c>
      <c r="I55" s="45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.75" customHeight="1">
      <c r="A56" s="79"/>
      <c r="B56" s="3"/>
      <c r="C56" s="13" t="s">
        <v>119</v>
      </c>
      <c r="D56" s="20">
        <f>'Detailed statements - Table 1 -'!Q98</f>
        <v>2031176.6666666665</v>
      </c>
      <c r="E56" s="20">
        <f>'Detailed statements - Table 1 -'!U98</f>
        <v>10150976.666666666</v>
      </c>
      <c r="F56" s="20">
        <f>'Detailed statements - Table 1 -'!Y98</f>
        <v>23237686.666666664</v>
      </c>
      <c r="G56" s="20">
        <f>'Detailed statements - Table 1 -'!AC98</f>
        <v>39178026.666666664</v>
      </c>
      <c r="H56" s="20">
        <f>'Detailed statements - Table 1 -'!AG98</f>
        <v>57604811.666666664</v>
      </c>
      <c r="I56" s="45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.75" customHeight="1">
      <c r="A57" s="79"/>
      <c r="B57" s="3"/>
      <c r="C57" s="29"/>
      <c r="D57" s="3"/>
      <c r="E57" s="3"/>
      <c r="F57" s="3"/>
      <c r="G57" s="3"/>
      <c r="H57" s="3"/>
      <c r="I57" s="45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.75" customHeight="1">
      <c r="A58" s="79"/>
      <c r="B58" s="3"/>
      <c r="C58" s="55" t="s">
        <v>159</v>
      </c>
      <c r="D58" s="20">
        <f>'Detailed statements - Table 1 -'!Q100</f>
        <v>3231176.6666666665</v>
      </c>
      <c r="E58" s="20">
        <f>'Detailed statements - Table 1 -'!U100</f>
        <v>11350976.666666666</v>
      </c>
      <c r="F58" s="20">
        <f>'Detailed statements - Table 1 -'!Y100</f>
        <v>24437686.666666664</v>
      </c>
      <c r="G58" s="20">
        <f>'Detailed statements - Table 1 -'!AC100</f>
        <v>40378026.666666664</v>
      </c>
      <c r="H58" s="20">
        <f>'Detailed statements - Table 1 -'!AG100</f>
        <v>58804811.666666664</v>
      </c>
      <c r="I58" s="45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.75" customHeight="1">
      <c r="A59" s="79"/>
      <c r="B59" s="3"/>
      <c r="C59" s="3"/>
      <c r="D59" s="3"/>
      <c r="E59" s="3"/>
      <c r="F59" s="3"/>
      <c r="G59" s="3"/>
      <c r="H59" s="3"/>
      <c r="I59" s="45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.75" customHeight="1">
      <c r="A60" s="79"/>
      <c r="B60" s="3"/>
      <c r="C60" s="3"/>
      <c r="D60" s="3"/>
      <c r="E60" s="3"/>
      <c r="F60" s="3"/>
      <c r="G60" s="3"/>
      <c r="H60" s="3"/>
      <c r="I60" s="45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</row>
    <row r="61" spans="1:20" ht="12.75" customHeight="1">
      <c r="A61" s="79"/>
      <c r="B61" s="3"/>
      <c r="C61" s="3"/>
      <c r="D61" s="3"/>
      <c r="E61" s="3"/>
      <c r="F61" s="3"/>
      <c r="G61" s="3"/>
      <c r="H61" s="3"/>
      <c r="I61" s="45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</row>
    <row r="62" spans="1:20" ht="36" customHeight="1">
      <c r="A62" s="85" t="s">
        <v>120</v>
      </c>
      <c r="B62" s="27"/>
      <c r="C62" s="3"/>
      <c r="D62" s="3"/>
      <c r="E62" s="3"/>
      <c r="F62" s="3"/>
      <c r="G62" s="3"/>
      <c r="H62" s="3"/>
      <c r="I62" s="45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2"/>
    </row>
    <row r="63" spans="1:20" ht="12.75" customHeight="1">
      <c r="A63" s="79"/>
      <c r="B63" s="3"/>
      <c r="C63" s="55" t="s">
        <v>121</v>
      </c>
      <c r="D63" s="110">
        <f>'Detailed statements - Table 1 -'!F105</f>
        <v>50000</v>
      </c>
      <c r="E63" s="110">
        <f>'Detailed statements - Table 1 -'!R105</f>
        <v>3194910</v>
      </c>
      <c r="F63" s="110">
        <f>'Detailed statements - Table 1 -'!V105</f>
        <v>11292710</v>
      </c>
      <c r="G63" s="110">
        <f>'Detailed statements - Table 1 -'!Z105</f>
        <v>24390020</v>
      </c>
      <c r="H63" s="110">
        <f>'Detailed statements - Table 1 -'!AD105</f>
        <v>40338760</v>
      </c>
      <c r="I63" s="45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</row>
    <row r="64" spans="1:20" ht="12.75" customHeight="1">
      <c r="A64" s="79"/>
      <c r="B64" s="3"/>
      <c r="C64" s="3"/>
      <c r="D64" s="3"/>
      <c r="E64" s="3"/>
      <c r="F64" s="3"/>
      <c r="G64" s="3"/>
      <c r="H64" s="3"/>
      <c r="I64" s="45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2"/>
    </row>
    <row r="65" spans="1:20" ht="12.75" customHeight="1">
      <c r="A65" s="79"/>
      <c r="B65" s="3"/>
      <c r="C65" s="55" t="s">
        <v>122</v>
      </c>
      <c r="D65" s="3"/>
      <c r="E65" s="3"/>
      <c r="F65" s="3"/>
      <c r="G65" s="3"/>
      <c r="H65" s="3"/>
      <c r="I65" s="45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2"/>
    </row>
    <row r="66" spans="1:20" ht="12.75" customHeight="1">
      <c r="A66" s="79"/>
      <c r="B66" s="3"/>
      <c r="C66" s="13" t="s">
        <v>123</v>
      </c>
      <c r="D66" s="20">
        <f>SUM('Detailed statements - Table 1 -'!F108:Q108)</f>
        <v>2181176.6666666665</v>
      </c>
      <c r="E66" s="20">
        <f>SUM('Detailed statements - Table 1 -'!R108:U108)</f>
        <v>8119800</v>
      </c>
      <c r="F66" s="20">
        <f>SUM('Detailed statements - Table 1 -'!V108:Y108)</f>
        <v>13086710</v>
      </c>
      <c r="G66" s="20">
        <f>SUM('Detailed statements - Table 1 -'!Z108:AC108)</f>
        <v>15940340</v>
      </c>
      <c r="H66" s="20">
        <f>SUM('Detailed statements - Table 1 -'!AD108:AG108)</f>
        <v>18426785</v>
      </c>
      <c r="I66" s="45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2"/>
    </row>
    <row r="67" spans="1:20" ht="12.75" customHeight="1">
      <c r="A67" s="79"/>
      <c r="B67" s="3"/>
      <c r="C67" s="13" t="s">
        <v>124</v>
      </c>
      <c r="D67" s="20">
        <f>SUM('Detailed statements - Table 1 -'!F109:Q109)</f>
        <v>5733.333333333333</v>
      </c>
      <c r="E67" s="20">
        <f>SUM('Detailed statements - Table 1 -'!R109:U109)</f>
        <v>16000</v>
      </c>
      <c r="F67" s="20">
        <f>SUM('Detailed statements - Table 1 -'!V109:Y109)</f>
        <v>16600</v>
      </c>
      <c r="G67" s="20">
        <f>SUM('Detailed statements - Table 1 -'!Z109:AC109)</f>
        <v>18400</v>
      </c>
      <c r="H67" s="20">
        <f>SUM('Detailed statements - Table 1 -'!AD109:AG109)</f>
        <v>29100</v>
      </c>
      <c r="I67" s="45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2"/>
    </row>
    <row r="68" spans="1:20" ht="12.75" customHeight="1">
      <c r="A68" s="79"/>
      <c r="B68" s="3"/>
      <c r="C68" s="13" t="s">
        <v>125</v>
      </c>
      <c r="D68" s="20">
        <f>SUM('Detailed statements - Table 1 -'!F110:Q110)</f>
        <v>0</v>
      </c>
      <c r="E68" s="20">
        <f>SUM('Detailed statements - Table 1 -'!R110:U110)</f>
        <v>0</v>
      </c>
      <c r="F68" s="20">
        <f>SUM('Detailed statements - Table 1 -'!V110:Y110)</f>
        <v>0</v>
      </c>
      <c r="G68" s="20">
        <f>SUM('Detailed statements - Table 1 -'!Z110:AC110)</f>
        <v>0</v>
      </c>
      <c r="H68" s="20">
        <f>SUM('Detailed statements - Table 1 -'!AD110:AG110)</f>
        <v>0</v>
      </c>
      <c r="I68" s="45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2"/>
    </row>
    <row r="69" spans="1:20" ht="12.75" customHeight="1">
      <c r="A69" s="79"/>
      <c r="B69" s="3"/>
      <c r="C69" s="13" t="s">
        <v>126</v>
      </c>
      <c r="D69" s="20">
        <f>SUM('Detailed statements - Table 1 -'!F111:Q111)</f>
        <v>0</v>
      </c>
      <c r="E69" s="20">
        <f>SUM('Detailed statements - Table 1 -'!R111:U111)</f>
        <v>0</v>
      </c>
      <c r="F69" s="20">
        <f>SUM('Detailed statements - Table 1 -'!V111:Y111)</f>
        <v>0</v>
      </c>
      <c r="G69" s="20">
        <f>SUM('Detailed statements - Table 1 -'!Z111:AC111)</f>
        <v>0</v>
      </c>
      <c r="H69" s="20">
        <f>SUM('Detailed statements - Table 1 -'!AD111:AG111)</f>
        <v>0</v>
      </c>
      <c r="I69" s="45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2"/>
    </row>
    <row r="70" spans="1:20" ht="12.75" customHeight="1">
      <c r="A70" s="102"/>
      <c r="B70" s="20"/>
      <c r="C70" s="55" t="s">
        <v>127</v>
      </c>
      <c r="D70" s="20">
        <f>SUM('Detailed statements - Table 1 -'!F112:Q112)</f>
        <v>2186910</v>
      </c>
      <c r="E70" s="20">
        <f>SUM('Detailed statements - Table 1 -'!R112:U112)</f>
        <v>8135800</v>
      </c>
      <c r="F70" s="20">
        <f>SUM('Detailed statements - Table 1 -'!V112:Y112)</f>
        <v>13103310</v>
      </c>
      <c r="G70" s="20">
        <f>SUM('Detailed statements - Table 1 -'!Z112:AC112)</f>
        <v>15958740</v>
      </c>
      <c r="H70" s="20">
        <f>SUM('Detailed statements - Table 1 -'!AD112:AG112)</f>
        <v>18455885</v>
      </c>
      <c r="I70" s="45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2"/>
    </row>
    <row r="71" spans="1:20" ht="12.75" customHeight="1">
      <c r="A71" s="79"/>
      <c r="B71" s="3"/>
      <c r="C71" s="3"/>
      <c r="D71" s="3"/>
      <c r="E71" s="3"/>
      <c r="F71" s="3"/>
      <c r="G71" s="3"/>
      <c r="H71" s="3"/>
      <c r="I71" s="45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</row>
    <row r="72" spans="1:20" ht="12.75" customHeight="1">
      <c r="A72" s="79"/>
      <c r="B72" s="3"/>
      <c r="C72" s="55" t="s">
        <v>128</v>
      </c>
      <c r="D72" s="3"/>
      <c r="E72" s="3"/>
      <c r="F72" s="3"/>
      <c r="G72" s="3"/>
      <c r="H72" s="3"/>
      <c r="I72" s="45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2"/>
    </row>
    <row r="73" spans="1:20" ht="12.75" customHeight="1">
      <c r="A73" s="79"/>
      <c r="B73" s="3"/>
      <c r="C73" s="13" t="s">
        <v>129</v>
      </c>
      <c r="D73" s="20">
        <f>SUM('Detailed statements - Table 1 -'!F115:Q115)</f>
        <v>42000</v>
      </c>
      <c r="E73" s="20">
        <f>SUM('Detailed statements - Table 1 -'!R115:U115)</f>
        <v>38000</v>
      </c>
      <c r="F73" s="20">
        <f>SUM('Detailed statements - Table 1 -'!V115:Y115)</f>
        <v>6000</v>
      </c>
      <c r="G73" s="20">
        <f>SUM('Detailed statements - Table 1 -'!Z115:AC115)</f>
        <v>10000</v>
      </c>
      <c r="H73" s="20">
        <f>SUM('Detailed statements - Table 1 -'!AD115:AG115)</f>
        <v>50000</v>
      </c>
      <c r="I73" s="45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2"/>
    </row>
    <row r="74" spans="1:20" ht="12.75" customHeight="1">
      <c r="A74" s="79"/>
      <c r="B74" s="3"/>
      <c r="C74" s="13" t="s">
        <v>152</v>
      </c>
      <c r="D74" s="20">
        <f>SUM('Detailed statements - Table 1 -'!F116:Q116)</f>
        <v>42000</v>
      </c>
      <c r="E74" s="20">
        <f>SUM('Detailed statements - Table 1 -'!R116:U116)</f>
        <v>38000</v>
      </c>
      <c r="F74" s="20">
        <f>SUM('Detailed statements - Table 1 -'!V116:Y116)</f>
        <v>6000</v>
      </c>
      <c r="G74" s="20">
        <f>SUM('Detailed statements - Table 1 -'!Z116:AC116)</f>
        <v>10000</v>
      </c>
      <c r="H74" s="20">
        <f>SUM('Detailed statements - Table 1 -'!AD116:AG116)</f>
        <v>50000</v>
      </c>
      <c r="I74" s="4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2"/>
    </row>
    <row r="75" spans="1:20" ht="12.75" customHeight="1">
      <c r="A75" s="79"/>
      <c r="B75" s="3"/>
      <c r="C75" s="3"/>
      <c r="D75" s="20"/>
      <c r="E75" s="20"/>
      <c r="F75" s="20"/>
      <c r="G75" s="20"/>
      <c r="H75" s="20"/>
      <c r="I75" s="45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2"/>
    </row>
    <row r="76" spans="1:20" ht="12.75" customHeight="1">
      <c r="A76" s="79"/>
      <c r="B76" s="3"/>
      <c r="C76" s="55" t="s">
        <v>153</v>
      </c>
      <c r="D76" s="20"/>
      <c r="E76" s="20"/>
      <c r="F76" s="20"/>
      <c r="G76" s="20"/>
      <c r="H76" s="20"/>
      <c r="I76" s="45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2"/>
    </row>
    <row r="77" spans="1:20" ht="12.75" customHeight="1">
      <c r="A77" s="79"/>
      <c r="B77" s="3"/>
      <c r="C77" s="13" t="s">
        <v>132</v>
      </c>
      <c r="D77" s="20">
        <f>SUM('Detailed statements - Table 1 -'!F119:Q119)</f>
        <v>0</v>
      </c>
      <c r="E77" s="20">
        <f>SUM('Detailed statements - Table 1 -'!R119:U119)</f>
        <v>0</v>
      </c>
      <c r="F77" s="20">
        <f>SUM('Detailed statements - Table 1 -'!V119:Y119)</f>
        <v>0</v>
      </c>
      <c r="G77" s="20">
        <f>SUM('Detailed statements - Table 1 -'!Z119:AC119)</f>
        <v>0</v>
      </c>
      <c r="H77" s="20">
        <f>SUM('Detailed statements - Table 1 -'!AD119:AG119)</f>
        <v>0</v>
      </c>
      <c r="I77" s="45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2"/>
    </row>
    <row r="78" spans="1:20" ht="12.75" customHeight="1">
      <c r="A78" s="79"/>
      <c r="B78" s="3"/>
      <c r="C78" s="13" t="s">
        <v>133</v>
      </c>
      <c r="D78" s="20">
        <f>SUM('Detailed statements - Table 1 -'!F120:Q120)</f>
        <v>1000000</v>
      </c>
      <c r="E78" s="20">
        <f>SUM('Detailed statements - Table 1 -'!R120:U120)</f>
        <v>0</v>
      </c>
      <c r="F78" s="20">
        <f>SUM('Detailed statements - Table 1 -'!V120:Y120)</f>
        <v>0</v>
      </c>
      <c r="G78" s="20">
        <f>SUM('Detailed statements - Table 1 -'!Z120:AC120)</f>
        <v>0</v>
      </c>
      <c r="H78" s="20">
        <f>SUM('Detailed statements - Table 1 -'!AD120:AG120)</f>
        <v>0</v>
      </c>
      <c r="I78" s="45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2"/>
    </row>
    <row r="79" spans="1:20" ht="12.75" customHeight="1">
      <c r="A79" s="79"/>
      <c r="B79" s="3"/>
      <c r="C79" s="55" t="s">
        <v>134</v>
      </c>
      <c r="D79" s="20">
        <f>SUM('Detailed statements - Table 1 -'!F121:Q121)</f>
        <v>1000000</v>
      </c>
      <c r="E79" s="20">
        <f>SUM('Detailed statements - Table 1 -'!R121:U121)</f>
        <v>0</v>
      </c>
      <c r="F79" s="20">
        <f>SUM('Detailed statements - Table 1 -'!V121:Y121)</f>
        <v>0</v>
      </c>
      <c r="G79" s="20">
        <f>SUM('Detailed statements - Table 1 -'!Z121:AC121)</f>
        <v>0</v>
      </c>
      <c r="H79" s="20">
        <f>SUM('Detailed statements - Table 1 -'!AD121:AG121)</f>
        <v>0</v>
      </c>
      <c r="I79" s="45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2"/>
    </row>
    <row r="80" spans="1:20" ht="12.75" customHeight="1">
      <c r="A80" s="79"/>
      <c r="B80" s="3"/>
      <c r="C80" s="3"/>
      <c r="D80" s="3"/>
      <c r="E80" s="3"/>
      <c r="F80" s="3"/>
      <c r="G80" s="3"/>
      <c r="H80" s="3"/>
      <c r="I80" s="45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2"/>
    </row>
    <row r="81" spans="1:20" ht="12.75" customHeight="1">
      <c r="A81" s="79"/>
      <c r="B81" s="3"/>
      <c r="C81" s="55" t="s">
        <v>135</v>
      </c>
      <c r="D81" s="20">
        <f>SUM('Detailed statements - Table 1 -'!F123:Q123)</f>
        <v>3144910</v>
      </c>
      <c r="E81" s="20">
        <f>SUM('Detailed statements - Table 1 -'!R123:U123)</f>
        <v>8097800</v>
      </c>
      <c r="F81" s="20">
        <f>SUM('Detailed statements - Table 1 -'!V123:Y123)</f>
        <v>13097310</v>
      </c>
      <c r="G81" s="20">
        <f>SUM('Detailed statements - Table 1 -'!Z123:AC123)</f>
        <v>15948740</v>
      </c>
      <c r="H81" s="20">
        <f>SUM('Detailed statements - Table 1 -'!AD123:AG123)</f>
        <v>18405885</v>
      </c>
      <c r="I81" s="45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2"/>
    </row>
    <row r="82" spans="1:20" ht="12.75" customHeight="1">
      <c r="A82" s="79"/>
      <c r="B82" s="3"/>
      <c r="C82" s="3"/>
      <c r="D82" s="3"/>
      <c r="E82" s="3"/>
      <c r="F82" s="3"/>
      <c r="G82" s="3"/>
      <c r="H82" s="3"/>
      <c r="I82" s="45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2"/>
    </row>
    <row r="83" spans="1:20" ht="12.75" customHeight="1">
      <c r="A83" s="79"/>
      <c r="B83" s="3"/>
      <c r="C83" s="55" t="s">
        <v>136</v>
      </c>
      <c r="D83" s="110">
        <f>'Detailed statements - Table 1 -'!Q125</f>
        <v>3194910</v>
      </c>
      <c r="E83" s="110">
        <f>'Detailed statements - Table 1 -'!U125</f>
        <v>11292710</v>
      </c>
      <c r="F83" s="110">
        <f>'Detailed statements - Table 1 -'!Y125</f>
        <v>24390020</v>
      </c>
      <c r="G83" s="110">
        <f>'Detailed statements - Table 1 -'!AC125</f>
        <v>40338760</v>
      </c>
      <c r="H83" s="110">
        <f>'Detailed statements - Table 1 -'!AG125</f>
        <v>58744645</v>
      </c>
      <c r="I83" s="70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9"/>
    </row>
  </sheetData>
  <pageMargins left="0.75" right="0.75" top="0.75" bottom="0.5" header="0.25" footer="0.2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Assumptions - Table 1 - Table 1</vt:lpstr>
      <vt:lpstr>StaffingAndCapital</vt:lpstr>
      <vt:lpstr>Detailed statements - Table 1 -</vt:lpstr>
      <vt:lpstr>Annual statements - Table 1 - 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Boeckman</dc:creator>
  <cp:lastModifiedBy>Gabe Boeckman</cp:lastModifiedBy>
  <dcterms:created xsi:type="dcterms:W3CDTF">2017-05-08T14:19:54Z</dcterms:created>
  <dcterms:modified xsi:type="dcterms:W3CDTF">2017-06-28T17:08:36Z</dcterms:modified>
</cp:coreProperties>
</file>